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15345" windowHeight="5325" activeTab="2"/>
  </bookViews>
  <sheets>
    <sheet name="Individuel" sheetId="5" r:id="rId1"/>
    <sheet name="bilandecembre16" sheetId="9" r:id="rId2"/>
    <sheet name="Datadécem16" sheetId="1" r:id="rId3"/>
    <sheet name="RECAP" sheetId="4" r:id="rId4"/>
  </sheets>
  <definedNames>
    <definedName name="_xlnm._FilterDatabase" localSheetId="2" hidden="1">Datadécem16!$A$1:$I$137</definedName>
  </definedNames>
  <calcPr calcId="152511"/>
  <pivotCaches>
    <pivotCache cacheId="10" r:id="rId5"/>
    <pivotCache cacheId="1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E14" i="4"/>
  <c r="J13" i="4" l="1"/>
  <c r="E4" i="4"/>
  <c r="E13" i="4"/>
  <c r="E5" i="4"/>
  <c r="E7" i="4"/>
  <c r="E10" i="4"/>
  <c r="E8" i="4"/>
  <c r="E17" i="4"/>
  <c r="E12" i="4"/>
  <c r="E6" i="4"/>
  <c r="E3" i="4"/>
  <c r="E27" i="4"/>
  <c r="E9" i="4"/>
  <c r="E11" i="4"/>
  <c r="J17" i="4" l="1"/>
  <c r="C20" i="4"/>
  <c r="C21" i="4" s="1"/>
  <c r="F20" i="4"/>
  <c r="J11" i="4" l="1"/>
  <c r="I14" i="4"/>
  <c r="I20" i="4"/>
  <c r="H14" i="4"/>
  <c r="H20" i="4"/>
  <c r="G14" i="4"/>
  <c r="G20" i="4"/>
  <c r="F14" i="4"/>
  <c r="F21" i="4" s="1"/>
  <c r="D20" i="4"/>
  <c r="E26" i="4" s="1"/>
  <c r="E28" i="4" s="1"/>
  <c r="J16" i="4"/>
  <c r="J18" i="4"/>
  <c r="J19" i="4"/>
  <c r="J12" i="4"/>
  <c r="G21" i="4" l="1"/>
  <c r="D21" i="4"/>
  <c r="I23" i="4"/>
  <c r="H26" i="4" s="1"/>
  <c r="I21" i="4"/>
  <c r="H21" i="4"/>
  <c r="J10" i="4"/>
  <c r="J9" i="4"/>
  <c r="J8" i="4"/>
  <c r="J7" i="4"/>
  <c r="J6" i="4"/>
  <c r="J5" i="4"/>
  <c r="J4" i="4"/>
  <c r="J3" i="4"/>
  <c r="J2" i="4"/>
  <c r="J15" i="4"/>
  <c r="J20" i="4" s="1"/>
  <c r="E20" i="4"/>
  <c r="E21" i="4" s="1"/>
  <c r="I26" i="4" s="1"/>
  <c r="B28" i="4"/>
  <c r="B30" i="4" s="1"/>
  <c r="J14" i="4" l="1"/>
  <c r="J21" i="4"/>
  <c r="H27" i="4" s="1"/>
  <c r="H28" i="4" l="1"/>
  <c r="B31" i="4" s="1"/>
  <c r="B32" i="4" s="1"/>
</calcChain>
</file>

<file path=xl/sharedStrings.xml><?xml version="1.0" encoding="utf-8"?>
<sst xmlns="http://schemas.openxmlformats.org/spreadsheetml/2006/main" count="1004" uniqueCount="271">
  <si>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</si>
  <si>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</si>
  <si>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</si>
  <si>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</si>
  <si>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</si>
  <si>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</si>
  <si>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</si>
  <si>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</si>
  <si>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</si>
  <si>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</si>
  <si>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oui</t>
  </si>
  <si>
    <t>E3</t>
  </si>
  <si>
    <t xml:space="preserve"> </t>
  </si>
  <si>
    <t>Transport</t>
  </si>
  <si>
    <t>AH</t>
  </si>
  <si>
    <t>Legal</t>
  </si>
  <si>
    <t>Alioune</t>
  </si>
  <si>
    <t>Michel</t>
  </si>
  <si>
    <t>Cecile</t>
  </si>
  <si>
    <t>Services</t>
  </si>
  <si>
    <t>Trust building</t>
  </si>
  <si>
    <t>Transfer fees</t>
  </si>
  <si>
    <t>charlotte</t>
  </si>
  <si>
    <t>Equipment</t>
  </si>
  <si>
    <t>Internet</t>
  </si>
  <si>
    <t>Travel subsistence</t>
  </si>
  <si>
    <t>Bonus</t>
  </si>
  <si>
    <t>Mody</t>
  </si>
  <si>
    <t>Media</t>
  </si>
  <si>
    <t>²</t>
  </si>
  <si>
    <t>Étiquettes de lignes</t>
  </si>
  <si>
    <t>Somme de spent</t>
  </si>
  <si>
    <t>Total général</t>
  </si>
  <si>
    <t>Étiquettes de colonnes</t>
  </si>
  <si>
    <t>(vide)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</si>
  <si>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</si>
  <si>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</si>
  <si>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</si>
  <si>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</si>
  <si>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</si>
  <si>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</si>
  <si>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</si>
  <si>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</si>
  <si>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Fonds Exterieur pour le projet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</si>
  <si>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</si>
  <si>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</si>
  <si>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</si>
  <si>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</si>
  <si>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</si>
  <si>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</si>
  <si>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</si>
  <si>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</si>
  <si>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</si>
  <si>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</si>
  <si>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Total Transfert</t>
  </si>
  <si>
    <t>Cécile</t>
  </si>
  <si>
    <t>Charlotte</t>
  </si>
  <si>
    <t>Seynabou</t>
  </si>
  <si>
    <t>Management</t>
  </si>
  <si>
    <t>Investigations</t>
  </si>
  <si>
    <t>Personnel</t>
  </si>
  <si>
    <t>Cash book</t>
  </si>
  <si>
    <t>TOTAL CAISSE</t>
  </si>
  <si>
    <t>TOTAL GENERAL</t>
  </si>
  <si>
    <t>investigations</t>
  </si>
  <si>
    <t>Office Materials</t>
  </si>
  <si>
    <t>E4</t>
  </si>
  <si>
    <t>Transport semaines-E3</t>
  </si>
  <si>
    <t xml:space="preserve">Transport semaines- Michel </t>
  </si>
  <si>
    <t>E5</t>
  </si>
  <si>
    <t>E6</t>
  </si>
  <si>
    <t>SGBS</t>
  </si>
  <si>
    <t>BONDERMAN 5</t>
  </si>
  <si>
    <t>Transport Buro-univer-ville-buro-Mody</t>
  </si>
  <si>
    <t>TravelExpenses</t>
  </si>
  <si>
    <t>USFWS EAGLE1</t>
  </si>
  <si>
    <t>soit 1910 euros</t>
  </si>
  <si>
    <t>Achat classeurs chronos/Pr classement</t>
  </si>
  <si>
    <t>Transport-Alioune/Achat Fourniture bureau</t>
  </si>
  <si>
    <t>pour Achat Matériel et Equipement</t>
  </si>
  <si>
    <t xml:space="preserve">01/12/SALF05FAH </t>
  </si>
  <si>
    <t>Solde Cartes professionnelles</t>
  </si>
  <si>
    <t>Transport Seynabou-Mody/Bureau-ville-bureau</t>
  </si>
  <si>
    <t>Food Allowance/Danielle(5jours)</t>
  </si>
  <si>
    <t>Danielle</t>
  </si>
  <si>
    <t>01/12/SALF01R</t>
  </si>
  <si>
    <t>Transport Global E5.Thiaroye.Investigations</t>
  </si>
  <si>
    <t>Achat divers repas et raffraichissement/E5</t>
  </si>
  <si>
    <t>Transport courses-buro-ville-aéroport-sgbs-bureau</t>
  </si>
  <si>
    <t>Transport/charlotte-bureau-aeroport</t>
  </si>
  <si>
    <t>Transport weekend  2 jours-maison-bueau-maison</t>
  </si>
  <si>
    <t xml:space="preserve"> Internet</t>
  </si>
  <si>
    <t>Transport/règlement facture internet</t>
  </si>
  <si>
    <t>Transport/Seynabou-bureau-ministére environnemen-bure</t>
  </si>
  <si>
    <t>Transport courses-bureau-ville-bureau /E3</t>
  </si>
  <si>
    <t>Transport courses-bureau-ville-bureau /E5</t>
  </si>
  <si>
    <t>Achat 04 sacs à dos</t>
  </si>
  <si>
    <t>Reluire document-Seynabou</t>
  </si>
  <si>
    <t>Transport Seynabou-/Bureau-ville-bureau</t>
  </si>
  <si>
    <t>Diverses courses ville/Divers achat /founiture de bureau/E3</t>
  </si>
  <si>
    <t>Achat billet d avion Dkr-Ziguinchor-Dakar-Aller/Retour</t>
  </si>
  <si>
    <t>Flight</t>
  </si>
  <si>
    <t>Timbre pr Transfert de fond/Charlotte</t>
  </si>
  <si>
    <t>05/12/SALF06AH</t>
  </si>
  <si>
    <t>Transport semaines Alioune</t>
  </si>
  <si>
    <t>Transport semaines-E4</t>
  </si>
  <si>
    <t>Transport courses-buro-avocat-bureau/cecile</t>
  </si>
  <si>
    <t>Frais de déplacement Avocat/Kaolack</t>
  </si>
  <si>
    <t>solde honoraire avocat/audience kaolack</t>
  </si>
  <si>
    <t xml:space="preserve"> Lawyer fees</t>
  </si>
  <si>
    <t>Operations</t>
  </si>
  <si>
    <t>Transport-Alioune-Seynabou-bureau-ville-avocat-bureau</t>
  </si>
  <si>
    <t>Transport courses en ville- Michel-Inspection du travail</t>
  </si>
  <si>
    <t>Transport courses-bureau-banque-bureau</t>
  </si>
  <si>
    <t>Transport -Mody/Bureau-ville-bureau</t>
  </si>
  <si>
    <t>location voiture 2 jours/opération</t>
  </si>
  <si>
    <t>Achat Carburant/Pr voiture louée</t>
  </si>
  <si>
    <t>Couverture médiatique</t>
  </si>
  <si>
    <t>Bonus media</t>
  </si>
  <si>
    <t>Prime de panier 2 jours/Opération kaolack /E4</t>
  </si>
  <si>
    <t>Transport Global kaolack/du 08 au 12/12/2016/E4</t>
  </si>
  <si>
    <t>Achat petit matériel-Théiriére</t>
  </si>
  <si>
    <t>Achat repas et raffraichissement/E4</t>
  </si>
  <si>
    <t xml:space="preserve">Dépense global transport du 08/12 au 12/12/16 </t>
  </si>
  <si>
    <t>TRUST BUILDING Pour 3 jours du 08/12 au 12/12/16</t>
  </si>
  <si>
    <t>PANIER / 2 JOURS du 08/12 au 12/12/16</t>
  </si>
  <si>
    <t>HOTEL /du 08/12 au 12/12/16</t>
  </si>
  <si>
    <t>Location de 1 voiture:2jrs(70000)</t>
  </si>
  <si>
    <t>Gazoil / 2 voiture louées</t>
  </si>
  <si>
    <t>Ticket péage Aller/RETOUR</t>
  </si>
  <si>
    <t>Ticket péage Aller/</t>
  </si>
  <si>
    <t>Achat repas et raffraichissement/E3</t>
  </si>
  <si>
    <t>Transport Global kaolack/du 08 au 12/12/2016/E6</t>
  </si>
  <si>
    <t>Achat repas et Raffraichissement/E6</t>
  </si>
  <si>
    <t>Transport Seynabou-bureau-ministére envi-bureau</t>
  </si>
  <si>
    <t>Transport Seynabou-maison rufisque-bureau/pr kaolack</t>
  </si>
  <si>
    <t>Achat petit matériel de bureau</t>
  </si>
  <si>
    <t>cécile</t>
  </si>
  <si>
    <t>Prime de panier 1 jour/Opération kaolack /cécile</t>
  </si>
  <si>
    <t>Bonus Opération E6</t>
  </si>
  <si>
    <t>Ticket autoroute à Péage-cécile</t>
  </si>
  <si>
    <t>Prime Opération kaolack E5</t>
  </si>
  <si>
    <t>Avance sur salaire E4</t>
  </si>
  <si>
    <t>Prime Opération kaolack E4</t>
  </si>
  <si>
    <t>Prime Opération kaolack E3</t>
  </si>
  <si>
    <t>Avance  sur indemnité de Stage E5</t>
  </si>
  <si>
    <t>Avance sur salaire Mody</t>
  </si>
  <si>
    <t>Avance sur salaire Michel</t>
  </si>
  <si>
    <t>Frais sur wari seynabou</t>
  </si>
  <si>
    <t>Location voiture 3 jours supplementaire/opération/Kaolac</t>
  </si>
  <si>
    <t>Frais de réparation Phare voiture louée/E3</t>
  </si>
  <si>
    <t>Transport E3-bureau-Banque-bureau</t>
  </si>
  <si>
    <t>seedo 1iére quinzaine déc/16</t>
  </si>
  <si>
    <t>Electricité bureau</t>
  </si>
  <si>
    <t xml:space="preserve"> Rent &amp; Utilities</t>
  </si>
  <si>
    <t>Loyer bureau</t>
  </si>
  <si>
    <t>Avance Honoraire Avocat et Frais déplacement/Audience</t>
  </si>
  <si>
    <t>Transport Buro-ville-buro/envoie Western</t>
  </si>
  <si>
    <t>Prime Opération kaolack /Alioune</t>
  </si>
  <si>
    <t>Prime Opération kaolack /Seynabou</t>
  </si>
  <si>
    <t>Avance/indemnité déc/Seynabou</t>
  </si>
  <si>
    <t>Complément Prime Opération kaolack /Seynabou</t>
  </si>
  <si>
    <t>Bonus Opération /Police+Complément Agent DPN</t>
  </si>
  <si>
    <t xml:space="preserve">Dépense global Hebergement du 10/12 au 15/12/16 </t>
  </si>
  <si>
    <t>Transport Global kaolack/du 10 au 15/12/2016/Alioune</t>
  </si>
  <si>
    <t>Dépenses Global panier du 10/12 au 15/12/16</t>
  </si>
  <si>
    <t>Transport Global kaolack/du 10 au 15/12/2016/Seynabou</t>
  </si>
  <si>
    <t>Dépenses Global panier et repas du 10/12 au 15/12/16/Sey</t>
  </si>
  <si>
    <t>Achat Crédit /Pr opération/seynabou</t>
  </si>
  <si>
    <t>Impression et photocopie global</t>
  </si>
  <si>
    <t>Achat repas prisonnier</t>
  </si>
  <si>
    <t>Alain solde de compte/Indemnité de licenciement</t>
  </si>
  <si>
    <t>Facture Société Noflaay/Nov 16</t>
  </si>
  <si>
    <t>Frais d assurance annuel/Charlotte</t>
  </si>
  <si>
    <t xml:space="preserve"> Management</t>
  </si>
  <si>
    <t>Frais de virement assurance charlotte/France</t>
  </si>
  <si>
    <t>Bank charges</t>
  </si>
  <si>
    <t>Droit de Timbre/banque</t>
  </si>
  <si>
    <t>01/12/SALF10F05</t>
  </si>
  <si>
    <t>01/12/SALF04R</t>
  </si>
  <si>
    <t>01/12/SALF01F06</t>
  </si>
  <si>
    <t>02/12/SALF11AH</t>
  </si>
  <si>
    <t xml:space="preserve">02/12/SALF11FAH </t>
  </si>
  <si>
    <t>02/12/SALF06AH</t>
  </si>
  <si>
    <t>03/12/SALF01AH</t>
  </si>
  <si>
    <t>03/12/SALF01F</t>
  </si>
  <si>
    <t>04/12/SALF06AH</t>
  </si>
  <si>
    <t>Règlement internet bureau /Nov/16</t>
  </si>
  <si>
    <t>05/12/SALF04AH</t>
  </si>
  <si>
    <t>05/12/SALF09AH</t>
  </si>
  <si>
    <t>05/12/SALF07AH</t>
  </si>
  <si>
    <t>05/12/SALF11F07</t>
  </si>
  <si>
    <t>05/12/SALF09F08</t>
  </si>
  <si>
    <t>05/12/SALF07FAH</t>
  </si>
  <si>
    <t>05/12/SALF07F09</t>
  </si>
  <si>
    <t>05/12/SALF02F10</t>
  </si>
  <si>
    <t xml:space="preserve">05/12/SALF05FAH </t>
  </si>
  <si>
    <t>05/12/SALF08AH</t>
  </si>
  <si>
    <t>05/12/SALF02AH</t>
  </si>
  <si>
    <t>05/12/SALF11AH</t>
  </si>
  <si>
    <t>05/12/SALF05R</t>
  </si>
  <si>
    <t>08/12/SALF06AH</t>
  </si>
  <si>
    <t>08/12/SALF02R</t>
  </si>
  <si>
    <t>08/12/SALF07AH</t>
  </si>
  <si>
    <t xml:space="preserve">08/12/SALF07FAH </t>
  </si>
  <si>
    <t>08/12/SALF10AH</t>
  </si>
  <si>
    <t>08/12/SALF08AH</t>
  </si>
  <si>
    <t>08/12/SALF04AH</t>
  </si>
  <si>
    <t>08/12/SALF09AH</t>
  </si>
  <si>
    <t>14/12/SALF02R</t>
  </si>
  <si>
    <t>16/12/SALF02R</t>
  </si>
  <si>
    <t>Transport E5-maison médina-bureau/pr kaolack</t>
  </si>
  <si>
    <t xml:space="preserve">05/12/SALF09FAH </t>
  </si>
  <si>
    <t>08/12/SALF10F08</t>
  </si>
  <si>
    <t>08/12/SALF12AH</t>
  </si>
  <si>
    <t>08/12/SALF12F07</t>
  </si>
  <si>
    <t>08/12/SALF07F09</t>
  </si>
  <si>
    <t xml:space="preserve">08/12/SALF12FAH </t>
  </si>
  <si>
    <t xml:space="preserve">08/12/SALF09FAH </t>
  </si>
  <si>
    <t>08/12/SALF11F10</t>
  </si>
  <si>
    <t>14/12/SALF01AH</t>
  </si>
  <si>
    <t>14/12/SALF12R</t>
  </si>
  <si>
    <t>14/12/SALF11R</t>
  </si>
  <si>
    <t>14/12/SALF08R</t>
  </si>
  <si>
    <t>14/12/SALF07R</t>
  </si>
  <si>
    <t>14/12/SALF10R</t>
  </si>
  <si>
    <t>14/12/SALF06R</t>
  </si>
  <si>
    <t>Frais visas/Luca Cote Divoire</t>
  </si>
  <si>
    <t>Frais de Rendez vous/visas Ambassade</t>
  </si>
  <si>
    <t>Frais de photographie/voyage</t>
  </si>
  <si>
    <t xml:space="preserve">01/12/SALF05F01 </t>
  </si>
  <si>
    <t>01/12/SALF10F02</t>
  </si>
  <si>
    <t>01/12/SALF10FAH</t>
  </si>
  <si>
    <t>Transport Global kaolack/pour audience/Juristes</t>
  </si>
  <si>
    <t>Dépense global Hebergement/kaolack/juristes</t>
  </si>
  <si>
    <t>Impression documents + copies</t>
  </si>
  <si>
    <t>prime de panier/2jours</t>
  </si>
  <si>
    <t>Transport Global/kaolack+ divers déplacements</t>
  </si>
  <si>
    <t>Dépense global Hebergement/kaolack/1 nuitée</t>
  </si>
  <si>
    <t>01/12/SALF01F01</t>
  </si>
  <si>
    <t>Frais Edition Extrait de compte bancaire</t>
  </si>
  <si>
    <t>Frais d arrêté de compte</t>
  </si>
  <si>
    <t>Achat Carburant/Pr voiture louée/E3</t>
  </si>
  <si>
    <t>Frais transfert western union</t>
  </si>
  <si>
    <t xml:space="preserve">Dépense global transport </t>
  </si>
  <si>
    <t xml:space="preserve">Dépense global herbergement </t>
  </si>
  <si>
    <t>Dépense global prime de panier</t>
  </si>
  <si>
    <t xml:space="preserve">Bonus opérat°/Police+Agent DPN </t>
  </si>
  <si>
    <t xml:space="preserve">Achat carburant </t>
  </si>
  <si>
    <t>15/12/SALF07R</t>
  </si>
  <si>
    <t>16/12/SALF05R</t>
  </si>
  <si>
    <t>16/12/SALF07R</t>
  </si>
  <si>
    <t>16/12/SALF09R</t>
  </si>
  <si>
    <t>27/12/SALF09R</t>
  </si>
  <si>
    <t>téléphone</t>
  </si>
  <si>
    <t>Jail Visits</t>
  </si>
  <si>
    <t>Loyercécile décembre 16</t>
  </si>
  <si>
    <t xml:space="preserve"> 01/12/2016</t>
  </si>
  <si>
    <t>Solde comptable au 01/12/2016</t>
  </si>
  <si>
    <t>Solde comptable au 31/12/2016</t>
  </si>
  <si>
    <t>CCU</t>
  </si>
  <si>
    <t>Frais de réparation ordinateur charlotte</t>
  </si>
  <si>
    <t>Achat Ordinateur portable ASUS  R558UQ-DM749T</t>
  </si>
  <si>
    <t>Achat un (1) appareil photo canon pack sx620</t>
  </si>
  <si>
    <t>Achat trois (3) téléphones portables/smartphone</t>
  </si>
  <si>
    <t xml:space="preserve">           ( 1279700 f cfa)</t>
  </si>
  <si>
    <t xml:space="preserve">Bonus </t>
  </si>
  <si>
    <t xml:space="preserve"> Bank charges</t>
  </si>
  <si>
    <t>ccu</t>
  </si>
  <si>
    <t>Frais transport du matériel acheté</t>
  </si>
  <si>
    <t>Achat  deux (2) dictaphones Olympus vp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</si>
</sst>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0" fillId="0" borderId="0"/>
    <xf numFmtId="43" fontId="4" fillId="0" borderId="0" applyFont="0" applyFill="0" applyBorder="0" applyAlignment="0" applyProtection="0"/>
    <xf numFmtId="0" fontId="4" fillId="0" borderId="0"/>
  </cellStyleXfs>
  <cellXfs count="12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Border="1"/>
    <xf numFmtId="0" fontId="5" fillId="2" borderId="0" xfId="0" applyFont="1" applyFill="1" applyBorder="1"/>
    <xf numFmtId="0" fontId="0" fillId="2" borderId="0" xfId="0" applyFill="1" applyBorder="1" applyAlignment="1">
      <alignment horizontal="right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3" fillId="2" borderId="0" xfId="0" applyNumberFormat="1" applyFont="1" applyFill="1"/>
    <xf numFmtId="2" fontId="6" fillId="0" borderId="0" xfId="0" applyNumberFormat="1" applyFont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0" fontId="7" fillId="2" borderId="0" xfId="0" applyFont="1" applyFill="1"/>
    <xf numFmtId="43" fontId="8" fillId="0" borderId="0" xfId="1" applyFont="1" applyBorder="1"/>
    <xf numFmtId="0" fontId="0" fillId="0" borderId="0" xfId="0" applyAlignment="1"/>
    <xf numFmtId="43" fontId="8" fillId="0" borderId="0" xfId="1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9" fillId="0" borderId="0" xfId="0" applyFont="1" applyBorder="1"/>
    <xf numFmtId="2" fontId="0" fillId="0" borderId="0" xfId="0" applyNumberForma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4" borderId="0" xfId="0" applyFill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Border="1" applyAlignment="1">
      <alignment horizontal="right"/>
    </xf>
    <xf numFmtId="2" fontId="6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11" fillId="0" borderId="4" xfId="1" applyNumberFormat="1" applyFont="1" applyBorder="1"/>
    <xf numFmtId="14" fontId="12" fillId="5" borderId="4" xfId="2" applyNumberFormat="1" applyFont="1" applyFill="1" applyBorder="1" applyAlignment="1">
      <alignment horizontal="center"/>
    </xf>
    <xf numFmtId="0" fontId="12" fillId="5" borderId="4" xfId="2" applyFont="1" applyFill="1" applyBorder="1" applyAlignment="1">
      <alignment horizontal="center"/>
    </xf>
    <xf numFmtId="0" fontId="11" fillId="0" borderId="0" xfId="0" applyFont="1"/>
    <xf numFmtId="164" fontId="13" fillId="0" borderId="4" xfId="0" applyNumberFormat="1" applyFont="1" applyBorder="1" applyAlignment="1">
      <alignment horizontal="left"/>
    </xf>
    <xf numFmtId="164" fontId="13" fillId="0" borderId="4" xfId="0" applyNumberFormat="1" applyFont="1" applyBorder="1"/>
    <xf numFmtId="165" fontId="12" fillId="6" borderId="4" xfId="3" applyNumberFormat="1" applyFont="1" applyFill="1" applyBorder="1"/>
    <xf numFmtId="165" fontId="12" fillId="0" borderId="4" xfId="3" applyNumberFormat="1" applyFont="1" applyFill="1" applyBorder="1"/>
    <xf numFmtId="14" fontId="11" fillId="7" borderId="4" xfId="4" applyNumberFormat="1" applyFont="1" applyFill="1" applyBorder="1"/>
    <xf numFmtId="164" fontId="11" fillId="7" borderId="4" xfId="4" applyNumberFormat="1" applyFont="1" applyFill="1" applyBorder="1"/>
    <xf numFmtId="165" fontId="11" fillId="7" borderId="4" xfId="3" applyNumberFormat="1" applyFont="1" applyFill="1" applyBorder="1"/>
    <xf numFmtId="43" fontId="11" fillId="7" borderId="4" xfId="1" applyFont="1" applyFill="1" applyBorder="1"/>
    <xf numFmtId="165" fontId="12" fillId="7" borderId="4" xfId="3" applyNumberFormat="1" applyFont="1" applyFill="1" applyBorder="1"/>
    <xf numFmtId="14" fontId="11" fillId="8" borderId="0" xfId="4" applyNumberFormat="1" applyFont="1" applyFill="1" applyBorder="1"/>
    <xf numFmtId="165" fontId="11" fillId="8" borderId="0" xfId="3" applyNumberFormat="1" applyFont="1" applyFill="1" applyBorder="1"/>
    <xf numFmtId="43" fontId="11" fillId="8" borderId="0" xfId="3" applyNumberFormat="1" applyFont="1" applyFill="1" applyBorder="1"/>
    <xf numFmtId="43" fontId="11" fillId="3" borderId="4" xfId="3" applyNumberFormat="1" applyFont="1" applyFill="1" applyBorder="1"/>
    <xf numFmtId="165" fontId="14" fillId="8" borderId="0" xfId="3" applyNumberFormat="1" applyFont="1" applyFill="1" applyBorder="1" applyAlignment="1">
      <alignment horizontal="center" vertical="center"/>
    </xf>
    <xf numFmtId="166" fontId="11" fillId="8" borderId="0" xfId="3" applyNumberFormat="1" applyFont="1" applyFill="1" applyBorder="1"/>
    <xf numFmtId="0" fontId="13" fillId="9" borderId="0" xfId="4" applyFont="1" applyFill="1"/>
    <xf numFmtId="43" fontId="12" fillId="0" borderId="0" xfId="3" applyNumberFormat="1" applyFont="1"/>
    <xf numFmtId="167" fontId="13" fillId="0" borderId="5" xfId="4" applyNumberFormat="1" applyFont="1" applyBorder="1"/>
    <xf numFmtId="167" fontId="13" fillId="0" borderId="6" xfId="4" applyNumberFormat="1" applyFont="1" applyBorder="1"/>
    <xf numFmtId="43" fontId="11" fillId="8" borderId="6" xfId="3" applyNumberFormat="1" applyFont="1" applyFill="1" applyBorder="1"/>
    <xf numFmtId="165" fontId="11" fillId="0" borderId="0" xfId="1" applyNumberFormat="1" applyFont="1"/>
    <xf numFmtId="165" fontId="11" fillId="0" borderId="7" xfId="1" applyNumberFormat="1" applyFont="1" applyBorder="1"/>
    <xf numFmtId="165" fontId="11" fillId="0" borderId="8" xfId="1" applyNumberFormat="1" applyFont="1" applyBorder="1"/>
    <xf numFmtId="165" fontId="11" fillId="0" borderId="9" xfId="1" applyNumberFormat="1" applyFont="1" applyBorder="1"/>
    <xf numFmtId="165" fontId="11" fillId="0" borderId="10" xfId="1" applyNumberFormat="1" applyFont="1" applyBorder="1"/>
    <xf numFmtId="165" fontId="11" fillId="0" borderId="11" xfId="1" applyNumberFormat="1" applyFont="1" applyBorder="1"/>
    <xf numFmtId="165" fontId="11" fillId="0" borderId="12" xfId="1" applyNumberFormat="1" applyFont="1" applyBorder="1"/>
    <xf numFmtId="43" fontId="12" fillId="0" borderId="13" xfId="3" applyNumberFormat="1" applyFont="1" applyBorder="1"/>
    <xf numFmtId="43" fontId="11" fillId="8" borderId="14" xfId="3" applyNumberFormat="1" applyFont="1" applyFill="1" applyBorder="1"/>
    <xf numFmtId="14" fontId="11" fillId="8" borderId="7" xfId="4" applyNumberFormat="1" applyFont="1" applyFill="1" applyBorder="1"/>
    <xf numFmtId="14" fontId="11" fillId="8" borderId="15" xfId="4" applyNumberFormat="1" applyFont="1" applyFill="1" applyBorder="1"/>
    <xf numFmtId="165" fontId="11" fillId="8" borderId="15" xfId="3" applyNumberFormat="1" applyFont="1" applyFill="1" applyBorder="1"/>
    <xf numFmtId="43" fontId="11" fillId="8" borderId="15" xfId="3" applyNumberFormat="1" applyFont="1" applyFill="1" applyBorder="1"/>
    <xf numFmtId="43" fontId="11" fillId="8" borderId="8" xfId="3" applyNumberFormat="1" applyFont="1" applyFill="1" applyBorder="1"/>
    <xf numFmtId="14" fontId="11" fillId="8" borderId="9" xfId="4" applyNumberFormat="1" applyFont="1" applyFill="1" applyBorder="1"/>
    <xf numFmtId="165" fontId="11" fillId="8" borderId="10" xfId="3" applyNumberFormat="1" applyFont="1" applyFill="1" applyBorder="1"/>
    <xf numFmtId="14" fontId="11" fillId="8" borderId="11" xfId="4" applyNumberFormat="1" applyFont="1" applyFill="1" applyBorder="1"/>
    <xf numFmtId="165" fontId="11" fillId="8" borderId="16" xfId="3" applyNumberFormat="1" applyFont="1" applyFill="1" applyBorder="1"/>
    <xf numFmtId="166" fontId="11" fillId="8" borderId="16" xfId="3" applyNumberFormat="1" applyFont="1" applyFill="1" applyBorder="1"/>
    <xf numFmtId="165" fontId="11" fillId="8" borderId="12" xfId="3" applyNumberFormat="1" applyFont="1" applyFill="1" applyBorder="1"/>
    <xf numFmtId="43" fontId="14" fillId="8" borderId="15" xfId="3" applyFont="1" applyFill="1" applyBorder="1"/>
    <xf numFmtId="14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0" borderId="0" xfId="0" applyNumberFormat="1" applyFont="1" applyFill="1" applyBorder="1" applyAlignment="1">
      <alignment horizontal="left" vertical="center"/>
    </xf>
    <xf numFmtId="165" fontId="11" fillId="0" borderId="0" xfId="1" applyNumberFormat="1" applyFont="1" applyAlignment="1">
      <alignment horizontal="center"/>
    </xf>
    <xf numFmtId="0" fontId="15" fillId="2" borderId="0" xfId="0" applyFont="1" applyFill="1" applyBorder="1"/>
    <xf numFmtId="0" fontId="15" fillId="0" borderId="0" xfId="0" applyFont="1" applyBorder="1"/>
    <xf numFmtId="0" fontId="6" fillId="2" borderId="0" xfId="0" applyFont="1" applyFill="1" applyBorder="1" applyAlignment="1"/>
    <xf numFmtId="0" fontId="15" fillId="0" borderId="0" xfId="0" applyFont="1" applyBorder="1" applyAlignment="1">
      <alignment horizontal="center"/>
    </xf>
    <xf numFmtId="0" fontId="6" fillId="2" borderId="0" xfId="0" applyNumberFormat="1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left" vertical="center"/>
    </xf>
    <xf numFmtId="0" fontId="0" fillId="2" borderId="0" xfId="0" applyFont="1" applyFill="1" applyBorder="1"/>
    <xf numFmtId="2" fontId="4" fillId="2" borderId="0" xfId="1" applyNumberFormat="1" applyFont="1" applyFill="1" applyBorder="1" applyAlignment="1">
      <alignment horizontal="center"/>
    </xf>
    <xf numFmtId="165" fontId="16" fillId="8" borderId="0" xfId="3" applyNumberFormat="1" applyFont="1" applyFill="1" applyBorder="1"/>
    <xf numFmtId="0" fontId="1" fillId="0" borderId="0" xfId="0" applyNumberFormat="1" applyFont="1"/>
    <xf numFmtId="43" fontId="16" fillId="8" borderId="6" xfId="3" applyNumberFormat="1" applyFont="1" applyFill="1" applyBorder="1"/>
    <xf numFmtId="166" fontId="16" fillId="8" borderId="0" xfId="3" applyNumberFormat="1" applyFont="1" applyFill="1" applyBorder="1"/>
    <xf numFmtId="14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2" fontId="0" fillId="2" borderId="0" xfId="0" applyNumberFormat="1" applyFont="1" applyFill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13">
    <dxf>
      <font>
        <color theme="6" tint="-0.499984740745262"/>
      </font>
      <fill>
        <patternFill>
          <bgColor theme="6" tint="0.39994506668294322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5"/>
      </font>
      <fill>
        <patternFill>
          <bgColor theme="5" tint="0.39994506668294322"/>
        </patternFill>
      </fill>
    </dxf>
    <dxf>
      <font>
        <color theme="7"/>
      </font>
      <fill>
        <patternFill>
          <bgColor theme="7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  <dxf>
      <font>
        <color theme="3" tint="0.39994506668294322"/>
      </font>
      <fill>
        <patternFill>
          <bgColor theme="3" tint="-0.24994659260841701"/>
        </patternFill>
      </fill>
    </dxf>
    <dxf>
      <font>
        <color theme="3" tint="0.79998168889431442"/>
      </font>
      <fill>
        <patternFill>
          <bgColor theme="3" tint="-0.49998474074526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3"/>
      </font>
      <fill>
        <patternFill>
          <bgColor theme="3" tint="0.79998168889431442"/>
        </patternFill>
      </fill>
    </dxf>
    <dxf>
      <font>
        <color theme="3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761.590632291663" createdVersion="4" refreshedVersion="5" minRefreshableVersion="3" recordCount="183">
  <cacheSource type="worksheet">
    <worksheetSource ref="A1:I1048576" sheet="Datadécem16"/>
  </cacheSource>
  <cacheFields count="9">
    <cacheField name="Date" numFmtId="0">
      <sharedItems containsNonDate="0" containsDate="1" containsString="0" containsBlank="1" minDate="2016-12-01T00:00:00" maxDate="2017-01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1000" maxValue="1732662"/>
    </cacheField>
    <cacheField name="nom" numFmtId="0">
      <sharedItems containsBlank="1" count="17">
        <s v="charlotte"/>
        <s v="Mody"/>
        <s v="Alioune"/>
        <s v="Danielle"/>
        <s v="SGBS"/>
        <s v="E5"/>
        <s v="Michel"/>
        <s v="Seynabou"/>
        <s v="E3"/>
        <s v="Cecile"/>
        <s v="E4"/>
        <s v="E6"/>
        <s v="cécile"/>
        <m/>
        <s v="E2" u="1"/>
        <s v="Alain" u="1"/>
        <s v="CBAO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2761.590782175925" createdVersion="5" refreshedVersion="5" minRefreshableVersion="3" recordCount="126">
  <cacheSource type="worksheet">
    <worksheetSource ref="A1:G127" sheet="Datadécem16"/>
  </cacheSource>
  <cacheFields count="7">
    <cacheField name="Date" numFmtId="14">
      <sharedItems containsSemiMixedTypes="0" containsNonDate="0" containsDate="1" containsString="0" minDate="2016-12-01T00:00:00" maxDate="2017-01-01T00:00:00"/>
    </cacheField>
    <cacheField name="Détails" numFmtId="0">
      <sharedItems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unt="19">
        <s v="Services"/>
        <s v="Equipment"/>
        <s v="Transport"/>
        <s v="Office Materials"/>
        <s v="Travel subsistence"/>
        <s v="Personnel"/>
        <s v="Trust building"/>
        <s v=" Internet"/>
        <s v="Flight"/>
        <s v="Transfer fees"/>
        <s v=" Lawyer fees"/>
        <s v="Bonus media"/>
        <s v="Internet"/>
        <s v="Bonus"/>
        <s v=" Rent &amp; Utilities"/>
        <s v="TravelExpenses"/>
        <s v="Jail Visits"/>
        <s v="téléphone"/>
        <s v="Bank charges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8">
        <s v=" Management"/>
        <s v="Office"/>
        <s v="investigations"/>
        <s v="Legal"/>
        <s v="Management"/>
        <s v="Operations"/>
        <s v="Media"/>
        <m u="1"/>
      </sharedItems>
    </cacheField>
    <cacheField name="spent" numFmtId="0">
      <sharedItems containsSemiMixedTypes="0" containsString="0" containsNumber="1" containsInteger="1" minValue="1000" maxValue="1732662"/>
    </cacheField>
    <cacheField name="nom" numFmtId="0">
      <sharedItems/>
    </cacheField>
    <cacheField name="donor" numFmtId="0">
      <sharedItems count="2">
        <s v="BONDERMAN 5"/>
        <s v="USFWS EAGLE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3">
  <r>
    <d v="2016-12-01T00:00:00"/>
    <s v="Frais de réparation ordinateur charlotte"/>
    <s v="Services"/>
    <s v=" Management"/>
    <n v="26130"/>
    <x v="0"/>
    <s v="BONDERMAN 5"/>
    <s v="01/12/SALF01F01"/>
    <s v="oui"/>
  </r>
  <r>
    <d v="2016-12-01T00:00:00"/>
    <s v="Achat Ordinateur portable ASUS  R558UQ-DM749T"/>
    <s v="Equipment"/>
    <s v=" Management"/>
    <n v="468129"/>
    <x v="0"/>
    <s v="BONDERMAN 5"/>
    <s v="01/12/SALF01F01"/>
    <s v="oui"/>
  </r>
  <r>
    <d v="2016-12-01T00:00:00"/>
    <s v="Achat  deux (2) dictaphone Olympus vp 10"/>
    <s v="Equipment"/>
    <s v=" Management"/>
    <n v="119246"/>
    <x v="0"/>
    <s v="BONDERMAN 5"/>
    <s v="01/12/SALF01F01"/>
    <s v="oui"/>
  </r>
  <r>
    <d v="2016-12-01T00:00:00"/>
    <s v="Achat un (1) appareil photo canon pack sx620"/>
    <s v="Equipment"/>
    <s v=" Management"/>
    <n v="173489"/>
    <x v="0"/>
    <s v="BONDERMAN 5"/>
    <s v="01/12/SALF01F01"/>
    <s v="oui"/>
  </r>
  <r>
    <d v="2016-12-01T00:00:00"/>
    <s v="Achat trois (3) téléphones portables/smartphone"/>
    <s v="Equipment"/>
    <s v=" Management"/>
    <n v="489100"/>
    <x v="0"/>
    <s v="BONDERMAN 5"/>
    <s v="01/12/SALF01F01"/>
    <s v="oui"/>
  </r>
  <r>
    <d v="2016-12-01T00:00:00"/>
    <s v="Frais transport du matériel "/>
    <s v="Transport"/>
    <s v=" Management"/>
    <n v="3606"/>
    <x v="0"/>
    <s v="BONDERMAN 5"/>
    <s v="01/12/SALF01F01"/>
    <s v="AH"/>
  </r>
  <r>
    <d v="2016-12-01T00:00:00"/>
    <s v="Transport Seynabou-Mody/Bureau-ville-bureau"/>
    <s v="Transport"/>
    <s v="Office"/>
    <n v="5000"/>
    <x v="1"/>
    <s v="BONDERMAN 5"/>
    <s v="01/12/SALF10FAH"/>
    <s v="AH"/>
  </r>
  <r>
    <d v="2016-12-01T00:00:00"/>
    <s v="Achat classeurs chronos/Pr classement"/>
    <s v="Office Materials"/>
    <s v="Office"/>
    <n v="15000"/>
    <x v="2"/>
    <s v="BONDERMAN 5"/>
    <s v="01/12/SALF05F01 "/>
    <s v="oui"/>
  </r>
  <r>
    <d v="2016-12-01T00:00:00"/>
    <s v="Transport-Alioune/Achat Fourniture bureau"/>
    <s v="Transport"/>
    <s v="Office"/>
    <n v="4000"/>
    <x v="2"/>
    <s v="BONDERMAN 5"/>
    <s v="01/12/SALF05FAH "/>
    <s v="oui"/>
  </r>
  <r>
    <d v="2016-12-01T00:00:00"/>
    <s v="Solde Cartes professionnelles"/>
    <s v="Transport"/>
    <s v="investigations"/>
    <n v="16000"/>
    <x v="1"/>
    <s v="BONDERMAN 5"/>
    <s v="01/12/SALF10F02"/>
    <s v="AH"/>
  </r>
  <r>
    <d v="2016-12-01T00:00:00"/>
    <s v="Transport Seynabou-Mody/Bureau-ville-bureau"/>
    <s v="Transport"/>
    <s v="Office"/>
    <n v="4000"/>
    <x v="1"/>
    <s v="BONDERMAN 5"/>
    <s v="01/12/SALF10F05"/>
    <s v="AH"/>
  </r>
  <r>
    <d v="2016-12-01T00:00:00"/>
    <s v="Food Allowance/Danielle(5jours)"/>
    <s v="Travel subsistence"/>
    <s v="Office"/>
    <n v="50000"/>
    <x v="3"/>
    <s v="BONDERMAN 5"/>
    <s v="01/12/SALF01R"/>
    <s v="oui"/>
  </r>
  <r>
    <d v="2016-12-02T00:00:00"/>
    <s v="Alain solde de compte/Indemnité de licenciement"/>
    <s v="Personnel"/>
    <s v="Legal"/>
    <n v="263998"/>
    <x v="4"/>
    <s v="BONDERMAN 5"/>
    <s v="01/12/SALF04R"/>
    <s v="oui"/>
  </r>
  <r>
    <d v="2016-12-02T00:00:00"/>
    <s v="Facture Société Noflaay/Nov 16"/>
    <s v="Services"/>
    <s v="Office"/>
    <n v="104055"/>
    <x v="4"/>
    <s v="BONDERMAN 5"/>
    <s v="01/12/SALF01F06"/>
    <s v="oui"/>
  </r>
  <r>
    <d v="2016-12-02T00:00:00"/>
    <s v="Transport Global E5.Thiaroye.Investigations"/>
    <s v="Transport"/>
    <s v="investigations"/>
    <n v="9000"/>
    <x v="5"/>
    <s v="BONDERMAN 5"/>
    <s v="02/12/SALF11AH"/>
    <s v="AH"/>
  </r>
  <r>
    <d v="2016-12-02T00:00:00"/>
    <s v="Achat divers repas et raffraichissement/E5"/>
    <s v="Trust building"/>
    <s v="investigations"/>
    <n v="1000"/>
    <x v="5"/>
    <s v="BONDERMAN 5"/>
    <s v="02/12/SALF11FAH "/>
    <s v="AH"/>
  </r>
  <r>
    <d v="2016-12-02T00:00:00"/>
    <s v="Transport courses-buro-ville-aéroport-sgbs-bureau"/>
    <s v="Transport"/>
    <s v="Office"/>
    <n v="10000"/>
    <x v="6"/>
    <s v="BONDERMAN 5"/>
    <s v="02/12/SALF06AH"/>
    <s v="AH"/>
  </r>
  <r>
    <d v="2016-12-03T00:00:00"/>
    <s v="Transport/charlotte-bureau-aeroport"/>
    <s v="Transport"/>
    <s v="Office"/>
    <n v="10000"/>
    <x v="0"/>
    <s v="BONDERMAN 5"/>
    <s v="03/12/SALF01AH"/>
    <s v="oui"/>
  </r>
  <r>
    <d v="2016-12-03T00:00:00"/>
    <s v="Frais d assurance annuel/Charlotte"/>
    <s v="Personnel"/>
    <s v=" Management"/>
    <n v="1732662"/>
    <x v="4"/>
    <s v="BONDERMAN 5"/>
    <s v="03/12/SALF01F"/>
    <s v="oui"/>
  </r>
  <r>
    <d v="2016-12-04T00:00:00"/>
    <s v="Transport weekend  2 jours-maison-bueau-maison"/>
    <s v="Transport"/>
    <s v="Office"/>
    <n v="4500"/>
    <x v="6"/>
    <s v="BONDERMAN 5"/>
    <s v="04/12/SALF06AH"/>
    <s v="AH"/>
  </r>
  <r>
    <d v="2016-12-05T00:00:00"/>
    <s v="Règlement internet bureau /Nov/16"/>
    <s v=" Internet"/>
    <s v="Office"/>
    <n v="29000"/>
    <x v="6"/>
    <s v="BONDERMAN 5"/>
    <s v="05/12/SALF06AH"/>
    <s v="AH"/>
  </r>
  <r>
    <d v="2016-12-05T00:00:00"/>
    <s v="Transport/règlement facture internet"/>
    <s v="Transport"/>
    <s v="Office"/>
    <n v="5000"/>
    <x v="6"/>
    <s v="BONDERMAN 5"/>
    <s v="05/12/SALF04AH"/>
    <s v="AH"/>
  </r>
  <r>
    <d v="2016-12-05T00:00:00"/>
    <s v="Transport/Seynabou-bureau-ministére environnemen-bure"/>
    <s v="Transport"/>
    <s v="Office"/>
    <n v="3000"/>
    <x v="7"/>
    <s v="BONDERMAN 5"/>
    <s v="05/12/SALF09AH"/>
    <s v="AH"/>
  </r>
  <r>
    <d v="2016-12-05T00:00:00"/>
    <s v="Transport courses-bureau-ville-bureau /E3"/>
    <s v="Transport"/>
    <s v="Office"/>
    <n v="5000"/>
    <x v="8"/>
    <s v="BONDERMAN 5"/>
    <s v="05/12/SALF07AH"/>
    <s v="AH"/>
  </r>
  <r>
    <d v="2016-12-05T00:00:00"/>
    <s v="Transport courses-bureau-ville-bureau /E5"/>
    <s v="Transport"/>
    <s v="Office"/>
    <n v="5000"/>
    <x v="8"/>
    <s v="BONDERMAN 5"/>
    <s v="05/12/SALF07AH"/>
    <s v="AH"/>
  </r>
  <r>
    <d v="2016-12-05T00:00:00"/>
    <s v="Achat 04 sacs à dos"/>
    <s v="Office Materials"/>
    <s v="Office"/>
    <n v="60000"/>
    <x v="5"/>
    <s v="BONDERMAN 5"/>
    <s v="05/12/SALF11F07"/>
    <s v="oui"/>
  </r>
  <r>
    <d v="2016-12-05T00:00:00"/>
    <s v="Transport courses-bureau-ville-bureau /E5"/>
    <s v="Transport"/>
    <s v="Office"/>
    <n v="3000"/>
    <x v="5"/>
    <s v="BONDERMAN 5"/>
    <s v="05/12/SALF07FAH"/>
    <s v="oui"/>
  </r>
  <r>
    <d v="2016-12-05T00:00:00"/>
    <s v="Reluire document-Seynabou"/>
    <s v="Office Materials"/>
    <s v="Office"/>
    <n v="5000"/>
    <x v="7"/>
    <s v="BONDERMAN 5"/>
    <s v="05/12/SALF09F08"/>
    <s v="oui"/>
  </r>
  <r>
    <d v="2016-12-05T00:00:00"/>
    <s v="Transport Seynabou-/Bureau-ville-bureau"/>
    <s v="Transport"/>
    <s v="Office"/>
    <n v="3000"/>
    <x v="7"/>
    <s v="BONDERMAN 5"/>
    <s v="05/12/SALF09AH"/>
    <s v="oui"/>
  </r>
  <r>
    <d v="2016-12-05T00:00:00"/>
    <s v="Diverses courses ville/Divers achat /founiture de bureau/E3"/>
    <s v="Transport"/>
    <s v="Office"/>
    <n v="217632"/>
    <x v="4"/>
    <s v="BONDERMAN 5"/>
    <s v="05/12/SALF07F09"/>
    <s v="oui"/>
  </r>
  <r>
    <d v="2016-12-05T00:00:00"/>
    <s v="Achat billet d avion Dkr-Ziguinchor-Dakar-Aller/Retour"/>
    <s v="Flight"/>
    <s v="Office"/>
    <n v="115000"/>
    <x v="9"/>
    <s v="BONDERMAN 5"/>
    <s v="05/12/SALF02F10"/>
    <s v="oui"/>
  </r>
  <r>
    <d v="2016-12-05T00:00:00"/>
    <s v="Timbre pr Transfert de fond/Charlotte"/>
    <s v="Transfer fees"/>
    <s v="Management"/>
    <n v="20000"/>
    <x v="0"/>
    <s v="BONDERMAN 5"/>
    <s v="05/12/SALF06AH"/>
    <s v="AH"/>
  </r>
  <r>
    <d v="2016-12-05T00:00:00"/>
    <s v="Transport semaines Alioune"/>
    <s v="Transport"/>
    <s v="Legal"/>
    <n v="12500"/>
    <x v="2"/>
    <s v="BONDERMAN 5"/>
    <s v="05/12/SALF04AH"/>
    <s v="AH"/>
  </r>
  <r>
    <d v="2016-12-05T00:00:00"/>
    <s v="Transport semaines-E3"/>
    <s v="Transport"/>
    <s v="investigations"/>
    <n v="12500"/>
    <x v="8"/>
    <s v="BONDERMAN 5"/>
    <s v="05/12/SALF05FAH "/>
    <s v="AH"/>
  </r>
  <r>
    <d v="2016-12-05T00:00:00"/>
    <s v="Transport semaines-E4"/>
    <s v="Transport"/>
    <s v="investigations"/>
    <n v="12500"/>
    <x v="10"/>
    <s v="BONDERMAN 5"/>
    <s v="05/12/SALF08AH"/>
    <s v="AH"/>
  </r>
  <r>
    <d v="2016-12-05T00:00:00"/>
    <s v="Transport semaines- Michel "/>
    <s v="Transport"/>
    <s v="Office"/>
    <n v="10000"/>
    <x v="6"/>
    <s v="BONDERMAN 5"/>
    <s v="05/12/SALF06AH"/>
    <s v="AH"/>
  </r>
  <r>
    <d v="2016-12-05T00:00:00"/>
    <s v="Transport courses-buro-ville-aéroport-sgbs-bureau"/>
    <s v="Transport"/>
    <s v="Office"/>
    <n v="7500"/>
    <x v="6"/>
    <s v="BONDERMAN 5"/>
    <s v="05/12/SALF06AH"/>
    <s v="AH"/>
  </r>
  <r>
    <d v="2016-12-05T00:00:00"/>
    <s v="Transport courses-buro-avocat-bureau/cecile"/>
    <s v="Transport"/>
    <s v="Office"/>
    <n v="4000"/>
    <x v="9"/>
    <s v="BONDERMAN 5"/>
    <s v="05/12/SALF02AH"/>
    <s v="AH"/>
  </r>
  <r>
    <d v="2016-12-05T00:00:00"/>
    <s v="Frais de déplacement Avocat/Kaolack"/>
    <s v="Travel subsistence"/>
    <s v="investigations"/>
    <n v="80000"/>
    <x v="4"/>
    <s v="BONDERMAN 5"/>
    <s v="05/12/SALF11AH"/>
    <s v="AH"/>
  </r>
  <r>
    <d v="2016-12-05T00:00:00"/>
    <s v="solde honoraire avocat/audience kaolack"/>
    <s v=" Lawyer fees"/>
    <s v="Operations"/>
    <n v="350000"/>
    <x v="4"/>
    <s v="BONDERMAN 5"/>
    <s v="05/12/SALF05R"/>
    <s v="AH"/>
  </r>
  <r>
    <d v="2016-12-06T00:00:00"/>
    <s v="Transport-Alioune-Seynabou-bureau-ville-avocat-bureau"/>
    <s v="Transport"/>
    <s v="Office"/>
    <n v="6000"/>
    <x v="2"/>
    <s v="BONDERMAN 5"/>
    <s v="05/12/SALF09FAH "/>
    <s v="AH"/>
  </r>
  <r>
    <d v="2016-12-07T00:00:00"/>
    <s v="Transport courses en ville- Michel-Inspection du travail"/>
    <s v="Transport"/>
    <s v="Office"/>
    <n v="4000"/>
    <x v="6"/>
    <s v="BONDERMAN 5"/>
    <s v="08/12/SALF06AH"/>
    <s v="AH"/>
  </r>
  <r>
    <d v="2016-12-07T00:00:00"/>
    <s v="Transport courses-bureau-banque-bureau"/>
    <s v="Transport"/>
    <s v="Office"/>
    <n v="2000"/>
    <x v="6"/>
    <s v="BONDERMAN 5"/>
    <s v="08/12/SALF06AH"/>
    <s v="AH"/>
  </r>
  <r>
    <d v="2016-12-08T00:00:00"/>
    <s v="Transport -Mody/Bureau-ville-bureau"/>
    <s v="Equipment"/>
    <s v="Management"/>
    <n v="4000"/>
    <x v="1"/>
    <s v="BONDERMAN 5"/>
    <s v="08/12/SALF10F08"/>
    <s v="oui"/>
  </r>
  <r>
    <d v="2016-12-08T00:00:00"/>
    <s v="Frais de virement assurance charlotte/France"/>
    <s v="Transfer fees"/>
    <s v="Management"/>
    <n v="70361"/>
    <x v="4"/>
    <s v="BONDERMAN 5"/>
    <s v="08/12/SALF02R"/>
    <s v="AH"/>
  </r>
  <r>
    <d v="2016-12-08T00:00:00"/>
    <s v="location voiture 2 jours/opération"/>
    <s v="Equipment"/>
    <s v="Operations"/>
    <n v="70000"/>
    <x v="8"/>
    <s v="BONDERMAN 5"/>
    <s v="08/12/SALF07AH"/>
    <s v="AH"/>
  </r>
  <r>
    <d v="2016-12-08T00:00:00"/>
    <s v="Achat Carburant/Pr voiture louée"/>
    <s v="Transport"/>
    <s v="Operations"/>
    <n v="10000"/>
    <x v="8"/>
    <s v="BONDERMAN 5"/>
    <s v="08/12/SALF07FAH "/>
    <s v="AH"/>
  </r>
  <r>
    <d v="2016-12-08T00:00:00"/>
    <s v="Couverture médiatique"/>
    <s v="Bonus media"/>
    <s v="Media"/>
    <n v="60000"/>
    <x v="1"/>
    <s v="BONDERMAN 5"/>
    <s v="08/12/SALF10AH"/>
    <s v="AH"/>
  </r>
  <r>
    <d v="2016-12-08T00:00:00"/>
    <s v="Prime de panier 2 jours/Opération kaolack /E4"/>
    <s v="Travel subsistence"/>
    <s v="Operations"/>
    <n v="8000"/>
    <x v="10"/>
    <s v="BONDERMAN 5"/>
    <s v="08/12/SALF08AH"/>
    <s v="AH"/>
  </r>
  <r>
    <d v="2016-12-08T00:00:00"/>
    <s v="Achat repas et raffraichissement/E4"/>
    <s v="Trust building"/>
    <s v="Operations"/>
    <n v="6000"/>
    <x v="10"/>
    <s v="BONDERMAN 5"/>
    <s v="08/12/SALF08AH"/>
    <s v="AH"/>
  </r>
  <r>
    <d v="2016-12-08T00:00:00"/>
    <s v="Transport Global kaolack/du 08 au 12/12/2016/E4"/>
    <s v="Transport"/>
    <s v="Operations"/>
    <n v="4500"/>
    <x v="10"/>
    <s v="BONDERMAN 5"/>
    <s v="08/12/SALF08AH"/>
    <s v="AH"/>
  </r>
  <r>
    <d v="2016-12-08T00:00:00"/>
    <s v="Achat petit matériel-Théiriére"/>
    <s v="Internet"/>
    <s v="Office"/>
    <n v="1500"/>
    <x v="10"/>
    <s v="BONDERMAN 5"/>
    <s v="08/12/SALF08AH"/>
    <s v="oui"/>
  </r>
  <r>
    <d v="2016-12-08T00:00:00"/>
    <s v="Dépense global transport du 08/12 au 12/12/16 "/>
    <s v="Transport"/>
    <s v="Operations"/>
    <n v="14500"/>
    <x v="11"/>
    <s v="BONDERMAN 5"/>
    <s v="08/12/SALF12AH"/>
    <s v="AH"/>
  </r>
  <r>
    <d v="2016-12-08T00:00:00"/>
    <s v="TRUST BUILDING Pour 3 jours du 08/12 au 12/12/16"/>
    <s v="Office Materials"/>
    <s v="Operations"/>
    <n v="21500"/>
    <x v="11"/>
    <s v="BONDERMAN 5"/>
    <s v="08/12/SALF12AH"/>
    <s v="AH"/>
  </r>
  <r>
    <d v="2016-12-08T00:00:00"/>
    <s v="PANIER / 2 JOURS du 08/12 au 12/12/16"/>
    <s v="Transport"/>
    <s v="Operations"/>
    <n v="8000"/>
    <x v="11"/>
    <s v="BONDERMAN 5"/>
    <s v="08/12/SALF12AH"/>
    <s v="AH"/>
  </r>
  <r>
    <d v="2016-12-08T00:00:00"/>
    <s v="HOTEL /du 08/12 au 12/12/16"/>
    <s v="Transfer fees"/>
    <s v="Operations"/>
    <n v="16000"/>
    <x v="11"/>
    <s v="BONDERMAN 5"/>
    <s v="08/12/SALF12F07"/>
    <s v="oui"/>
  </r>
  <r>
    <d v="2016-12-08T00:00:00"/>
    <s v="Location de 1 voiture:2jrs(70000)"/>
    <s v="Transport"/>
    <s v="Operations"/>
    <n v="70000"/>
    <x v="8"/>
    <s v="BONDERMAN 5"/>
    <s v="08/12/SALF07AH"/>
    <s v="AH"/>
  </r>
  <r>
    <d v="2016-12-08T00:00:00"/>
    <s v="Gazoil / 2 voiture louées"/>
    <s v="Transport"/>
    <s v="Operations"/>
    <n v="48000"/>
    <x v="8"/>
    <s v="BONDERMAN 5"/>
    <s v="08/12/SALF04AH"/>
    <s v="AH"/>
  </r>
  <r>
    <d v="2016-12-08T00:00:00"/>
    <s v="Ticket péage Aller/RETOUR"/>
    <s v="Transport"/>
    <s v="Operations"/>
    <n v="6500"/>
    <x v="8"/>
    <s v="BONDERMAN 5"/>
    <s v="08/12/SALF07F09"/>
    <s v="oui"/>
  </r>
  <r>
    <d v="2016-12-08T00:00:00"/>
    <s v="Ticket péage Aller/"/>
    <s v="Transport"/>
    <s v="Operations"/>
    <n v="2700"/>
    <x v="8"/>
    <s v="BONDERMAN 5"/>
    <s v="08/12/SALF07FAH "/>
    <s v="AH"/>
  </r>
  <r>
    <d v="2016-12-08T00:00:00"/>
    <s v="Achat repas et raffraichissement/E3"/>
    <s v="Trust building"/>
    <s v="Operations"/>
    <n v="6400"/>
    <x v="8"/>
    <s v="BONDERMAN 5"/>
    <s v="08/12/SALF07FAH "/>
    <s v="AH"/>
  </r>
  <r>
    <d v="2016-12-08T00:00:00"/>
    <s v="Transport Global kaolack/du 08 au 12/12/2016/E6"/>
    <s v="Transport"/>
    <s v="Operations"/>
    <n v="10500"/>
    <x v="11"/>
    <s v="BONDERMAN 5"/>
    <s v="08/12/SALF12FAH "/>
    <s v="AH"/>
  </r>
  <r>
    <d v="2016-12-08T00:00:00"/>
    <s v="Achat repas et Raffraichissement/E6"/>
    <s v="Trust building"/>
    <s v="Operations"/>
    <n v="1000"/>
    <x v="11"/>
    <s v="BONDERMAN 5"/>
    <s v="08/12/SALF12AH"/>
    <s v="AH"/>
  </r>
  <r>
    <d v="2016-12-08T00:00:00"/>
    <s v="Transport Seynabou-bureau-ministére envi-bureau"/>
    <s v="Transport"/>
    <s v="Legal"/>
    <n v="3000"/>
    <x v="7"/>
    <s v="BONDERMAN 5"/>
    <s v="08/12/SALF09FAH "/>
    <s v="AH"/>
  </r>
  <r>
    <d v="2016-12-08T00:00:00"/>
    <s v="Transport Seynabou-maison rufisque-bureau/pr kaolack"/>
    <s v="Transport"/>
    <s v="Operations"/>
    <n v="6000"/>
    <x v="7"/>
    <s v="BONDERMAN 5"/>
    <s v="08/12/SALF09AH"/>
    <s v="AH"/>
  </r>
  <r>
    <d v="2016-12-08T00:00:00"/>
    <s v="Transport E5-maison médina-bureau/pr kaolack"/>
    <s v="Transport"/>
    <s v="Operations"/>
    <n v="5000"/>
    <x v="5"/>
    <s v="BONDERMAN 5"/>
    <s v="08/12/SALF11F10"/>
    <s v="oui"/>
  </r>
  <r>
    <d v="2016-12-08T00:00:00"/>
    <s v="Transport Buro-univer-ville-buro-Mody"/>
    <s v="Transport"/>
    <s v="Office"/>
    <n v="2417"/>
    <x v="1"/>
    <s v="BONDERMAN 5"/>
    <s v="08/12/SALF10AH"/>
    <s v="AH"/>
  </r>
  <r>
    <d v="2016-12-08T00:00:00"/>
    <s v="Achat petit matériel de bureau"/>
    <s v="Transport"/>
    <s v="Office"/>
    <n v="7583"/>
    <x v="1"/>
    <s v="BONDERMAN 5"/>
    <s v="08/12/SALF10AH"/>
    <s v="AH"/>
  </r>
  <r>
    <d v="2016-12-14T00:00:00"/>
    <s v="Prime de panier 1 jour/Opération kaolack /cécile"/>
    <s v="Travel subsistence"/>
    <s v="Operations"/>
    <n v="4000"/>
    <x v="12"/>
    <s v="BONDERMAN 5"/>
    <s v="14/12/SALF01AH"/>
    <s v="AH"/>
  </r>
  <r>
    <d v="2016-12-14T00:00:00"/>
    <s v="Ticket autoroute à Péage-cécile"/>
    <s v="Transport"/>
    <s v="Operations"/>
    <n v="3000"/>
    <x v="12"/>
    <s v="BONDERMAN 5"/>
    <s v="14/12/SALF01AH"/>
    <s v="AH"/>
  </r>
  <r>
    <d v="2016-12-14T00:00:00"/>
    <s v="Achat Carburant/Pr voiture louée"/>
    <s v="Transport"/>
    <s v="Operations"/>
    <n v="10000"/>
    <x v="12"/>
    <s v="BONDERMAN 5"/>
    <s v="14/12/SALF01AH"/>
    <s v="AH"/>
  </r>
  <r>
    <d v="2016-12-14T00:00:00"/>
    <s v="Bonus Opération E6"/>
    <s v="Bonus"/>
    <s v="Operations"/>
    <n v="120000"/>
    <x v="4"/>
    <s v="BONDERMAN 5"/>
    <s v="14/12/SALF12R"/>
    <s v="oui"/>
  </r>
  <r>
    <d v="2016-12-14T00:00:00"/>
    <s v="Avance  sur indemnité de Stage E5"/>
    <s v="Personnel"/>
    <s v="investigations"/>
    <n v="20000"/>
    <x v="4"/>
    <s v="BONDERMAN 5"/>
    <s v="14/12/SALF11R"/>
    <s v="oui"/>
  </r>
  <r>
    <d v="2016-12-14T00:00:00"/>
    <s v="Prime Opération kaolack E5"/>
    <s v="Bonus"/>
    <s v="Operations"/>
    <n v="25000"/>
    <x v="4"/>
    <s v="BONDERMAN 5"/>
    <s v="14/12/SALF11R"/>
    <s v="oui"/>
  </r>
  <r>
    <d v="2016-12-14T00:00:00"/>
    <s v="Avance sur salaire E4"/>
    <s v="Personnel"/>
    <s v="investigations"/>
    <n v="45000"/>
    <x v="4"/>
    <s v="BONDERMAN 5"/>
    <s v="14/12/SALF08R"/>
    <s v="oui"/>
  </r>
  <r>
    <d v="2016-12-14T00:00:00"/>
    <s v="Prime Opération kaolack E4"/>
    <s v="Bonus"/>
    <s v="Operations"/>
    <n v="25000"/>
    <x v="4"/>
    <s v="BONDERMAN 5"/>
    <s v="14/12/SALF08R"/>
    <s v="oui"/>
  </r>
  <r>
    <d v="2016-12-14T00:00:00"/>
    <s v="Prime Opération kaolack E3"/>
    <s v="Bonus"/>
    <s v="Operations"/>
    <n v="25000"/>
    <x v="4"/>
    <s v="BONDERMAN 5"/>
    <s v="14/12/SALF07R"/>
    <s v="oui"/>
  </r>
  <r>
    <d v="2016-12-14T00:00:00"/>
    <s v="Avance sur salaire Mody"/>
    <s v="Personnel"/>
    <s v="Media"/>
    <n v="20000"/>
    <x v="4"/>
    <s v="BONDERMAN 5"/>
    <s v="14/12/SALF10R"/>
    <s v="oui"/>
  </r>
  <r>
    <d v="2016-12-14T00:00:00"/>
    <s v="Avance sur salaire Michel"/>
    <s v="Personnel"/>
    <s v="Office"/>
    <n v="100000"/>
    <x v="4"/>
    <s v="BONDERMAN 5"/>
    <s v="14/12/SALF06R"/>
    <s v="oui"/>
  </r>
  <r>
    <d v="2016-12-14T00:00:00"/>
    <s v="Transport Global/kaolack+ divers déplacements"/>
    <s v="Transport"/>
    <s v="Operations"/>
    <n v="34000"/>
    <x v="7"/>
    <s v="BONDERMAN 5"/>
    <s v="14/12/SALF06R"/>
    <s v="oui"/>
  </r>
  <r>
    <d v="2016-12-14T00:00:00"/>
    <s v="Dépense global Hebergement/kaolack/1 nuitée"/>
    <s v="Travel subsistence"/>
    <s v="Operations"/>
    <n v="16000"/>
    <x v="7"/>
    <s v="BONDERMAN 5"/>
    <s v="14/12/SALF06R"/>
    <s v="oui"/>
  </r>
  <r>
    <d v="2016-12-14T00:00:00"/>
    <s v="Frais sur wari seynabou"/>
    <s v="Transfer fees"/>
    <s v="Office"/>
    <n v="1800"/>
    <x v="7"/>
    <s v="BONDERMAN 5"/>
    <s v="14/12/SALF02R"/>
    <s v="oui"/>
  </r>
  <r>
    <d v="2016-12-14T00:00:00"/>
    <s v="Location voiture 3 jours supplementaire/opération/Kaolac"/>
    <s v="Transport"/>
    <s v="Operations"/>
    <n v="105000"/>
    <x v="8"/>
    <s v="BONDERMAN 5"/>
    <s v="14/12/SALF02R"/>
    <s v="oui"/>
  </r>
  <r>
    <d v="2016-12-14T00:00:00"/>
    <s v="Frais de réparation Phare voiture louée/E3"/>
    <s v="Services"/>
    <s v="Operations"/>
    <n v="35000"/>
    <x v="8"/>
    <s v="BONDERMAN 5"/>
    <s v="14/12/SALF02R"/>
    <s v="oui"/>
  </r>
  <r>
    <d v="2016-12-14T00:00:00"/>
    <s v="Transport E3-bureau-Banque-bureau"/>
    <s v="Transport"/>
    <s v="Office"/>
    <n v="2000"/>
    <x v="8"/>
    <s v="BONDERMAN 5"/>
    <s v="14/12/SALF02R"/>
    <s v="oui"/>
  </r>
  <r>
    <d v="2016-12-14T00:00:00"/>
    <s v="Dépense global transport "/>
    <s v="Transport"/>
    <s v="Operations"/>
    <n v="53800"/>
    <x v="2"/>
    <s v="BONDERMAN 5"/>
    <s v="14/12/SALF02R"/>
    <s v="oui"/>
  </r>
  <r>
    <d v="2016-12-14T00:00:00"/>
    <s v="Bonus opérat°/Police+Agent DPN "/>
    <s v="Bonus"/>
    <s v="Operations"/>
    <n v="105000"/>
    <x v="2"/>
    <s v="BONDERMAN 5"/>
    <s v="14/12/SALF02R"/>
    <s v="oui"/>
  </r>
  <r>
    <d v="2016-12-14T00:00:00"/>
    <s v="Dépense global herbergement "/>
    <s v="Travel subsistence"/>
    <s v="Operations"/>
    <n v="160200"/>
    <x v="2"/>
    <s v="BONDERMAN 5"/>
    <s v="14/12/SALF02R"/>
    <s v="oui"/>
  </r>
  <r>
    <d v="2016-12-14T00:00:00"/>
    <s v="Dépense global prime de panier"/>
    <s v="Travel subsistence"/>
    <s v="Operations"/>
    <n v="90700"/>
    <x v="2"/>
    <s v="BONDERMAN 5"/>
    <s v="14/12/SALF02R"/>
    <s v="oui"/>
  </r>
  <r>
    <d v="2016-12-14T00:00:00"/>
    <s v="Achat carburant "/>
    <s v="Transport"/>
    <s v="Operations"/>
    <n v="20300"/>
    <x v="2"/>
    <s v="BONDERMAN 5"/>
    <s v="14/12/SALF02R"/>
    <s v="oui"/>
  </r>
  <r>
    <d v="2016-12-14T00:00:00"/>
    <s v="Frais transfert western union"/>
    <s v="Transfer fees"/>
    <s v="Office"/>
    <n v="36000"/>
    <x v="8"/>
    <s v="BONDERMAN 5"/>
    <s v="14/12/SALF02R"/>
    <s v="oui"/>
  </r>
  <r>
    <d v="2016-12-14T00:00:00"/>
    <s v="seedo 1iére quinzaine déc/16"/>
    <s v=" Internet"/>
    <s v="Office"/>
    <n v="310000"/>
    <x v="6"/>
    <s v="BONDERMAN 5"/>
    <s v="14/12/SALF02R"/>
    <s v="oui"/>
  </r>
  <r>
    <d v="2016-12-14T00:00:00"/>
    <s v="Electricité bureau"/>
    <s v=" Rent &amp; Utilities"/>
    <s v="Office"/>
    <n v="55000"/>
    <x v="6"/>
    <s v="BONDERMAN 5"/>
    <s v="14/12/SALF02R"/>
    <s v="oui"/>
  </r>
  <r>
    <d v="2016-12-14T00:00:00"/>
    <s v="Loyer bureau"/>
    <s v=" Rent &amp; Utilities"/>
    <s v="Office"/>
    <n v="233100"/>
    <x v="4"/>
    <s v="BONDERMAN 5"/>
    <s v="14/12/SALF02R"/>
    <s v="oui"/>
  </r>
  <r>
    <d v="2016-12-14T00:00:00"/>
    <s v="Loyercécile décembre 16"/>
    <s v=" Rent &amp; Utilities"/>
    <s v="Office"/>
    <n v="250000"/>
    <x v="12"/>
    <s v="USFWS EAGLE1"/>
    <s v="14/12/SALF02R"/>
    <s v="oui"/>
  </r>
  <r>
    <d v="2016-12-14T00:00:00"/>
    <s v="Avance Honoraire Avocat et Frais déplacement/Audience"/>
    <s v=" Lawyer fees"/>
    <s v="Legal"/>
    <n v="230000"/>
    <x v="4"/>
    <s v="BONDERMAN 5"/>
    <s v="14/12/SALF02R"/>
    <s v="oui"/>
  </r>
  <r>
    <d v="2016-12-15T00:00:00"/>
    <s v="Frais visas/Luca Cote Divoire"/>
    <s v="TravelExpenses"/>
    <s v="Office"/>
    <n v="65600"/>
    <x v="1"/>
    <s v="BONDERMAN 5"/>
    <s v="15/12/SALF07R"/>
    <s v="oui"/>
  </r>
  <r>
    <d v="2016-12-15T00:00:00"/>
    <s v="Frais de Rendez vous/visas Ambassade"/>
    <s v="TravelExpenses"/>
    <s v="Office"/>
    <n v="3300"/>
    <x v="1"/>
    <s v="BONDERMAN 5"/>
    <s v="15/12/SALF07R"/>
    <s v="oui"/>
  </r>
  <r>
    <d v="2016-12-15T00:00:00"/>
    <s v="Frais de photographie/voyage"/>
    <s v="TravelExpenses"/>
    <s v="Office"/>
    <n v="2000"/>
    <x v="1"/>
    <s v="BONDERMAN 5"/>
    <s v="15/12/SALF07R"/>
    <s v="oui"/>
  </r>
  <r>
    <d v="2016-12-16T00:00:00"/>
    <s v="Transport Global kaolack/du 10 au 15/12/2016/Alioune"/>
    <s v="Transport"/>
    <s v="Operations"/>
    <n v="58300"/>
    <x v="2"/>
    <s v="BONDERMAN 5"/>
    <s v="16/12/SALF05R"/>
    <s v="oui"/>
  </r>
  <r>
    <d v="2016-12-16T00:00:00"/>
    <s v="Bonus Opération /Police+Complément Agent DPN"/>
    <s v="Bonus"/>
    <s v="Operations"/>
    <n v="150000"/>
    <x v="2"/>
    <s v="BONDERMAN 5"/>
    <s v="16/12/SALF05R"/>
    <s v="oui"/>
  </r>
  <r>
    <d v="2016-12-16T00:00:00"/>
    <s v="Dépense global Hebergement du 10/12 au 15/12/16 "/>
    <s v="Travel subsistence"/>
    <s v="Operations"/>
    <n v="306600"/>
    <x v="2"/>
    <s v="BONDERMAN 5"/>
    <s v="16/12/SALF05R"/>
    <s v="oui"/>
  </r>
  <r>
    <d v="2016-12-16T00:00:00"/>
    <s v="Achat Carburant/Pr voiture louée/E3"/>
    <s v="Transport"/>
    <s v="Operations"/>
    <n v="20000"/>
    <x v="2"/>
    <s v="BONDERMAN 5"/>
    <s v="16/12/SALF05R"/>
    <s v="oui"/>
  </r>
  <r>
    <d v="2016-12-16T00:00:00"/>
    <s v="Dépenses Global panier du 10/12 au 15/12/16"/>
    <s v="Travel subsistence"/>
    <s v="Operations"/>
    <n v="97000"/>
    <x v="2"/>
    <s v="BONDERMAN 5"/>
    <s v="16/12/SALF05R"/>
    <s v="oui"/>
  </r>
  <r>
    <d v="2016-12-16T00:00:00"/>
    <s v="Couverture médiatique"/>
    <s v="Bonus media"/>
    <s v="Media"/>
    <n v="55000"/>
    <x v="1"/>
    <s v="BONDERMAN 5"/>
    <s v="16/12/SALF05R"/>
    <s v="oui"/>
  </r>
  <r>
    <d v="2016-12-16T00:00:00"/>
    <s v="Transport Buro-ville-buro/envoie Western"/>
    <s v="Transport"/>
    <s v="Office"/>
    <n v="7000"/>
    <x v="8"/>
    <s v="BONDERMAN 5"/>
    <s v="16/12/SALF07R"/>
    <s v="oui"/>
  </r>
  <r>
    <d v="2016-12-16T00:00:00"/>
    <s v="Transport Global kaolack/pour audience/Juristes"/>
    <s v="Transport"/>
    <s v="Operations"/>
    <n v="57300"/>
    <x v="7"/>
    <s v="BONDERMAN 5"/>
    <s v="16/12/SALF09R"/>
    <s v="oui"/>
  </r>
  <r>
    <d v="2016-12-16T00:00:00"/>
    <s v="Dépense global Hebergement/kaolack/juristes"/>
    <s v="Travel subsistence"/>
    <s v="Operations"/>
    <n v="75700"/>
    <x v="7"/>
    <s v="BONDERMAN 5"/>
    <s v="16/12/SALF09R"/>
    <s v="oui"/>
  </r>
  <r>
    <d v="2016-12-16T00:00:00"/>
    <s v="Impression documents + copies"/>
    <s v="Office Materials"/>
    <s v="Office"/>
    <n v="17000"/>
    <x v="7"/>
    <s v="BONDERMAN 5"/>
    <s v="16/12/SALF09R"/>
    <s v="oui"/>
  </r>
  <r>
    <d v="2016-12-16T00:00:00"/>
    <s v="prime de panier/2jours"/>
    <s v="Travel subsistence"/>
    <s v="Operations"/>
    <n v="10000"/>
    <x v="7"/>
    <s v="BONDERMAN 5"/>
    <s v="16/12/SALF09R"/>
    <s v="oui"/>
  </r>
  <r>
    <d v="2016-12-16T00:00:00"/>
    <s v="Prime Opération kaolack /Alioune"/>
    <s v="Bonus"/>
    <s v="Operations"/>
    <n v="40000"/>
    <x v="4"/>
    <s v="BONDERMAN 5"/>
    <s v="16/12/SALF02R"/>
    <s v="oui"/>
  </r>
  <r>
    <d v="2016-12-16T00:00:00"/>
    <s v="Prime Opération kaolack /Seynabou"/>
    <s v="Bonus"/>
    <s v="Operations"/>
    <n v="35000"/>
    <x v="4"/>
    <s v="BONDERMAN 5"/>
    <s v="16/12/SALF02R"/>
    <s v="oui"/>
  </r>
  <r>
    <d v="2016-12-16T00:00:00"/>
    <s v="Avance/indemnité déc/Seynabou"/>
    <s v="Personnel"/>
    <s v="Legal"/>
    <n v="25000"/>
    <x v="4"/>
    <s v="BONDERMAN 5"/>
    <s v="16/12/SALF02R"/>
    <s v="oui"/>
  </r>
  <r>
    <d v="2016-12-16T00:00:00"/>
    <s v="Complément Prime Opération kaolack /Seynabou"/>
    <s v="Bonus"/>
    <s v="Legal"/>
    <n v="5000"/>
    <x v="7"/>
    <s v="BONDERMAN 5"/>
    <s v="16/12/SALF09R"/>
    <s v="oui"/>
  </r>
  <r>
    <d v="2016-12-16T00:00:00"/>
    <s v="Transport Global kaolack/du 10 au 15/12/2016/Seynabou"/>
    <s v="Transport"/>
    <s v="Operations"/>
    <n v="58000"/>
    <x v="2"/>
    <s v="BONDERMAN 5"/>
    <s v="16/12/SALF05R"/>
    <s v="oui"/>
  </r>
  <r>
    <d v="2016-12-16T00:00:00"/>
    <s v="Impression et photocopie global"/>
    <s v="Office Materials"/>
    <s v="Office"/>
    <n v="22000"/>
    <x v="2"/>
    <s v="BONDERMAN 5"/>
    <s v="16/12/SALF05R"/>
    <s v="oui"/>
  </r>
  <r>
    <d v="2016-12-16T00:00:00"/>
    <s v="Achat repas prisonnier"/>
    <s v="Jail Visits"/>
    <s v="Operations"/>
    <n v="15000"/>
    <x v="2"/>
    <s v="BONDERMAN 5"/>
    <s v="16/12/SALF05R"/>
    <s v="oui"/>
  </r>
  <r>
    <d v="2016-12-16T00:00:00"/>
    <s v="Achat Crédit /Pr opération/seynabou"/>
    <s v="téléphone"/>
    <s v="Operations"/>
    <n v="12000"/>
    <x v="2"/>
    <s v="BONDERMAN 5"/>
    <s v="16/12/SALF05R"/>
    <s v="oui"/>
  </r>
  <r>
    <d v="2016-12-16T00:00:00"/>
    <s v="Dépenses Global panier et repas du 10/12 au 15/12/16/Sey"/>
    <s v="Travel subsistence"/>
    <s v="Operations"/>
    <n v="97200"/>
    <x v="2"/>
    <s v="BONDERMAN 5"/>
    <s v="16/12/SALF05R"/>
    <s v="oui"/>
  </r>
  <r>
    <d v="2016-12-16T00:00:00"/>
    <s v="Droit de Timbre/banque"/>
    <s v="Bank charges"/>
    <s v="Office"/>
    <n v="2500"/>
    <x v="4"/>
    <s v="BONDERMAN 5"/>
    <s v="16/12/SALF02R"/>
    <s v="oui"/>
  </r>
  <r>
    <d v="2016-12-22T00:00:00"/>
    <s v="Frais Edition Extrait de compte bancaire"/>
    <s v="Bank charges"/>
    <s v="Office"/>
    <n v="9360"/>
    <x v="4"/>
    <s v="BONDERMAN 5"/>
    <s v="16/12/SALF02R"/>
    <s v="oui"/>
  </r>
  <r>
    <d v="2016-12-27T00:00:00"/>
    <s v="Transport Global kaolack/pour audience/Juristes"/>
    <s v="Transport"/>
    <s v="Operations"/>
    <n v="40700"/>
    <x v="7"/>
    <s v="BONDERMAN 5"/>
    <s v="27/12/SALF09R"/>
    <s v="oui"/>
  </r>
  <r>
    <d v="2016-12-27T00:00:00"/>
    <s v="Dépense global Hebergement/kaolack/juristes"/>
    <s v="Travel subsistence"/>
    <s v="Operations"/>
    <n v="18600"/>
    <x v="7"/>
    <s v="BONDERMAN 5"/>
    <s v="27/12/SALF09R"/>
    <s v="oui"/>
  </r>
  <r>
    <d v="2016-12-27T00:00:00"/>
    <s v="Impression documents + copies"/>
    <s v="Office Materials"/>
    <s v="Office"/>
    <n v="7200"/>
    <x v="7"/>
    <s v="BONDERMAN 5"/>
    <s v="27/12/SALF09R"/>
    <s v="oui"/>
  </r>
  <r>
    <d v="2016-12-27T00:00:00"/>
    <s v="prime de panier/2jours"/>
    <s v="Travel subsistence"/>
    <s v="Operations"/>
    <n v="10000"/>
    <x v="7"/>
    <s v="BONDERMAN 5"/>
    <s v="27/12/SALF09R"/>
    <s v="oui"/>
  </r>
  <r>
    <d v="2016-12-31T00:00:00"/>
    <s v="Frais d arrêté de compte"/>
    <s v="Bank charges"/>
    <s v="Office"/>
    <n v="20674"/>
    <x v="4"/>
    <s v="BONDERMAN 5"/>
    <s v="16/12/SALF02R"/>
    <s v="oui"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s v=" "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  <r>
    <m/>
    <m/>
    <m/>
    <m/>
    <m/>
    <x v="13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6">
  <r>
    <d v="2016-12-01T00:00:00"/>
    <s v="Frais de réparation ordinateur charlotte"/>
    <x v="0"/>
    <x v="0"/>
    <n v="26130"/>
    <s v="charlotte"/>
    <x v="0"/>
  </r>
  <r>
    <d v="2016-12-01T00:00:00"/>
    <s v="Achat Ordinateur portable ASUS  R558UQ-DM749T"/>
    <x v="1"/>
    <x v="0"/>
    <n v="468129"/>
    <s v="charlotte"/>
    <x v="0"/>
  </r>
  <r>
    <d v="2016-12-01T00:00:00"/>
    <s v="Achat  deux (2) dictaphone Olympus vp 10"/>
    <x v="1"/>
    <x v="0"/>
    <n v="119246"/>
    <s v="charlotte"/>
    <x v="0"/>
  </r>
  <r>
    <d v="2016-12-01T00:00:00"/>
    <s v="Achat un (1) appareil photo canon pack sx620"/>
    <x v="1"/>
    <x v="0"/>
    <n v="173489"/>
    <s v="charlotte"/>
    <x v="0"/>
  </r>
  <r>
    <d v="2016-12-01T00:00:00"/>
    <s v="Achat trois (3) téléphones portables/smartphone"/>
    <x v="1"/>
    <x v="0"/>
    <n v="489100"/>
    <s v="charlotte"/>
    <x v="0"/>
  </r>
  <r>
    <d v="2016-12-01T00:00:00"/>
    <s v="Frais transport du matériel "/>
    <x v="2"/>
    <x v="0"/>
    <n v="3606"/>
    <s v="charlotte"/>
    <x v="0"/>
  </r>
  <r>
    <d v="2016-12-01T00:00:00"/>
    <s v="Transport Seynabou-Mody/Bureau-ville-bureau"/>
    <x v="2"/>
    <x v="1"/>
    <n v="5000"/>
    <s v="Mody"/>
    <x v="0"/>
  </r>
  <r>
    <d v="2016-12-01T00:00:00"/>
    <s v="Achat classeurs chronos/Pr classement"/>
    <x v="3"/>
    <x v="1"/>
    <n v="15000"/>
    <s v="Alioune"/>
    <x v="0"/>
  </r>
  <r>
    <d v="2016-12-01T00:00:00"/>
    <s v="Transport-Alioune/Achat Fourniture bureau"/>
    <x v="2"/>
    <x v="1"/>
    <n v="4000"/>
    <s v="Alioune"/>
    <x v="0"/>
  </r>
  <r>
    <d v="2016-12-01T00:00:00"/>
    <s v="Solde Cartes professionnelles"/>
    <x v="2"/>
    <x v="2"/>
    <n v="16000"/>
    <s v="Mody"/>
    <x v="0"/>
  </r>
  <r>
    <d v="2016-12-01T00:00:00"/>
    <s v="Transport Seynabou-Mody/Bureau-ville-bureau"/>
    <x v="2"/>
    <x v="1"/>
    <n v="4000"/>
    <s v="Mody"/>
    <x v="0"/>
  </r>
  <r>
    <d v="2016-12-01T00:00:00"/>
    <s v="Food Allowance/Danielle(5jours)"/>
    <x v="4"/>
    <x v="1"/>
    <n v="50000"/>
    <s v="Danielle"/>
    <x v="0"/>
  </r>
  <r>
    <d v="2016-12-02T00:00:00"/>
    <s v="Alain solde de compte/Indemnité de licenciement"/>
    <x v="5"/>
    <x v="3"/>
    <n v="263998"/>
    <s v="SGBS"/>
    <x v="0"/>
  </r>
  <r>
    <d v="2016-12-02T00:00:00"/>
    <s v="Facture Société Noflaay/Nov 16"/>
    <x v="0"/>
    <x v="1"/>
    <n v="104055"/>
    <s v="SGBS"/>
    <x v="0"/>
  </r>
  <r>
    <d v="2016-12-02T00:00:00"/>
    <s v="Transport Global E5.Thiaroye.Investigations"/>
    <x v="2"/>
    <x v="2"/>
    <n v="9000"/>
    <s v="E5"/>
    <x v="0"/>
  </r>
  <r>
    <d v="2016-12-02T00:00:00"/>
    <s v="Achat divers repas et raffraichissement/E5"/>
    <x v="6"/>
    <x v="2"/>
    <n v="1000"/>
    <s v="E5"/>
    <x v="0"/>
  </r>
  <r>
    <d v="2016-12-02T00:00:00"/>
    <s v="Transport courses-buro-ville-aéroport-sgbs-bureau"/>
    <x v="2"/>
    <x v="1"/>
    <n v="10000"/>
    <s v="Michel"/>
    <x v="0"/>
  </r>
  <r>
    <d v="2016-12-03T00:00:00"/>
    <s v="Transport/charlotte-bureau-aeroport"/>
    <x v="2"/>
    <x v="1"/>
    <n v="10000"/>
    <s v="charlotte"/>
    <x v="0"/>
  </r>
  <r>
    <d v="2016-12-03T00:00:00"/>
    <s v="Frais d assurance annuel/Charlotte"/>
    <x v="5"/>
    <x v="0"/>
    <n v="1732662"/>
    <s v="SGBS"/>
    <x v="0"/>
  </r>
  <r>
    <d v="2016-12-04T00:00:00"/>
    <s v="Transport weekend  2 jours-maison-bueau-maison"/>
    <x v="2"/>
    <x v="1"/>
    <n v="4500"/>
    <s v="Michel"/>
    <x v="0"/>
  </r>
  <r>
    <d v="2016-12-05T00:00:00"/>
    <s v="Règlement internet bureau /Nov/16"/>
    <x v="7"/>
    <x v="1"/>
    <n v="29000"/>
    <s v="Michel"/>
    <x v="0"/>
  </r>
  <r>
    <d v="2016-12-05T00:00:00"/>
    <s v="Transport/règlement facture internet"/>
    <x v="2"/>
    <x v="1"/>
    <n v="5000"/>
    <s v="Michel"/>
    <x v="0"/>
  </r>
  <r>
    <d v="2016-12-05T00:00:00"/>
    <s v="Transport/Seynabou-bureau-ministére environnemen-bure"/>
    <x v="2"/>
    <x v="1"/>
    <n v="3000"/>
    <s v="Seynabou"/>
    <x v="0"/>
  </r>
  <r>
    <d v="2016-12-05T00:00:00"/>
    <s v="Transport courses-bureau-ville-bureau /E3"/>
    <x v="2"/>
    <x v="1"/>
    <n v="5000"/>
    <s v="E3"/>
    <x v="0"/>
  </r>
  <r>
    <d v="2016-12-05T00:00:00"/>
    <s v="Transport courses-bureau-ville-bureau /E5"/>
    <x v="2"/>
    <x v="1"/>
    <n v="5000"/>
    <s v="E3"/>
    <x v="0"/>
  </r>
  <r>
    <d v="2016-12-05T00:00:00"/>
    <s v="Achat 04 sacs à dos"/>
    <x v="3"/>
    <x v="1"/>
    <n v="60000"/>
    <s v="E5"/>
    <x v="0"/>
  </r>
  <r>
    <d v="2016-12-05T00:00:00"/>
    <s v="Transport courses-bureau-ville-bureau /E5"/>
    <x v="2"/>
    <x v="1"/>
    <n v="3000"/>
    <s v="E5"/>
    <x v="0"/>
  </r>
  <r>
    <d v="2016-12-05T00:00:00"/>
    <s v="Reluire document-Seynabou"/>
    <x v="3"/>
    <x v="1"/>
    <n v="5000"/>
    <s v="Seynabou"/>
    <x v="0"/>
  </r>
  <r>
    <d v="2016-12-05T00:00:00"/>
    <s v="Transport Seynabou-/Bureau-ville-bureau"/>
    <x v="2"/>
    <x v="1"/>
    <n v="3000"/>
    <s v="Seynabou"/>
    <x v="0"/>
  </r>
  <r>
    <d v="2016-12-05T00:00:00"/>
    <s v="Diverses courses ville/Divers achat /founiture de bureau/E3"/>
    <x v="2"/>
    <x v="1"/>
    <n v="217632"/>
    <s v="SGBS"/>
    <x v="0"/>
  </r>
  <r>
    <d v="2016-12-05T00:00:00"/>
    <s v="Achat billet d avion Dkr-Ziguinchor-Dakar-Aller/Retour"/>
    <x v="8"/>
    <x v="1"/>
    <n v="115000"/>
    <s v="Cecile"/>
    <x v="0"/>
  </r>
  <r>
    <d v="2016-12-05T00:00:00"/>
    <s v="Timbre pr Transfert de fond/Charlotte"/>
    <x v="9"/>
    <x v="4"/>
    <n v="20000"/>
    <s v="charlotte"/>
    <x v="0"/>
  </r>
  <r>
    <d v="2016-12-05T00:00:00"/>
    <s v="Transport semaines Alioune"/>
    <x v="2"/>
    <x v="3"/>
    <n v="12500"/>
    <s v="Alioune"/>
    <x v="0"/>
  </r>
  <r>
    <d v="2016-12-05T00:00:00"/>
    <s v="Transport semaines-E3"/>
    <x v="2"/>
    <x v="2"/>
    <n v="12500"/>
    <s v="E3"/>
    <x v="0"/>
  </r>
  <r>
    <d v="2016-12-05T00:00:00"/>
    <s v="Transport semaines-E4"/>
    <x v="2"/>
    <x v="2"/>
    <n v="12500"/>
    <s v="E4"/>
    <x v="0"/>
  </r>
  <r>
    <d v="2016-12-05T00:00:00"/>
    <s v="Transport semaines- Michel "/>
    <x v="2"/>
    <x v="1"/>
    <n v="10000"/>
    <s v="Michel"/>
    <x v="0"/>
  </r>
  <r>
    <d v="2016-12-05T00:00:00"/>
    <s v="Transport courses-buro-ville-aéroport-sgbs-bureau"/>
    <x v="2"/>
    <x v="1"/>
    <n v="7500"/>
    <s v="Michel"/>
    <x v="0"/>
  </r>
  <r>
    <d v="2016-12-05T00:00:00"/>
    <s v="Transport courses-buro-avocat-bureau/cecile"/>
    <x v="2"/>
    <x v="1"/>
    <n v="4000"/>
    <s v="Cecile"/>
    <x v="0"/>
  </r>
  <r>
    <d v="2016-12-05T00:00:00"/>
    <s v="Frais de déplacement Avocat/Kaolack"/>
    <x v="4"/>
    <x v="2"/>
    <n v="80000"/>
    <s v="SGBS"/>
    <x v="0"/>
  </r>
  <r>
    <d v="2016-12-05T00:00:00"/>
    <s v="solde honoraire avocat/audience kaolack"/>
    <x v="10"/>
    <x v="5"/>
    <n v="350000"/>
    <s v="SGBS"/>
    <x v="0"/>
  </r>
  <r>
    <d v="2016-12-06T00:00:00"/>
    <s v="Transport-Alioune-Seynabou-bureau-ville-avocat-bureau"/>
    <x v="2"/>
    <x v="1"/>
    <n v="6000"/>
    <s v="Alioune"/>
    <x v="0"/>
  </r>
  <r>
    <d v="2016-12-07T00:00:00"/>
    <s v="Transport courses en ville- Michel-Inspection du travail"/>
    <x v="2"/>
    <x v="1"/>
    <n v="4000"/>
    <s v="Michel"/>
    <x v="0"/>
  </r>
  <r>
    <d v="2016-12-07T00:00:00"/>
    <s v="Transport courses-bureau-banque-bureau"/>
    <x v="2"/>
    <x v="1"/>
    <n v="2000"/>
    <s v="Michel"/>
    <x v="0"/>
  </r>
  <r>
    <d v="2016-12-08T00:00:00"/>
    <s v="Transport -Mody/Bureau-ville-bureau"/>
    <x v="1"/>
    <x v="4"/>
    <n v="4000"/>
    <s v="Mody"/>
    <x v="0"/>
  </r>
  <r>
    <d v="2016-12-08T00:00:00"/>
    <s v="Frais de virement assurance charlotte/France"/>
    <x v="9"/>
    <x v="4"/>
    <n v="70361"/>
    <s v="SGBS"/>
    <x v="0"/>
  </r>
  <r>
    <d v="2016-12-08T00:00:00"/>
    <s v="location voiture 2 jours/opération"/>
    <x v="1"/>
    <x v="5"/>
    <n v="70000"/>
    <s v="E3"/>
    <x v="0"/>
  </r>
  <r>
    <d v="2016-12-08T00:00:00"/>
    <s v="Achat Carburant/Pr voiture louée"/>
    <x v="2"/>
    <x v="5"/>
    <n v="10000"/>
    <s v="E3"/>
    <x v="0"/>
  </r>
  <r>
    <d v="2016-12-08T00:00:00"/>
    <s v="Couverture médiatique"/>
    <x v="11"/>
    <x v="6"/>
    <n v="60000"/>
    <s v="Mody"/>
    <x v="0"/>
  </r>
  <r>
    <d v="2016-12-08T00:00:00"/>
    <s v="Prime de panier 2 jours/Opération kaolack /E4"/>
    <x v="4"/>
    <x v="5"/>
    <n v="8000"/>
    <s v="E4"/>
    <x v="0"/>
  </r>
  <r>
    <d v="2016-12-08T00:00:00"/>
    <s v="Achat repas et raffraichissement/E4"/>
    <x v="6"/>
    <x v="5"/>
    <n v="6000"/>
    <s v="E4"/>
    <x v="0"/>
  </r>
  <r>
    <d v="2016-12-08T00:00:00"/>
    <s v="Transport Global kaolack/du 08 au 12/12/2016/E4"/>
    <x v="2"/>
    <x v="5"/>
    <n v="4500"/>
    <s v="E4"/>
    <x v="0"/>
  </r>
  <r>
    <d v="2016-12-08T00:00:00"/>
    <s v="Achat petit matériel-Théiriére"/>
    <x v="12"/>
    <x v="1"/>
    <n v="1500"/>
    <s v="E4"/>
    <x v="0"/>
  </r>
  <r>
    <d v="2016-12-08T00:00:00"/>
    <s v="Dépense global transport du 08/12 au 12/12/16 "/>
    <x v="2"/>
    <x v="5"/>
    <n v="14500"/>
    <s v="E6"/>
    <x v="0"/>
  </r>
  <r>
    <d v="2016-12-08T00:00:00"/>
    <s v="TRUST BUILDING Pour 3 jours du 08/12 au 12/12/16"/>
    <x v="3"/>
    <x v="5"/>
    <n v="21500"/>
    <s v="E6"/>
    <x v="0"/>
  </r>
  <r>
    <d v="2016-12-08T00:00:00"/>
    <s v="PANIER / 2 JOURS du 08/12 au 12/12/16"/>
    <x v="2"/>
    <x v="5"/>
    <n v="8000"/>
    <s v="E6"/>
    <x v="0"/>
  </r>
  <r>
    <d v="2016-12-08T00:00:00"/>
    <s v="HOTEL /du 08/12 au 12/12/16"/>
    <x v="9"/>
    <x v="5"/>
    <n v="16000"/>
    <s v="E6"/>
    <x v="0"/>
  </r>
  <r>
    <d v="2016-12-08T00:00:00"/>
    <s v="Location de 1 voiture:2jrs(70000)"/>
    <x v="2"/>
    <x v="5"/>
    <n v="70000"/>
    <s v="E3"/>
    <x v="0"/>
  </r>
  <r>
    <d v="2016-12-08T00:00:00"/>
    <s v="Gazoil / 2 voiture louées"/>
    <x v="2"/>
    <x v="5"/>
    <n v="48000"/>
    <s v="E3"/>
    <x v="0"/>
  </r>
  <r>
    <d v="2016-12-08T00:00:00"/>
    <s v="Ticket péage Aller/RETOUR"/>
    <x v="2"/>
    <x v="5"/>
    <n v="6500"/>
    <s v="E3"/>
    <x v="0"/>
  </r>
  <r>
    <d v="2016-12-08T00:00:00"/>
    <s v="Ticket péage Aller/"/>
    <x v="2"/>
    <x v="5"/>
    <n v="2700"/>
    <s v="E3"/>
    <x v="0"/>
  </r>
  <r>
    <d v="2016-12-08T00:00:00"/>
    <s v="Achat repas et raffraichissement/E3"/>
    <x v="6"/>
    <x v="5"/>
    <n v="6400"/>
    <s v="E3"/>
    <x v="0"/>
  </r>
  <r>
    <d v="2016-12-08T00:00:00"/>
    <s v="Transport Global kaolack/du 08 au 12/12/2016/E6"/>
    <x v="2"/>
    <x v="5"/>
    <n v="10500"/>
    <s v="E6"/>
    <x v="0"/>
  </r>
  <r>
    <d v="2016-12-08T00:00:00"/>
    <s v="Achat repas et Raffraichissement/E6"/>
    <x v="6"/>
    <x v="5"/>
    <n v="1000"/>
    <s v="E6"/>
    <x v="0"/>
  </r>
  <r>
    <d v="2016-12-08T00:00:00"/>
    <s v="Transport Seynabou-bureau-ministére envi-bureau"/>
    <x v="2"/>
    <x v="3"/>
    <n v="3000"/>
    <s v="Seynabou"/>
    <x v="0"/>
  </r>
  <r>
    <d v="2016-12-08T00:00:00"/>
    <s v="Transport Seynabou-maison rufisque-bureau/pr kaolack"/>
    <x v="2"/>
    <x v="5"/>
    <n v="6000"/>
    <s v="Seynabou"/>
    <x v="0"/>
  </r>
  <r>
    <d v="2016-12-08T00:00:00"/>
    <s v="Transport E5-maison médina-bureau/pr kaolack"/>
    <x v="2"/>
    <x v="5"/>
    <n v="5000"/>
    <s v="E5"/>
    <x v="0"/>
  </r>
  <r>
    <d v="2016-12-08T00:00:00"/>
    <s v="Transport Buro-univer-ville-buro-Mody"/>
    <x v="2"/>
    <x v="1"/>
    <n v="2417"/>
    <s v="Mody"/>
    <x v="0"/>
  </r>
  <r>
    <d v="2016-12-08T00:00:00"/>
    <s v="Achat petit matériel de bureau"/>
    <x v="2"/>
    <x v="1"/>
    <n v="7583"/>
    <s v="Mody"/>
    <x v="0"/>
  </r>
  <r>
    <d v="2016-12-14T00:00:00"/>
    <s v="Prime de panier 1 jour/Opération kaolack /cécile"/>
    <x v="4"/>
    <x v="5"/>
    <n v="4000"/>
    <s v="cécile"/>
    <x v="0"/>
  </r>
  <r>
    <d v="2016-12-14T00:00:00"/>
    <s v="Ticket autoroute à Péage-cécile"/>
    <x v="2"/>
    <x v="5"/>
    <n v="3000"/>
    <s v="cécile"/>
    <x v="0"/>
  </r>
  <r>
    <d v="2016-12-14T00:00:00"/>
    <s v="Achat Carburant/Pr voiture louée"/>
    <x v="2"/>
    <x v="5"/>
    <n v="10000"/>
    <s v="cécile"/>
    <x v="0"/>
  </r>
  <r>
    <d v="2016-12-14T00:00:00"/>
    <s v="Bonus Opération E6"/>
    <x v="13"/>
    <x v="5"/>
    <n v="120000"/>
    <s v="SGBS"/>
    <x v="0"/>
  </r>
  <r>
    <d v="2016-12-14T00:00:00"/>
    <s v="Avance  sur indemnité de Stage E5"/>
    <x v="5"/>
    <x v="2"/>
    <n v="20000"/>
    <s v="SGBS"/>
    <x v="0"/>
  </r>
  <r>
    <d v="2016-12-14T00:00:00"/>
    <s v="Prime Opération kaolack E5"/>
    <x v="13"/>
    <x v="5"/>
    <n v="25000"/>
    <s v="SGBS"/>
    <x v="0"/>
  </r>
  <r>
    <d v="2016-12-14T00:00:00"/>
    <s v="Avance sur salaire E4"/>
    <x v="5"/>
    <x v="2"/>
    <n v="45000"/>
    <s v="SGBS"/>
    <x v="0"/>
  </r>
  <r>
    <d v="2016-12-14T00:00:00"/>
    <s v="Prime Opération kaolack E4"/>
    <x v="13"/>
    <x v="5"/>
    <n v="25000"/>
    <s v="SGBS"/>
    <x v="0"/>
  </r>
  <r>
    <d v="2016-12-14T00:00:00"/>
    <s v="Prime Opération kaolack E3"/>
    <x v="13"/>
    <x v="5"/>
    <n v="25000"/>
    <s v="SGBS"/>
    <x v="0"/>
  </r>
  <r>
    <d v="2016-12-14T00:00:00"/>
    <s v="Avance sur salaire Mody"/>
    <x v="5"/>
    <x v="6"/>
    <n v="20000"/>
    <s v="SGBS"/>
    <x v="0"/>
  </r>
  <r>
    <d v="2016-12-14T00:00:00"/>
    <s v="Avance sur salaire Michel"/>
    <x v="5"/>
    <x v="1"/>
    <n v="100000"/>
    <s v="SGBS"/>
    <x v="0"/>
  </r>
  <r>
    <d v="2016-12-14T00:00:00"/>
    <s v="Transport Global/kaolack+ divers déplacements"/>
    <x v="2"/>
    <x v="5"/>
    <n v="34000"/>
    <s v="Seynabou"/>
    <x v="0"/>
  </r>
  <r>
    <d v="2016-12-14T00:00:00"/>
    <s v="Dépense global Hebergement/kaolack/1 nuitée"/>
    <x v="4"/>
    <x v="5"/>
    <n v="16000"/>
    <s v="Seynabou"/>
    <x v="0"/>
  </r>
  <r>
    <d v="2016-12-14T00:00:00"/>
    <s v="Frais sur wari seynabou"/>
    <x v="9"/>
    <x v="1"/>
    <n v="1800"/>
    <s v="Seynabou"/>
    <x v="0"/>
  </r>
  <r>
    <d v="2016-12-14T00:00:00"/>
    <s v="Location voiture 3 jours supplementaire/opération/Kaolac"/>
    <x v="2"/>
    <x v="5"/>
    <n v="105000"/>
    <s v="E3"/>
    <x v="0"/>
  </r>
  <r>
    <d v="2016-12-14T00:00:00"/>
    <s v="Frais de réparation Phare voiture louée/E3"/>
    <x v="0"/>
    <x v="5"/>
    <n v="35000"/>
    <s v="E3"/>
    <x v="0"/>
  </r>
  <r>
    <d v="2016-12-14T00:00:00"/>
    <s v="Transport E3-bureau-Banque-bureau"/>
    <x v="2"/>
    <x v="1"/>
    <n v="2000"/>
    <s v="E3"/>
    <x v="0"/>
  </r>
  <r>
    <d v="2016-12-14T00:00:00"/>
    <s v="Dépense global transport "/>
    <x v="2"/>
    <x v="5"/>
    <n v="53800"/>
    <s v="Alioune"/>
    <x v="0"/>
  </r>
  <r>
    <d v="2016-12-14T00:00:00"/>
    <s v="Bonus opérat°/Police+Agent DPN "/>
    <x v="13"/>
    <x v="5"/>
    <n v="105000"/>
    <s v="Alioune"/>
    <x v="0"/>
  </r>
  <r>
    <d v="2016-12-14T00:00:00"/>
    <s v="Dépense global herbergement "/>
    <x v="4"/>
    <x v="5"/>
    <n v="160200"/>
    <s v="Alioune"/>
    <x v="0"/>
  </r>
  <r>
    <d v="2016-12-14T00:00:00"/>
    <s v="Dépense global prime de panier"/>
    <x v="4"/>
    <x v="5"/>
    <n v="90700"/>
    <s v="Alioune"/>
    <x v="0"/>
  </r>
  <r>
    <d v="2016-12-14T00:00:00"/>
    <s v="Achat carburant "/>
    <x v="2"/>
    <x v="5"/>
    <n v="20300"/>
    <s v="Alioune"/>
    <x v="0"/>
  </r>
  <r>
    <d v="2016-12-14T00:00:00"/>
    <s v="Frais transfert western union"/>
    <x v="9"/>
    <x v="1"/>
    <n v="36000"/>
    <s v="E3"/>
    <x v="0"/>
  </r>
  <r>
    <d v="2016-12-14T00:00:00"/>
    <s v="seedo 1iére quinzaine déc/16"/>
    <x v="7"/>
    <x v="1"/>
    <n v="310000"/>
    <s v="Michel"/>
    <x v="0"/>
  </r>
  <r>
    <d v="2016-12-14T00:00:00"/>
    <s v="Electricité bureau"/>
    <x v="14"/>
    <x v="1"/>
    <n v="55000"/>
    <s v="Michel"/>
    <x v="0"/>
  </r>
  <r>
    <d v="2016-12-14T00:00:00"/>
    <s v="Loyer bureau"/>
    <x v="14"/>
    <x v="1"/>
    <n v="233100"/>
    <s v="SGBS"/>
    <x v="0"/>
  </r>
  <r>
    <d v="2016-12-14T00:00:00"/>
    <s v="Loyercécile décembre 16"/>
    <x v="14"/>
    <x v="1"/>
    <n v="250000"/>
    <s v="cécile"/>
    <x v="1"/>
  </r>
  <r>
    <d v="2016-12-14T00:00:00"/>
    <s v="Avance Honoraire Avocat et Frais déplacement/Audience"/>
    <x v="10"/>
    <x v="3"/>
    <n v="230000"/>
    <s v="SGBS"/>
    <x v="0"/>
  </r>
  <r>
    <d v="2016-12-15T00:00:00"/>
    <s v="Frais visas/Luca Cote Divoire"/>
    <x v="15"/>
    <x v="1"/>
    <n v="65600"/>
    <s v="Mody"/>
    <x v="0"/>
  </r>
  <r>
    <d v="2016-12-15T00:00:00"/>
    <s v="Frais de Rendez vous/visas Ambassade"/>
    <x v="15"/>
    <x v="1"/>
    <n v="3300"/>
    <s v="Mody"/>
    <x v="0"/>
  </r>
  <r>
    <d v="2016-12-15T00:00:00"/>
    <s v="Frais de photographie/voyage"/>
    <x v="15"/>
    <x v="1"/>
    <n v="2000"/>
    <s v="Mody"/>
    <x v="0"/>
  </r>
  <r>
    <d v="2016-12-16T00:00:00"/>
    <s v="Transport Global kaolack/du 10 au 15/12/2016/Alioune"/>
    <x v="2"/>
    <x v="5"/>
    <n v="58300"/>
    <s v="Alioune"/>
    <x v="0"/>
  </r>
  <r>
    <d v="2016-12-16T00:00:00"/>
    <s v="Bonus Opération /Police+Complément Agent DPN"/>
    <x v="13"/>
    <x v="5"/>
    <n v="150000"/>
    <s v="Alioune"/>
    <x v="0"/>
  </r>
  <r>
    <d v="2016-12-16T00:00:00"/>
    <s v="Dépense global Hebergement du 10/12 au 15/12/16 "/>
    <x v="4"/>
    <x v="5"/>
    <n v="306600"/>
    <s v="Alioune"/>
    <x v="0"/>
  </r>
  <r>
    <d v="2016-12-16T00:00:00"/>
    <s v="Achat Carburant/Pr voiture louée/E3"/>
    <x v="2"/>
    <x v="5"/>
    <n v="20000"/>
    <s v="Alioune"/>
    <x v="0"/>
  </r>
  <r>
    <d v="2016-12-16T00:00:00"/>
    <s v="Dépenses Global panier du 10/12 au 15/12/16"/>
    <x v="4"/>
    <x v="5"/>
    <n v="97000"/>
    <s v="Alioune"/>
    <x v="0"/>
  </r>
  <r>
    <d v="2016-12-16T00:00:00"/>
    <s v="Couverture médiatique"/>
    <x v="11"/>
    <x v="6"/>
    <n v="55000"/>
    <s v="Mody"/>
    <x v="0"/>
  </r>
  <r>
    <d v="2016-12-16T00:00:00"/>
    <s v="Transport Buro-ville-buro/envoie Western"/>
    <x v="2"/>
    <x v="1"/>
    <n v="7000"/>
    <s v="E3"/>
    <x v="0"/>
  </r>
  <r>
    <d v="2016-12-16T00:00:00"/>
    <s v="Transport Global kaolack/pour audience/Juristes"/>
    <x v="2"/>
    <x v="5"/>
    <n v="57300"/>
    <s v="Seynabou"/>
    <x v="0"/>
  </r>
  <r>
    <d v="2016-12-16T00:00:00"/>
    <s v="Dépense global Hebergement/kaolack/juristes"/>
    <x v="4"/>
    <x v="5"/>
    <n v="75700"/>
    <s v="Seynabou"/>
    <x v="0"/>
  </r>
  <r>
    <d v="2016-12-16T00:00:00"/>
    <s v="Impression documents + copies"/>
    <x v="3"/>
    <x v="1"/>
    <n v="17000"/>
    <s v="Seynabou"/>
    <x v="0"/>
  </r>
  <r>
    <d v="2016-12-16T00:00:00"/>
    <s v="prime de panier/2jours"/>
    <x v="4"/>
    <x v="5"/>
    <n v="10000"/>
    <s v="Seynabou"/>
    <x v="0"/>
  </r>
  <r>
    <d v="2016-12-16T00:00:00"/>
    <s v="Prime Opération kaolack /Alioune"/>
    <x v="13"/>
    <x v="5"/>
    <n v="40000"/>
    <s v="SGBS"/>
    <x v="0"/>
  </r>
  <r>
    <d v="2016-12-16T00:00:00"/>
    <s v="Prime Opération kaolack /Seynabou"/>
    <x v="13"/>
    <x v="5"/>
    <n v="35000"/>
    <s v="SGBS"/>
    <x v="0"/>
  </r>
  <r>
    <d v="2016-12-16T00:00:00"/>
    <s v="Avance/indemnité déc/Seynabou"/>
    <x v="5"/>
    <x v="3"/>
    <n v="25000"/>
    <s v="SGBS"/>
    <x v="0"/>
  </r>
  <r>
    <d v="2016-12-16T00:00:00"/>
    <s v="Complément Prime Opération kaolack /Seynabou"/>
    <x v="13"/>
    <x v="3"/>
    <n v="5000"/>
    <s v="Seynabou"/>
    <x v="0"/>
  </r>
  <r>
    <d v="2016-12-16T00:00:00"/>
    <s v="Transport Global kaolack/du 10 au 15/12/2016/Seynabou"/>
    <x v="2"/>
    <x v="5"/>
    <n v="58000"/>
    <s v="Alioune"/>
    <x v="0"/>
  </r>
  <r>
    <d v="2016-12-16T00:00:00"/>
    <s v="Impression et photocopie global"/>
    <x v="3"/>
    <x v="1"/>
    <n v="22000"/>
    <s v="Alioune"/>
    <x v="0"/>
  </r>
  <r>
    <d v="2016-12-16T00:00:00"/>
    <s v="Achat repas prisonnier"/>
    <x v="16"/>
    <x v="5"/>
    <n v="15000"/>
    <s v="Alioune"/>
    <x v="0"/>
  </r>
  <r>
    <d v="2016-12-16T00:00:00"/>
    <s v="Achat Crédit /Pr opération/seynabou"/>
    <x v="17"/>
    <x v="5"/>
    <n v="12000"/>
    <s v="Alioune"/>
    <x v="0"/>
  </r>
  <r>
    <d v="2016-12-16T00:00:00"/>
    <s v="Dépenses Global panier et repas du 10/12 au 15/12/16/Sey"/>
    <x v="4"/>
    <x v="5"/>
    <n v="97200"/>
    <s v="Alioune"/>
    <x v="0"/>
  </r>
  <r>
    <d v="2016-12-16T00:00:00"/>
    <s v="Droit de Timbre/banque"/>
    <x v="18"/>
    <x v="1"/>
    <n v="2500"/>
    <s v="SGBS"/>
    <x v="0"/>
  </r>
  <r>
    <d v="2016-12-22T00:00:00"/>
    <s v="Frais Edition Extrait de compte bancaire"/>
    <x v="18"/>
    <x v="1"/>
    <n v="9360"/>
    <s v="SGBS"/>
    <x v="0"/>
  </r>
  <r>
    <d v="2016-12-27T00:00:00"/>
    <s v="Transport Global kaolack/pour audience/Juristes"/>
    <x v="2"/>
    <x v="5"/>
    <n v="40700"/>
    <s v="Seynabou"/>
    <x v="0"/>
  </r>
  <r>
    <d v="2016-12-27T00:00:00"/>
    <s v="Dépense global Hebergement/kaolack/juristes"/>
    <x v="4"/>
    <x v="5"/>
    <n v="18600"/>
    <s v="Seynabou"/>
    <x v="0"/>
  </r>
  <r>
    <d v="2016-12-27T00:00:00"/>
    <s v="Impression documents + copies"/>
    <x v="3"/>
    <x v="1"/>
    <n v="7200"/>
    <s v="Seynabou"/>
    <x v="0"/>
  </r>
  <r>
    <d v="2016-12-27T00:00:00"/>
    <s v="prime de panier/2jours"/>
    <x v="4"/>
    <x v="5"/>
    <n v="10000"/>
    <s v="Seynabou"/>
    <x v="0"/>
  </r>
  <r>
    <d v="2016-12-31T00:00:00"/>
    <s v="Frais d arrêté de compte"/>
    <x v="18"/>
    <x v="1"/>
    <n v="20674"/>
    <s v="SGBS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8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18">
        <item m="1" x="15"/>
        <item x="2"/>
        <item x="9"/>
        <item x="0"/>
        <item m="1" x="14"/>
        <item x="8"/>
        <item x="6"/>
        <item x="1"/>
        <item x="7"/>
        <item x="13"/>
        <item m="1" x="16"/>
        <item x="10"/>
        <item x="5"/>
        <item x="11"/>
        <item x="4"/>
        <item x="3"/>
        <item x="12"/>
        <item t="default"/>
      </items>
    </pivotField>
    <pivotField showAll="0"/>
    <pivotField showAll="0"/>
    <pivotField showAll="0"/>
  </pivotFields>
  <rowFields count="1">
    <field x="5"/>
  </rowFields>
  <rowItems count="15"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6" cacheId="1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U15" firstHeaderRow="1" firstDataRow="2" firstDataCol="1"/>
  <pivotFields count="7">
    <pivotField numFmtId="14" showAll="0"/>
    <pivotField showAll="0"/>
    <pivotField axis="axisCol" showAll="0">
      <items count="20">
        <item x="7"/>
        <item x="10"/>
        <item x="14"/>
        <item x="18"/>
        <item x="13"/>
        <item x="11"/>
        <item x="1"/>
        <item x="8"/>
        <item x="12"/>
        <item x="16"/>
        <item x="3"/>
        <item x="5"/>
        <item x="0"/>
        <item x="17"/>
        <item x="9"/>
        <item x="2"/>
        <item x="4"/>
        <item x="15"/>
        <item x="6"/>
        <item t="default"/>
      </items>
    </pivotField>
    <pivotField axis="axisRow" showAll="0">
      <items count="9">
        <item x="0"/>
        <item x="2"/>
        <item x="3"/>
        <item x="4"/>
        <item x="6"/>
        <item x="1"/>
        <item x="5"/>
        <item m="1" x="7"/>
        <item t="default"/>
      </items>
    </pivotField>
    <pivotField dataField="1" showAll="0"/>
    <pivotField showAll="0"/>
    <pivotField axis="axisRow" showAll="0">
      <items count="3">
        <item x="0"/>
        <item x="1"/>
        <item t="default"/>
      </items>
    </pivotField>
  </pivotFields>
  <rowFields count="2">
    <field x="6"/>
    <field x="3"/>
  </rowFields>
  <rowItems count="11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 v="5"/>
    </i>
    <i t="grand">
      <x/>
    </i>
  </rowItems>
  <colFields count="1">
    <field x="2"/>
  </colFields>
  <col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workbookViewId="0">
      <selection activeCell="E10" sqref="E10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48" t="s">
        <v>30</v>
      </c>
      <c r="B3" t="s">
        <v>31</v>
      </c>
    </row>
    <row r="4" spans="1:2" x14ac:dyDescent="0.25">
      <c r="A4" s="6" t="s">
        <v>16</v>
      </c>
      <c r="B4" s="49">
        <v>1303600</v>
      </c>
    </row>
    <row r="5" spans="1:2" x14ac:dyDescent="0.25">
      <c r="A5" s="6" t="s">
        <v>18</v>
      </c>
      <c r="B5" s="49">
        <v>119000</v>
      </c>
    </row>
    <row r="6" spans="1:2" x14ac:dyDescent="0.25">
      <c r="A6" s="6" t="s">
        <v>22</v>
      </c>
      <c r="B6" s="49">
        <v>1309700</v>
      </c>
    </row>
    <row r="7" spans="1:2" x14ac:dyDescent="0.25">
      <c r="A7" s="6" t="s">
        <v>11</v>
      </c>
      <c r="B7" s="49">
        <v>421100</v>
      </c>
    </row>
    <row r="8" spans="1:2" x14ac:dyDescent="0.25">
      <c r="A8" s="6" t="s">
        <v>17</v>
      </c>
      <c r="B8" s="49">
        <v>437000</v>
      </c>
    </row>
    <row r="9" spans="1:2" x14ac:dyDescent="0.25">
      <c r="A9" s="6" t="s">
        <v>27</v>
      </c>
      <c r="B9" s="49">
        <v>224900</v>
      </c>
    </row>
    <row r="10" spans="1:2" x14ac:dyDescent="0.25">
      <c r="A10" s="6" t="s">
        <v>57</v>
      </c>
      <c r="B10" s="49">
        <v>313300</v>
      </c>
    </row>
    <row r="11" spans="1:2" x14ac:dyDescent="0.25">
      <c r="A11" s="6" t="s">
        <v>34</v>
      </c>
      <c r="B11" s="49"/>
    </row>
    <row r="12" spans="1:2" x14ac:dyDescent="0.25">
      <c r="A12" s="6" t="s">
        <v>66</v>
      </c>
      <c r="B12" s="49">
        <v>32500</v>
      </c>
    </row>
    <row r="13" spans="1:2" x14ac:dyDescent="0.25">
      <c r="A13" s="6" t="s">
        <v>69</v>
      </c>
      <c r="B13" s="49">
        <v>78000</v>
      </c>
    </row>
    <row r="14" spans="1:2" x14ac:dyDescent="0.25">
      <c r="A14" s="6" t="s">
        <v>70</v>
      </c>
      <c r="B14" s="49">
        <v>71500</v>
      </c>
    </row>
    <row r="15" spans="1:2" x14ac:dyDescent="0.25">
      <c r="A15" s="6" t="s">
        <v>71</v>
      </c>
      <c r="B15" s="49">
        <v>3794342</v>
      </c>
    </row>
    <row r="16" spans="1:2" x14ac:dyDescent="0.25">
      <c r="A16" s="6" t="s">
        <v>84</v>
      </c>
      <c r="B16" s="49">
        <v>50000</v>
      </c>
    </row>
    <row r="17" spans="1:2" x14ac:dyDescent="0.25">
      <c r="A17" s="6" t="s">
        <v>137</v>
      </c>
      <c r="B17" s="49">
        <v>267000</v>
      </c>
    </row>
    <row r="18" spans="1:2" x14ac:dyDescent="0.25">
      <c r="A18" s="6" t="s">
        <v>32</v>
      </c>
      <c r="B18" s="49">
        <v>8421942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5"/>
  <sheetViews>
    <sheetView topLeftCell="H1" workbookViewId="0">
      <selection activeCell="O9" sqref="O9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12" customWidth="1"/>
    <col min="4" max="4" width="15.140625" customWidth="1"/>
    <col min="5" max="5" width="12.42578125" customWidth="1"/>
    <col min="6" max="6" width="7" customWidth="1"/>
    <col min="7" max="7" width="12.42578125" customWidth="1"/>
    <col min="8" max="8" width="10.7109375" customWidth="1"/>
    <col min="9" max="9" width="7" customWidth="1"/>
    <col min="10" max="10" width="8.28515625" customWidth="1"/>
    <col min="11" max="11" width="9.140625" customWidth="1"/>
    <col min="12" max="12" width="15.28515625" customWidth="1"/>
    <col min="13" max="13" width="10" customWidth="1"/>
    <col min="14" max="14" width="8.28515625" customWidth="1"/>
    <col min="15" max="15" width="10.28515625" customWidth="1"/>
    <col min="16" max="16" width="12.5703125" customWidth="1"/>
    <col min="17" max="17" width="9.42578125" customWidth="1"/>
    <col min="18" max="18" width="17.42578125" customWidth="1"/>
    <col min="19" max="19" width="14.7109375" bestFit="1" customWidth="1"/>
    <col min="20" max="20" width="13.140625" customWidth="1"/>
    <col min="21" max="21" width="12.5703125" customWidth="1"/>
    <col min="22" max="22" width="12.42578125" bestFit="1" customWidth="1"/>
    <col min="23" max="23" width="10.7109375" customWidth="1"/>
    <col min="24" max="24" width="7" customWidth="1"/>
    <col min="25" max="25" width="8.28515625" customWidth="1"/>
    <col min="26" max="26" width="15.28515625" bestFit="1" customWidth="1"/>
    <col min="27" max="27" width="10" customWidth="1"/>
    <col min="28" max="28" width="8.28515625" customWidth="1"/>
    <col min="29" max="29" width="12.5703125" bestFit="1" customWidth="1"/>
    <col min="30" max="30" width="9.42578125" customWidth="1"/>
    <col min="31" max="31" width="17.42578125" bestFit="1" customWidth="1"/>
    <col min="32" max="32" width="14.7109375" bestFit="1" customWidth="1"/>
    <col min="33" max="33" width="11.28515625" customWidth="1"/>
    <col min="34" max="34" width="12.7109375" bestFit="1" customWidth="1"/>
    <col min="35" max="35" width="7" customWidth="1"/>
    <col min="36" max="36" width="10.7109375" customWidth="1"/>
    <col min="37" max="37" width="9.140625" customWidth="1"/>
    <col min="38" max="38" width="15.28515625" bestFit="1" customWidth="1"/>
    <col min="39" max="39" width="8.28515625" customWidth="1"/>
    <col min="40" max="40" width="10.28515625" customWidth="1"/>
    <col min="41" max="41" width="12.5703125" bestFit="1" customWidth="1"/>
    <col min="42" max="42" width="9.42578125" customWidth="1"/>
    <col min="43" max="43" width="17.42578125" bestFit="1" customWidth="1"/>
    <col min="44" max="44" width="13.140625" bestFit="1" customWidth="1"/>
    <col min="45" max="45" width="15.7109375" bestFit="1" customWidth="1"/>
    <col min="46" max="46" width="15.140625" bestFit="1" customWidth="1"/>
    <col min="47" max="47" width="11.140625" customWidth="1"/>
    <col min="48" max="48" width="12.5703125" bestFit="1" customWidth="1"/>
  </cols>
  <sheetData>
    <row r="3" spans="1:21" x14ac:dyDescent="0.25">
      <c r="A3" s="48" t="s">
        <v>31</v>
      </c>
      <c r="B3" s="48" t="s">
        <v>33</v>
      </c>
    </row>
    <row r="4" spans="1:21" x14ac:dyDescent="0.25">
      <c r="A4" s="48" t="s">
        <v>30</v>
      </c>
      <c r="B4" t="s">
        <v>91</v>
      </c>
      <c r="C4" t="s">
        <v>109</v>
      </c>
      <c r="D4" t="s">
        <v>154</v>
      </c>
      <c r="E4" t="s">
        <v>176</v>
      </c>
      <c r="F4" t="s">
        <v>26</v>
      </c>
      <c r="G4" t="s">
        <v>118</v>
      </c>
      <c r="H4" t="s">
        <v>23</v>
      </c>
      <c r="I4" t="s">
        <v>101</v>
      </c>
      <c r="J4" t="s">
        <v>24</v>
      </c>
      <c r="K4" t="s">
        <v>255</v>
      </c>
      <c r="L4" t="s">
        <v>65</v>
      </c>
      <c r="M4" t="s">
        <v>60</v>
      </c>
      <c r="N4" t="s">
        <v>19</v>
      </c>
      <c r="O4" t="s">
        <v>254</v>
      </c>
      <c r="P4" t="s">
        <v>21</v>
      </c>
      <c r="Q4" t="s">
        <v>13</v>
      </c>
      <c r="R4" t="s">
        <v>25</v>
      </c>
      <c r="S4" t="s">
        <v>74</v>
      </c>
      <c r="T4" t="s">
        <v>20</v>
      </c>
      <c r="U4" t="s">
        <v>32</v>
      </c>
    </row>
    <row r="5" spans="1:21" x14ac:dyDescent="0.25">
      <c r="A5" s="6" t="s">
        <v>72</v>
      </c>
      <c r="B5" s="49">
        <v>339000</v>
      </c>
      <c r="C5" s="49">
        <v>580000</v>
      </c>
      <c r="D5" s="49">
        <v>288100</v>
      </c>
      <c r="E5" s="49">
        <v>32534</v>
      </c>
      <c r="F5" s="49">
        <v>530000</v>
      </c>
      <c r="G5" s="49">
        <v>115000</v>
      </c>
      <c r="H5" s="49">
        <v>1323964</v>
      </c>
      <c r="I5" s="49">
        <v>115000</v>
      </c>
      <c r="J5" s="49">
        <v>1500</v>
      </c>
      <c r="K5" s="49">
        <v>15000</v>
      </c>
      <c r="L5" s="49">
        <v>147700</v>
      </c>
      <c r="M5" s="49">
        <v>2206660</v>
      </c>
      <c r="N5" s="49">
        <v>165185</v>
      </c>
      <c r="O5" s="49">
        <v>12000</v>
      </c>
      <c r="P5" s="49">
        <v>144161</v>
      </c>
      <c r="Q5" s="49">
        <v>1046838</v>
      </c>
      <c r="R5" s="49">
        <v>1024000</v>
      </c>
      <c r="S5" s="49">
        <v>70900</v>
      </c>
      <c r="T5" s="49">
        <v>14400</v>
      </c>
      <c r="U5" s="49">
        <v>8171942</v>
      </c>
    </row>
    <row r="6" spans="1:21" x14ac:dyDescent="0.25">
      <c r="A6" s="50" t="s">
        <v>174</v>
      </c>
      <c r="B6" s="49"/>
      <c r="C6" s="49"/>
      <c r="D6" s="49"/>
      <c r="E6" s="49"/>
      <c r="F6" s="49"/>
      <c r="G6" s="49"/>
      <c r="H6" s="49">
        <v>1249964</v>
      </c>
      <c r="I6" s="49"/>
      <c r="J6" s="49"/>
      <c r="K6" s="49"/>
      <c r="L6" s="49"/>
      <c r="M6" s="49">
        <v>1732662</v>
      </c>
      <c r="N6" s="49">
        <v>26130</v>
      </c>
      <c r="O6" s="49"/>
      <c r="P6" s="49"/>
      <c r="Q6" s="49">
        <v>3606</v>
      </c>
      <c r="R6" s="49"/>
      <c r="S6" s="49"/>
      <c r="T6" s="49"/>
      <c r="U6" s="49">
        <v>3012362</v>
      </c>
    </row>
    <row r="7" spans="1:21" x14ac:dyDescent="0.25">
      <c r="A7" s="50" t="s">
        <v>64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>
        <v>65000</v>
      </c>
      <c r="N7" s="49"/>
      <c r="O7" s="49"/>
      <c r="P7" s="49"/>
      <c r="Q7" s="49">
        <v>50000</v>
      </c>
      <c r="R7" s="49">
        <v>80000</v>
      </c>
      <c r="S7" s="49"/>
      <c r="T7" s="49">
        <v>1000</v>
      </c>
      <c r="U7" s="49">
        <v>196000</v>
      </c>
    </row>
    <row r="8" spans="1:21" x14ac:dyDescent="0.25">
      <c r="A8" s="50" t="s">
        <v>15</v>
      </c>
      <c r="B8" s="49"/>
      <c r="C8" s="49">
        <v>230000</v>
      </c>
      <c r="D8" s="49"/>
      <c r="E8" s="49"/>
      <c r="F8" s="49">
        <v>5000</v>
      </c>
      <c r="G8" s="49"/>
      <c r="H8" s="49"/>
      <c r="I8" s="49"/>
      <c r="J8" s="49"/>
      <c r="K8" s="49"/>
      <c r="L8" s="49"/>
      <c r="M8" s="49">
        <v>288998</v>
      </c>
      <c r="N8" s="49"/>
      <c r="O8" s="49"/>
      <c r="P8" s="49"/>
      <c r="Q8" s="49">
        <v>15500</v>
      </c>
      <c r="R8" s="49"/>
      <c r="S8" s="49"/>
      <c r="T8" s="49"/>
      <c r="U8" s="49">
        <v>539498</v>
      </c>
    </row>
    <row r="9" spans="1:21" x14ac:dyDescent="0.25">
      <c r="A9" s="50" t="s">
        <v>58</v>
      </c>
      <c r="B9" s="49"/>
      <c r="C9" s="49"/>
      <c r="D9" s="49"/>
      <c r="E9" s="49"/>
      <c r="F9" s="49"/>
      <c r="G9" s="49"/>
      <c r="H9" s="49">
        <v>4000</v>
      </c>
      <c r="I9" s="49"/>
      <c r="J9" s="49"/>
      <c r="K9" s="49"/>
      <c r="L9" s="49"/>
      <c r="M9" s="49"/>
      <c r="N9" s="49"/>
      <c r="O9" s="49"/>
      <c r="P9" s="49">
        <v>90361</v>
      </c>
      <c r="Q9" s="49"/>
      <c r="R9" s="49"/>
      <c r="S9" s="49"/>
      <c r="T9" s="49"/>
      <c r="U9" s="49">
        <v>94361</v>
      </c>
    </row>
    <row r="10" spans="1:21" x14ac:dyDescent="0.25">
      <c r="A10" s="50" t="s">
        <v>28</v>
      </c>
      <c r="B10" s="49"/>
      <c r="C10" s="49"/>
      <c r="D10" s="49"/>
      <c r="E10" s="49"/>
      <c r="F10" s="49"/>
      <c r="G10" s="49">
        <v>115000</v>
      </c>
      <c r="H10" s="49"/>
      <c r="I10" s="49"/>
      <c r="J10" s="49"/>
      <c r="K10" s="49"/>
      <c r="L10" s="49"/>
      <c r="M10" s="49">
        <v>20000</v>
      </c>
      <c r="N10" s="49"/>
      <c r="O10" s="49"/>
      <c r="P10" s="49"/>
      <c r="Q10" s="49"/>
      <c r="R10" s="49"/>
      <c r="S10" s="49"/>
      <c r="T10" s="49"/>
      <c r="U10" s="49">
        <v>135000</v>
      </c>
    </row>
    <row r="11" spans="1:21" x14ac:dyDescent="0.25">
      <c r="A11" s="50" t="s">
        <v>9</v>
      </c>
      <c r="B11" s="49">
        <v>339000</v>
      </c>
      <c r="C11" s="49"/>
      <c r="D11" s="49">
        <v>288100</v>
      </c>
      <c r="E11" s="49">
        <v>32534</v>
      </c>
      <c r="F11" s="49"/>
      <c r="G11" s="49"/>
      <c r="H11" s="49"/>
      <c r="I11" s="49">
        <v>115000</v>
      </c>
      <c r="J11" s="49">
        <v>1500</v>
      </c>
      <c r="K11" s="49"/>
      <c r="L11" s="49">
        <v>126200</v>
      </c>
      <c r="M11" s="49">
        <v>100000</v>
      </c>
      <c r="N11" s="49">
        <v>104055</v>
      </c>
      <c r="O11" s="49"/>
      <c r="P11" s="49">
        <v>37800</v>
      </c>
      <c r="Q11" s="49">
        <v>331632</v>
      </c>
      <c r="R11" s="49">
        <v>50000</v>
      </c>
      <c r="S11" s="49">
        <v>70900</v>
      </c>
      <c r="T11" s="49"/>
      <c r="U11" s="49">
        <v>1596721</v>
      </c>
    </row>
    <row r="12" spans="1:21" x14ac:dyDescent="0.25">
      <c r="A12" s="50" t="s">
        <v>110</v>
      </c>
      <c r="B12" s="49"/>
      <c r="C12" s="49">
        <v>350000</v>
      </c>
      <c r="D12" s="49"/>
      <c r="E12" s="49"/>
      <c r="F12" s="49">
        <v>525000</v>
      </c>
      <c r="G12" s="49"/>
      <c r="H12" s="49">
        <v>70000</v>
      </c>
      <c r="I12" s="49"/>
      <c r="J12" s="49"/>
      <c r="K12" s="49">
        <v>15000</v>
      </c>
      <c r="L12" s="49">
        <v>21500</v>
      </c>
      <c r="M12" s="49"/>
      <c r="N12" s="49">
        <v>35000</v>
      </c>
      <c r="O12" s="49">
        <v>12000</v>
      </c>
      <c r="P12" s="49">
        <v>16000</v>
      </c>
      <c r="Q12" s="49">
        <v>646100</v>
      </c>
      <c r="R12" s="49">
        <v>894000</v>
      </c>
      <c r="S12" s="49"/>
      <c r="T12" s="49">
        <v>13400</v>
      </c>
      <c r="U12" s="49">
        <v>2598000</v>
      </c>
    </row>
    <row r="13" spans="1:21" x14ac:dyDescent="0.25">
      <c r="A13" s="6" t="s">
        <v>75</v>
      </c>
      <c r="B13" s="49"/>
      <c r="C13" s="49"/>
      <c r="D13" s="49">
        <v>250000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>
        <v>250000</v>
      </c>
    </row>
    <row r="14" spans="1:21" x14ac:dyDescent="0.25">
      <c r="A14" s="50" t="s">
        <v>9</v>
      </c>
      <c r="B14" s="49"/>
      <c r="C14" s="49"/>
      <c r="D14" s="49">
        <v>250000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>
        <v>250000</v>
      </c>
    </row>
    <row r="15" spans="1:21" x14ac:dyDescent="0.25">
      <c r="A15" s="6" t="s">
        <v>32</v>
      </c>
      <c r="B15" s="49">
        <v>339000</v>
      </c>
      <c r="C15" s="49">
        <v>580000</v>
      </c>
      <c r="D15" s="49">
        <v>538100</v>
      </c>
      <c r="E15" s="49">
        <v>32534</v>
      </c>
      <c r="F15" s="49">
        <v>530000</v>
      </c>
      <c r="G15" s="49">
        <v>115000</v>
      </c>
      <c r="H15" s="49">
        <v>1323964</v>
      </c>
      <c r="I15" s="49">
        <v>115000</v>
      </c>
      <c r="J15" s="49">
        <v>1500</v>
      </c>
      <c r="K15" s="49">
        <v>15000</v>
      </c>
      <c r="L15" s="49">
        <v>147700</v>
      </c>
      <c r="M15" s="49">
        <v>2206660</v>
      </c>
      <c r="N15" s="49">
        <v>165185</v>
      </c>
      <c r="O15" s="49">
        <v>12000</v>
      </c>
      <c r="P15" s="49">
        <v>144161</v>
      </c>
      <c r="Q15" s="49">
        <v>1046838</v>
      </c>
      <c r="R15" s="49">
        <v>1024000</v>
      </c>
      <c r="S15" s="49">
        <v>70900</v>
      </c>
      <c r="T15" s="49">
        <v>14400</v>
      </c>
      <c r="U15" s="49">
        <v>8421942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3"/>
  <sheetViews>
    <sheetView tabSelected="1" topLeftCell="A13" zoomScale="96" zoomScaleNormal="96" workbookViewId="0">
      <selection activeCell="B4" sqref="B4"/>
    </sheetView>
  </sheetViews>
  <sheetFormatPr baseColWidth="10" defaultColWidth="13.7109375" defaultRowHeight="15" x14ac:dyDescent="0.25"/>
  <cols>
    <col min="2" max="2" width="50.7109375" customWidth="1"/>
    <col min="3" max="3" width="19.28515625" customWidth="1"/>
    <col min="4" max="4" width="15.5703125" customWidth="1"/>
    <col min="5" max="5" width="24.140625" style="17" customWidth="1"/>
    <col min="7" max="7" width="15.5703125" customWidth="1"/>
    <col min="8" max="8" width="16.7109375" customWidth="1"/>
  </cols>
  <sheetData>
    <row r="1" spans="1:27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14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27" x14ac:dyDescent="0.25">
      <c r="A2" s="115">
        <v>42705</v>
      </c>
      <c r="B2" s="109" t="s">
        <v>261</v>
      </c>
      <c r="C2" s="116" t="s">
        <v>19</v>
      </c>
      <c r="D2" s="109" t="s">
        <v>174</v>
      </c>
      <c r="E2" s="117">
        <v>26130</v>
      </c>
      <c r="F2" s="109" t="s">
        <v>22</v>
      </c>
      <c r="G2" s="118" t="s">
        <v>72</v>
      </c>
      <c r="H2" s="119" t="s">
        <v>239</v>
      </c>
      <c r="I2" s="120" t="s">
        <v>10</v>
      </c>
      <c r="J2" s="7" t="s">
        <v>76</v>
      </c>
      <c r="K2" s="7" t="s">
        <v>79</v>
      </c>
      <c r="L2" s="7"/>
      <c r="M2" s="7"/>
    </row>
    <row r="3" spans="1:27" x14ac:dyDescent="0.25">
      <c r="A3" s="115">
        <v>42705</v>
      </c>
      <c r="B3" s="109" t="s">
        <v>262</v>
      </c>
      <c r="C3" s="116" t="s">
        <v>23</v>
      </c>
      <c r="D3" s="109" t="s">
        <v>174</v>
      </c>
      <c r="E3" s="117">
        <v>468129</v>
      </c>
      <c r="F3" s="109" t="s">
        <v>22</v>
      </c>
      <c r="G3" s="118" t="s">
        <v>72</v>
      </c>
      <c r="H3" s="119" t="s">
        <v>239</v>
      </c>
      <c r="I3" s="120" t="s">
        <v>10</v>
      </c>
      <c r="J3" s="7" t="s">
        <v>265</v>
      </c>
      <c r="K3" s="7"/>
      <c r="L3" s="7"/>
      <c r="M3" s="7"/>
    </row>
    <row r="4" spans="1:27" x14ac:dyDescent="0.25">
      <c r="A4" s="115">
        <v>42705</v>
      </c>
      <c r="B4" s="109" t="s">
        <v>270</v>
      </c>
      <c r="C4" s="116" t="s">
        <v>23</v>
      </c>
      <c r="D4" s="109" t="s">
        <v>174</v>
      </c>
      <c r="E4" s="117">
        <v>119246</v>
      </c>
      <c r="F4" s="109" t="s">
        <v>22</v>
      </c>
      <c r="G4" s="118" t="s">
        <v>72</v>
      </c>
      <c r="H4" s="119" t="s">
        <v>239</v>
      </c>
      <c r="I4" s="120" t="s">
        <v>10</v>
      </c>
      <c r="J4" s="7"/>
      <c r="K4" s="7"/>
      <c r="L4" s="7"/>
      <c r="M4" s="7"/>
    </row>
    <row r="5" spans="1:27" x14ac:dyDescent="0.25">
      <c r="A5" s="115">
        <v>42705</v>
      </c>
      <c r="B5" s="109" t="s">
        <v>263</v>
      </c>
      <c r="C5" s="116" t="s">
        <v>23</v>
      </c>
      <c r="D5" s="109" t="s">
        <v>174</v>
      </c>
      <c r="E5" s="117">
        <v>173489</v>
      </c>
      <c r="F5" s="109" t="s">
        <v>22</v>
      </c>
      <c r="G5" s="118" t="s">
        <v>72</v>
      </c>
      <c r="H5" s="119" t="s">
        <v>239</v>
      </c>
      <c r="I5" s="120" t="s">
        <v>10</v>
      </c>
      <c r="J5" s="7"/>
      <c r="K5" s="7"/>
      <c r="L5" s="7"/>
      <c r="M5" s="7"/>
    </row>
    <row r="6" spans="1:27" x14ac:dyDescent="0.25">
      <c r="A6" s="115">
        <v>42705</v>
      </c>
      <c r="B6" s="109" t="s">
        <v>264</v>
      </c>
      <c r="C6" s="116" t="s">
        <v>23</v>
      </c>
      <c r="D6" s="109" t="s">
        <v>174</v>
      </c>
      <c r="E6" s="117">
        <v>489100</v>
      </c>
      <c r="F6" s="109" t="s">
        <v>22</v>
      </c>
      <c r="G6" s="118" t="s">
        <v>72</v>
      </c>
      <c r="H6" s="119" t="s">
        <v>239</v>
      </c>
      <c r="I6" s="120" t="s">
        <v>10</v>
      </c>
      <c r="J6" s="7"/>
      <c r="K6" s="7"/>
      <c r="L6" s="7"/>
      <c r="M6" s="7"/>
    </row>
    <row r="7" spans="1:27" x14ac:dyDescent="0.25">
      <c r="A7" s="115">
        <v>42705</v>
      </c>
      <c r="B7" s="109" t="s">
        <v>269</v>
      </c>
      <c r="C7" s="121" t="s">
        <v>13</v>
      </c>
      <c r="D7" s="109" t="s">
        <v>174</v>
      </c>
      <c r="E7" s="117">
        <v>3606</v>
      </c>
      <c r="F7" s="109" t="s">
        <v>22</v>
      </c>
      <c r="G7" s="118" t="s">
        <v>72</v>
      </c>
      <c r="H7" s="119" t="s">
        <v>239</v>
      </c>
      <c r="I7" s="122" t="s">
        <v>14</v>
      </c>
      <c r="J7" s="7"/>
      <c r="K7" s="7"/>
      <c r="L7" s="7"/>
      <c r="M7" s="7"/>
    </row>
    <row r="8" spans="1:27" x14ac:dyDescent="0.25">
      <c r="A8" s="44">
        <v>42705</v>
      </c>
      <c r="B8" s="38" t="s">
        <v>82</v>
      </c>
      <c r="C8" s="39" t="s">
        <v>13</v>
      </c>
      <c r="D8" s="38" t="s">
        <v>9</v>
      </c>
      <c r="E8" s="24">
        <v>5000</v>
      </c>
      <c r="F8" s="100" t="s">
        <v>27</v>
      </c>
      <c r="G8" s="101" t="s">
        <v>72</v>
      </c>
      <c r="H8" s="41" t="s">
        <v>232</v>
      </c>
      <c r="I8" s="42" t="s">
        <v>14</v>
      </c>
      <c r="J8" s="7"/>
      <c r="K8" s="7"/>
      <c r="L8" s="7"/>
      <c r="M8" s="7"/>
    </row>
    <row r="9" spans="1:27" x14ac:dyDescent="0.25">
      <c r="A9" s="44">
        <v>42705</v>
      </c>
      <c r="B9" s="38" t="s">
        <v>77</v>
      </c>
      <c r="C9" s="99" t="s">
        <v>65</v>
      </c>
      <c r="D9" s="38" t="s">
        <v>9</v>
      </c>
      <c r="E9" s="25">
        <v>15000</v>
      </c>
      <c r="F9" s="10" t="s">
        <v>16</v>
      </c>
      <c r="G9" s="101" t="s">
        <v>72</v>
      </c>
      <c r="H9" s="20" t="s">
        <v>230</v>
      </c>
      <c r="I9" s="46" t="s">
        <v>10</v>
      </c>
    </row>
    <row r="10" spans="1:27" x14ac:dyDescent="0.25">
      <c r="A10" s="44">
        <v>42705</v>
      </c>
      <c r="B10" s="10" t="s">
        <v>78</v>
      </c>
      <c r="C10" s="39" t="s">
        <v>13</v>
      </c>
      <c r="D10" s="38" t="s">
        <v>9</v>
      </c>
      <c r="E10" s="25">
        <v>4000</v>
      </c>
      <c r="F10" s="10" t="s">
        <v>16</v>
      </c>
      <c r="G10" s="101" t="s">
        <v>72</v>
      </c>
      <c r="H10" s="20" t="s">
        <v>80</v>
      </c>
      <c r="I10" s="46" t="s">
        <v>10</v>
      </c>
    </row>
    <row r="11" spans="1:27" x14ac:dyDescent="0.25">
      <c r="A11" s="44">
        <v>42705</v>
      </c>
      <c r="B11" s="38" t="s">
        <v>81</v>
      </c>
      <c r="C11" s="39" t="s">
        <v>13</v>
      </c>
      <c r="D11" s="38" t="s">
        <v>64</v>
      </c>
      <c r="E11" s="24">
        <v>16000</v>
      </c>
      <c r="F11" s="100" t="s">
        <v>27</v>
      </c>
      <c r="G11" s="101" t="s">
        <v>72</v>
      </c>
      <c r="H11" s="41" t="s">
        <v>231</v>
      </c>
      <c r="I11" s="42" t="s">
        <v>14</v>
      </c>
    </row>
    <row r="12" spans="1:27" x14ac:dyDescent="0.25">
      <c r="A12" s="44">
        <v>42705</v>
      </c>
      <c r="B12" s="38" t="s">
        <v>82</v>
      </c>
      <c r="C12" s="39" t="s">
        <v>13</v>
      </c>
      <c r="D12" s="38" t="s">
        <v>9</v>
      </c>
      <c r="E12" s="24">
        <v>4000</v>
      </c>
      <c r="F12" s="100" t="s">
        <v>27</v>
      </c>
      <c r="G12" s="101" t="s">
        <v>72</v>
      </c>
      <c r="H12" s="41" t="s">
        <v>178</v>
      </c>
      <c r="I12" s="42" t="s">
        <v>14</v>
      </c>
      <c r="AA12" s="13">
        <v>13000</v>
      </c>
    </row>
    <row r="13" spans="1:27" x14ac:dyDescent="0.25">
      <c r="A13" s="44">
        <v>42705</v>
      </c>
      <c r="B13" s="38" t="s">
        <v>83</v>
      </c>
      <c r="C13" s="39" t="s">
        <v>25</v>
      </c>
      <c r="D13" s="38" t="s">
        <v>268</v>
      </c>
      <c r="E13" s="24">
        <v>50000</v>
      </c>
      <c r="F13" s="100" t="s">
        <v>84</v>
      </c>
      <c r="G13" s="101" t="s">
        <v>72</v>
      </c>
      <c r="H13" s="41" t="s">
        <v>85</v>
      </c>
      <c r="I13" s="46" t="s">
        <v>10</v>
      </c>
      <c r="AA13" s="13"/>
    </row>
    <row r="14" spans="1:27" x14ac:dyDescent="0.25">
      <c r="A14" s="44">
        <v>42706</v>
      </c>
      <c r="B14" s="38" t="s">
        <v>171</v>
      </c>
      <c r="C14" s="39" t="s">
        <v>60</v>
      </c>
      <c r="D14" t="s">
        <v>15</v>
      </c>
      <c r="E14" s="24">
        <v>263998</v>
      </c>
      <c r="F14" s="9" t="s">
        <v>71</v>
      </c>
      <c r="G14" s="101" t="s">
        <v>72</v>
      </c>
      <c r="H14" s="41" t="s">
        <v>179</v>
      </c>
      <c r="I14" s="46" t="s">
        <v>10</v>
      </c>
      <c r="AA14" s="13"/>
    </row>
    <row r="15" spans="1:27" x14ac:dyDescent="0.25">
      <c r="A15" s="44">
        <v>42706</v>
      </c>
      <c r="B15" s="38" t="s">
        <v>172</v>
      </c>
      <c r="C15" s="39" t="s">
        <v>19</v>
      </c>
      <c r="D15" s="38" t="s">
        <v>9</v>
      </c>
      <c r="E15" s="24">
        <v>104055</v>
      </c>
      <c r="F15" s="9" t="s">
        <v>71</v>
      </c>
      <c r="G15" s="101" t="s">
        <v>72</v>
      </c>
      <c r="H15" s="41" t="s">
        <v>180</v>
      </c>
      <c r="I15" s="46" t="s">
        <v>10</v>
      </c>
      <c r="AA15" s="13"/>
    </row>
    <row r="16" spans="1:27" x14ac:dyDescent="0.25">
      <c r="A16" s="44">
        <v>42706</v>
      </c>
      <c r="B16" s="10" t="s">
        <v>86</v>
      </c>
      <c r="C16" s="18" t="s">
        <v>13</v>
      </c>
      <c r="D16" s="38" t="s">
        <v>64</v>
      </c>
      <c r="E16" s="25">
        <v>9000</v>
      </c>
      <c r="F16" s="10" t="s">
        <v>69</v>
      </c>
      <c r="G16" s="101" t="s">
        <v>72</v>
      </c>
      <c r="H16" s="41" t="s">
        <v>181</v>
      </c>
      <c r="I16" s="8" t="s">
        <v>14</v>
      </c>
      <c r="AA16" s="13"/>
    </row>
    <row r="17" spans="1:27" x14ac:dyDescent="0.25">
      <c r="A17" s="44">
        <v>42706</v>
      </c>
      <c r="B17" s="10" t="s">
        <v>87</v>
      </c>
      <c r="C17" s="39" t="s">
        <v>20</v>
      </c>
      <c r="D17" s="38" t="s">
        <v>64</v>
      </c>
      <c r="E17" s="34">
        <v>1000</v>
      </c>
      <c r="F17" s="10" t="s">
        <v>69</v>
      </c>
      <c r="G17" s="101" t="s">
        <v>72</v>
      </c>
      <c r="H17" s="20" t="s">
        <v>182</v>
      </c>
      <c r="I17" s="8" t="s">
        <v>14</v>
      </c>
      <c r="J17" s="7"/>
      <c r="K17" s="7"/>
      <c r="L17" s="7"/>
      <c r="M17" s="7"/>
      <c r="N17" s="30"/>
      <c r="AA17" s="13">
        <v>13000</v>
      </c>
    </row>
    <row r="18" spans="1:27" x14ac:dyDescent="0.25">
      <c r="A18" s="44">
        <v>42706</v>
      </c>
      <c r="B18" s="38" t="s">
        <v>88</v>
      </c>
      <c r="C18" s="39" t="s">
        <v>13</v>
      </c>
      <c r="D18" s="38" t="s">
        <v>9</v>
      </c>
      <c r="E18" s="47">
        <v>10000</v>
      </c>
      <c r="F18" s="38" t="s">
        <v>17</v>
      </c>
      <c r="G18" s="101" t="s">
        <v>72</v>
      </c>
      <c r="H18" s="41" t="s">
        <v>183</v>
      </c>
      <c r="I18" s="42" t="s">
        <v>14</v>
      </c>
      <c r="J18" s="7"/>
      <c r="K18" s="7"/>
      <c r="L18" s="7"/>
      <c r="M18" s="7"/>
      <c r="N18" s="31"/>
      <c r="AA18" s="13"/>
    </row>
    <row r="19" spans="1:27" x14ac:dyDescent="0.25">
      <c r="A19" s="44">
        <v>42707</v>
      </c>
      <c r="B19" s="38" t="s">
        <v>89</v>
      </c>
      <c r="C19" s="39" t="s">
        <v>13</v>
      </c>
      <c r="D19" s="38" t="s">
        <v>9</v>
      </c>
      <c r="E19" s="97">
        <v>10000</v>
      </c>
      <c r="F19" s="38" t="s">
        <v>22</v>
      </c>
      <c r="G19" s="101" t="s">
        <v>72</v>
      </c>
      <c r="H19" s="41" t="s">
        <v>184</v>
      </c>
      <c r="I19" s="46" t="s">
        <v>10</v>
      </c>
      <c r="J19" s="19"/>
      <c r="K19" s="19"/>
      <c r="L19" s="19"/>
      <c r="M19" s="19"/>
      <c r="N19" s="31"/>
      <c r="AA19" s="13">
        <v>10000</v>
      </c>
    </row>
    <row r="20" spans="1:27" x14ac:dyDescent="0.25">
      <c r="A20" s="44">
        <v>42707</v>
      </c>
      <c r="B20" s="38" t="s">
        <v>173</v>
      </c>
      <c r="C20" s="39" t="s">
        <v>60</v>
      </c>
      <c r="D20" s="38" t="s">
        <v>174</v>
      </c>
      <c r="E20" s="97">
        <v>1732662</v>
      </c>
      <c r="F20" s="9" t="s">
        <v>71</v>
      </c>
      <c r="G20" s="101" t="s">
        <v>72</v>
      </c>
      <c r="H20" s="41" t="s">
        <v>185</v>
      </c>
      <c r="I20" s="46" t="s">
        <v>10</v>
      </c>
      <c r="J20" s="19"/>
      <c r="K20" s="19"/>
      <c r="L20" s="19"/>
      <c r="M20" s="19"/>
      <c r="N20" s="31"/>
      <c r="AA20" s="13"/>
    </row>
    <row r="21" spans="1:27" x14ac:dyDescent="0.25">
      <c r="A21" s="44">
        <v>42708</v>
      </c>
      <c r="B21" s="38" t="s">
        <v>90</v>
      </c>
      <c r="C21" s="39" t="s">
        <v>13</v>
      </c>
      <c r="D21" s="38" t="s">
        <v>9</v>
      </c>
      <c r="E21" s="47">
        <v>4500</v>
      </c>
      <c r="F21" s="38" t="s">
        <v>17</v>
      </c>
      <c r="G21" s="101" t="s">
        <v>72</v>
      </c>
      <c r="H21" s="41" t="s">
        <v>186</v>
      </c>
      <c r="I21" s="42" t="s">
        <v>14</v>
      </c>
      <c r="J21" s="32"/>
      <c r="K21" s="32"/>
      <c r="L21" s="7"/>
      <c r="M21" s="7"/>
      <c r="N21" s="31"/>
      <c r="AA21" s="13"/>
    </row>
    <row r="22" spans="1:27" x14ac:dyDescent="0.25">
      <c r="A22" s="44">
        <v>42709</v>
      </c>
      <c r="B22" s="38" t="s">
        <v>187</v>
      </c>
      <c r="C22" s="99" t="s">
        <v>91</v>
      </c>
      <c r="D22" s="38" t="s">
        <v>9</v>
      </c>
      <c r="E22" s="25">
        <v>29000</v>
      </c>
      <c r="F22" s="38" t="s">
        <v>17</v>
      </c>
      <c r="G22" s="101" t="s">
        <v>72</v>
      </c>
      <c r="H22" s="41" t="s">
        <v>103</v>
      </c>
      <c r="I22" s="42" t="s">
        <v>14</v>
      </c>
      <c r="J22" s="32"/>
      <c r="K22" s="32"/>
      <c r="L22" s="7"/>
      <c r="M22" s="7"/>
      <c r="N22" s="31"/>
      <c r="AA22" s="13"/>
    </row>
    <row r="23" spans="1:27" x14ac:dyDescent="0.25">
      <c r="A23" s="44">
        <v>42709</v>
      </c>
      <c r="B23" s="38" t="s">
        <v>92</v>
      </c>
      <c r="C23" s="39" t="s">
        <v>13</v>
      </c>
      <c r="D23" s="38" t="s">
        <v>9</v>
      </c>
      <c r="E23" s="25">
        <v>5000</v>
      </c>
      <c r="F23" s="38" t="s">
        <v>17</v>
      </c>
      <c r="G23" s="101" t="s">
        <v>72</v>
      </c>
      <c r="H23" s="41" t="s">
        <v>188</v>
      </c>
      <c r="I23" s="98" t="s">
        <v>14</v>
      </c>
      <c r="J23" s="9"/>
      <c r="K23" s="9"/>
      <c r="N23" s="13"/>
      <c r="AA23" s="13"/>
    </row>
    <row r="24" spans="1:27" x14ac:dyDescent="0.25">
      <c r="A24" s="44">
        <v>42709</v>
      </c>
      <c r="B24" s="38" t="s">
        <v>93</v>
      </c>
      <c r="C24" s="39" t="s">
        <v>13</v>
      </c>
      <c r="D24" s="38" t="s">
        <v>9</v>
      </c>
      <c r="E24" s="97">
        <v>3000</v>
      </c>
      <c r="F24" s="38" t="s">
        <v>57</v>
      </c>
      <c r="G24" s="101" t="s">
        <v>72</v>
      </c>
      <c r="H24" s="41" t="s">
        <v>189</v>
      </c>
      <c r="I24" s="98" t="s">
        <v>14</v>
      </c>
      <c r="J24" s="32"/>
      <c r="K24" s="32"/>
      <c r="N24" s="13"/>
      <c r="AA24" s="13">
        <v>53500</v>
      </c>
    </row>
    <row r="25" spans="1:27" x14ac:dyDescent="0.25">
      <c r="A25" s="44">
        <v>42709</v>
      </c>
      <c r="B25" s="38" t="s">
        <v>94</v>
      </c>
      <c r="C25" s="39" t="s">
        <v>13</v>
      </c>
      <c r="D25" s="38" t="s">
        <v>9</v>
      </c>
      <c r="E25" s="25">
        <v>5000</v>
      </c>
      <c r="F25" s="40" t="s">
        <v>11</v>
      </c>
      <c r="G25" s="101" t="s">
        <v>72</v>
      </c>
      <c r="H25" s="43" t="s">
        <v>190</v>
      </c>
      <c r="I25" s="42" t="s">
        <v>14</v>
      </c>
      <c r="J25" s="32"/>
      <c r="K25" s="32"/>
      <c r="N25" s="13"/>
      <c r="AA25" s="13">
        <v>8500</v>
      </c>
    </row>
    <row r="26" spans="1:27" x14ac:dyDescent="0.25">
      <c r="A26" s="44">
        <v>42709</v>
      </c>
      <c r="B26" s="38" t="s">
        <v>95</v>
      </c>
      <c r="C26" s="39" t="s">
        <v>13</v>
      </c>
      <c r="D26" s="38" t="s">
        <v>9</v>
      </c>
      <c r="E26" s="24">
        <v>5000</v>
      </c>
      <c r="F26" s="40" t="s">
        <v>11</v>
      </c>
      <c r="G26" s="101" t="s">
        <v>72</v>
      </c>
      <c r="H26" s="43" t="s">
        <v>190</v>
      </c>
      <c r="I26" s="42" t="s">
        <v>14</v>
      </c>
      <c r="J26" s="32"/>
      <c r="K26" s="32"/>
      <c r="N26" s="16"/>
      <c r="AA26" s="13">
        <v>10000</v>
      </c>
    </row>
    <row r="27" spans="1:27" x14ac:dyDescent="0.25">
      <c r="A27" s="44">
        <v>42709</v>
      </c>
      <c r="B27" s="38" t="s">
        <v>96</v>
      </c>
      <c r="C27" s="45" t="s">
        <v>23</v>
      </c>
      <c r="D27" s="38" t="s">
        <v>9</v>
      </c>
      <c r="E27" s="24">
        <v>60000</v>
      </c>
      <c r="F27" s="100" t="s">
        <v>69</v>
      </c>
      <c r="G27" s="101" t="s">
        <v>72</v>
      </c>
      <c r="H27" s="41" t="s">
        <v>191</v>
      </c>
      <c r="I27" s="46" t="s">
        <v>10</v>
      </c>
      <c r="J27" s="32"/>
      <c r="K27" s="9"/>
      <c r="N27" s="16"/>
      <c r="AA27" s="16"/>
    </row>
    <row r="28" spans="1:27" x14ac:dyDescent="0.25">
      <c r="A28" s="44">
        <v>42709</v>
      </c>
      <c r="B28" s="38" t="s">
        <v>95</v>
      </c>
      <c r="C28" s="39" t="s">
        <v>13</v>
      </c>
      <c r="D28" s="38" t="s">
        <v>9</v>
      </c>
      <c r="E28" s="24">
        <v>3000</v>
      </c>
      <c r="F28" s="100" t="s">
        <v>69</v>
      </c>
      <c r="G28" s="101" t="s">
        <v>72</v>
      </c>
      <c r="H28" s="41" t="s">
        <v>193</v>
      </c>
      <c r="I28" s="46" t="s">
        <v>10</v>
      </c>
      <c r="J28" s="32"/>
      <c r="K28" s="9"/>
      <c r="N28" s="16"/>
      <c r="AA28" s="16"/>
    </row>
    <row r="29" spans="1:27" x14ac:dyDescent="0.25">
      <c r="A29" s="44">
        <v>42709</v>
      </c>
      <c r="B29" s="38" t="s">
        <v>97</v>
      </c>
      <c r="C29" s="99" t="s">
        <v>65</v>
      </c>
      <c r="D29" s="38" t="s">
        <v>9</v>
      </c>
      <c r="E29" s="24">
        <v>5000</v>
      </c>
      <c r="F29" s="38" t="s">
        <v>57</v>
      </c>
      <c r="G29" s="101" t="s">
        <v>72</v>
      </c>
      <c r="H29" s="41" t="s">
        <v>192</v>
      </c>
      <c r="I29" s="46" t="s">
        <v>10</v>
      </c>
      <c r="J29" s="32"/>
      <c r="K29" s="32"/>
      <c r="N29" s="13"/>
      <c r="AA29" s="13">
        <v>69000</v>
      </c>
    </row>
    <row r="30" spans="1:27" x14ac:dyDescent="0.25">
      <c r="A30" s="44">
        <v>42709</v>
      </c>
      <c r="B30" s="38" t="s">
        <v>98</v>
      </c>
      <c r="C30" s="39" t="s">
        <v>13</v>
      </c>
      <c r="D30" s="38" t="s">
        <v>9</v>
      </c>
      <c r="E30" s="24">
        <v>3000</v>
      </c>
      <c r="F30" s="38" t="s">
        <v>57</v>
      </c>
      <c r="G30" s="101" t="s">
        <v>72</v>
      </c>
      <c r="H30" s="41" t="s">
        <v>189</v>
      </c>
      <c r="I30" s="46" t="s">
        <v>10</v>
      </c>
      <c r="J30" s="32"/>
      <c r="K30" s="32"/>
      <c r="N30" s="13"/>
      <c r="AA30" s="13"/>
    </row>
    <row r="31" spans="1:27" x14ac:dyDescent="0.25">
      <c r="A31" s="44">
        <v>42709</v>
      </c>
      <c r="B31" s="38" t="s">
        <v>99</v>
      </c>
      <c r="C31" s="39" t="s">
        <v>13</v>
      </c>
      <c r="D31" s="38" t="s">
        <v>9</v>
      </c>
      <c r="E31" s="24">
        <v>217632</v>
      </c>
      <c r="F31" s="9" t="s">
        <v>71</v>
      </c>
      <c r="G31" s="101" t="s">
        <v>72</v>
      </c>
      <c r="H31" s="41" t="s">
        <v>194</v>
      </c>
      <c r="I31" s="46" t="s">
        <v>10</v>
      </c>
      <c r="J31" s="32"/>
      <c r="K31" s="32"/>
      <c r="N31" s="13"/>
      <c r="AA31" s="13"/>
    </row>
    <row r="32" spans="1:27" x14ac:dyDescent="0.25">
      <c r="A32" s="44">
        <v>42709</v>
      </c>
      <c r="B32" s="38" t="s">
        <v>100</v>
      </c>
      <c r="C32" s="99" t="s">
        <v>101</v>
      </c>
      <c r="D32" s="38" t="s">
        <v>9</v>
      </c>
      <c r="E32" s="24">
        <v>115000</v>
      </c>
      <c r="F32" s="100" t="s">
        <v>18</v>
      </c>
      <c r="G32" s="101" t="s">
        <v>72</v>
      </c>
      <c r="H32" s="41" t="s">
        <v>195</v>
      </c>
      <c r="I32" s="46" t="s">
        <v>10</v>
      </c>
      <c r="J32" s="32"/>
      <c r="K32" s="32"/>
      <c r="N32" s="13"/>
      <c r="AA32" s="13"/>
    </row>
    <row r="33" spans="1:27" x14ac:dyDescent="0.25">
      <c r="A33" s="44">
        <v>42709</v>
      </c>
      <c r="B33" s="38" t="s">
        <v>102</v>
      </c>
      <c r="C33" s="39" t="s">
        <v>21</v>
      </c>
      <c r="D33" s="38" t="s">
        <v>58</v>
      </c>
      <c r="E33" s="47">
        <v>20000</v>
      </c>
      <c r="F33" s="38" t="s">
        <v>22</v>
      </c>
      <c r="G33" s="101" t="s">
        <v>72</v>
      </c>
      <c r="H33" s="41" t="s">
        <v>103</v>
      </c>
      <c r="I33" s="42" t="s">
        <v>14</v>
      </c>
      <c r="J33" s="9"/>
      <c r="K33" s="9"/>
      <c r="N33" s="13"/>
      <c r="AA33" s="13"/>
    </row>
    <row r="34" spans="1:27" x14ac:dyDescent="0.25">
      <c r="A34" s="44">
        <v>42709</v>
      </c>
      <c r="B34" s="38" t="s">
        <v>104</v>
      </c>
      <c r="C34" s="39" t="s">
        <v>13</v>
      </c>
      <c r="D34" t="s">
        <v>15</v>
      </c>
      <c r="E34" s="25">
        <v>12500</v>
      </c>
      <c r="F34" s="38" t="s">
        <v>16</v>
      </c>
      <c r="G34" s="101" t="s">
        <v>72</v>
      </c>
      <c r="H34" s="43" t="s">
        <v>188</v>
      </c>
      <c r="I34" s="42" t="s">
        <v>14</v>
      </c>
      <c r="J34" s="32"/>
      <c r="K34" s="9"/>
      <c r="N34" s="13"/>
      <c r="AA34" s="13"/>
    </row>
    <row r="35" spans="1:27" x14ac:dyDescent="0.25">
      <c r="A35" s="44">
        <v>42709</v>
      </c>
      <c r="B35" s="38" t="s">
        <v>67</v>
      </c>
      <c r="C35" s="18" t="s">
        <v>13</v>
      </c>
      <c r="D35" s="38" t="s">
        <v>64</v>
      </c>
      <c r="E35" s="17">
        <v>12500</v>
      </c>
      <c r="F35" s="40" t="s">
        <v>11</v>
      </c>
      <c r="G35" s="101" t="s">
        <v>72</v>
      </c>
      <c r="H35" s="20" t="s">
        <v>196</v>
      </c>
      <c r="I35" s="8" t="s">
        <v>14</v>
      </c>
      <c r="J35" s="32"/>
      <c r="K35" s="9"/>
      <c r="N35" s="13"/>
      <c r="AA35" s="13"/>
    </row>
    <row r="36" spans="1:27" x14ac:dyDescent="0.25">
      <c r="A36" s="44">
        <v>42709</v>
      </c>
      <c r="B36" s="38" t="s">
        <v>105</v>
      </c>
      <c r="C36" s="39" t="s">
        <v>13</v>
      </c>
      <c r="D36" s="38" t="s">
        <v>64</v>
      </c>
      <c r="E36" s="24">
        <v>12500</v>
      </c>
      <c r="F36" s="40" t="s">
        <v>66</v>
      </c>
      <c r="G36" s="101" t="s">
        <v>72</v>
      </c>
      <c r="H36" s="43" t="s">
        <v>197</v>
      </c>
      <c r="I36" s="42" t="s">
        <v>14</v>
      </c>
      <c r="J36" s="32"/>
      <c r="K36" s="9"/>
      <c r="N36" s="13"/>
      <c r="AA36" s="13"/>
    </row>
    <row r="37" spans="1:27" x14ac:dyDescent="0.25">
      <c r="A37" s="44">
        <v>42709</v>
      </c>
      <c r="B37" s="38" t="s">
        <v>68</v>
      </c>
      <c r="C37" s="39" t="s">
        <v>13</v>
      </c>
      <c r="D37" s="38" t="s">
        <v>9</v>
      </c>
      <c r="E37" s="47">
        <v>10000</v>
      </c>
      <c r="F37" s="38" t="s">
        <v>17</v>
      </c>
      <c r="G37" s="101" t="s">
        <v>72</v>
      </c>
      <c r="H37" s="41" t="s">
        <v>103</v>
      </c>
      <c r="I37" s="42" t="s">
        <v>14</v>
      </c>
      <c r="J37" s="32"/>
      <c r="K37" s="9"/>
      <c r="N37" s="13"/>
      <c r="AA37" s="13"/>
    </row>
    <row r="38" spans="1:27" x14ac:dyDescent="0.25">
      <c r="A38" s="44">
        <v>42709</v>
      </c>
      <c r="B38" s="38" t="s">
        <v>88</v>
      </c>
      <c r="C38" s="39" t="s">
        <v>13</v>
      </c>
      <c r="D38" s="38" t="s">
        <v>9</v>
      </c>
      <c r="E38" s="24">
        <v>7500</v>
      </c>
      <c r="F38" s="38" t="s">
        <v>17</v>
      </c>
      <c r="G38" s="101" t="s">
        <v>72</v>
      </c>
      <c r="H38" s="41" t="s">
        <v>103</v>
      </c>
      <c r="I38" s="42" t="s">
        <v>14</v>
      </c>
      <c r="J38" s="32"/>
      <c r="K38" s="9"/>
      <c r="N38" s="13"/>
      <c r="AA38" s="13"/>
    </row>
    <row r="39" spans="1:27" x14ac:dyDescent="0.25">
      <c r="A39" s="44">
        <v>42709</v>
      </c>
      <c r="B39" s="38" t="s">
        <v>106</v>
      </c>
      <c r="C39" s="39" t="s">
        <v>13</v>
      </c>
      <c r="D39" s="38" t="s">
        <v>9</v>
      </c>
      <c r="E39" s="34">
        <v>4000</v>
      </c>
      <c r="F39" s="10" t="s">
        <v>18</v>
      </c>
      <c r="G39" s="101" t="s">
        <v>72</v>
      </c>
      <c r="H39" s="41" t="s">
        <v>198</v>
      </c>
      <c r="I39" s="42" t="s">
        <v>14</v>
      </c>
      <c r="J39" s="32"/>
      <c r="K39" s="9"/>
      <c r="N39" s="13"/>
      <c r="AA39" s="13"/>
    </row>
    <row r="40" spans="1:27" x14ac:dyDescent="0.25">
      <c r="A40" s="44">
        <v>42709</v>
      </c>
      <c r="B40" s="38" t="s">
        <v>107</v>
      </c>
      <c r="C40" s="39" t="s">
        <v>25</v>
      </c>
      <c r="D40" s="38" t="s">
        <v>64</v>
      </c>
      <c r="E40" s="25">
        <v>80000</v>
      </c>
      <c r="F40" s="9" t="s">
        <v>71</v>
      </c>
      <c r="G40" s="101" t="s">
        <v>72</v>
      </c>
      <c r="H40" s="41" t="s">
        <v>199</v>
      </c>
      <c r="I40" s="42" t="s">
        <v>14</v>
      </c>
      <c r="J40" s="32"/>
      <c r="K40" s="9"/>
      <c r="N40" s="13"/>
      <c r="AA40" s="13"/>
    </row>
    <row r="41" spans="1:27" x14ac:dyDescent="0.25">
      <c r="A41" s="44">
        <v>42709</v>
      </c>
      <c r="B41" s="38" t="s">
        <v>108</v>
      </c>
      <c r="C41" s="18" t="s">
        <v>109</v>
      </c>
      <c r="D41" t="s">
        <v>15</v>
      </c>
      <c r="E41" s="17">
        <v>350000</v>
      </c>
      <c r="F41" s="9" t="s">
        <v>71</v>
      </c>
      <c r="G41" s="101" t="s">
        <v>72</v>
      </c>
      <c r="H41" s="41" t="s">
        <v>200</v>
      </c>
      <c r="I41" s="8" t="s">
        <v>14</v>
      </c>
      <c r="J41" s="7"/>
      <c r="K41" s="7"/>
      <c r="L41" s="7"/>
      <c r="N41" s="13"/>
    </row>
    <row r="42" spans="1:27" x14ac:dyDescent="0.25">
      <c r="A42" s="5">
        <v>42710</v>
      </c>
      <c r="B42" s="10" t="s">
        <v>111</v>
      </c>
      <c r="C42" s="39" t="s">
        <v>13</v>
      </c>
      <c r="D42" s="38" t="s">
        <v>9</v>
      </c>
      <c r="E42" s="25">
        <v>6000</v>
      </c>
      <c r="F42" s="10" t="s">
        <v>16</v>
      </c>
      <c r="G42" s="101" t="s">
        <v>72</v>
      </c>
      <c r="H42" s="20" t="s">
        <v>212</v>
      </c>
      <c r="I42" s="8" t="s">
        <v>14</v>
      </c>
      <c r="J42" s="32"/>
      <c r="K42" s="32"/>
      <c r="L42" s="7"/>
      <c r="N42" s="13"/>
    </row>
    <row r="43" spans="1:27" x14ac:dyDescent="0.25">
      <c r="A43" s="5">
        <v>42711</v>
      </c>
      <c r="B43" s="38" t="s">
        <v>112</v>
      </c>
      <c r="C43" s="39" t="s">
        <v>13</v>
      </c>
      <c r="D43" s="38" t="s">
        <v>9</v>
      </c>
      <c r="E43" s="25">
        <v>4000</v>
      </c>
      <c r="F43" s="38" t="s">
        <v>17</v>
      </c>
      <c r="G43" s="101" t="s">
        <v>72</v>
      </c>
      <c r="H43" s="41" t="s">
        <v>201</v>
      </c>
      <c r="I43" s="42" t="s">
        <v>14</v>
      </c>
      <c r="J43" s="9"/>
      <c r="K43" s="9"/>
      <c r="N43" s="13"/>
    </row>
    <row r="44" spans="1:27" x14ac:dyDescent="0.25">
      <c r="A44" s="5">
        <v>42711</v>
      </c>
      <c r="B44" s="38" t="s">
        <v>113</v>
      </c>
      <c r="C44" s="39" t="s">
        <v>13</v>
      </c>
      <c r="D44" s="38" t="s">
        <v>9</v>
      </c>
      <c r="E44" s="47">
        <v>2000</v>
      </c>
      <c r="F44" s="38" t="s">
        <v>17</v>
      </c>
      <c r="G44" s="101" t="s">
        <v>72</v>
      </c>
      <c r="H44" s="41" t="s">
        <v>201</v>
      </c>
      <c r="I44" s="42" t="s">
        <v>14</v>
      </c>
      <c r="J44" s="9"/>
      <c r="K44" s="9"/>
      <c r="N44" s="13"/>
    </row>
    <row r="45" spans="1:27" x14ac:dyDescent="0.25">
      <c r="A45" s="5">
        <v>42712</v>
      </c>
      <c r="B45" s="38" t="s">
        <v>114</v>
      </c>
      <c r="C45" s="39" t="s">
        <v>13</v>
      </c>
      <c r="D45" s="40" t="s">
        <v>58</v>
      </c>
      <c r="E45" s="15">
        <v>4000</v>
      </c>
      <c r="F45" s="100" t="s">
        <v>27</v>
      </c>
      <c r="G45" s="101" t="s">
        <v>72</v>
      </c>
      <c r="H45" s="41" t="s">
        <v>213</v>
      </c>
      <c r="I45" s="46" t="s">
        <v>10</v>
      </c>
      <c r="J45" s="9"/>
      <c r="K45" s="9"/>
      <c r="N45" s="13"/>
    </row>
    <row r="46" spans="1:27" x14ac:dyDescent="0.25">
      <c r="A46" s="5">
        <v>42712</v>
      </c>
      <c r="B46" s="38" t="s">
        <v>175</v>
      </c>
      <c r="C46" s="39" t="s">
        <v>267</v>
      </c>
      <c r="D46" s="38" t="s">
        <v>9</v>
      </c>
      <c r="E46" s="47">
        <v>70361</v>
      </c>
      <c r="F46" s="9" t="s">
        <v>71</v>
      </c>
      <c r="G46" s="101" t="s">
        <v>72</v>
      </c>
      <c r="H46" s="41" t="s">
        <v>202</v>
      </c>
      <c r="I46" s="8" t="s">
        <v>14</v>
      </c>
      <c r="J46" s="7"/>
      <c r="K46" s="7"/>
      <c r="L46" s="7"/>
      <c r="N46" s="13"/>
    </row>
    <row r="47" spans="1:27" x14ac:dyDescent="0.25">
      <c r="A47" s="5">
        <v>42712</v>
      </c>
      <c r="B47" s="10" t="s">
        <v>115</v>
      </c>
      <c r="C47" s="39" t="s">
        <v>13</v>
      </c>
      <c r="D47" s="38" t="s">
        <v>110</v>
      </c>
      <c r="E47" s="13">
        <v>70000</v>
      </c>
      <c r="F47" s="40" t="s">
        <v>11</v>
      </c>
      <c r="G47" s="101" t="s">
        <v>72</v>
      </c>
      <c r="H47" s="43" t="s">
        <v>203</v>
      </c>
      <c r="I47" s="42" t="s">
        <v>14</v>
      </c>
      <c r="J47" s="9"/>
      <c r="K47" s="9"/>
      <c r="N47" s="13"/>
    </row>
    <row r="48" spans="1:27" x14ac:dyDescent="0.25">
      <c r="A48" s="5">
        <v>42712</v>
      </c>
      <c r="B48" s="10" t="s">
        <v>116</v>
      </c>
      <c r="C48" s="18" t="s">
        <v>13</v>
      </c>
      <c r="D48" s="38" t="s">
        <v>110</v>
      </c>
      <c r="E48" s="17">
        <v>10000</v>
      </c>
      <c r="F48" s="40" t="s">
        <v>11</v>
      </c>
      <c r="G48" s="101" t="s">
        <v>72</v>
      </c>
      <c r="H48" s="20" t="s">
        <v>204</v>
      </c>
      <c r="I48" s="8" t="s">
        <v>14</v>
      </c>
      <c r="J48" s="9"/>
      <c r="K48" s="9"/>
      <c r="N48" s="15"/>
    </row>
    <row r="49" spans="1:14" x14ac:dyDescent="0.25">
      <c r="A49" s="5">
        <v>42712</v>
      </c>
      <c r="B49" s="38" t="s">
        <v>117</v>
      </c>
      <c r="C49" s="45" t="s">
        <v>26</v>
      </c>
      <c r="D49" s="38" t="s">
        <v>28</v>
      </c>
      <c r="E49" s="15">
        <v>60000</v>
      </c>
      <c r="F49" s="100" t="s">
        <v>27</v>
      </c>
      <c r="G49" s="101" t="s">
        <v>72</v>
      </c>
      <c r="H49" s="41" t="s">
        <v>205</v>
      </c>
      <c r="I49" s="42" t="s">
        <v>14</v>
      </c>
      <c r="J49" s="9"/>
      <c r="K49" s="9"/>
      <c r="N49" s="15"/>
    </row>
    <row r="50" spans="1:14" x14ac:dyDescent="0.25">
      <c r="A50" s="37">
        <v>42712</v>
      </c>
      <c r="B50" s="38" t="s">
        <v>119</v>
      </c>
      <c r="C50" s="39" t="s">
        <v>25</v>
      </c>
      <c r="D50" s="38" t="s">
        <v>110</v>
      </c>
      <c r="E50" s="24">
        <v>8000</v>
      </c>
      <c r="F50" s="38" t="s">
        <v>66</v>
      </c>
      <c r="G50" s="101" t="s">
        <v>72</v>
      </c>
      <c r="H50" s="41" t="s">
        <v>206</v>
      </c>
      <c r="I50" s="42" t="s">
        <v>14</v>
      </c>
      <c r="J50" s="9"/>
      <c r="K50" s="26"/>
      <c r="L50" s="26"/>
      <c r="M50" s="26"/>
      <c r="N50" s="13"/>
    </row>
    <row r="51" spans="1:14" x14ac:dyDescent="0.25">
      <c r="A51" s="37">
        <v>42712</v>
      </c>
      <c r="B51" s="38" t="s">
        <v>122</v>
      </c>
      <c r="C51" s="39" t="s">
        <v>20</v>
      </c>
      <c r="D51" s="38" t="s">
        <v>110</v>
      </c>
      <c r="E51" s="24">
        <v>6000</v>
      </c>
      <c r="F51" s="38" t="s">
        <v>66</v>
      </c>
      <c r="G51" s="101" t="s">
        <v>72</v>
      </c>
      <c r="H51" s="41" t="s">
        <v>206</v>
      </c>
      <c r="I51" s="42" t="s">
        <v>14</v>
      </c>
      <c r="J51" s="9"/>
      <c r="K51" s="26"/>
      <c r="L51" s="26"/>
      <c r="M51" s="26"/>
      <c r="N51" s="13"/>
    </row>
    <row r="52" spans="1:14" x14ac:dyDescent="0.25">
      <c r="A52" s="37">
        <v>42712</v>
      </c>
      <c r="B52" s="38" t="s">
        <v>120</v>
      </c>
      <c r="C52" s="39" t="s">
        <v>13</v>
      </c>
      <c r="D52" s="38" t="s">
        <v>110</v>
      </c>
      <c r="E52" s="24">
        <v>4500</v>
      </c>
      <c r="F52" s="38" t="s">
        <v>66</v>
      </c>
      <c r="G52" s="101" t="s">
        <v>72</v>
      </c>
      <c r="H52" s="41" t="s">
        <v>206</v>
      </c>
      <c r="I52" s="42" t="s">
        <v>14</v>
      </c>
      <c r="J52" s="32"/>
      <c r="K52" s="26"/>
      <c r="L52" s="26"/>
      <c r="M52" s="26"/>
      <c r="N52" s="13"/>
    </row>
    <row r="53" spans="1:14" x14ac:dyDescent="0.25">
      <c r="A53" s="37">
        <v>42712</v>
      </c>
      <c r="B53" s="38" t="s">
        <v>121</v>
      </c>
      <c r="C53" s="45" t="s">
        <v>65</v>
      </c>
      <c r="D53" s="38" t="s">
        <v>9</v>
      </c>
      <c r="E53" s="24">
        <v>1500</v>
      </c>
      <c r="F53" s="38" t="s">
        <v>66</v>
      </c>
      <c r="G53" s="101" t="s">
        <v>72</v>
      </c>
      <c r="H53" s="41" t="s">
        <v>206</v>
      </c>
      <c r="I53" s="46" t="s">
        <v>10</v>
      </c>
      <c r="J53" s="9"/>
      <c r="K53" s="9"/>
      <c r="N53" s="16"/>
    </row>
    <row r="54" spans="1:14" ht="15.75" x14ac:dyDescent="0.25">
      <c r="A54" s="96">
        <v>42712</v>
      </c>
      <c r="B54" s="103" t="s">
        <v>123</v>
      </c>
      <c r="C54" s="39" t="s">
        <v>13</v>
      </c>
      <c r="D54" s="38" t="s">
        <v>110</v>
      </c>
      <c r="E54" s="24">
        <v>14500</v>
      </c>
      <c r="F54" s="38" t="s">
        <v>70</v>
      </c>
      <c r="G54" s="101" t="s">
        <v>72</v>
      </c>
      <c r="H54" s="41" t="s">
        <v>214</v>
      </c>
      <c r="I54" s="42" t="s">
        <v>14</v>
      </c>
      <c r="J54" s="9"/>
      <c r="K54" s="9"/>
      <c r="N54" s="13"/>
    </row>
    <row r="55" spans="1:14" ht="15.75" x14ac:dyDescent="0.25">
      <c r="A55" s="96">
        <v>42712</v>
      </c>
      <c r="B55" s="103" t="s">
        <v>124</v>
      </c>
      <c r="C55" s="39" t="s">
        <v>20</v>
      </c>
      <c r="D55" s="38" t="s">
        <v>110</v>
      </c>
      <c r="E55" s="47">
        <v>21500</v>
      </c>
      <c r="F55" s="38" t="s">
        <v>70</v>
      </c>
      <c r="G55" s="101" t="s">
        <v>72</v>
      </c>
      <c r="H55" s="41" t="s">
        <v>214</v>
      </c>
      <c r="I55" s="42" t="s">
        <v>14</v>
      </c>
      <c r="J55" s="9"/>
      <c r="K55" s="9"/>
      <c r="N55" s="22"/>
    </row>
    <row r="56" spans="1:14" x14ac:dyDescent="0.25">
      <c r="A56" s="96">
        <v>42712</v>
      </c>
      <c r="B56" s="39" t="s">
        <v>125</v>
      </c>
      <c r="C56" s="39" t="s">
        <v>13</v>
      </c>
      <c r="D56" s="38" t="s">
        <v>110</v>
      </c>
      <c r="E56" s="23">
        <v>8000</v>
      </c>
      <c r="F56" s="38" t="s">
        <v>70</v>
      </c>
      <c r="G56" s="101" t="s">
        <v>72</v>
      </c>
      <c r="H56" s="43" t="s">
        <v>214</v>
      </c>
      <c r="I56" s="42" t="s">
        <v>14</v>
      </c>
      <c r="J56" s="9"/>
      <c r="K56" s="9"/>
      <c r="N56" s="22"/>
    </row>
    <row r="57" spans="1:14" x14ac:dyDescent="0.25">
      <c r="A57" s="96">
        <v>42712</v>
      </c>
      <c r="B57" s="39" t="s">
        <v>126</v>
      </c>
      <c r="C57" s="39" t="s">
        <v>25</v>
      </c>
      <c r="D57" s="38" t="s">
        <v>110</v>
      </c>
      <c r="E57" s="24">
        <v>16000</v>
      </c>
      <c r="F57" s="38" t="s">
        <v>70</v>
      </c>
      <c r="G57" s="101" t="s">
        <v>72</v>
      </c>
      <c r="H57" s="43" t="s">
        <v>215</v>
      </c>
      <c r="I57" s="46" t="s">
        <v>10</v>
      </c>
      <c r="J57" s="9"/>
      <c r="K57" s="9"/>
    </row>
    <row r="58" spans="1:14" ht="15.75" x14ac:dyDescent="0.25">
      <c r="A58" s="37">
        <v>42712</v>
      </c>
      <c r="B58" s="104" t="s">
        <v>127</v>
      </c>
      <c r="C58" s="39" t="s">
        <v>13</v>
      </c>
      <c r="D58" s="38" t="s">
        <v>110</v>
      </c>
      <c r="E58" s="106">
        <v>70000</v>
      </c>
      <c r="F58" s="38" t="s">
        <v>11</v>
      </c>
      <c r="G58" s="101" t="s">
        <v>72</v>
      </c>
      <c r="H58" s="41" t="s">
        <v>203</v>
      </c>
      <c r="I58" s="42" t="s">
        <v>14</v>
      </c>
      <c r="J58" s="9"/>
      <c r="K58" s="9"/>
    </row>
    <row r="59" spans="1:14" ht="15.75" x14ac:dyDescent="0.25">
      <c r="A59" s="37">
        <v>42712</v>
      </c>
      <c r="B59" s="104" t="s">
        <v>128</v>
      </c>
      <c r="C59" s="39" t="s">
        <v>13</v>
      </c>
      <c r="D59" s="38" t="s">
        <v>110</v>
      </c>
      <c r="E59" s="106">
        <v>48000</v>
      </c>
      <c r="F59" s="38" t="s">
        <v>11</v>
      </c>
      <c r="G59" s="101" t="s">
        <v>72</v>
      </c>
      <c r="H59" s="41" t="s">
        <v>207</v>
      </c>
      <c r="I59" s="42" t="s">
        <v>14</v>
      </c>
      <c r="J59" s="9"/>
      <c r="K59" s="9"/>
    </row>
    <row r="60" spans="1:14" ht="15.75" x14ac:dyDescent="0.25">
      <c r="A60" s="37">
        <v>42712</v>
      </c>
      <c r="B60" s="104" t="s">
        <v>129</v>
      </c>
      <c r="C60" s="39" t="s">
        <v>13</v>
      </c>
      <c r="D60" s="38" t="s">
        <v>110</v>
      </c>
      <c r="E60" s="106">
        <v>6500</v>
      </c>
      <c r="F60" s="38" t="s">
        <v>11</v>
      </c>
      <c r="G60" s="101" t="s">
        <v>72</v>
      </c>
      <c r="H60" s="41" t="s">
        <v>216</v>
      </c>
      <c r="I60" s="46" t="s">
        <v>10</v>
      </c>
      <c r="J60" s="9"/>
      <c r="K60" s="9"/>
    </row>
    <row r="61" spans="1:14" ht="15.75" x14ac:dyDescent="0.25">
      <c r="A61" s="37">
        <v>42712</v>
      </c>
      <c r="B61" s="104" t="s">
        <v>130</v>
      </c>
      <c r="C61" s="39" t="s">
        <v>13</v>
      </c>
      <c r="D61" s="38" t="s">
        <v>110</v>
      </c>
      <c r="E61" s="106">
        <v>2700</v>
      </c>
      <c r="F61" s="38" t="s">
        <v>11</v>
      </c>
      <c r="G61" s="101" t="s">
        <v>72</v>
      </c>
      <c r="H61" s="41" t="s">
        <v>204</v>
      </c>
      <c r="I61" s="42" t="s">
        <v>14</v>
      </c>
      <c r="J61" s="9"/>
      <c r="K61" s="9"/>
    </row>
    <row r="62" spans="1:14" ht="15.75" x14ac:dyDescent="0.25">
      <c r="A62" s="37">
        <v>42712</v>
      </c>
      <c r="B62" s="104" t="s">
        <v>131</v>
      </c>
      <c r="C62" s="39" t="s">
        <v>20</v>
      </c>
      <c r="D62" s="38" t="s">
        <v>110</v>
      </c>
      <c r="E62" s="106">
        <v>6400</v>
      </c>
      <c r="F62" s="38" t="s">
        <v>11</v>
      </c>
      <c r="G62" s="101" t="s">
        <v>72</v>
      </c>
      <c r="H62" s="43" t="s">
        <v>204</v>
      </c>
      <c r="I62" s="42" t="s">
        <v>14</v>
      </c>
    </row>
    <row r="63" spans="1:14" x14ac:dyDescent="0.25">
      <c r="A63" s="37">
        <v>42712</v>
      </c>
      <c r="B63" s="38" t="s">
        <v>132</v>
      </c>
      <c r="C63" s="39" t="s">
        <v>13</v>
      </c>
      <c r="D63" s="38" t="s">
        <v>110</v>
      </c>
      <c r="E63" s="25">
        <v>10500</v>
      </c>
      <c r="F63" s="38" t="s">
        <v>70</v>
      </c>
      <c r="G63" s="101" t="s">
        <v>72</v>
      </c>
      <c r="H63" s="43" t="s">
        <v>217</v>
      </c>
      <c r="I63" s="42" t="s">
        <v>14</v>
      </c>
      <c r="J63" s="7"/>
      <c r="K63" s="7"/>
      <c r="L63" s="7"/>
      <c r="M63" s="7"/>
      <c r="N63" s="31"/>
    </row>
    <row r="64" spans="1:14" x14ac:dyDescent="0.25">
      <c r="A64" s="37">
        <v>42712</v>
      </c>
      <c r="B64" s="38" t="s">
        <v>133</v>
      </c>
      <c r="C64" s="39" t="s">
        <v>20</v>
      </c>
      <c r="D64" s="38" t="s">
        <v>110</v>
      </c>
      <c r="E64" s="25">
        <v>1000</v>
      </c>
      <c r="F64" s="38" t="s">
        <v>70</v>
      </c>
      <c r="G64" s="101" t="s">
        <v>72</v>
      </c>
      <c r="H64" s="41" t="s">
        <v>214</v>
      </c>
      <c r="I64" s="42" t="s">
        <v>14</v>
      </c>
      <c r="J64" s="7"/>
      <c r="K64" s="7"/>
      <c r="L64" s="7"/>
      <c r="M64" s="7"/>
      <c r="N64" s="31"/>
    </row>
    <row r="65" spans="1:14" x14ac:dyDescent="0.25">
      <c r="A65" s="37">
        <v>42712</v>
      </c>
      <c r="B65" s="38" t="s">
        <v>134</v>
      </c>
      <c r="C65" s="39" t="s">
        <v>13</v>
      </c>
      <c r="D65" s="40" t="s">
        <v>15</v>
      </c>
      <c r="E65" s="23">
        <v>3000</v>
      </c>
      <c r="F65" s="38" t="s">
        <v>57</v>
      </c>
      <c r="G65" s="101" t="s">
        <v>72</v>
      </c>
      <c r="H65" s="43" t="s">
        <v>218</v>
      </c>
      <c r="I65" s="42" t="s">
        <v>14</v>
      </c>
      <c r="J65" s="7"/>
      <c r="K65" s="7"/>
      <c r="L65" s="7"/>
      <c r="M65" s="7"/>
      <c r="N65" s="31"/>
    </row>
    <row r="66" spans="1:14" x14ac:dyDescent="0.25">
      <c r="A66" s="37">
        <v>42712</v>
      </c>
      <c r="B66" s="38" t="s">
        <v>135</v>
      </c>
      <c r="C66" s="39" t="s">
        <v>13</v>
      </c>
      <c r="D66" s="38" t="s">
        <v>110</v>
      </c>
      <c r="E66" s="24">
        <v>6000</v>
      </c>
      <c r="F66" s="38" t="s">
        <v>57</v>
      </c>
      <c r="G66" s="101" t="s">
        <v>72</v>
      </c>
      <c r="H66" s="41" t="s">
        <v>208</v>
      </c>
      <c r="I66" s="42" t="s">
        <v>14</v>
      </c>
    </row>
    <row r="67" spans="1:14" x14ac:dyDescent="0.25">
      <c r="A67" s="37">
        <v>42712</v>
      </c>
      <c r="B67" s="38" t="s">
        <v>211</v>
      </c>
      <c r="C67" s="39" t="s">
        <v>13</v>
      </c>
      <c r="D67" s="38" t="s">
        <v>110</v>
      </c>
      <c r="E67" s="24">
        <v>5000</v>
      </c>
      <c r="F67" s="38" t="s">
        <v>69</v>
      </c>
      <c r="G67" s="101" t="s">
        <v>72</v>
      </c>
      <c r="H67" s="41" t="s">
        <v>219</v>
      </c>
      <c r="I67" s="46" t="s">
        <v>10</v>
      </c>
    </row>
    <row r="68" spans="1:14" x14ac:dyDescent="0.25">
      <c r="A68" s="37">
        <v>42712</v>
      </c>
      <c r="B68" s="38" t="s">
        <v>73</v>
      </c>
      <c r="C68" s="39" t="s">
        <v>13</v>
      </c>
      <c r="D68" s="38" t="s">
        <v>9</v>
      </c>
      <c r="E68" s="25">
        <v>2417</v>
      </c>
      <c r="F68" s="40" t="s">
        <v>27</v>
      </c>
      <c r="G68" s="101" t="s">
        <v>72</v>
      </c>
      <c r="H68" s="41" t="s">
        <v>205</v>
      </c>
      <c r="I68" s="42" t="s">
        <v>14</v>
      </c>
    </row>
    <row r="69" spans="1:14" x14ac:dyDescent="0.25">
      <c r="A69" s="37">
        <v>42712</v>
      </c>
      <c r="B69" s="38" t="s">
        <v>136</v>
      </c>
      <c r="C69" s="39" t="s">
        <v>13</v>
      </c>
      <c r="D69" s="38" t="s">
        <v>9</v>
      </c>
      <c r="E69" s="25">
        <v>7583</v>
      </c>
      <c r="F69" s="40" t="s">
        <v>27</v>
      </c>
      <c r="G69" s="101" t="s">
        <v>72</v>
      </c>
      <c r="H69" s="41" t="s">
        <v>205</v>
      </c>
      <c r="I69" s="42" t="s">
        <v>14</v>
      </c>
    </row>
    <row r="70" spans="1:14" x14ac:dyDescent="0.25">
      <c r="A70" s="37">
        <v>42718</v>
      </c>
      <c r="B70" s="38" t="s">
        <v>138</v>
      </c>
      <c r="C70" s="39" t="s">
        <v>25</v>
      </c>
      <c r="D70" s="38" t="s">
        <v>110</v>
      </c>
      <c r="E70" s="25">
        <v>4000</v>
      </c>
      <c r="F70" s="40" t="s">
        <v>137</v>
      </c>
      <c r="G70" s="101" t="s">
        <v>72</v>
      </c>
      <c r="H70" s="41" t="s">
        <v>220</v>
      </c>
      <c r="I70" s="42" t="s">
        <v>14</v>
      </c>
    </row>
    <row r="71" spans="1:14" x14ac:dyDescent="0.25">
      <c r="A71" s="37">
        <v>42718</v>
      </c>
      <c r="B71" s="38" t="s">
        <v>140</v>
      </c>
      <c r="C71" s="39" t="s">
        <v>13</v>
      </c>
      <c r="D71" s="38" t="s">
        <v>110</v>
      </c>
      <c r="E71" s="25">
        <v>3000</v>
      </c>
      <c r="F71" s="40" t="s">
        <v>137</v>
      </c>
      <c r="G71" s="101" t="s">
        <v>72</v>
      </c>
      <c r="H71" s="41" t="s">
        <v>220</v>
      </c>
      <c r="I71" s="42" t="s">
        <v>14</v>
      </c>
    </row>
    <row r="72" spans="1:14" x14ac:dyDescent="0.25">
      <c r="A72" s="37">
        <v>42718</v>
      </c>
      <c r="B72" s="38" t="s">
        <v>116</v>
      </c>
      <c r="C72" s="39" t="s">
        <v>13</v>
      </c>
      <c r="D72" s="38" t="s">
        <v>110</v>
      </c>
      <c r="E72" s="25">
        <v>10000</v>
      </c>
      <c r="F72" s="40" t="s">
        <v>137</v>
      </c>
      <c r="G72" s="101" t="s">
        <v>72</v>
      </c>
      <c r="H72" s="41" t="s">
        <v>220</v>
      </c>
      <c r="I72" s="42" t="s">
        <v>14</v>
      </c>
    </row>
    <row r="73" spans="1:14" x14ac:dyDescent="0.25">
      <c r="A73" s="37">
        <v>42718</v>
      </c>
      <c r="B73" s="38" t="s">
        <v>139</v>
      </c>
      <c r="C73" s="39" t="s">
        <v>26</v>
      </c>
      <c r="D73" s="38" t="s">
        <v>110</v>
      </c>
      <c r="E73" s="25">
        <v>120000</v>
      </c>
      <c r="F73" s="100" t="s">
        <v>71</v>
      </c>
      <c r="G73" s="101" t="s">
        <v>72</v>
      </c>
      <c r="H73" s="41" t="s">
        <v>221</v>
      </c>
      <c r="I73" s="46" t="s">
        <v>10</v>
      </c>
    </row>
    <row r="74" spans="1:14" x14ac:dyDescent="0.25">
      <c r="A74" s="37">
        <v>42718</v>
      </c>
      <c r="B74" s="38" t="s">
        <v>145</v>
      </c>
      <c r="C74" s="39" t="s">
        <v>60</v>
      </c>
      <c r="D74" s="38" t="s">
        <v>64</v>
      </c>
      <c r="E74" s="25">
        <v>20000</v>
      </c>
      <c r="F74" s="100" t="s">
        <v>71</v>
      </c>
      <c r="G74" s="101" t="s">
        <v>72</v>
      </c>
      <c r="H74" s="41" t="s">
        <v>222</v>
      </c>
      <c r="I74" s="46" t="s">
        <v>10</v>
      </c>
    </row>
    <row r="75" spans="1:14" x14ac:dyDescent="0.25">
      <c r="A75" s="37">
        <v>42718</v>
      </c>
      <c r="B75" s="38" t="s">
        <v>141</v>
      </c>
      <c r="C75" s="39" t="s">
        <v>26</v>
      </c>
      <c r="D75" s="38" t="s">
        <v>110</v>
      </c>
      <c r="E75" s="25">
        <v>25000</v>
      </c>
      <c r="F75" s="100" t="s">
        <v>71</v>
      </c>
      <c r="G75" s="101" t="s">
        <v>72</v>
      </c>
      <c r="H75" s="41" t="s">
        <v>222</v>
      </c>
      <c r="I75" s="46" t="s">
        <v>10</v>
      </c>
    </row>
    <row r="76" spans="1:14" x14ac:dyDescent="0.25">
      <c r="A76" s="37">
        <v>42718</v>
      </c>
      <c r="B76" s="38" t="s">
        <v>142</v>
      </c>
      <c r="C76" s="39" t="s">
        <v>60</v>
      </c>
      <c r="D76" s="38" t="s">
        <v>64</v>
      </c>
      <c r="E76" s="25">
        <v>45000</v>
      </c>
      <c r="F76" s="100" t="s">
        <v>71</v>
      </c>
      <c r="G76" s="101" t="s">
        <v>72</v>
      </c>
      <c r="H76" s="41" t="s">
        <v>223</v>
      </c>
      <c r="I76" s="46" t="s">
        <v>10</v>
      </c>
    </row>
    <row r="77" spans="1:14" x14ac:dyDescent="0.25">
      <c r="A77" s="37">
        <v>42718</v>
      </c>
      <c r="B77" s="38" t="s">
        <v>143</v>
      </c>
      <c r="C77" s="39" t="s">
        <v>26</v>
      </c>
      <c r="D77" s="38" t="s">
        <v>110</v>
      </c>
      <c r="E77" s="25">
        <v>25000</v>
      </c>
      <c r="F77" s="100" t="s">
        <v>71</v>
      </c>
      <c r="G77" s="101" t="s">
        <v>72</v>
      </c>
      <c r="H77" s="41" t="s">
        <v>223</v>
      </c>
      <c r="I77" s="46" t="s">
        <v>10</v>
      </c>
    </row>
    <row r="78" spans="1:14" x14ac:dyDescent="0.25">
      <c r="A78" s="37">
        <v>42718</v>
      </c>
      <c r="B78" s="38" t="s">
        <v>144</v>
      </c>
      <c r="C78" s="39" t="s">
        <v>26</v>
      </c>
      <c r="D78" s="38" t="s">
        <v>110</v>
      </c>
      <c r="E78" s="23">
        <v>25000</v>
      </c>
      <c r="F78" s="100" t="s">
        <v>71</v>
      </c>
      <c r="G78" s="101" t="s">
        <v>72</v>
      </c>
      <c r="H78" s="41" t="s">
        <v>224</v>
      </c>
      <c r="I78" s="46" t="s">
        <v>10</v>
      </c>
    </row>
    <row r="79" spans="1:14" x14ac:dyDescent="0.25">
      <c r="A79" s="37">
        <v>42718</v>
      </c>
      <c r="B79" s="38" t="s">
        <v>146</v>
      </c>
      <c r="C79" s="105" t="s">
        <v>60</v>
      </c>
      <c r="D79" s="38" t="s">
        <v>28</v>
      </c>
      <c r="E79" s="23">
        <v>20000</v>
      </c>
      <c r="F79" s="100" t="s">
        <v>71</v>
      </c>
      <c r="G79" s="101" t="s">
        <v>72</v>
      </c>
      <c r="H79" s="41" t="s">
        <v>225</v>
      </c>
      <c r="I79" s="46" t="s">
        <v>10</v>
      </c>
    </row>
    <row r="80" spans="1:14" x14ac:dyDescent="0.25">
      <c r="A80" s="37">
        <v>42718</v>
      </c>
      <c r="B80" s="38" t="s">
        <v>147</v>
      </c>
      <c r="C80" s="105" t="s">
        <v>60</v>
      </c>
      <c r="D80" s="38" t="s">
        <v>9</v>
      </c>
      <c r="E80" s="23">
        <v>100000</v>
      </c>
      <c r="F80" s="100" t="s">
        <v>71</v>
      </c>
      <c r="G80" s="101" t="s">
        <v>72</v>
      </c>
      <c r="H80" s="41" t="s">
        <v>226</v>
      </c>
      <c r="I80" s="46" t="s">
        <v>10</v>
      </c>
    </row>
    <row r="81" spans="1:9" x14ac:dyDescent="0.25">
      <c r="A81" s="96">
        <v>42718</v>
      </c>
      <c r="B81" s="38" t="s">
        <v>237</v>
      </c>
      <c r="C81" s="39" t="s">
        <v>13</v>
      </c>
      <c r="D81" s="38" t="s">
        <v>110</v>
      </c>
      <c r="E81" s="24">
        <v>34000</v>
      </c>
      <c r="F81" s="100" t="s">
        <v>57</v>
      </c>
      <c r="G81" s="107" t="s">
        <v>72</v>
      </c>
      <c r="H81" s="41" t="s">
        <v>226</v>
      </c>
      <c r="I81" s="46" t="s">
        <v>10</v>
      </c>
    </row>
    <row r="82" spans="1:9" ht="15.75" x14ac:dyDescent="0.25">
      <c r="A82" s="96">
        <v>42718</v>
      </c>
      <c r="B82" s="103" t="s">
        <v>238</v>
      </c>
      <c r="C82" s="39" t="s">
        <v>25</v>
      </c>
      <c r="D82" s="38" t="s">
        <v>110</v>
      </c>
      <c r="E82" s="24">
        <v>16000</v>
      </c>
      <c r="F82" s="100" t="s">
        <v>57</v>
      </c>
      <c r="G82" s="107" t="s">
        <v>72</v>
      </c>
      <c r="H82" s="41" t="s">
        <v>226</v>
      </c>
      <c r="I82" s="46" t="s">
        <v>10</v>
      </c>
    </row>
    <row r="83" spans="1:9" x14ac:dyDescent="0.25">
      <c r="A83" s="37">
        <v>42718</v>
      </c>
      <c r="B83" s="38" t="s">
        <v>148</v>
      </c>
      <c r="C83" s="105" t="s">
        <v>21</v>
      </c>
      <c r="D83" s="38" t="s">
        <v>9</v>
      </c>
      <c r="E83" s="23">
        <v>1800</v>
      </c>
      <c r="F83" s="100" t="s">
        <v>57</v>
      </c>
      <c r="G83" s="101" t="s">
        <v>72</v>
      </c>
      <c r="H83" s="41" t="s">
        <v>209</v>
      </c>
      <c r="I83" s="46" t="s">
        <v>10</v>
      </c>
    </row>
    <row r="84" spans="1:9" x14ac:dyDescent="0.25">
      <c r="A84" s="37">
        <v>42718</v>
      </c>
      <c r="B84" s="38" t="s">
        <v>149</v>
      </c>
      <c r="C84" s="105" t="s">
        <v>13</v>
      </c>
      <c r="D84" s="38" t="s">
        <v>110</v>
      </c>
      <c r="E84" s="23">
        <v>105000</v>
      </c>
      <c r="F84" s="100" t="s">
        <v>11</v>
      </c>
      <c r="G84" s="101" t="s">
        <v>72</v>
      </c>
      <c r="H84" s="41" t="s">
        <v>209</v>
      </c>
      <c r="I84" s="46" t="s">
        <v>10</v>
      </c>
    </row>
    <row r="85" spans="1:9" x14ac:dyDescent="0.25">
      <c r="A85" s="37">
        <v>42718</v>
      </c>
      <c r="B85" s="38" t="s">
        <v>150</v>
      </c>
      <c r="C85" s="105" t="s">
        <v>19</v>
      </c>
      <c r="D85" s="38" t="s">
        <v>9</v>
      </c>
      <c r="E85" s="23">
        <v>35000</v>
      </c>
      <c r="F85" s="100" t="s">
        <v>11</v>
      </c>
      <c r="G85" s="101" t="s">
        <v>72</v>
      </c>
      <c r="H85" s="41" t="s">
        <v>209</v>
      </c>
      <c r="I85" s="46" t="s">
        <v>10</v>
      </c>
    </row>
    <row r="86" spans="1:9" x14ac:dyDescent="0.25">
      <c r="A86" s="37">
        <v>42718</v>
      </c>
      <c r="B86" s="38" t="s">
        <v>151</v>
      </c>
      <c r="C86" s="39" t="s">
        <v>13</v>
      </c>
      <c r="D86" s="38" t="s">
        <v>9</v>
      </c>
      <c r="E86" s="23">
        <v>2000</v>
      </c>
      <c r="F86" s="100" t="s">
        <v>11</v>
      </c>
      <c r="G86" s="101" t="s">
        <v>72</v>
      </c>
      <c r="H86" s="41" t="s">
        <v>209</v>
      </c>
      <c r="I86" s="46" t="s">
        <v>10</v>
      </c>
    </row>
    <row r="87" spans="1:9" x14ac:dyDescent="0.25">
      <c r="A87" s="37">
        <v>42718</v>
      </c>
      <c r="B87" s="109" t="s">
        <v>244</v>
      </c>
      <c r="C87" s="39" t="s">
        <v>13</v>
      </c>
      <c r="D87" s="38" t="s">
        <v>110</v>
      </c>
      <c r="E87" s="110">
        <v>53800</v>
      </c>
      <c r="F87" s="38" t="s">
        <v>16</v>
      </c>
      <c r="G87" s="101" t="s">
        <v>72</v>
      </c>
      <c r="H87" s="41" t="s">
        <v>209</v>
      </c>
      <c r="I87" s="46" t="s">
        <v>10</v>
      </c>
    </row>
    <row r="88" spans="1:9" x14ac:dyDescent="0.25">
      <c r="A88" s="37">
        <v>42718</v>
      </c>
      <c r="B88" s="109" t="s">
        <v>247</v>
      </c>
      <c r="C88" s="39" t="s">
        <v>26</v>
      </c>
      <c r="D88" s="38" t="s">
        <v>110</v>
      </c>
      <c r="E88" s="110">
        <v>105000</v>
      </c>
      <c r="F88" s="38" t="s">
        <v>16</v>
      </c>
      <c r="G88" s="101" t="s">
        <v>72</v>
      </c>
      <c r="H88" s="41" t="s">
        <v>209</v>
      </c>
      <c r="I88" s="46" t="s">
        <v>10</v>
      </c>
    </row>
    <row r="89" spans="1:9" x14ac:dyDescent="0.25">
      <c r="A89" s="37">
        <v>42718</v>
      </c>
      <c r="B89" s="109" t="s">
        <v>245</v>
      </c>
      <c r="C89" s="39" t="s">
        <v>25</v>
      </c>
      <c r="D89" s="38" t="s">
        <v>110</v>
      </c>
      <c r="E89" s="110">
        <v>160200</v>
      </c>
      <c r="F89" s="38" t="s">
        <v>16</v>
      </c>
      <c r="G89" s="101" t="s">
        <v>72</v>
      </c>
      <c r="H89" s="41" t="s">
        <v>209</v>
      </c>
      <c r="I89" s="46" t="s">
        <v>10</v>
      </c>
    </row>
    <row r="90" spans="1:9" x14ac:dyDescent="0.25">
      <c r="A90" s="37">
        <v>42718</v>
      </c>
      <c r="B90" s="109" t="s">
        <v>246</v>
      </c>
      <c r="C90" s="39" t="s">
        <v>25</v>
      </c>
      <c r="D90" s="38" t="s">
        <v>110</v>
      </c>
      <c r="E90" s="110">
        <v>90700</v>
      </c>
      <c r="F90" s="38" t="s">
        <v>16</v>
      </c>
      <c r="G90" s="101" t="s">
        <v>72</v>
      </c>
      <c r="H90" s="41" t="s">
        <v>209</v>
      </c>
      <c r="I90" s="46" t="s">
        <v>10</v>
      </c>
    </row>
    <row r="91" spans="1:9" x14ac:dyDescent="0.25">
      <c r="A91" s="37">
        <v>42718</v>
      </c>
      <c r="B91" s="109" t="s">
        <v>248</v>
      </c>
      <c r="C91" s="39" t="s">
        <v>13</v>
      </c>
      <c r="D91" s="38" t="s">
        <v>110</v>
      </c>
      <c r="E91" s="110">
        <v>20300</v>
      </c>
      <c r="F91" s="38" t="s">
        <v>16</v>
      </c>
      <c r="G91" s="101" t="s">
        <v>72</v>
      </c>
      <c r="H91" s="41" t="s">
        <v>209</v>
      </c>
      <c r="I91" s="46" t="s">
        <v>10</v>
      </c>
    </row>
    <row r="92" spans="1:9" x14ac:dyDescent="0.25">
      <c r="A92" s="37">
        <v>42718</v>
      </c>
      <c r="B92" s="109" t="s">
        <v>243</v>
      </c>
      <c r="C92" s="39" t="s">
        <v>21</v>
      </c>
      <c r="D92" s="38" t="s">
        <v>9</v>
      </c>
      <c r="E92" s="110">
        <v>36000</v>
      </c>
      <c r="F92" s="38" t="s">
        <v>11</v>
      </c>
      <c r="G92" s="101" t="s">
        <v>72</v>
      </c>
      <c r="H92" s="41" t="s">
        <v>209</v>
      </c>
      <c r="I92" s="46" t="s">
        <v>10</v>
      </c>
    </row>
    <row r="93" spans="1:9" x14ac:dyDescent="0.25">
      <c r="A93" s="37">
        <v>42718</v>
      </c>
      <c r="B93" s="38" t="s">
        <v>152</v>
      </c>
      <c r="C93" s="105" t="s">
        <v>91</v>
      </c>
      <c r="D93" s="38" t="s">
        <v>9</v>
      </c>
      <c r="E93" s="24">
        <v>310000</v>
      </c>
      <c r="F93" s="38" t="s">
        <v>17</v>
      </c>
      <c r="G93" s="101" t="s">
        <v>72</v>
      </c>
      <c r="H93" s="41" t="s">
        <v>209</v>
      </c>
      <c r="I93" s="46" t="s">
        <v>10</v>
      </c>
    </row>
    <row r="94" spans="1:9" x14ac:dyDescent="0.25">
      <c r="A94" s="37">
        <v>42718</v>
      </c>
      <c r="B94" s="38" t="s">
        <v>153</v>
      </c>
      <c r="C94" s="105" t="s">
        <v>154</v>
      </c>
      <c r="D94" s="38" t="s">
        <v>9</v>
      </c>
      <c r="E94" s="23">
        <v>55000</v>
      </c>
      <c r="F94" s="38" t="s">
        <v>17</v>
      </c>
      <c r="G94" s="101" t="s">
        <v>72</v>
      </c>
      <c r="H94" s="41" t="s">
        <v>209</v>
      </c>
      <c r="I94" s="46" t="s">
        <v>10</v>
      </c>
    </row>
    <row r="95" spans="1:9" x14ac:dyDescent="0.25">
      <c r="A95" s="37">
        <v>42718</v>
      </c>
      <c r="B95" s="38" t="s">
        <v>155</v>
      </c>
      <c r="C95" s="105" t="s">
        <v>154</v>
      </c>
      <c r="D95" s="38" t="s">
        <v>9</v>
      </c>
      <c r="E95" s="23">
        <v>233100</v>
      </c>
      <c r="F95" s="100" t="s">
        <v>71</v>
      </c>
      <c r="G95" s="101" t="s">
        <v>72</v>
      </c>
      <c r="H95" s="41" t="s">
        <v>209</v>
      </c>
      <c r="I95" s="46" t="s">
        <v>10</v>
      </c>
    </row>
    <row r="96" spans="1:9" x14ac:dyDescent="0.25">
      <c r="A96" s="37">
        <v>42718</v>
      </c>
      <c r="B96" s="38" t="s">
        <v>256</v>
      </c>
      <c r="C96" s="105" t="s">
        <v>154</v>
      </c>
      <c r="D96" s="38" t="s">
        <v>9</v>
      </c>
      <c r="E96" s="23">
        <v>250000</v>
      </c>
      <c r="F96" s="100" t="s">
        <v>137</v>
      </c>
      <c r="G96" s="108" t="s">
        <v>75</v>
      </c>
      <c r="H96" s="41" t="s">
        <v>209</v>
      </c>
      <c r="I96" s="46" t="s">
        <v>10</v>
      </c>
    </row>
    <row r="97" spans="1:9" x14ac:dyDescent="0.25">
      <c r="A97" s="37">
        <v>42718</v>
      </c>
      <c r="B97" s="38" t="s">
        <v>156</v>
      </c>
      <c r="C97" s="39" t="s">
        <v>109</v>
      </c>
      <c r="D97" s="40" t="s">
        <v>15</v>
      </c>
      <c r="E97" s="23">
        <v>230000</v>
      </c>
      <c r="F97" s="100" t="s">
        <v>71</v>
      </c>
      <c r="G97" s="101" t="s">
        <v>72</v>
      </c>
      <c r="H97" s="41" t="s">
        <v>209</v>
      </c>
      <c r="I97" s="46" t="s">
        <v>10</v>
      </c>
    </row>
    <row r="98" spans="1:9" x14ac:dyDescent="0.25">
      <c r="A98" s="37">
        <v>42719</v>
      </c>
      <c r="B98" s="38" t="s">
        <v>227</v>
      </c>
      <c r="C98" s="39" t="s">
        <v>74</v>
      </c>
      <c r="D98" s="38" t="s">
        <v>9</v>
      </c>
      <c r="E98" s="23">
        <v>65600</v>
      </c>
      <c r="F98" s="100" t="s">
        <v>27</v>
      </c>
      <c r="G98" s="101" t="s">
        <v>72</v>
      </c>
      <c r="H98" s="41" t="s">
        <v>249</v>
      </c>
      <c r="I98" s="46" t="s">
        <v>10</v>
      </c>
    </row>
    <row r="99" spans="1:9" x14ac:dyDescent="0.25">
      <c r="A99" s="37">
        <v>42719</v>
      </c>
      <c r="B99" s="38" t="s">
        <v>228</v>
      </c>
      <c r="C99" s="39" t="s">
        <v>74</v>
      </c>
      <c r="D99" s="38" t="s">
        <v>9</v>
      </c>
      <c r="E99" s="23">
        <v>3300</v>
      </c>
      <c r="F99" s="100" t="s">
        <v>27</v>
      </c>
      <c r="G99" s="101" t="s">
        <v>72</v>
      </c>
      <c r="H99" s="41" t="s">
        <v>249</v>
      </c>
      <c r="I99" s="46" t="s">
        <v>10</v>
      </c>
    </row>
    <row r="100" spans="1:9" x14ac:dyDescent="0.25">
      <c r="A100" s="37">
        <v>42719</v>
      </c>
      <c r="B100" s="38" t="s">
        <v>229</v>
      </c>
      <c r="C100" s="39" t="s">
        <v>74</v>
      </c>
      <c r="D100" s="38" t="s">
        <v>9</v>
      </c>
      <c r="E100" s="23">
        <v>2000</v>
      </c>
      <c r="F100" s="100" t="s">
        <v>27</v>
      </c>
      <c r="G100" s="101" t="s">
        <v>72</v>
      </c>
      <c r="H100" s="41" t="s">
        <v>249</v>
      </c>
      <c r="I100" s="46" t="s">
        <v>10</v>
      </c>
    </row>
    <row r="101" spans="1:9" x14ac:dyDescent="0.25">
      <c r="A101" s="96">
        <v>42720</v>
      </c>
      <c r="B101" s="38" t="s">
        <v>164</v>
      </c>
      <c r="C101" s="39" t="s">
        <v>13</v>
      </c>
      <c r="D101" s="38" t="s">
        <v>110</v>
      </c>
      <c r="E101" s="24">
        <v>58300</v>
      </c>
      <c r="F101" s="38" t="s">
        <v>16</v>
      </c>
      <c r="G101" s="101" t="s">
        <v>72</v>
      </c>
      <c r="H101" s="41" t="s">
        <v>250</v>
      </c>
      <c r="I101" s="46" t="s">
        <v>10</v>
      </c>
    </row>
    <row r="102" spans="1:9" x14ac:dyDescent="0.25">
      <c r="A102" s="96">
        <v>42720</v>
      </c>
      <c r="B102" s="38" t="s">
        <v>162</v>
      </c>
      <c r="C102" s="39" t="s">
        <v>26</v>
      </c>
      <c r="D102" s="38" t="s">
        <v>110</v>
      </c>
      <c r="E102" s="24">
        <v>150000</v>
      </c>
      <c r="F102" s="38" t="s">
        <v>16</v>
      </c>
      <c r="G102" s="101" t="s">
        <v>72</v>
      </c>
      <c r="H102" s="41" t="s">
        <v>250</v>
      </c>
      <c r="I102" s="46" t="s">
        <v>10</v>
      </c>
    </row>
    <row r="103" spans="1:9" ht="15.75" x14ac:dyDescent="0.25">
      <c r="A103" s="96">
        <v>42720</v>
      </c>
      <c r="B103" s="103" t="s">
        <v>163</v>
      </c>
      <c r="C103" s="39" t="s">
        <v>25</v>
      </c>
      <c r="D103" s="38" t="s">
        <v>110</v>
      </c>
      <c r="E103" s="24">
        <v>306600</v>
      </c>
      <c r="F103" s="38" t="s">
        <v>16</v>
      </c>
      <c r="G103" s="101" t="s">
        <v>72</v>
      </c>
      <c r="H103" s="41" t="s">
        <v>250</v>
      </c>
      <c r="I103" s="46" t="s">
        <v>10</v>
      </c>
    </row>
    <row r="104" spans="1:9" ht="15.75" x14ac:dyDescent="0.25">
      <c r="A104" s="96">
        <v>42720</v>
      </c>
      <c r="B104" s="103" t="s">
        <v>242</v>
      </c>
      <c r="C104" s="39" t="s">
        <v>13</v>
      </c>
      <c r="D104" s="38" t="s">
        <v>110</v>
      </c>
      <c r="E104" s="97">
        <v>20000</v>
      </c>
      <c r="F104" s="38" t="s">
        <v>16</v>
      </c>
      <c r="G104" s="101" t="s">
        <v>72</v>
      </c>
      <c r="H104" s="41" t="s">
        <v>250</v>
      </c>
      <c r="I104" s="46" t="s">
        <v>10</v>
      </c>
    </row>
    <row r="105" spans="1:9" x14ac:dyDescent="0.25">
      <c r="A105" s="96">
        <v>42720</v>
      </c>
      <c r="B105" s="39" t="s">
        <v>165</v>
      </c>
      <c r="C105" s="39" t="s">
        <v>25</v>
      </c>
      <c r="D105" s="38" t="s">
        <v>110</v>
      </c>
      <c r="E105" s="24">
        <v>97000</v>
      </c>
      <c r="F105" s="38" t="s">
        <v>16</v>
      </c>
      <c r="G105" s="101" t="s">
        <v>72</v>
      </c>
      <c r="H105" s="41" t="s">
        <v>250</v>
      </c>
      <c r="I105" s="46" t="s">
        <v>10</v>
      </c>
    </row>
    <row r="106" spans="1:9" x14ac:dyDescent="0.25">
      <c r="A106" s="96">
        <v>42720</v>
      </c>
      <c r="B106" s="39" t="s">
        <v>117</v>
      </c>
      <c r="C106" s="39" t="s">
        <v>266</v>
      </c>
      <c r="D106" s="38" t="s">
        <v>28</v>
      </c>
      <c r="E106" s="24">
        <v>55000</v>
      </c>
      <c r="F106" s="100" t="s">
        <v>27</v>
      </c>
      <c r="G106" s="101" t="s">
        <v>72</v>
      </c>
      <c r="H106" s="41" t="s">
        <v>250</v>
      </c>
      <c r="I106" s="46" t="s">
        <v>10</v>
      </c>
    </row>
    <row r="107" spans="1:9" x14ac:dyDescent="0.25">
      <c r="A107" s="96">
        <v>42720</v>
      </c>
      <c r="B107" s="38" t="s">
        <v>157</v>
      </c>
      <c r="C107" s="39" t="s">
        <v>13</v>
      </c>
      <c r="D107" s="38" t="s">
        <v>9</v>
      </c>
      <c r="E107" s="24">
        <v>7000</v>
      </c>
      <c r="F107" s="100" t="s">
        <v>11</v>
      </c>
      <c r="G107" s="101" t="s">
        <v>72</v>
      </c>
      <c r="H107" s="41" t="s">
        <v>251</v>
      </c>
      <c r="I107" s="46" t="s">
        <v>10</v>
      </c>
    </row>
    <row r="108" spans="1:9" x14ac:dyDescent="0.25">
      <c r="A108" s="96">
        <v>42720</v>
      </c>
      <c r="B108" s="38" t="s">
        <v>233</v>
      </c>
      <c r="C108" s="39" t="s">
        <v>13</v>
      </c>
      <c r="D108" s="38" t="s">
        <v>110</v>
      </c>
      <c r="E108" s="24">
        <v>57300</v>
      </c>
      <c r="F108" s="100" t="s">
        <v>57</v>
      </c>
      <c r="G108" s="101" t="s">
        <v>72</v>
      </c>
      <c r="H108" s="41" t="s">
        <v>252</v>
      </c>
      <c r="I108" s="46" t="s">
        <v>10</v>
      </c>
    </row>
    <row r="109" spans="1:9" ht="15.75" x14ac:dyDescent="0.25">
      <c r="A109" s="96">
        <v>42720</v>
      </c>
      <c r="B109" s="103" t="s">
        <v>234</v>
      </c>
      <c r="C109" s="39" t="s">
        <v>25</v>
      </c>
      <c r="D109" s="38" t="s">
        <v>110</v>
      </c>
      <c r="E109" s="24">
        <v>75700</v>
      </c>
      <c r="F109" s="100" t="s">
        <v>57</v>
      </c>
      <c r="G109" s="101" t="s">
        <v>72</v>
      </c>
      <c r="H109" s="41" t="s">
        <v>252</v>
      </c>
      <c r="I109" s="46" t="s">
        <v>10</v>
      </c>
    </row>
    <row r="110" spans="1:9" x14ac:dyDescent="0.25">
      <c r="A110" s="96">
        <v>42720</v>
      </c>
      <c r="B110" s="38" t="s">
        <v>235</v>
      </c>
      <c r="C110" s="39" t="s">
        <v>65</v>
      </c>
      <c r="D110" s="38" t="s">
        <v>9</v>
      </c>
      <c r="E110" s="24">
        <v>17000</v>
      </c>
      <c r="F110" s="100" t="s">
        <v>57</v>
      </c>
      <c r="G110" s="101" t="s">
        <v>72</v>
      </c>
      <c r="H110" s="41" t="s">
        <v>252</v>
      </c>
      <c r="I110" s="46" t="s">
        <v>10</v>
      </c>
    </row>
    <row r="111" spans="1:9" x14ac:dyDescent="0.25">
      <c r="A111" s="96">
        <v>42720</v>
      </c>
      <c r="B111" s="38" t="s">
        <v>236</v>
      </c>
      <c r="C111" s="39" t="s">
        <v>25</v>
      </c>
      <c r="D111" s="38" t="s">
        <v>110</v>
      </c>
      <c r="E111" s="24">
        <v>10000</v>
      </c>
      <c r="F111" s="100" t="s">
        <v>57</v>
      </c>
      <c r="G111" s="101" t="s">
        <v>72</v>
      </c>
      <c r="H111" s="41" t="s">
        <v>252</v>
      </c>
      <c r="I111" s="46" t="s">
        <v>10</v>
      </c>
    </row>
    <row r="112" spans="1:9" x14ac:dyDescent="0.25">
      <c r="A112" s="96">
        <v>42720</v>
      </c>
      <c r="B112" s="38" t="s">
        <v>158</v>
      </c>
      <c r="C112" s="39" t="s">
        <v>26</v>
      </c>
      <c r="D112" s="38" t="s">
        <v>110</v>
      </c>
      <c r="E112" s="24">
        <v>40000</v>
      </c>
      <c r="F112" s="100" t="s">
        <v>71</v>
      </c>
      <c r="G112" s="101" t="s">
        <v>72</v>
      </c>
      <c r="H112" s="41" t="s">
        <v>210</v>
      </c>
      <c r="I112" s="46" t="s">
        <v>10</v>
      </c>
    </row>
    <row r="113" spans="1:12" x14ac:dyDescent="0.25">
      <c r="A113" s="96">
        <v>42720</v>
      </c>
      <c r="B113" s="38" t="s">
        <v>159</v>
      </c>
      <c r="C113" s="39" t="s">
        <v>26</v>
      </c>
      <c r="D113" s="38" t="s">
        <v>110</v>
      </c>
      <c r="E113" s="24">
        <v>35000</v>
      </c>
      <c r="F113" s="100" t="s">
        <v>71</v>
      </c>
      <c r="G113" s="101" t="s">
        <v>72</v>
      </c>
      <c r="H113" s="41" t="s">
        <v>210</v>
      </c>
      <c r="I113" s="46" t="s">
        <v>10</v>
      </c>
    </row>
    <row r="114" spans="1:12" x14ac:dyDescent="0.25">
      <c r="A114" s="96">
        <v>42720</v>
      </c>
      <c r="B114" s="38" t="s">
        <v>160</v>
      </c>
      <c r="C114" s="105" t="s">
        <v>60</v>
      </c>
      <c r="D114" s="100" t="s">
        <v>15</v>
      </c>
      <c r="E114" s="24">
        <v>25000</v>
      </c>
      <c r="F114" s="100" t="s">
        <v>71</v>
      </c>
      <c r="G114" s="101" t="s">
        <v>72</v>
      </c>
      <c r="H114" s="41" t="s">
        <v>210</v>
      </c>
      <c r="I114" s="46" t="s">
        <v>10</v>
      </c>
    </row>
    <row r="115" spans="1:12" x14ac:dyDescent="0.25">
      <c r="A115" s="96">
        <v>42720</v>
      </c>
      <c r="B115" s="38" t="s">
        <v>161</v>
      </c>
      <c r="C115" s="39" t="s">
        <v>26</v>
      </c>
      <c r="D115" s="100" t="s">
        <v>15</v>
      </c>
      <c r="E115" s="24">
        <v>5000</v>
      </c>
      <c r="F115" s="100" t="s">
        <v>57</v>
      </c>
      <c r="G115" s="101" t="s">
        <v>72</v>
      </c>
      <c r="H115" s="41" t="s">
        <v>252</v>
      </c>
      <c r="I115" s="46" t="s">
        <v>10</v>
      </c>
    </row>
    <row r="116" spans="1:12" x14ac:dyDescent="0.25">
      <c r="A116" s="96">
        <v>42720</v>
      </c>
      <c r="B116" s="38" t="s">
        <v>166</v>
      </c>
      <c r="C116" s="39" t="s">
        <v>13</v>
      </c>
      <c r="D116" s="38" t="s">
        <v>110</v>
      </c>
      <c r="E116" s="24">
        <v>58000</v>
      </c>
      <c r="F116" s="38" t="s">
        <v>16</v>
      </c>
      <c r="G116" s="101" t="s">
        <v>72</v>
      </c>
      <c r="H116" s="41" t="s">
        <v>250</v>
      </c>
      <c r="I116" s="46" t="s">
        <v>10</v>
      </c>
    </row>
    <row r="117" spans="1:12" x14ac:dyDescent="0.25">
      <c r="A117" s="96">
        <v>42720</v>
      </c>
      <c r="B117" s="38" t="s">
        <v>169</v>
      </c>
      <c r="C117" s="39" t="s">
        <v>65</v>
      </c>
      <c r="D117" s="38" t="s">
        <v>9</v>
      </c>
      <c r="E117" s="24">
        <v>22000</v>
      </c>
      <c r="F117" s="38" t="s">
        <v>16</v>
      </c>
      <c r="G117" s="101" t="s">
        <v>72</v>
      </c>
      <c r="H117" s="41" t="s">
        <v>250</v>
      </c>
      <c r="I117" s="46" t="s">
        <v>10</v>
      </c>
    </row>
    <row r="118" spans="1:12" ht="15.75" x14ac:dyDescent="0.25">
      <c r="A118" s="96">
        <v>42720</v>
      </c>
      <c r="B118" s="103" t="s">
        <v>170</v>
      </c>
      <c r="C118" s="39" t="s">
        <v>255</v>
      </c>
      <c r="D118" s="100" t="s">
        <v>15</v>
      </c>
      <c r="E118" s="24">
        <v>15000</v>
      </c>
      <c r="F118" s="38" t="s">
        <v>16</v>
      </c>
      <c r="G118" s="101" t="s">
        <v>72</v>
      </c>
      <c r="H118" s="41" t="s">
        <v>250</v>
      </c>
      <c r="I118" s="46" t="s">
        <v>10</v>
      </c>
    </row>
    <row r="119" spans="1:12" ht="15.75" x14ac:dyDescent="0.25">
      <c r="A119" s="96">
        <v>42720</v>
      </c>
      <c r="B119" s="103" t="s">
        <v>168</v>
      </c>
      <c r="C119" s="39" t="s">
        <v>254</v>
      </c>
      <c r="D119" s="38" t="s">
        <v>110</v>
      </c>
      <c r="E119" s="97">
        <v>12000</v>
      </c>
      <c r="F119" s="38" t="s">
        <v>16</v>
      </c>
      <c r="G119" s="101" t="s">
        <v>72</v>
      </c>
      <c r="H119" s="41" t="s">
        <v>250</v>
      </c>
      <c r="I119" s="46" t="s">
        <v>10</v>
      </c>
    </row>
    <row r="120" spans="1:12" x14ac:dyDescent="0.25">
      <c r="A120" s="96">
        <v>42720</v>
      </c>
      <c r="B120" s="39" t="s">
        <v>167</v>
      </c>
      <c r="C120" s="39" t="s">
        <v>25</v>
      </c>
      <c r="D120" s="38" t="s">
        <v>110</v>
      </c>
      <c r="E120" s="24">
        <v>97200</v>
      </c>
      <c r="F120" s="38" t="s">
        <v>16</v>
      </c>
      <c r="G120" s="101" t="s">
        <v>72</v>
      </c>
      <c r="H120" s="41" t="s">
        <v>250</v>
      </c>
      <c r="I120" s="46" t="s">
        <v>10</v>
      </c>
    </row>
    <row r="121" spans="1:12" x14ac:dyDescent="0.25">
      <c r="A121" s="96">
        <v>42720</v>
      </c>
      <c r="B121" s="38" t="s">
        <v>177</v>
      </c>
      <c r="C121" s="39" t="s">
        <v>176</v>
      </c>
      <c r="D121" s="38" t="s">
        <v>9</v>
      </c>
      <c r="E121" s="24">
        <v>2500</v>
      </c>
      <c r="F121" s="100" t="s">
        <v>71</v>
      </c>
      <c r="G121" s="101" t="s">
        <v>72</v>
      </c>
      <c r="H121" s="41" t="s">
        <v>210</v>
      </c>
      <c r="I121" s="46" t="s">
        <v>10</v>
      </c>
    </row>
    <row r="122" spans="1:12" x14ac:dyDescent="0.25">
      <c r="A122" s="96">
        <v>42726</v>
      </c>
      <c r="B122" s="38" t="s">
        <v>240</v>
      </c>
      <c r="C122" s="39" t="s">
        <v>176</v>
      </c>
      <c r="D122" s="38" t="s">
        <v>9</v>
      </c>
      <c r="E122" s="24">
        <v>9360</v>
      </c>
      <c r="F122" s="100" t="s">
        <v>71</v>
      </c>
      <c r="G122" s="101" t="s">
        <v>72</v>
      </c>
      <c r="H122" s="41" t="s">
        <v>210</v>
      </c>
      <c r="I122" s="46" t="s">
        <v>10</v>
      </c>
    </row>
    <row r="123" spans="1:12" x14ac:dyDescent="0.25">
      <c r="A123" s="96">
        <v>42731</v>
      </c>
      <c r="B123" s="38" t="s">
        <v>233</v>
      </c>
      <c r="C123" s="39" t="s">
        <v>13</v>
      </c>
      <c r="D123" s="38" t="s">
        <v>110</v>
      </c>
      <c r="E123" s="24">
        <v>40700</v>
      </c>
      <c r="F123" s="100" t="s">
        <v>57</v>
      </c>
      <c r="G123" s="101" t="s">
        <v>72</v>
      </c>
      <c r="H123" s="41" t="s">
        <v>253</v>
      </c>
      <c r="I123" s="46" t="s">
        <v>10</v>
      </c>
    </row>
    <row r="124" spans="1:12" ht="15.75" x14ac:dyDescent="0.25">
      <c r="A124" s="96">
        <v>42731</v>
      </c>
      <c r="B124" s="103" t="s">
        <v>234</v>
      </c>
      <c r="C124" s="39" t="s">
        <v>25</v>
      </c>
      <c r="D124" s="38" t="s">
        <v>110</v>
      </c>
      <c r="E124" s="24">
        <v>18600</v>
      </c>
      <c r="F124" s="100" t="s">
        <v>57</v>
      </c>
      <c r="G124" s="101" t="s">
        <v>72</v>
      </c>
      <c r="H124" s="41" t="s">
        <v>253</v>
      </c>
      <c r="I124" s="46" t="s">
        <v>10</v>
      </c>
    </row>
    <row r="125" spans="1:12" x14ac:dyDescent="0.25">
      <c r="A125" s="96">
        <v>42731</v>
      </c>
      <c r="B125" s="38" t="s">
        <v>235</v>
      </c>
      <c r="C125" s="39" t="s">
        <v>65</v>
      </c>
      <c r="D125" s="38" t="s">
        <v>9</v>
      </c>
      <c r="E125" s="24">
        <v>7200</v>
      </c>
      <c r="F125" s="100" t="s">
        <v>57</v>
      </c>
      <c r="G125" s="101" t="s">
        <v>72</v>
      </c>
      <c r="H125" s="41" t="s">
        <v>253</v>
      </c>
      <c r="I125" s="46" t="s">
        <v>10</v>
      </c>
    </row>
    <row r="126" spans="1:12" x14ac:dyDescent="0.25">
      <c r="A126" s="96">
        <v>42731</v>
      </c>
      <c r="B126" s="38" t="s">
        <v>236</v>
      </c>
      <c r="C126" s="39" t="s">
        <v>25</v>
      </c>
      <c r="D126" s="38" t="s">
        <v>110</v>
      </c>
      <c r="E126" s="24">
        <v>10000</v>
      </c>
      <c r="F126" s="100" t="s">
        <v>57</v>
      </c>
      <c r="G126" s="101" t="s">
        <v>72</v>
      </c>
      <c r="H126" s="41" t="s">
        <v>253</v>
      </c>
      <c r="I126" s="46" t="s">
        <v>10</v>
      </c>
    </row>
    <row r="127" spans="1:12" x14ac:dyDescent="0.25">
      <c r="A127" s="5">
        <v>42735</v>
      </c>
      <c r="B127" s="10" t="s">
        <v>241</v>
      </c>
      <c r="C127" s="39" t="s">
        <v>176</v>
      </c>
      <c r="D127" s="38" t="s">
        <v>9</v>
      </c>
      <c r="E127" s="17">
        <v>20674</v>
      </c>
      <c r="F127" s="100" t="s">
        <v>71</v>
      </c>
      <c r="G127" s="101" t="s">
        <v>72</v>
      </c>
      <c r="H127" s="41" t="s">
        <v>210</v>
      </c>
      <c r="I127" s="46" t="s">
        <v>10</v>
      </c>
      <c r="L127" s="7"/>
    </row>
    <row r="128" spans="1:12" x14ac:dyDescent="0.25">
      <c r="A128" s="5"/>
      <c r="B128" s="10"/>
      <c r="C128" s="18"/>
      <c r="D128" s="10"/>
      <c r="F128" s="10"/>
      <c r="G128" s="36"/>
      <c r="H128" s="20"/>
      <c r="I128" s="8"/>
      <c r="L128" s="7"/>
    </row>
    <row r="129" spans="1:12" x14ac:dyDescent="0.25">
      <c r="A129" s="5"/>
      <c r="B129" s="10"/>
      <c r="C129" s="18"/>
      <c r="F129" s="10"/>
      <c r="G129" s="36"/>
      <c r="H129" s="20"/>
      <c r="I129" s="8"/>
      <c r="L129" s="7"/>
    </row>
    <row r="130" spans="1:12" x14ac:dyDescent="0.25">
      <c r="A130" s="5"/>
      <c r="B130" s="10"/>
      <c r="C130" s="18"/>
      <c r="F130" s="10"/>
      <c r="G130" s="36"/>
      <c r="H130" s="21"/>
      <c r="I130" s="8"/>
      <c r="L130" s="7"/>
    </row>
    <row r="131" spans="1:12" x14ac:dyDescent="0.25">
      <c r="A131" s="5"/>
      <c r="B131" s="10"/>
      <c r="C131" s="18"/>
      <c r="F131" s="10"/>
      <c r="G131" s="36"/>
      <c r="H131" s="20"/>
      <c r="I131" s="8"/>
      <c r="J131" s="7"/>
      <c r="K131" s="7"/>
      <c r="L131" s="7"/>
    </row>
    <row r="132" spans="1:12" x14ac:dyDescent="0.25">
      <c r="A132" s="5"/>
      <c r="B132" s="10"/>
      <c r="C132" s="18"/>
      <c r="F132" s="10"/>
      <c r="G132" s="36"/>
      <c r="H132" s="21"/>
      <c r="I132" s="8"/>
      <c r="L132" s="7"/>
    </row>
    <row r="133" spans="1:12" x14ac:dyDescent="0.25">
      <c r="A133" s="5"/>
      <c r="B133" s="10"/>
      <c r="C133" s="18"/>
      <c r="D133" s="10"/>
      <c r="F133" s="10"/>
      <c r="G133" s="36"/>
      <c r="H133" s="20"/>
      <c r="I133" s="8"/>
      <c r="L133" s="7"/>
    </row>
    <row r="134" spans="1:12" x14ac:dyDescent="0.25">
      <c r="A134" s="5"/>
      <c r="B134" s="10"/>
      <c r="C134" s="6"/>
      <c r="D134" s="38"/>
      <c r="G134" s="36"/>
      <c r="H134" s="20"/>
      <c r="I134" s="8"/>
      <c r="L134" s="7"/>
    </row>
    <row r="135" spans="1:12" x14ac:dyDescent="0.25">
      <c r="A135" s="5"/>
      <c r="B135" s="10"/>
      <c r="C135" s="18"/>
      <c r="F135" s="10"/>
      <c r="G135" s="36"/>
      <c r="H135" s="20"/>
      <c r="I135" s="8"/>
      <c r="L135" s="7"/>
    </row>
    <row r="136" spans="1:12" ht="15.75" x14ac:dyDescent="0.25">
      <c r="A136" s="5"/>
      <c r="B136" s="33"/>
      <c r="C136" s="18"/>
      <c r="E136" s="35"/>
      <c r="F136" s="10"/>
      <c r="G136" s="36"/>
      <c r="H136" s="21"/>
      <c r="I136" s="8"/>
      <c r="L136" s="7"/>
    </row>
    <row r="137" spans="1:12" x14ac:dyDescent="0.25">
      <c r="A137" s="5"/>
      <c r="B137" s="10"/>
      <c r="C137" s="6"/>
      <c r="D137" s="38"/>
      <c r="G137" s="36"/>
      <c r="H137" s="20"/>
      <c r="I137" s="8"/>
    </row>
    <row r="138" spans="1:12" x14ac:dyDescent="0.25">
      <c r="A138" s="5"/>
      <c r="B138" s="10"/>
      <c r="C138" s="18"/>
      <c r="D138" s="10"/>
      <c r="F138" s="19"/>
      <c r="G138" s="27"/>
      <c r="H138" s="20"/>
      <c r="I138" s="8"/>
    </row>
    <row r="139" spans="1:12" x14ac:dyDescent="0.25">
      <c r="A139" s="5"/>
      <c r="B139" s="10"/>
      <c r="C139" s="18"/>
      <c r="G139" s="11"/>
      <c r="H139" s="20"/>
      <c r="I139" s="12"/>
    </row>
    <row r="140" spans="1:12" x14ac:dyDescent="0.25">
      <c r="A140" s="5"/>
      <c r="B140" s="10"/>
      <c r="C140" s="18"/>
      <c r="G140" s="27"/>
      <c r="H140" s="20"/>
      <c r="I140" s="8"/>
    </row>
    <row r="141" spans="1:12" x14ac:dyDescent="0.25">
      <c r="A141" s="5"/>
      <c r="B141" s="10"/>
      <c r="C141" s="18"/>
      <c r="G141" s="27"/>
      <c r="H141" s="20"/>
      <c r="I141" s="8"/>
    </row>
    <row r="142" spans="1:12" x14ac:dyDescent="0.25">
      <c r="A142" s="5"/>
      <c r="B142" s="10"/>
      <c r="G142" s="27"/>
      <c r="H142" s="20"/>
      <c r="I142" s="12"/>
    </row>
    <row r="143" spans="1:12" x14ac:dyDescent="0.25">
      <c r="A143" s="5"/>
      <c r="B143" s="10"/>
      <c r="C143" s="18"/>
      <c r="G143" s="27"/>
      <c r="H143" s="20"/>
      <c r="I143" s="8"/>
    </row>
    <row r="144" spans="1:12" x14ac:dyDescent="0.25">
      <c r="A144" s="5"/>
      <c r="B144" s="10"/>
      <c r="C144" s="18" t="s">
        <v>12</v>
      </c>
      <c r="G144" s="11"/>
      <c r="H144" s="20"/>
      <c r="I144" s="8"/>
    </row>
    <row r="145" spans="1:9" x14ac:dyDescent="0.25">
      <c r="A145" s="5"/>
      <c r="B145" s="10"/>
      <c r="C145" s="18"/>
      <c r="G145" s="27"/>
      <c r="H145" s="20"/>
      <c r="I145" s="8"/>
    </row>
    <row r="146" spans="1:9" x14ac:dyDescent="0.25">
      <c r="A146" s="5"/>
      <c r="B146" s="10"/>
      <c r="C146" s="18"/>
      <c r="G146" s="27"/>
      <c r="H146" s="20"/>
      <c r="I146" s="12"/>
    </row>
    <row r="147" spans="1:9" x14ac:dyDescent="0.25">
      <c r="A147" s="5"/>
      <c r="B147" s="10"/>
      <c r="C147" s="18"/>
      <c r="F147" s="10"/>
      <c r="G147" s="27"/>
      <c r="H147" s="9"/>
      <c r="I147" s="12"/>
    </row>
    <row r="148" spans="1:9" x14ac:dyDescent="0.25">
      <c r="A148" s="5"/>
      <c r="B148" s="10"/>
      <c r="C148" s="18"/>
      <c r="F148" s="10"/>
      <c r="G148" s="27"/>
      <c r="H148" s="9"/>
      <c r="I148" s="12"/>
    </row>
    <row r="149" spans="1:9" x14ac:dyDescent="0.25">
      <c r="A149" s="5"/>
      <c r="B149" s="10"/>
      <c r="G149" s="27"/>
      <c r="H149" s="20"/>
      <c r="I149" s="12"/>
    </row>
    <row r="150" spans="1:9" x14ac:dyDescent="0.25">
      <c r="A150" s="5"/>
      <c r="B150" s="10"/>
      <c r="C150" s="18"/>
      <c r="F150" s="10"/>
      <c r="G150" s="27"/>
      <c r="H150" s="9"/>
      <c r="I150" s="8"/>
    </row>
    <row r="151" spans="1:9" x14ac:dyDescent="0.25">
      <c r="A151" s="5"/>
      <c r="B151" s="10"/>
      <c r="C151" s="18"/>
      <c r="F151" s="10"/>
      <c r="G151" s="27"/>
      <c r="H151" s="9"/>
      <c r="I151" s="12"/>
    </row>
    <row r="152" spans="1:9" x14ac:dyDescent="0.25">
      <c r="A152" s="5"/>
      <c r="B152" s="10"/>
      <c r="C152" s="18"/>
      <c r="G152" s="27"/>
      <c r="H152" s="20"/>
      <c r="I152" s="12"/>
    </row>
    <row r="153" spans="1:9" x14ac:dyDescent="0.25">
      <c r="A153" s="5"/>
      <c r="B153" s="10"/>
      <c r="C153" s="18"/>
      <c r="G153" s="27"/>
      <c r="H153" s="20"/>
      <c r="I153" s="8"/>
    </row>
    <row r="154" spans="1:9" x14ac:dyDescent="0.25">
      <c r="A154" s="5"/>
      <c r="B154" s="10"/>
      <c r="C154" s="18"/>
      <c r="G154" s="27"/>
      <c r="H154" s="20"/>
      <c r="I154" s="8"/>
    </row>
    <row r="155" spans="1:9" x14ac:dyDescent="0.25">
      <c r="A155" s="5"/>
      <c r="B155" s="10"/>
      <c r="C155" s="18"/>
      <c r="F155" s="10"/>
      <c r="G155" s="27"/>
      <c r="H155" s="9"/>
      <c r="I155" s="8"/>
    </row>
    <row r="156" spans="1:9" x14ac:dyDescent="0.25">
      <c r="A156" s="5"/>
      <c r="B156" s="10"/>
      <c r="C156" s="18"/>
      <c r="D156" s="10"/>
      <c r="G156" s="27"/>
      <c r="I156" s="12"/>
    </row>
    <row r="157" spans="1:9" x14ac:dyDescent="0.25">
      <c r="A157" s="5"/>
      <c r="B157" s="10"/>
      <c r="C157" s="18"/>
      <c r="G157" s="27"/>
      <c r="H157" s="20"/>
      <c r="I157" s="8"/>
    </row>
    <row r="158" spans="1:9" x14ac:dyDescent="0.25">
      <c r="A158" s="5"/>
      <c r="B158" s="10"/>
      <c r="C158" s="18"/>
      <c r="G158" s="27"/>
      <c r="H158" s="20"/>
      <c r="I158" s="8"/>
    </row>
    <row r="159" spans="1:9" x14ac:dyDescent="0.25">
      <c r="A159" s="5"/>
      <c r="B159" s="10"/>
      <c r="C159" s="18"/>
      <c r="D159" s="10"/>
      <c r="G159" s="27"/>
      <c r="I159" s="8"/>
    </row>
    <row r="160" spans="1:9" x14ac:dyDescent="0.25">
      <c r="A160" s="5"/>
      <c r="B160" s="10"/>
      <c r="C160" s="18"/>
      <c r="F160" s="10"/>
      <c r="G160" s="27"/>
      <c r="H160" s="9"/>
      <c r="I160" s="8"/>
    </row>
    <row r="161" spans="1:19" x14ac:dyDescent="0.25">
      <c r="A161" s="5"/>
      <c r="B161" s="10"/>
      <c r="C161" s="18"/>
      <c r="F161" s="10"/>
      <c r="G161" s="27"/>
      <c r="H161" s="9"/>
      <c r="I161" s="8"/>
    </row>
    <row r="162" spans="1:19" x14ac:dyDescent="0.25">
      <c r="A162" s="5"/>
      <c r="B162" s="10"/>
      <c r="F162" s="10"/>
      <c r="G162" s="27"/>
      <c r="H162" s="9"/>
      <c r="I162" s="12"/>
    </row>
    <row r="163" spans="1:19" x14ac:dyDescent="0.25">
      <c r="A163" s="5"/>
      <c r="B163" s="10"/>
      <c r="C163" s="18"/>
      <c r="F163" s="10"/>
      <c r="G163" s="27"/>
      <c r="H163" s="9"/>
      <c r="I163" s="8"/>
    </row>
    <row r="164" spans="1:19" x14ac:dyDescent="0.25">
      <c r="A164" s="5"/>
      <c r="B164" s="10"/>
      <c r="C164" s="18"/>
      <c r="F164" s="10"/>
      <c r="G164" s="27"/>
      <c r="H164" s="9"/>
      <c r="I164" s="8"/>
    </row>
    <row r="165" spans="1:19" x14ac:dyDescent="0.25">
      <c r="A165" s="5"/>
      <c r="B165" s="10"/>
      <c r="C165" s="18"/>
      <c r="G165" s="27"/>
      <c r="H165" s="20"/>
      <c r="I165" s="12"/>
    </row>
    <row r="166" spans="1:19" x14ac:dyDescent="0.25">
      <c r="A166" s="5"/>
      <c r="B166" s="10"/>
      <c r="C166" s="18"/>
      <c r="G166" s="27"/>
      <c r="H166" s="20"/>
      <c r="I166" s="8"/>
    </row>
    <row r="167" spans="1:19" x14ac:dyDescent="0.25">
      <c r="A167" s="5"/>
      <c r="B167" s="10"/>
      <c r="C167" s="18"/>
      <c r="G167" s="27"/>
      <c r="H167" s="20"/>
      <c r="I167" s="8"/>
    </row>
    <row r="168" spans="1:19" x14ac:dyDescent="0.25">
      <c r="A168" s="5"/>
      <c r="B168" s="10"/>
      <c r="C168" s="18"/>
      <c r="G168" s="27"/>
      <c r="H168" s="20"/>
      <c r="I168" s="8"/>
      <c r="S168" t="s">
        <v>29</v>
      </c>
    </row>
    <row r="169" spans="1:19" x14ac:dyDescent="0.25">
      <c r="A169" s="5"/>
      <c r="B169" s="10"/>
      <c r="C169" s="18"/>
      <c r="G169" s="27"/>
      <c r="H169" s="28"/>
      <c r="I169" s="8"/>
      <c r="K169" s="7"/>
      <c r="L169" s="7"/>
      <c r="M169" s="7"/>
    </row>
    <row r="170" spans="1:19" x14ac:dyDescent="0.25">
      <c r="A170" s="5"/>
      <c r="B170" s="10"/>
      <c r="C170" s="18"/>
      <c r="G170" s="27"/>
      <c r="H170" s="20"/>
      <c r="I170" s="8"/>
    </row>
    <row r="171" spans="1:19" x14ac:dyDescent="0.25">
      <c r="A171" s="5"/>
      <c r="B171" s="10"/>
      <c r="C171" s="18"/>
      <c r="G171" s="27"/>
      <c r="H171" s="20"/>
      <c r="I171" s="8"/>
    </row>
    <row r="172" spans="1:19" x14ac:dyDescent="0.25">
      <c r="A172" s="5"/>
      <c r="B172" s="10"/>
      <c r="C172" s="18"/>
      <c r="D172" s="10"/>
      <c r="G172" s="27"/>
      <c r="I172" s="8"/>
    </row>
    <row r="173" spans="1:19" x14ac:dyDescent="0.25">
      <c r="A173" s="5"/>
      <c r="B173" s="10"/>
      <c r="C173" s="18"/>
      <c r="G173" s="27"/>
      <c r="I173" s="8"/>
    </row>
    <row r="174" spans="1:19" x14ac:dyDescent="0.25">
      <c r="A174" s="5"/>
      <c r="B174" s="10"/>
      <c r="C174" s="18"/>
      <c r="G174" s="29"/>
      <c r="H174" s="20"/>
      <c r="I174" s="8"/>
    </row>
    <row r="175" spans="1:19" x14ac:dyDescent="0.25">
      <c r="A175" s="5"/>
      <c r="B175" s="10"/>
      <c r="C175" s="18"/>
      <c r="D175" s="10"/>
      <c r="G175" s="27"/>
      <c r="I175" s="12"/>
    </row>
    <row r="176" spans="1:19" x14ac:dyDescent="0.25">
      <c r="A176" s="5"/>
      <c r="B176" s="10"/>
      <c r="D176" s="10"/>
      <c r="G176" s="27"/>
      <c r="I176" s="12"/>
    </row>
    <row r="177" spans="1:27" x14ac:dyDescent="0.25">
      <c r="A177" s="5"/>
      <c r="B177" s="10"/>
      <c r="C177" s="18"/>
      <c r="G177" s="27"/>
      <c r="I177" s="8"/>
      <c r="K177" s="7"/>
      <c r="L177" s="7"/>
    </row>
    <row r="183" spans="1:27" x14ac:dyDescent="0.25">
      <c r="P183" t="s">
        <v>12</v>
      </c>
      <c r="AA183" t="s">
        <v>12</v>
      </c>
    </row>
  </sheetData>
  <autoFilter ref="A1:I137"/>
  <conditionalFormatting sqref="G96">
    <cfRule type="cellIs" dxfId="12" priority="1" operator="equal">
      <formula>"USFWS EAGLE2"</formula>
    </cfRule>
    <cfRule type="cellIs" dxfId="11" priority="2" operator="equal">
      <formula>"USFWS EAGLE1"</formula>
    </cfRule>
    <cfRule type="cellIs" dxfId="10" priority="3" operator="equal">
      <formula>"RUFFORD 2"</formula>
    </cfRule>
    <cfRule type="cellIs" dxfId="9" priority="4" operator="equal">
      <formula>"PPI"</formula>
    </cfRule>
    <cfRule type="cellIs" dxfId="8" priority="5" operator="equal">
      <formula>"BONDERMAN 5"</formula>
    </cfRule>
    <cfRule type="cellIs" dxfId="7" priority="6" operator="equal">
      <formula>"BONDERMAN 4"</formula>
    </cfRule>
    <cfRule type="cellIs" dxfId="6" priority="7" operator="equal">
      <formula>"BONDERMAN 3"</formula>
    </cfRule>
    <cfRule type="cellIs" dxfId="5" priority="8" operator="equal">
      <formula>"BONDERMAN 2"</formula>
    </cfRule>
    <cfRule type="cellIs" dxfId="4" priority="9" operator="equal">
      <formula>"WPT"</formula>
    </cfRule>
    <cfRule type="cellIs" dxfId="3" priority="10" operator="equal">
      <formula>"RUFFORD"</formula>
    </cfRule>
    <cfRule type="cellIs" dxfId="2" priority="11" operator="equal">
      <formula>"WWF"</formula>
    </cfRule>
    <cfRule type="cellIs" dxfId="1" priority="12" operator="equal">
      <formula>"BONDERMAN 1"</formula>
    </cfRule>
    <cfRule type="cellIs" dxfId="0" priority="13" operator="equal">
      <formula>"BORNFREE"</formula>
    </cfRule>
  </conditionalFormatting>
  <dataValidations count="1">
    <dataValidation type="list" allowBlank="1" showInputMessage="1" showErrorMessage="1" errorTitle="Mauvaise écriture" error="Vous avez entré une mauvaise écriture pour le bailleur merci de vérifier qu'il n'y a pas d'espace en trop ou que le bilan soit bien mis à jour," sqref="G96">
      <formula1>#N/A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pane ySplit="1" topLeftCell="A5" activePane="bottomLeft" state="frozen"/>
      <selection pane="bottomLeft" activeCell="L14" sqref="L14"/>
    </sheetView>
  </sheetViews>
  <sheetFormatPr baseColWidth="10" defaultColWidth="10.28515625" defaultRowHeight="12.75" x14ac:dyDescent="0.2"/>
  <cols>
    <col min="1" max="1" width="24.42578125" style="54" customWidth="1"/>
    <col min="2" max="2" width="15.85546875" style="54" customWidth="1"/>
    <col min="3" max="3" width="17.42578125" style="54" customWidth="1"/>
    <col min="4" max="4" width="15.7109375" style="54" customWidth="1"/>
    <col min="5" max="5" width="20.7109375" style="54" customWidth="1"/>
    <col min="6" max="6" width="14.85546875" style="54" customWidth="1"/>
    <col min="7" max="7" width="17.5703125" style="54" customWidth="1"/>
    <col min="8" max="8" width="19" style="54" customWidth="1"/>
    <col min="9" max="9" width="17.85546875" style="54" customWidth="1"/>
    <col min="10" max="10" width="18" style="54" customWidth="1"/>
    <col min="11" max="16384" width="10.28515625" style="54"/>
  </cols>
  <sheetData>
    <row r="1" spans="1:10" x14ac:dyDescent="0.2">
      <c r="A1" s="52" t="s">
        <v>40</v>
      </c>
      <c r="B1" s="52" t="s">
        <v>35</v>
      </c>
      <c r="C1" s="53" t="s">
        <v>257</v>
      </c>
      <c r="D1" s="53" t="s">
        <v>41</v>
      </c>
      <c r="E1" s="53" t="s">
        <v>42</v>
      </c>
      <c r="F1" s="53" t="s">
        <v>54</v>
      </c>
      <c r="G1" s="53" t="s">
        <v>43</v>
      </c>
      <c r="H1" s="53" t="s">
        <v>12</v>
      </c>
      <c r="I1" s="52">
        <v>42735</v>
      </c>
      <c r="J1" s="53" t="s">
        <v>36</v>
      </c>
    </row>
    <row r="2" spans="1:10" ht="15" x14ac:dyDescent="0.25">
      <c r="A2" s="55"/>
      <c r="B2" s="56"/>
      <c r="C2" s="57"/>
      <c r="D2" s="49"/>
      <c r="E2" s="49"/>
      <c r="F2" s="58"/>
      <c r="G2" s="57"/>
      <c r="H2" s="58"/>
      <c r="I2" s="57"/>
      <c r="J2" s="58">
        <f>C2+D2-E2</f>
        <v>0</v>
      </c>
    </row>
    <row r="3" spans="1:10" ht="15" x14ac:dyDescent="0.25">
      <c r="A3" s="55" t="s">
        <v>16</v>
      </c>
      <c r="B3" s="56" t="s">
        <v>15</v>
      </c>
      <c r="C3" s="57"/>
      <c r="D3" s="49">
        <v>1303600</v>
      </c>
      <c r="E3" s="112">
        <f>+GETPIVOTDATA("spent",Individuel!$A$3,"nom","Alioune")</f>
        <v>1303600</v>
      </c>
      <c r="F3" s="58"/>
      <c r="G3" s="57"/>
      <c r="H3" s="58"/>
      <c r="I3" s="57"/>
      <c r="J3" s="58">
        <f t="shared" ref="J3:J13" si="0">C3+D3-E3</f>
        <v>0</v>
      </c>
    </row>
    <row r="4" spans="1:10" ht="15" x14ac:dyDescent="0.25">
      <c r="A4" s="55" t="s">
        <v>55</v>
      </c>
      <c r="B4" s="56" t="s">
        <v>58</v>
      </c>
      <c r="C4" s="57"/>
      <c r="D4" s="49">
        <v>386000</v>
      </c>
      <c r="E4" s="112">
        <f>+GETPIVOTDATA("spent",Individuel!$A$3,"nom","Cecile")+GETPIVOTDATA("spent",Individuel!$A$3,"nom","cécile")</f>
        <v>386000</v>
      </c>
      <c r="F4" s="58"/>
      <c r="G4" s="57"/>
      <c r="H4" s="58"/>
      <c r="I4" s="57"/>
      <c r="J4" s="58">
        <f t="shared" si="0"/>
        <v>0</v>
      </c>
    </row>
    <row r="5" spans="1:10" ht="15" x14ac:dyDescent="0.25">
      <c r="A5" s="55" t="s">
        <v>56</v>
      </c>
      <c r="B5" s="56" t="s">
        <v>58</v>
      </c>
      <c r="C5" s="57"/>
      <c r="D5" s="49">
        <v>1309700</v>
      </c>
      <c r="E5" s="112">
        <f>+GETPIVOTDATA("spent",Individuel!$A$3,"nom","charlotte")</f>
        <v>1309700</v>
      </c>
      <c r="F5" s="58"/>
      <c r="G5" s="57"/>
      <c r="H5" s="58"/>
      <c r="I5" s="57"/>
      <c r="J5" s="58">
        <f t="shared" si="0"/>
        <v>0</v>
      </c>
    </row>
    <row r="6" spans="1:10" ht="15" x14ac:dyDescent="0.25">
      <c r="A6" s="55" t="s">
        <v>66</v>
      </c>
      <c r="B6" s="56" t="s">
        <v>59</v>
      </c>
      <c r="C6" s="57"/>
      <c r="D6" s="49">
        <v>32500</v>
      </c>
      <c r="E6" s="112">
        <f>+GETPIVOTDATA("spent",Individuel!$A$3,"nom","E4")</f>
        <v>32500</v>
      </c>
      <c r="F6" s="58"/>
      <c r="G6" s="57"/>
      <c r="H6" s="58"/>
      <c r="I6" s="57"/>
      <c r="J6" s="58">
        <f t="shared" si="0"/>
        <v>0</v>
      </c>
    </row>
    <row r="7" spans="1:10" ht="15" x14ac:dyDescent="0.25">
      <c r="A7" s="55" t="s">
        <v>11</v>
      </c>
      <c r="B7" s="56" t="s">
        <v>59</v>
      </c>
      <c r="C7" s="57"/>
      <c r="D7" s="49">
        <v>421100</v>
      </c>
      <c r="E7" s="112">
        <f>+GETPIVOTDATA("spent",Individuel!$A$3,"nom","E3")</f>
        <v>421100</v>
      </c>
      <c r="F7" s="58"/>
      <c r="G7" s="57"/>
      <c r="H7" s="58"/>
      <c r="I7" s="57"/>
      <c r="J7" s="58">
        <f t="shared" si="0"/>
        <v>0</v>
      </c>
    </row>
    <row r="8" spans="1:10" ht="15" x14ac:dyDescent="0.25">
      <c r="A8" s="55" t="s">
        <v>17</v>
      </c>
      <c r="B8" s="56" t="s">
        <v>9</v>
      </c>
      <c r="C8" s="57"/>
      <c r="D8" s="49">
        <v>437000</v>
      </c>
      <c r="E8" s="112">
        <f>+GETPIVOTDATA("spent",Individuel!$A$3,"nom","Michel")</f>
        <v>437000</v>
      </c>
      <c r="F8" s="58"/>
      <c r="G8" s="57"/>
      <c r="H8" s="58"/>
      <c r="I8" s="57"/>
      <c r="J8" s="58">
        <f t="shared" si="0"/>
        <v>0</v>
      </c>
    </row>
    <row r="9" spans="1:10" ht="15" x14ac:dyDescent="0.25">
      <c r="A9" s="55" t="s">
        <v>27</v>
      </c>
      <c r="B9" s="56" t="s">
        <v>28</v>
      </c>
      <c r="C9" s="57"/>
      <c r="D9" s="49">
        <v>224900</v>
      </c>
      <c r="E9" s="112">
        <f>+GETPIVOTDATA("spent",Individuel!$A$3,"nom","Mody")</f>
        <v>224900</v>
      </c>
      <c r="F9" s="58"/>
      <c r="G9" s="57"/>
      <c r="H9" s="58"/>
      <c r="I9" s="57"/>
      <c r="J9" s="58">
        <f t="shared" si="0"/>
        <v>0</v>
      </c>
    </row>
    <row r="10" spans="1:10" ht="15" x14ac:dyDescent="0.25">
      <c r="A10" s="55" t="s">
        <v>57</v>
      </c>
      <c r="B10" s="56" t="s">
        <v>15</v>
      </c>
      <c r="C10" s="57"/>
      <c r="D10" s="49">
        <v>313300</v>
      </c>
      <c r="E10" s="112">
        <f>+GETPIVOTDATA("spent",Individuel!$A$3,"nom","Seynabou")</f>
        <v>313300</v>
      </c>
      <c r="F10" s="58"/>
      <c r="G10" s="57"/>
      <c r="H10" s="58"/>
      <c r="I10" s="57"/>
      <c r="J10" s="58">
        <f t="shared" si="0"/>
        <v>0</v>
      </c>
    </row>
    <row r="11" spans="1:10" ht="15" x14ac:dyDescent="0.25">
      <c r="A11" s="55" t="s">
        <v>69</v>
      </c>
      <c r="B11" s="56" t="s">
        <v>59</v>
      </c>
      <c r="C11" s="57"/>
      <c r="D11" s="49">
        <v>78000</v>
      </c>
      <c r="E11" s="112">
        <f>+GETPIVOTDATA("spent",Individuel!$A$3,"nom","E5")</f>
        <v>78000</v>
      </c>
      <c r="F11" s="58"/>
      <c r="G11" s="57" t="s">
        <v>12</v>
      </c>
      <c r="H11" s="58"/>
      <c r="I11" s="57"/>
      <c r="J11" s="58">
        <f t="shared" si="0"/>
        <v>0</v>
      </c>
    </row>
    <row r="12" spans="1:10" ht="15" x14ac:dyDescent="0.25">
      <c r="A12" s="55" t="s">
        <v>70</v>
      </c>
      <c r="B12" s="56" t="s">
        <v>59</v>
      </c>
      <c r="C12" s="57"/>
      <c r="D12" s="49">
        <v>71500</v>
      </c>
      <c r="E12" s="112">
        <f>+GETPIVOTDATA("spent",Individuel!$A$3,"nom","E6")</f>
        <v>71500</v>
      </c>
      <c r="F12" s="58"/>
      <c r="G12" s="57"/>
      <c r="H12" s="58"/>
      <c r="I12" s="57"/>
      <c r="J12" s="58">
        <f t="shared" si="0"/>
        <v>0</v>
      </c>
    </row>
    <row r="13" spans="1:10" ht="15" x14ac:dyDescent="0.25">
      <c r="A13" s="55" t="s">
        <v>84</v>
      </c>
      <c r="B13" s="56" t="s">
        <v>260</v>
      </c>
      <c r="C13" s="57"/>
      <c r="D13" s="49">
        <v>50000</v>
      </c>
      <c r="E13" s="112">
        <f>+GETPIVOTDATA("spent",Individuel!$A$3,"nom","Danielle")</f>
        <v>50000</v>
      </c>
      <c r="F13" s="58"/>
      <c r="G13" s="57"/>
      <c r="H13" s="58"/>
      <c r="I13" s="57"/>
      <c r="J13" s="58">
        <f t="shared" si="0"/>
        <v>0</v>
      </c>
    </row>
    <row r="14" spans="1:10" x14ac:dyDescent="0.2">
      <c r="A14" s="59" t="s">
        <v>62</v>
      </c>
      <c r="B14" s="60"/>
      <c r="C14" s="61"/>
      <c r="D14" s="62">
        <f>SUM(D2:D13)</f>
        <v>4627600</v>
      </c>
      <c r="E14" s="62">
        <f>SUM(E2:E13)</f>
        <v>4627600</v>
      </c>
      <c r="F14" s="61">
        <f>SUM(F2:F12)</f>
        <v>0</v>
      </c>
      <c r="G14" s="61">
        <f>SUM(G2:G12)</f>
        <v>0</v>
      </c>
      <c r="H14" s="61">
        <f>SUM(H2:H12)</f>
        <v>0</v>
      </c>
      <c r="I14" s="61">
        <f>SUM(I2:I12)</f>
        <v>0</v>
      </c>
      <c r="J14" s="63">
        <f>SUM(J2:J13)</f>
        <v>0</v>
      </c>
    </row>
    <row r="15" spans="1:10" x14ac:dyDescent="0.2">
      <c r="A15" s="84" t="s">
        <v>51</v>
      </c>
      <c r="B15" s="85"/>
      <c r="C15" s="95">
        <v>0</v>
      </c>
      <c r="D15" s="86">
        <v>0</v>
      </c>
      <c r="E15" s="87">
        <v>0</v>
      </c>
      <c r="F15" s="87">
        <v>0</v>
      </c>
      <c r="G15" s="86"/>
      <c r="H15" s="86">
        <v>0</v>
      </c>
      <c r="I15" s="88"/>
      <c r="J15" s="67">
        <f>+C15+D15-E15+F15-G15</f>
        <v>0</v>
      </c>
    </row>
    <row r="16" spans="1:10" x14ac:dyDescent="0.2">
      <c r="A16" s="89" t="s">
        <v>52</v>
      </c>
      <c r="B16" s="64"/>
      <c r="C16" s="68">
        <v>0</v>
      </c>
      <c r="D16" s="66"/>
      <c r="E16" s="66"/>
      <c r="F16" s="66">
        <v>0</v>
      </c>
      <c r="G16" s="66"/>
      <c r="H16" s="66"/>
      <c r="I16" s="90"/>
      <c r="J16" s="67">
        <f>+C16+D16-E16+F16-G16</f>
        <v>0</v>
      </c>
    </row>
    <row r="17" spans="1:10" x14ac:dyDescent="0.2">
      <c r="A17" s="89" t="s">
        <v>53</v>
      </c>
      <c r="B17" s="65">
        <v>0</v>
      </c>
      <c r="C17" s="65">
        <v>9818723</v>
      </c>
      <c r="D17" s="65">
        <v>12169509</v>
      </c>
      <c r="E17" s="111">
        <f>+GETPIVOTDATA("spent",Individuel!$A$3,"nom","SGBS")</f>
        <v>3794342</v>
      </c>
      <c r="F17" s="114">
        <v>5791500</v>
      </c>
      <c r="G17" s="65"/>
      <c r="H17" s="65"/>
      <c r="I17" s="90">
        <v>0</v>
      </c>
      <c r="J17" s="67">
        <f>+C17+D17-E17-F17-G17</f>
        <v>12402390</v>
      </c>
    </row>
    <row r="18" spans="1:10" x14ac:dyDescent="0.2">
      <c r="A18" s="89"/>
      <c r="B18" s="65">
        <v>0</v>
      </c>
      <c r="C18" s="65">
        <v>0</v>
      </c>
      <c r="D18" s="65">
        <v>0</v>
      </c>
      <c r="E18" s="65"/>
      <c r="F18" s="69">
        <v>0</v>
      </c>
      <c r="G18" s="65"/>
      <c r="H18" s="65">
        <v>0</v>
      </c>
      <c r="I18" s="90">
        <v>0</v>
      </c>
      <c r="J18" s="67">
        <f>+C18+D18-E18+F18</f>
        <v>0</v>
      </c>
    </row>
    <row r="19" spans="1:10" x14ac:dyDescent="0.2">
      <c r="A19" s="91"/>
      <c r="B19" s="92">
        <v>0</v>
      </c>
      <c r="C19" s="92"/>
      <c r="D19" s="92"/>
      <c r="E19" s="92"/>
      <c r="F19" s="93"/>
      <c r="G19" s="92"/>
      <c r="H19" s="92"/>
      <c r="I19" s="94">
        <v>0</v>
      </c>
      <c r="J19" s="67">
        <f>+C19+D19-E19+F19</f>
        <v>0</v>
      </c>
    </row>
    <row r="20" spans="1:10" ht="13.5" thickBot="1" x14ac:dyDescent="0.25">
      <c r="A20" s="70" t="s">
        <v>37</v>
      </c>
      <c r="B20" s="70"/>
      <c r="C20" s="71">
        <f t="shared" ref="C20:J20" si="1">SUM(C15:C19)</f>
        <v>9818723</v>
      </c>
      <c r="D20" s="71">
        <f t="shared" si="1"/>
        <v>12169509</v>
      </c>
      <c r="E20" s="71">
        <f t="shared" si="1"/>
        <v>3794342</v>
      </c>
      <c r="F20" s="71">
        <f t="shared" si="1"/>
        <v>5791500</v>
      </c>
      <c r="G20" s="71">
        <f t="shared" si="1"/>
        <v>0</v>
      </c>
      <c r="H20" s="71">
        <f t="shared" si="1"/>
        <v>0</v>
      </c>
      <c r="I20" s="71">
        <f t="shared" si="1"/>
        <v>0</v>
      </c>
      <c r="J20" s="82">
        <f t="shared" si="1"/>
        <v>12402390</v>
      </c>
    </row>
    <row r="21" spans="1:10" ht="13.5" thickBot="1" x14ac:dyDescent="0.25">
      <c r="A21" s="72" t="s">
        <v>63</v>
      </c>
      <c r="B21" s="73"/>
      <c r="C21" s="74">
        <f>+C14+C20</f>
        <v>9818723</v>
      </c>
      <c r="D21" s="74">
        <f t="shared" ref="D21:I21" si="2">+D14+D20</f>
        <v>16797109</v>
      </c>
      <c r="E21" s="113">
        <f>+E14+E20</f>
        <v>8421942</v>
      </c>
      <c r="F21" s="74">
        <f t="shared" si="2"/>
        <v>5791500</v>
      </c>
      <c r="G21" s="74">
        <f t="shared" si="2"/>
        <v>0</v>
      </c>
      <c r="H21" s="74">
        <f t="shared" si="2"/>
        <v>0</v>
      </c>
      <c r="I21" s="74">
        <f t="shared" si="2"/>
        <v>0</v>
      </c>
      <c r="J21" s="83">
        <f>+J14+J20</f>
        <v>12402390</v>
      </c>
    </row>
    <row r="23" spans="1:10" x14ac:dyDescent="0.2">
      <c r="A23" s="51" t="s">
        <v>61</v>
      </c>
      <c r="B23" s="51"/>
      <c r="C23" s="51">
        <v>204000</v>
      </c>
      <c r="D23" s="51">
        <v>4958500</v>
      </c>
      <c r="E23" s="51">
        <v>5157500</v>
      </c>
      <c r="F23" s="51"/>
      <c r="G23" s="51"/>
      <c r="H23" s="51"/>
      <c r="I23" s="51">
        <f>+C23+D23-E23-F23</f>
        <v>5000</v>
      </c>
    </row>
    <row r="24" spans="1:10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10" x14ac:dyDescent="0.2">
      <c r="A25" s="76" t="s">
        <v>258</v>
      </c>
      <c r="B25" s="77"/>
      <c r="C25" s="75"/>
      <c r="D25" s="76" t="s">
        <v>50</v>
      </c>
      <c r="E25" s="77"/>
      <c r="F25" s="75"/>
      <c r="G25" s="76" t="s">
        <v>259</v>
      </c>
      <c r="H25" s="77"/>
      <c r="I25" s="75"/>
    </row>
    <row r="26" spans="1:10" x14ac:dyDescent="0.2">
      <c r="A26" s="78" t="s">
        <v>44</v>
      </c>
      <c r="B26" s="79">
        <v>204000</v>
      </c>
      <c r="C26" s="75"/>
      <c r="D26" s="78" t="s">
        <v>47</v>
      </c>
      <c r="E26" s="79">
        <f>+D20</f>
        <v>12169509</v>
      </c>
      <c r="F26" s="75"/>
      <c r="G26" s="78" t="s">
        <v>44</v>
      </c>
      <c r="H26" s="79">
        <f>+I23</f>
        <v>5000</v>
      </c>
      <c r="I26" s="102">
        <f>+E27-E21</f>
        <v>0</v>
      </c>
    </row>
    <row r="27" spans="1:10" x14ac:dyDescent="0.2">
      <c r="A27" s="78" t="s">
        <v>45</v>
      </c>
      <c r="B27" s="79">
        <v>9818723</v>
      </c>
      <c r="C27" s="75"/>
      <c r="D27" s="78" t="s">
        <v>46</v>
      </c>
      <c r="E27" s="79">
        <f>+GETPIVOTDATA("spent",Individuel!$A$3)</f>
        <v>8421942</v>
      </c>
      <c r="F27" s="75"/>
      <c r="G27" s="78" t="s">
        <v>45</v>
      </c>
      <c r="H27" s="79">
        <f>+J21</f>
        <v>12402390</v>
      </c>
      <c r="I27" s="102"/>
    </row>
    <row r="28" spans="1:10" x14ac:dyDescent="0.2">
      <c r="A28" s="80" t="s">
        <v>38</v>
      </c>
      <c r="B28" s="81">
        <f>+B26+B27</f>
        <v>10022723</v>
      </c>
      <c r="C28" s="75"/>
      <c r="D28" s="80"/>
      <c r="E28" s="81">
        <f>+E26-E27</f>
        <v>3747567</v>
      </c>
      <c r="F28" s="75"/>
      <c r="G28" s="80" t="s">
        <v>38</v>
      </c>
      <c r="H28" s="81">
        <f>+H26+H27</f>
        <v>12407390</v>
      </c>
      <c r="I28" s="102"/>
      <c r="J28" s="54" t="s">
        <v>12</v>
      </c>
    </row>
    <row r="29" spans="1:10" x14ac:dyDescent="0.2">
      <c r="A29" s="75"/>
      <c r="B29" s="75"/>
      <c r="C29" s="75"/>
      <c r="D29" s="75"/>
      <c r="E29" s="75"/>
      <c r="F29" s="75"/>
      <c r="G29" s="75"/>
      <c r="H29" s="75"/>
      <c r="I29" s="75"/>
    </row>
    <row r="30" spans="1:10" x14ac:dyDescent="0.2">
      <c r="A30" s="75" t="s">
        <v>48</v>
      </c>
      <c r="B30" s="75">
        <f>+B28+E28-1362900</f>
        <v>12407390</v>
      </c>
      <c r="C30" s="75"/>
      <c r="D30" s="75"/>
      <c r="E30" s="75"/>
      <c r="F30" s="75"/>
      <c r="G30" s="75"/>
      <c r="H30" s="75"/>
      <c r="I30" s="75"/>
    </row>
    <row r="31" spans="1:10" x14ac:dyDescent="0.2">
      <c r="A31" s="75" t="s">
        <v>49</v>
      </c>
      <c r="B31" s="75">
        <f>+H28</f>
        <v>12407390</v>
      </c>
      <c r="C31" s="75"/>
      <c r="D31" s="75"/>
      <c r="E31" s="75"/>
      <c r="F31" s="75"/>
      <c r="G31" s="75"/>
      <c r="H31" s="75"/>
      <c r="I31" s="75"/>
    </row>
    <row r="32" spans="1:10" x14ac:dyDescent="0.2">
      <c r="A32" s="75" t="s">
        <v>39</v>
      </c>
      <c r="B32" s="75">
        <f>+B30-B31</f>
        <v>0</v>
      </c>
      <c r="C32" s="75"/>
      <c r="D32" s="75"/>
      <c r="E32" s="75"/>
      <c r="F32" s="75"/>
      <c r="G32" s="75"/>
      <c r="H32" s="75"/>
      <c r="I32" s="75"/>
    </row>
    <row r="33" spans="1:9" x14ac:dyDescent="0.2">
      <c r="A33" s="75"/>
      <c r="B33" s="75"/>
      <c r="C33" s="75"/>
      <c r="D33" s="75"/>
      <c r="E33" s="75"/>
      <c r="F33" s="75" t="s">
        <v>12</v>
      </c>
      <c r="G33" s="75"/>
      <c r="H33" s="75"/>
      <c r="I33" s="75"/>
    </row>
    <row r="34" spans="1:9" x14ac:dyDescent="0.2">
      <c r="A34" s="75"/>
      <c r="B34" s="75"/>
      <c r="C34" s="75"/>
      <c r="D34" s="75"/>
      <c r="E34" s="75"/>
      <c r="F34" s="75"/>
      <c r="G34" s="75"/>
      <c r="H34" s="75"/>
      <c r="I34" s="75"/>
    </row>
    <row r="35" spans="1:9" x14ac:dyDescent="0.2">
      <c r="A35" s="75"/>
      <c r="B35" s="75"/>
      <c r="C35" s="75"/>
      <c r="D35" s="75"/>
      <c r="E35" s="75"/>
      <c r="F35" s="75"/>
      <c r="G35" s="75"/>
      <c r="H35" s="75"/>
      <c r="I35" s="75"/>
    </row>
    <row r="36" spans="1:9" x14ac:dyDescent="0.2">
      <c r="A36" s="75"/>
      <c r="B36" s="75"/>
      <c r="C36" s="75"/>
      <c r="D36" s="75"/>
      <c r="E36" s="75"/>
      <c r="F36" s="75"/>
      <c r="G36" s="75"/>
      <c r="H36" s="75"/>
      <c r="I36" s="75"/>
    </row>
    <row r="37" spans="1:9" x14ac:dyDescent="0.2">
      <c r="A37" s="75"/>
      <c r="B37" s="75"/>
      <c r="C37" s="75"/>
      <c r="D37" s="75"/>
      <c r="E37" s="75"/>
      <c r="F37" s="75"/>
      <c r="G37" s="75"/>
      <c r="H37" s="75"/>
      <c r="I37" s="75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Individuel</vt:lpstr>
      <vt:lpstr>bilandecembre16</vt:lpstr>
      <vt:lpstr>Datadécem16</vt:lpstr>
      <vt:lpstr>RECAP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2016-11-04T11:13:55Z</cp:lastPrinted>
  <dcterms:created xsi:type="dcterms:W3CDTF">2016-04-25T11:19:09Z</dcterms:created>
  <dcterms:modified xsi:type="dcterms:W3CDTF">2017-02-01T10:47:32Z</dcterms:modified>
</cp:coreProperties>
</file>