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20490" windowHeight="7155" activeTab="2"/>
  </bookViews>
  <sheets>
    <sheet name="BILANOCT17" sheetId="3" r:id="rId1"/>
    <sheet name="IndividuelOCT17" sheetId="5" r:id="rId2"/>
    <sheet name="DATAOCT17" sheetId="1" r:id="rId3"/>
    <sheet name="RECAPOCT17" sheetId="4" r:id="rId4"/>
  </sheets>
  <definedNames>
    <definedName name="_xlnm._FilterDatabase" localSheetId="2" hidden="1">DATAOCT17!$A$1:$I$133</definedName>
  </definedNames>
  <calcPr calcId="152511"/>
  <pivotCaches>
    <pivotCache cacheId="4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4" l="1"/>
  <c r="B27" i="4" l="1"/>
  <c r="B28" i="4"/>
  <c r="B23" i="4"/>
  <c r="C17" i="4"/>
  <c r="B20" i="4"/>
  <c r="B22" i="4"/>
  <c r="C14" i="4"/>
  <c r="G11" i="4" l="1"/>
  <c r="E17" i="4"/>
  <c r="J2" i="4"/>
  <c r="C2" i="4" l="1"/>
  <c r="E11" i="4"/>
  <c r="E4" i="4"/>
  <c r="J11" i="4" l="1"/>
  <c r="J14" i="4" s="1"/>
  <c r="J4" i="4"/>
  <c r="C8" i="4" l="1"/>
  <c r="E14" i="4" l="1"/>
  <c r="I17" i="4" l="1"/>
  <c r="D8" i="4"/>
  <c r="E6" i="4"/>
  <c r="C15" i="4" l="1"/>
  <c r="J6" i="4"/>
  <c r="J7" i="4"/>
  <c r="H14" i="4" l="1"/>
  <c r="H15" i="4" s="1"/>
  <c r="H20" i="4" l="1"/>
  <c r="D13" i="4" l="1"/>
  <c r="D14" i="4" s="1"/>
  <c r="E20" i="4" s="1"/>
  <c r="D15" i="4" l="1"/>
  <c r="E3" i="4"/>
  <c r="E8" i="4" l="1"/>
  <c r="E15" i="4" s="1"/>
  <c r="E21" i="4" s="1"/>
  <c r="E23" i="4" s="1"/>
  <c r="J3" i="4"/>
  <c r="J8" i="4" s="1"/>
  <c r="H22" i="4" s="1"/>
  <c r="J10" i="4" l="1"/>
  <c r="J9" i="4" l="1"/>
  <c r="F14" i="4" l="1"/>
  <c r="F15" i="4" s="1"/>
  <c r="I8" i="4" l="1"/>
  <c r="I14" i="4"/>
  <c r="G15" i="4"/>
  <c r="J12" i="4"/>
  <c r="J13" i="4"/>
  <c r="I15" i="4" l="1"/>
  <c r="H21" i="4" l="1"/>
  <c r="H23" i="4" s="1"/>
  <c r="J15" i="4"/>
</calcChain>
</file>

<file path=xl/sharedStrings.xml><?xml version="1.0" encoding="utf-8"?>
<sst xmlns="http://schemas.openxmlformats.org/spreadsheetml/2006/main" count="528" uniqueCount="179">
  <si>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</si>
  <si>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</si>
  <si>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</si>
  <si>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</si>
  <si>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</si>
  <si>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</si>
  <si>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</si>
  <si>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</si>
  <si>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</si>
  <si>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</si>
  <si>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</si>
  <si>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</si>
  <si>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</si>
  <si>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</si>
  <si>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Bonus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</si>
  <si>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</si>
  <si>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</si>
  <si>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</si>
  <si>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</si>
  <si>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</si>
  <si>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</si>
  <si>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</si>
  <si>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</si>
  <si>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</si>
  <si>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</si>
  <si>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</si>
  <si>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</si>
  <si>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</si>
  <si>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</si>
  <si>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</si>
  <si>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</si>
  <si>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</si>
  <si>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</si>
  <si>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</si>
  <si>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</si>
  <si>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</si>
  <si>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</si>
  <si>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</si>
  <si>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</si>
  <si>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</si>
  <si>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</si>
  <si>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</si>
  <si>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</si>
  <si>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</si>
  <si>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</si>
  <si>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</si>
  <si>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</si>
  <si>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</si>
  <si>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</si>
  <si>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retrait appro Caisse</t>
  </si>
  <si>
    <t>oui</t>
  </si>
  <si>
    <t>Rent &amp; Utilities</t>
  </si>
  <si>
    <t>AH</t>
  </si>
  <si>
    <t>Internet</t>
  </si>
  <si>
    <t>Legal</t>
  </si>
  <si>
    <t>Investigations</t>
  </si>
  <si>
    <t>Total Avances</t>
  </si>
  <si>
    <t>Trust building</t>
  </si>
  <si>
    <t>Bassirou</t>
  </si>
  <si>
    <t>Papa Maktar</t>
  </si>
  <si>
    <t>Transfer fees</t>
  </si>
  <si>
    <t>E4</t>
  </si>
  <si>
    <t>Investigation</t>
  </si>
  <si>
    <t>Légal</t>
  </si>
  <si>
    <t>Rembours Prêts</t>
  </si>
  <si>
    <t xml:space="preserve">Transfert </t>
  </si>
  <si>
    <t xml:space="preserve">  </t>
  </si>
  <si>
    <t>Transport-Michel/Semaine 5 jrs</t>
  </si>
  <si>
    <t>Macktar</t>
  </si>
  <si>
    <t>Travel subsistence</t>
  </si>
  <si>
    <t>Achat Repas  et Raffraichissements/E4</t>
  </si>
  <si>
    <t>Prime de Panier E4/</t>
  </si>
  <si>
    <t>Frais Hebergement Hotel/01 nuité/E4</t>
  </si>
  <si>
    <t>AVAAZ2</t>
  </si>
  <si>
    <t>complément salaire michel septembre 2017/payé par espéce</t>
  </si>
  <si>
    <t>Bonus michel</t>
  </si>
  <si>
    <t>Bonus proposé/indemnité de stage/Bassirou</t>
  </si>
  <si>
    <t>Bonus proposé/indemnité de stage/Papa Maktar Diedhiou</t>
  </si>
  <si>
    <t>Prestation Service mensuelle E4/Septembre 2017</t>
  </si>
  <si>
    <t>Transport-Charlotte/bureau-Mint Intérieur-Dic -Bureau</t>
  </si>
  <si>
    <t>02/10/SALF01FAH</t>
  </si>
  <si>
    <t>Transport-Cécile/bureau-aéroport-aéroport -bureau</t>
  </si>
  <si>
    <t>02/10/SALF02FAH</t>
  </si>
  <si>
    <t>02/10/SALF06FAH</t>
  </si>
  <si>
    <t>Transport-Charlotte/bureau-sgbs-Bureau</t>
  </si>
  <si>
    <t>03/10/SALF01FAH</t>
  </si>
  <si>
    <t>Seeddo 2iéme quinzaine Septembre</t>
  </si>
  <si>
    <t>03/10/SALF06F01</t>
  </si>
  <si>
    <t>Prestation femme de ménage/Noflaay SARL</t>
  </si>
  <si>
    <t>03/10/SALF06F02</t>
  </si>
  <si>
    <t>Transport-Michel/maison-ipres-inspection du travail-Agence de location-bureau</t>
  </si>
  <si>
    <t>04/10/SALF06FAH</t>
  </si>
  <si>
    <t>Frais Wari/Envoi Budget E4</t>
  </si>
  <si>
    <t>04/10/SALF06F03</t>
  </si>
  <si>
    <t>Loyer bureau octobre 17 / Payé d'avance</t>
  </si>
  <si>
    <t>04/10/SALF06F04</t>
  </si>
  <si>
    <t>Prestation mensuelle / Loyer bureau payé d'avance</t>
  </si>
  <si>
    <t>04/10/SALF06F05</t>
  </si>
  <si>
    <t>Transport-Charlotte/bureau-Ambassade de France -Ambassade-Bureau</t>
  </si>
  <si>
    <t>04/10/SALF01FAH</t>
  </si>
  <si>
    <t>Transport-Charlotte/bureau-sgbs- sgbs-Bureau</t>
  </si>
  <si>
    <t>Transport-Michel/SGBS-bureau</t>
  </si>
  <si>
    <t>05/10/SALF06FAH</t>
  </si>
  <si>
    <t>Transport-Michel/bureau-SGBS-bureau</t>
  </si>
  <si>
    <t>06/10/SALF01FAH</t>
  </si>
  <si>
    <t>06//10/2017</t>
  </si>
  <si>
    <t>Transport Global E4 /Invest.Dakar-Mbour-Kaolack/ Aller et Retour</t>
  </si>
  <si>
    <t>06/10/SALF08FAH</t>
  </si>
  <si>
    <t>06/10/SALF08F06</t>
  </si>
  <si>
    <t>09/10/SALF06FAH</t>
  </si>
  <si>
    <t>Transport Global E4 /Semaines</t>
  </si>
  <si>
    <t>09/10/SALF08FAH</t>
  </si>
  <si>
    <t>Achat 01 Rouleaux SCOTH/</t>
  </si>
  <si>
    <t>09/10/SALF06F07</t>
  </si>
  <si>
    <t>Transport-Michel/Agence de location-sgbs-bureau</t>
  </si>
  <si>
    <t>11/10/SALF06FAH</t>
  </si>
  <si>
    <t>Transport-Michel/Bureau-Agence de location</t>
  </si>
  <si>
    <t>Transport-Charlotte/bureau-aéroport-pour voyage en guinée</t>
  </si>
  <si>
    <t>Transport-Charlotte-bagages/bureau-aéroport</t>
  </si>
  <si>
    <t>Transport-Michel/Maison-ipres- inspection du W-Caisse de sécurité-buro</t>
  </si>
  <si>
    <t>12/10/SALF06FAH</t>
  </si>
  <si>
    <t>Achat Divers ustensiles de cuisine /pour le bureau</t>
  </si>
  <si>
    <t>16/10/SALF01F08</t>
  </si>
  <si>
    <t>Transport-Charlotte/bureau-banque/aller et retour</t>
  </si>
  <si>
    <t>17/10/SALF06FAH</t>
  </si>
  <si>
    <t>18/10/SALF06FAH</t>
  </si>
  <si>
    <t>Transport-Michel/maison-bureau-ville-maison/courses</t>
  </si>
  <si>
    <t>20/10/SALF06FAH</t>
  </si>
  <si>
    <t>Transport-Charlotte/bureau-ambassade de France /Aller et Retour</t>
  </si>
  <si>
    <t>22/10/SALF06FAH</t>
  </si>
  <si>
    <t>Transport-Charlotte/bureau-sgbs plateau/aller et retour</t>
  </si>
  <si>
    <t>23/10/SALF06FAH</t>
  </si>
  <si>
    <t>Transport-Charlotte/bureau-sgbs/aller et retour</t>
  </si>
  <si>
    <t>24/10/SALF06FAH</t>
  </si>
  <si>
    <t xml:space="preserve">Seeddo 2iéme quinzaine Octobre 17 </t>
  </si>
  <si>
    <t>24/10/SALF06F09</t>
  </si>
  <si>
    <t xml:space="preserve">Transport Michel  / semaine </t>
  </si>
  <si>
    <t>Transport Cécile-bureau-ville-bureau</t>
  </si>
  <si>
    <t>CHARLOTTE</t>
  </si>
  <si>
    <t>Transport-Charlotte/ville-bureau/aller et retour/Mission JGI ( Partenaire)</t>
  </si>
  <si>
    <t>25/10/SALF06FAH</t>
  </si>
  <si>
    <t>Transport-Michel/bureau-ville /sos médecin</t>
  </si>
  <si>
    <t>Transport Global E4 /Semaines/Pr 3 jrs</t>
  </si>
  <si>
    <t>26/10/SALF08FAH</t>
  </si>
  <si>
    <t>Transport Cécile-bureau-su-bureau</t>
  </si>
  <si>
    <t>27/10/SALF06FAH</t>
  </si>
  <si>
    <t>Indemnité de Stage Bassirou/juriste octobre 2017</t>
  </si>
  <si>
    <t>27/10/SALF14F10</t>
  </si>
  <si>
    <t>27/10/SALF14F11</t>
  </si>
  <si>
    <t>Indemnité de Stage Papa Maktar Diédhiou/juriste octobre 2017</t>
  </si>
  <si>
    <t>27/10/SALF14F12</t>
  </si>
  <si>
    <t>27/10/SALF14F13</t>
  </si>
  <si>
    <t>27/10/SALF14F14</t>
  </si>
  <si>
    <t>27/10/SALF06F15</t>
  </si>
  <si>
    <t>27/10/SALF06F16</t>
  </si>
  <si>
    <t>Transport-Charlotte/bureau-aéroport-bureau/aller et retour</t>
  </si>
  <si>
    <t>28/10/SALF06FAH</t>
  </si>
  <si>
    <t>Achat repas  et Raffraichissements/pr équipe recrutement</t>
  </si>
  <si>
    <t xml:space="preserve"> Team Building</t>
  </si>
  <si>
    <t>28/10/SALF06F17</t>
  </si>
  <si>
    <t>28/10/SALF06F18</t>
  </si>
  <si>
    <t>Internet bureau sept 2017</t>
  </si>
  <si>
    <t>30/10/SALF06F19</t>
  </si>
  <si>
    <t>Transport-Michel/maison-bureau-ville-bureau/courses</t>
  </si>
  <si>
    <t>30/10/SALF06FAH</t>
  </si>
  <si>
    <t>Transport Global E4 /Semaines/Pr 2 jrs</t>
  </si>
  <si>
    <t>30/10/SALF08FAH</t>
  </si>
  <si>
    <t>Transport Cécile-bureau-yoff</t>
  </si>
  <si>
    <t>Transport-Michel/Sgbs-bureau et Bureau-sgbs-bureau</t>
  </si>
  <si>
    <t>31/10/SALF06FAH</t>
  </si>
  <si>
    <t>Commission mouvement bancaire</t>
  </si>
  <si>
    <t>Bank Fees</t>
  </si>
  <si>
    <t>31/07/SALF06F58</t>
  </si>
  <si>
    <t xml:space="preserve"> 01/10/2017</t>
  </si>
  <si>
    <t>Solde comptable au 01/10/2017</t>
  </si>
  <si>
    <t xml:space="preserve">Restant du charlotte   : 1 087 136 </t>
  </si>
  <si>
    <t>Restant du Avance de Fond de Cécile /Pour Frais Médicaux : 300 000</t>
  </si>
  <si>
    <t>Solde comptable au 31/10/2017</t>
  </si>
  <si>
    <t>Team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</si>
</sst>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5" fillId="0" borderId="1" xfId="1" applyNumberFormat="1" applyFont="1" applyBorder="1"/>
    <xf numFmtId="1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5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5" fontId="6" fillId="5" borderId="1" xfId="3" applyNumberFormat="1" applyFont="1" applyFill="1" applyBorder="1"/>
    <xf numFmtId="165" fontId="6" fillId="0" borderId="1" xfId="3" applyNumberFormat="1" applyFont="1" applyFill="1" applyBorder="1"/>
    <xf numFmtId="14" fontId="5" fillId="6" borderId="1" xfId="4" applyNumberFormat="1" applyFont="1" applyFill="1" applyBorder="1"/>
    <xf numFmtId="164" fontId="5" fillId="6" borderId="1" xfId="4" applyNumberFormat="1" applyFont="1" applyFill="1" applyBorder="1"/>
    <xf numFmtId="165" fontId="5" fillId="6" borderId="1" xfId="3" applyNumberFormat="1" applyFont="1" applyFill="1" applyBorder="1"/>
    <xf numFmtId="165" fontId="6" fillId="6" borderId="1" xfId="3" applyNumberFormat="1" applyFont="1" applyFill="1" applyBorder="1"/>
    <xf numFmtId="14" fontId="5" fillId="7" borderId="0" xfId="4" applyNumberFormat="1" applyFont="1" applyFill="1" applyBorder="1"/>
    <xf numFmtId="165" fontId="5" fillId="7" borderId="0" xfId="3" applyNumberFormat="1" applyFont="1" applyFill="1" applyBorder="1"/>
    <xf numFmtId="43" fontId="5" fillId="7" borderId="0" xfId="3" applyNumberFormat="1" applyFont="1" applyFill="1" applyBorder="1"/>
    <xf numFmtId="43" fontId="5" fillId="3" borderId="1" xfId="3" applyNumberFormat="1" applyFont="1" applyFill="1" applyBorder="1"/>
    <xf numFmtId="165" fontId="8" fillId="7" borderId="0" xfId="3" applyNumberFormat="1" applyFont="1" applyFill="1" applyBorder="1" applyAlignment="1">
      <alignment horizontal="center" vertical="center"/>
    </xf>
    <xf numFmtId="166" fontId="5" fillId="7" borderId="0" xfId="3" applyNumberFormat="1" applyFont="1" applyFill="1" applyBorder="1"/>
    <xf numFmtId="0" fontId="7" fillId="8" borderId="0" xfId="4" applyFont="1" applyFill="1"/>
    <xf numFmtId="43" fontId="6" fillId="0" borderId="0" xfId="3" applyNumberFormat="1" applyFont="1"/>
    <xf numFmtId="167" fontId="7" fillId="0" borderId="2" xfId="4" applyNumberFormat="1" applyFont="1" applyBorder="1"/>
    <xf numFmtId="167" fontId="7" fillId="0" borderId="3" xfId="4" applyNumberFormat="1" applyFont="1" applyBorder="1"/>
    <xf numFmtId="43" fontId="5" fillId="7" borderId="3" xfId="3" applyNumberFormat="1" applyFont="1" applyFill="1" applyBorder="1"/>
    <xf numFmtId="165" fontId="5" fillId="0" borderId="0" xfId="1" applyNumberFormat="1" applyFont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43" fontId="6" fillId="0" borderId="10" xfId="3" applyNumberFormat="1" applyFont="1" applyBorder="1"/>
    <xf numFmtId="43" fontId="5" fillId="7" borderId="11" xfId="3" applyNumberFormat="1" applyFont="1" applyFill="1" applyBorder="1"/>
    <xf numFmtId="14" fontId="5" fillId="7" borderId="4" xfId="4" applyNumberFormat="1" applyFont="1" applyFill="1" applyBorder="1"/>
    <xf numFmtId="14" fontId="5" fillId="7" borderId="12" xfId="4" applyNumberFormat="1" applyFont="1" applyFill="1" applyBorder="1"/>
    <xf numFmtId="165" fontId="5" fillId="7" borderId="12" xfId="3" applyNumberFormat="1" applyFont="1" applyFill="1" applyBorder="1"/>
    <xf numFmtId="43" fontId="5" fillId="7" borderId="12" xfId="3" applyNumberFormat="1" applyFont="1" applyFill="1" applyBorder="1"/>
    <xf numFmtId="43" fontId="5" fillId="7" borderId="5" xfId="3" applyNumberFormat="1" applyFont="1" applyFill="1" applyBorder="1"/>
    <xf numFmtId="14" fontId="5" fillId="7" borderId="6" xfId="4" applyNumberFormat="1" applyFont="1" applyFill="1" applyBorder="1"/>
    <xf numFmtId="165" fontId="5" fillId="7" borderId="7" xfId="3" applyNumberFormat="1" applyFont="1" applyFill="1" applyBorder="1"/>
    <xf numFmtId="14" fontId="5" fillId="7" borderId="8" xfId="4" applyNumberFormat="1" applyFont="1" applyFill="1" applyBorder="1"/>
    <xf numFmtId="165" fontId="5" fillId="7" borderId="13" xfId="3" applyNumberFormat="1" applyFont="1" applyFill="1" applyBorder="1"/>
    <xf numFmtId="166" fontId="5" fillId="7" borderId="13" xfId="3" applyNumberFormat="1" applyFont="1" applyFill="1" applyBorder="1"/>
    <xf numFmtId="165" fontId="5" fillId="7" borderId="9" xfId="3" applyNumberFormat="1" applyFont="1" applyFill="1" applyBorder="1"/>
    <xf numFmtId="43" fontId="8" fillId="7" borderId="12" xfId="3" applyFont="1" applyFill="1" applyBorder="1"/>
    <xf numFmtId="165" fontId="5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wrapText="1"/>
    </xf>
    <xf numFmtId="165" fontId="9" fillId="0" borderId="0" xfId="1" applyNumberFormat="1" applyFont="1"/>
    <xf numFmtId="43" fontId="5" fillId="0" borderId="0" xfId="0" applyNumberFormat="1" applyFont="1"/>
    <xf numFmtId="165" fontId="8" fillId="7" borderId="0" xfId="3" applyNumberFormat="1" applyFont="1" applyFill="1" applyBorder="1"/>
    <xf numFmtId="166" fontId="8" fillId="7" borderId="0" xfId="3" applyNumberFormat="1" applyFont="1" applyFill="1" applyBorder="1"/>
    <xf numFmtId="43" fontId="8" fillId="3" borderId="1" xfId="3" applyNumberFormat="1" applyFont="1" applyFill="1" applyBorder="1"/>
    <xf numFmtId="165" fontId="8" fillId="0" borderId="1" xfId="1" applyNumberFormat="1" applyFont="1" applyBorder="1"/>
    <xf numFmtId="165" fontId="8" fillId="0" borderId="6" xfId="1" applyNumberFormat="1" applyFont="1" applyBorder="1"/>
    <xf numFmtId="165" fontId="8" fillId="0" borderId="7" xfId="1" applyNumberFormat="1" applyFont="1" applyBorder="1"/>
    <xf numFmtId="165" fontId="8" fillId="0" borderId="0" xfId="1" applyNumberFormat="1" applyFont="1"/>
    <xf numFmtId="165" fontId="8" fillId="0" borderId="8" xfId="1" applyNumberFormat="1" applyFont="1" applyBorder="1"/>
    <xf numFmtId="165" fontId="8" fillId="0" borderId="9" xfId="1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0" fontId="0" fillId="2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/>
    </xf>
    <xf numFmtId="165" fontId="5" fillId="0" borderId="8" xfId="1" applyNumberFormat="1" applyFont="1" applyBorder="1"/>
    <xf numFmtId="165" fontId="5" fillId="0" borderId="9" xfId="1" applyNumberFormat="1" applyFont="1" applyBorder="1"/>
    <xf numFmtId="165" fontId="8" fillId="0" borderId="0" xfId="1" applyNumberFormat="1" applyFont="1" applyBorder="1"/>
    <xf numFmtId="0" fontId="11" fillId="0" borderId="0" xfId="0" applyFont="1" applyFill="1" applyBorder="1" applyAlignment="1">
      <alignment horizontal="right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Border="1"/>
    <xf numFmtId="0" fontId="12" fillId="0" borderId="0" xfId="0" applyFont="1" applyFill="1"/>
    <xf numFmtId="2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5" fontId="12" fillId="0" borderId="0" xfId="1" applyNumberFormat="1" applyFont="1" applyFill="1" applyBorder="1" applyAlignment="1"/>
    <xf numFmtId="0" fontId="12" fillId="2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2" borderId="0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6" fillId="5" borderId="1" xfId="3" applyNumberFormat="1" applyFont="1" applyFill="1" applyBorder="1" applyAlignment="1">
      <alignment horizontal="center"/>
    </xf>
    <xf numFmtId="165" fontId="5" fillId="6" borderId="1" xfId="3" applyNumberFormat="1" applyFont="1" applyFill="1" applyBorder="1" applyAlignment="1">
      <alignment horizontal="center"/>
    </xf>
    <xf numFmtId="165" fontId="8" fillId="2" borderId="7" xfId="3" applyNumberFormat="1" applyFont="1" applyFill="1" applyBorder="1"/>
    <xf numFmtId="165" fontId="5" fillId="6" borderId="1" xfId="1" applyNumberFormat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1" applyNumberFormat="1" applyFont="1" applyFill="1" applyBorder="1" applyAlignment="1">
      <alignment horizontal="left" vertical="center"/>
    </xf>
    <xf numFmtId="14" fontId="0" fillId="2" borderId="0" xfId="0" applyNumberFormat="1" applyFont="1" applyFill="1" applyBorder="1" applyAlignment="1">
      <alignment horizontal="center"/>
    </xf>
    <xf numFmtId="0" fontId="13" fillId="2" borderId="7" xfId="1" applyNumberFormat="1" applyFont="1" applyFill="1" applyBorder="1" applyAlignment="1">
      <alignment horizontal="left" vertical="center"/>
    </xf>
    <xf numFmtId="165" fontId="8" fillId="8" borderId="0" xfId="1" applyNumberFormat="1" applyFont="1" applyFill="1"/>
    <xf numFmtId="165" fontId="5" fillId="8" borderId="0" xfId="1" applyNumberFormat="1" applyFont="1" applyFill="1"/>
    <xf numFmtId="165" fontId="8" fillId="2" borderId="0" xfId="1" applyNumberFormat="1" applyFont="1" applyFill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3" fillId="0" borderId="0" xfId="1" applyNumberFormat="1" applyFont="1" applyFill="1" applyBorder="1" applyAlignment="1">
      <alignment horizontal="left" vertical="center"/>
    </xf>
    <xf numFmtId="165" fontId="5" fillId="10" borderId="0" xfId="1" applyNumberFormat="1" applyFont="1" applyFill="1"/>
    <xf numFmtId="0" fontId="3" fillId="9" borderId="0" xfId="0" applyFont="1" applyFill="1" applyBorder="1" applyAlignment="1">
      <alignment horizontal="lef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91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3048.559468865744" createdVersion="5" refreshedVersion="5" minRefreshableVersion="3" recordCount="133">
  <cacheSource type="worksheet">
    <worksheetSource ref="A1:G1048576" sheet="DATAOCT17"/>
  </cacheSource>
  <cacheFields count="7">
    <cacheField name="Date" numFmtId="0">
      <sharedItems containsDate="1" containsBlank="1" containsMixedTypes="1" minDate="2017-10-02T00:00:00" maxDate="2017-11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5">
        <s v="Transport"/>
        <s v="Telephone"/>
        <s v="Services"/>
        <s v="Transfer fees"/>
        <s v="Rent &amp; Utilities"/>
        <s v="Trust building"/>
        <s v="Travel subsistence"/>
        <s v="Office Materials"/>
        <s v="Personnel"/>
        <s v="Bonus"/>
        <s v=" Team Building"/>
        <s v="Internet"/>
        <s v="Bank Fees"/>
        <m/>
        <s v="Equipment" u="1"/>
        <s v="téléphone" u="1"/>
        <s v=" Jail Visits" u="1"/>
        <s v=" Lawyer fees" u="1"/>
        <s v="TravelExpenses" u="1"/>
        <s v=" Office Materials" u="1"/>
        <s v="Office Material" u="1"/>
        <s v="Rent &amp; Utilities " u="1"/>
        <s v="Lawyer fees" u="1"/>
        <s v="TravelExpenses " u="1"/>
        <s v=" Trust building" u="1"/>
        <s v="Bank charges" u="1"/>
        <s v=" " u="1"/>
        <s v="Telephon" u="1"/>
        <s v="Flight" u="1"/>
        <s v=" Personnel" u="1"/>
        <s v="Team Building" u="1"/>
        <s v=" Travel subsistence" u="1"/>
        <s v=" Bonus" u="1"/>
        <s v="Transfer fee" u="1"/>
        <s v=" téléphon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4">
        <s v="Management"/>
        <s v="Office"/>
        <s v="Investigations"/>
        <s v="Legal"/>
        <m/>
        <s v="Bonus" u="1"/>
        <s v="External Relations" u="1"/>
        <s v="Media" u="1"/>
        <s v=" Management" u="1"/>
        <s v="CCU" u="1"/>
        <s v=" Investigations" u="1"/>
        <s v="Team Building" u="1"/>
        <s v=" External Relations" u="1"/>
        <s v="Operations" u="1"/>
      </sharedItems>
    </cacheField>
    <cacheField name="spent" numFmtId="0">
      <sharedItems containsString="0" containsBlank="1" containsNumber="1" containsInteger="1" minValue="500" maxValue="350000"/>
    </cacheField>
    <cacheField name="nom" numFmtId="0">
      <sharedItems containsBlank="1"/>
    </cacheField>
    <cacheField name="donor" numFmtId="0">
      <sharedItems containsBlank="1" count="14">
        <s v="AVAAZ2"/>
        <s v="CHARLOTTE"/>
        <m/>
        <s v="USFWS EAGLE1" u="1"/>
        <s v="USFWS EAGLE3" u="1"/>
        <s v="BONDERMAN 4" u="1"/>
        <s v="USWFS EAGLE 3" u="1"/>
        <s v="BONDERMAN 5" u="1"/>
        <s v="USWFS EAGLE3" u="1"/>
        <s v="BONDERMAN 6" u="1"/>
        <s v="BORNFREE" u="1"/>
        <s v="BONDERMAN 7" u="1"/>
        <s v="USFWS EAGLE2" u="1"/>
        <s v="AVAAZ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3048.56103877315" createdVersion="4" refreshedVersion="5" minRefreshableVersion="3" recordCount="133">
  <cacheSource type="worksheet">
    <worksheetSource ref="A1:I1048576" sheet="DATAOCT17"/>
  </cacheSource>
  <cacheFields count="9">
    <cacheField name="Date" numFmtId="0">
      <sharedItems containsDate="1" containsBlank="1" containsMixedTypes="1" minDate="2017-10-02T00:00:00" maxDate="2017-11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500" maxValue="350000"/>
    </cacheField>
    <cacheField name="nom" numFmtId="0">
      <sharedItems containsBlank="1" count="23">
        <s v="Charlotte"/>
        <s v="Cécile"/>
        <s v="Michel"/>
        <s v="SGBS"/>
        <s v="E4"/>
        <s v="Bassirou"/>
        <s v="Macktar"/>
        <m/>
        <s v="Lucas" u="1"/>
        <s v="E11" u="1"/>
        <s v="Cecile" u="1"/>
        <s v="E2" u="1"/>
        <s v="E6" u="1"/>
        <s v="seynabou" u="1"/>
        <s v="Alioune" u="1"/>
        <s v="Papa Maktar" u="1"/>
        <s v="Alain" u="1"/>
        <s v="E3" u="1"/>
        <s v="E5" u="1"/>
        <s v="CBAO" u="1"/>
        <s v="Mody" u="1"/>
        <s v="Aimé" u="1"/>
        <s v="danielle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d v="2017-10-02T00:00:00"/>
    <s v="Transport-Charlotte/bureau-Mint Intérieur-Dic -Bureau"/>
    <x v="0"/>
    <x v="0"/>
    <n v="6000"/>
    <s v="Charlotte"/>
    <x v="0"/>
  </r>
  <r>
    <d v="2017-10-02T00:00:00"/>
    <s v="Transport-Cécile/bureau-aéroport-aéroport -bureau"/>
    <x v="0"/>
    <x v="0"/>
    <n v="20000"/>
    <s v="Cécile"/>
    <x v="0"/>
  </r>
  <r>
    <d v="2017-10-02T00:00:00"/>
    <s v="Transport-Michel/Semaine 5 jrs"/>
    <x v="0"/>
    <x v="1"/>
    <n v="12500"/>
    <s v="Michel"/>
    <x v="0"/>
  </r>
  <r>
    <d v="2017-10-03T00:00:00"/>
    <s v="Transport-Charlotte/bureau-sgbs-Bureau"/>
    <x v="0"/>
    <x v="0"/>
    <n v="3000"/>
    <s v="Charlotte"/>
    <x v="0"/>
  </r>
  <r>
    <d v="2017-10-03T00:00:00"/>
    <s v="Seeddo 2iéme quinzaine Septembre"/>
    <x v="1"/>
    <x v="1"/>
    <n v="122000"/>
    <s v="Michel"/>
    <x v="0"/>
  </r>
  <r>
    <d v="2017-10-03T00:00:00"/>
    <s v="Prestation femme de ménage/Noflaay SARL"/>
    <x v="2"/>
    <x v="1"/>
    <n v="47880"/>
    <s v="SGBS"/>
    <x v="0"/>
  </r>
  <r>
    <d v="2017-10-04T00:00:00"/>
    <s v="Transport-Michel/maison-ipres-inspection du travail-Agence de location-bureau"/>
    <x v="0"/>
    <x v="1"/>
    <n v="5000"/>
    <s v="Michel"/>
    <x v="0"/>
  </r>
  <r>
    <d v="2017-10-04T00:00:00"/>
    <s v="Frais Wari/Envoi Budget E4"/>
    <x v="3"/>
    <x v="1"/>
    <n v="1800"/>
    <s v="Michel"/>
    <x v="0"/>
  </r>
  <r>
    <d v="2017-10-04T00:00:00"/>
    <s v="Loyer bureau octobre 17 / Payé d'avance"/>
    <x v="4"/>
    <x v="1"/>
    <n v="350000"/>
    <s v="SGBS"/>
    <x v="0"/>
  </r>
  <r>
    <d v="2017-10-04T00:00:00"/>
    <s v="Prestation mensuelle / Loyer bureau payé d'avance"/>
    <x v="4"/>
    <x v="1"/>
    <n v="100000"/>
    <s v="SGBS"/>
    <x v="0"/>
  </r>
  <r>
    <d v="2017-10-04T00:00:00"/>
    <s v="Transport-Charlotte/bureau-Ambassade de France -Ambassade-Bureau"/>
    <x v="0"/>
    <x v="0"/>
    <n v="5000"/>
    <s v="Charlotte"/>
    <x v="0"/>
  </r>
  <r>
    <d v="2017-10-04T00:00:00"/>
    <s v="Transport-Charlotte/bureau-sgbs- sgbs-Bureau"/>
    <x v="0"/>
    <x v="0"/>
    <n v="5000"/>
    <s v="Charlotte"/>
    <x v="0"/>
  </r>
  <r>
    <d v="2017-10-05T00:00:00"/>
    <s v="Transport-Michel/SGBS-bureau"/>
    <x v="0"/>
    <x v="1"/>
    <n v="1000"/>
    <s v="Michel"/>
    <x v="0"/>
  </r>
  <r>
    <d v="2017-10-05T00:00:00"/>
    <s v="Transport-Michel/bureau-SGBS-bureau"/>
    <x v="0"/>
    <x v="1"/>
    <n v="2000"/>
    <s v="Michel"/>
    <x v="0"/>
  </r>
  <r>
    <d v="2017-10-06T00:00:00"/>
    <s v="Transport-Charlotte/bureau-sgbs-Bureau"/>
    <x v="0"/>
    <x v="0"/>
    <n v="10000"/>
    <s v="Charlotte"/>
    <x v="0"/>
  </r>
  <r>
    <s v="06//10/2017"/>
    <s v="Transport Global E4 /Invest.Dakar-Mbour-Kaolack/ Aller et Retour"/>
    <x v="0"/>
    <x v="2"/>
    <n v="27000"/>
    <s v="E4"/>
    <x v="0"/>
  </r>
  <r>
    <s v="06//10/2017"/>
    <s v="Achat Repas  et Raffraichissements/E4"/>
    <x v="5"/>
    <x v="2"/>
    <n v="5000"/>
    <s v="E4"/>
    <x v="0"/>
  </r>
  <r>
    <s v="06//10/2017"/>
    <s v="Prime de Panier E4/"/>
    <x v="6"/>
    <x v="2"/>
    <n v="20000"/>
    <s v="E4"/>
    <x v="0"/>
  </r>
  <r>
    <s v="06//10/2017"/>
    <s v="Frais Hebergement Hotel/01 nuité/E4"/>
    <x v="6"/>
    <x v="2"/>
    <n v="20000"/>
    <s v="E4"/>
    <x v="0"/>
  </r>
  <r>
    <d v="2017-10-09T00:00:00"/>
    <s v="Transport-Michel/bureau-SGBS-bureau"/>
    <x v="0"/>
    <x v="1"/>
    <n v="2000"/>
    <s v="Michel"/>
    <x v="0"/>
  </r>
  <r>
    <d v="2017-10-09T00:00:00"/>
    <s v="Transport Global E4 /Semaines"/>
    <x v="0"/>
    <x v="2"/>
    <n v="10000"/>
    <s v="E4"/>
    <x v="0"/>
  </r>
  <r>
    <d v="2017-10-09T00:00:00"/>
    <s v="Achat 01 Rouleaux SCOTH/"/>
    <x v="7"/>
    <x v="1"/>
    <n v="500"/>
    <s v="Michel"/>
    <x v="0"/>
  </r>
  <r>
    <d v="2017-10-11T00:00:00"/>
    <s v="Transport-Michel/Agence de location-sgbs-bureau"/>
    <x v="0"/>
    <x v="1"/>
    <n v="2500"/>
    <s v="Michel"/>
    <x v="0"/>
  </r>
  <r>
    <d v="2017-10-11T00:00:00"/>
    <s v="Transport-Michel/Bureau-Agence de location"/>
    <x v="0"/>
    <x v="1"/>
    <n v="1500"/>
    <s v="Michel"/>
    <x v="0"/>
  </r>
  <r>
    <d v="2017-10-11T00:00:00"/>
    <s v="Transport-Charlotte/bureau-aéroport-pour voyage en guinée"/>
    <x v="0"/>
    <x v="0"/>
    <n v="10000"/>
    <s v="Charlotte"/>
    <x v="0"/>
  </r>
  <r>
    <d v="2017-10-11T00:00:00"/>
    <s v="Transport-Charlotte-bagages/bureau-aéroport"/>
    <x v="0"/>
    <x v="0"/>
    <n v="3000"/>
    <s v="Charlotte"/>
    <x v="0"/>
  </r>
  <r>
    <d v="2017-10-12T00:00:00"/>
    <s v="Transport-Michel/Maison-ipres- inspection du W-Caisse de sécurité-buro"/>
    <x v="0"/>
    <x v="1"/>
    <n v="5000"/>
    <s v="Michel"/>
    <x v="0"/>
  </r>
  <r>
    <d v="2017-10-16T00:00:00"/>
    <s v="Achat Divers ustensiles de cuisine /pour le bureau"/>
    <x v="7"/>
    <x v="1"/>
    <n v="47550"/>
    <s v="Charlotte"/>
    <x v="0"/>
  </r>
  <r>
    <d v="2017-10-17T00:00:00"/>
    <s v="Transport-Charlotte/bureau-banque/aller et retour"/>
    <x v="0"/>
    <x v="0"/>
    <n v="3000"/>
    <s v="Charlotte"/>
    <x v="0"/>
  </r>
  <r>
    <d v="2017-10-18T00:00:00"/>
    <s v="Transport-Charlotte/bureau-banque/aller et retour"/>
    <x v="0"/>
    <x v="0"/>
    <n v="4000"/>
    <s v="Charlotte"/>
    <x v="0"/>
  </r>
  <r>
    <d v="2017-10-20T00:00:00"/>
    <s v="Transport-Michel/maison-bureau-ville-maison/courses"/>
    <x v="0"/>
    <x v="1"/>
    <n v="5000"/>
    <s v="Michel"/>
    <x v="0"/>
  </r>
  <r>
    <d v="2017-10-22T00:00:00"/>
    <s v="Transport-Charlotte/bureau-ambassade de France /Aller et Retour"/>
    <x v="0"/>
    <x v="0"/>
    <n v="6000"/>
    <s v="Charlotte"/>
    <x v="0"/>
  </r>
  <r>
    <d v="2017-10-23T00:00:00"/>
    <s v="Transport-Charlotte/bureau-sgbs plateau/aller et retour"/>
    <x v="0"/>
    <x v="0"/>
    <n v="6000"/>
    <s v="Charlotte"/>
    <x v="0"/>
  </r>
  <r>
    <d v="2017-10-24T00:00:00"/>
    <s v="Transport-Charlotte/bureau-sgbs/aller et retour"/>
    <x v="0"/>
    <x v="0"/>
    <n v="3000"/>
    <s v="Charlotte"/>
    <x v="0"/>
  </r>
  <r>
    <d v="2017-10-24T00:00:00"/>
    <s v="Seeddo 2iéme quinzaine Octobre 17 "/>
    <x v="1"/>
    <x v="1"/>
    <n v="96700"/>
    <s v="Michel"/>
    <x v="0"/>
  </r>
  <r>
    <d v="2017-10-24T00:00:00"/>
    <s v="Transport Michel  / semaine "/>
    <x v="0"/>
    <x v="1"/>
    <n v="10000"/>
    <s v="Michel"/>
    <x v="0"/>
  </r>
  <r>
    <d v="2017-10-24T00:00:00"/>
    <s v="Transport Cécile-bureau-ville-bureau"/>
    <x v="0"/>
    <x v="0"/>
    <n v="4500"/>
    <s v="Cécile"/>
    <x v="1"/>
  </r>
  <r>
    <d v="2017-10-25T00:00:00"/>
    <s v="Transport-Charlotte/ville-bureau/aller et retour/Mission JGI ( Partenaire)"/>
    <x v="0"/>
    <x v="0"/>
    <n v="5000"/>
    <s v="Charlotte"/>
    <x v="1"/>
  </r>
  <r>
    <d v="2017-10-25T00:00:00"/>
    <s v="Transport-Michel/bureau-ville /sos médecin"/>
    <x v="0"/>
    <x v="1"/>
    <n v="2000"/>
    <s v="Michel"/>
    <x v="1"/>
  </r>
  <r>
    <d v="2017-10-26T00:00:00"/>
    <s v="Transport Global E4 /Semaines/Pr 3 jrs"/>
    <x v="0"/>
    <x v="2"/>
    <n v="6000"/>
    <s v="E4"/>
    <x v="1"/>
  </r>
  <r>
    <d v="2017-10-27T00:00:00"/>
    <s v="Transport Cécile-bureau-su-bureau"/>
    <x v="0"/>
    <x v="0"/>
    <n v="4000"/>
    <s v="Cécile"/>
    <x v="1"/>
  </r>
  <r>
    <d v="2017-10-27T00:00:00"/>
    <s v="Indemnité de Stage Bassirou/juriste octobre 2017"/>
    <x v="8"/>
    <x v="3"/>
    <n v="92893"/>
    <s v="Bassirou"/>
    <x v="1"/>
  </r>
  <r>
    <d v="2017-10-27T00:00:00"/>
    <s v="Bonus proposé/indemnité de stage/Bassirou"/>
    <x v="9"/>
    <x v="3"/>
    <n v="27107"/>
    <s v="Bassirou"/>
    <x v="1"/>
  </r>
  <r>
    <d v="2017-10-27T00:00:00"/>
    <s v="Indemnité de Stage Papa Maktar Diédhiou/juriste octobre 2017"/>
    <x v="8"/>
    <x v="3"/>
    <n v="92893"/>
    <s v="Macktar"/>
    <x v="1"/>
  </r>
  <r>
    <d v="2017-10-27T00:00:00"/>
    <s v="Bonus proposé/indemnité de stage/Papa Maktar Diedhiou"/>
    <x v="9"/>
    <x v="3"/>
    <n v="27107"/>
    <s v="Macktar"/>
    <x v="1"/>
  </r>
  <r>
    <d v="2017-10-27T00:00:00"/>
    <s v="Prestation Service mensuelle E4/Septembre 2017"/>
    <x v="2"/>
    <x v="2"/>
    <n v="90000"/>
    <s v="E4"/>
    <x v="1"/>
  </r>
  <r>
    <d v="2017-10-27T00:00:00"/>
    <s v="complément salaire michel septembre 2017/payé par espéce"/>
    <x v="8"/>
    <x v="1"/>
    <n v="280000"/>
    <s v="Michel"/>
    <x v="1"/>
  </r>
  <r>
    <d v="2017-10-27T00:00:00"/>
    <s v="Bonus michel"/>
    <x v="9"/>
    <x v="1"/>
    <n v="20000"/>
    <s v="Michel"/>
    <x v="1"/>
  </r>
  <r>
    <d v="2017-10-28T00:00:00"/>
    <s v="Transport-Charlotte/bureau-aéroport-bureau/aller et retour"/>
    <x v="0"/>
    <x v="0"/>
    <n v="10000"/>
    <s v="Charlotte"/>
    <x v="1"/>
  </r>
  <r>
    <d v="2017-10-28T00:00:00"/>
    <s v="Achat repas  et Raffraichissements/pr équipe recrutement"/>
    <x v="10"/>
    <x v="1"/>
    <n v="15900"/>
    <s v="Cécile"/>
    <x v="1"/>
  </r>
  <r>
    <d v="2017-10-28T00:00:00"/>
    <s v="Transport Cécile-bureau-su-bureau"/>
    <x v="0"/>
    <x v="0"/>
    <n v="3500"/>
    <s v="Cécile"/>
    <x v="1"/>
  </r>
  <r>
    <d v="2017-10-30T00:00:00"/>
    <s v="Achat repas  et Raffraichissements/pr équipe recrutement"/>
    <x v="10"/>
    <x v="1"/>
    <n v="20000"/>
    <s v="Cécile"/>
    <x v="1"/>
  </r>
  <r>
    <d v="2017-10-30T00:00:00"/>
    <s v="Internet bureau sept 2017"/>
    <x v="11"/>
    <x v="1"/>
    <n v="64200"/>
    <s v="Michel"/>
    <x v="1"/>
  </r>
  <r>
    <d v="2017-10-30T00:00:00"/>
    <s v="Transport-Michel/maison-bureau-ville-bureau/courses"/>
    <x v="0"/>
    <x v="1"/>
    <n v="3000"/>
    <s v="Michel"/>
    <x v="1"/>
  </r>
  <r>
    <d v="2017-10-30T00:00:00"/>
    <s v="Transport Michel  / semaine "/>
    <x v="0"/>
    <x v="1"/>
    <n v="10000"/>
    <s v="Michel"/>
    <x v="1"/>
  </r>
  <r>
    <d v="2017-10-30T00:00:00"/>
    <s v="Transport Global E4 /Semaines/Pr 2 jrs"/>
    <x v="0"/>
    <x v="2"/>
    <n v="4000"/>
    <s v="E4"/>
    <x v="1"/>
  </r>
  <r>
    <d v="2017-10-30T00:00:00"/>
    <s v="Transport Cécile-bureau-yoff"/>
    <x v="0"/>
    <x v="0"/>
    <n v="4000"/>
    <s v="Cécile"/>
    <x v="1"/>
  </r>
  <r>
    <d v="2017-10-31T00:00:00"/>
    <s v="Transport-Michel/Sgbs-bureau et Bureau-sgbs-bureau"/>
    <x v="0"/>
    <x v="1"/>
    <n v="3000"/>
    <s v="Michel"/>
    <x v="1"/>
  </r>
  <r>
    <d v="2017-10-31T00:00:00"/>
    <s v="Achat repas  et Raffraichissements/pr équipe recrutement"/>
    <x v="10"/>
    <x v="1"/>
    <n v="15500"/>
    <s v="Cécile"/>
    <x v="1"/>
  </r>
  <r>
    <d v="2017-10-31T00:00:00"/>
    <s v="Commission mouvement bancaire"/>
    <x v="12"/>
    <x v="1"/>
    <n v="11700"/>
    <s v="SGBS"/>
    <x v="0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  <r>
    <m/>
    <m/>
    <x v="13"/>
    <x v="4"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3">
  <r>
    <d v="2017-10-02T00:00:00"/>
    <s v="Transport-Charlotte/bureau-Mint Intérieur-Dic -Bureau"/>
    <s v="Transport"/>
    <s v="Management"/>
    <n v="6000"/>
    <x v="0"/>
    <s v="AVAAZ2"/>
    <s v="02/10/SALF01FAH"/>
    <s v="AH"/>
  </r>
  <r>
    <d v="2017-10-02T00:00:00"/>
    <s v="Transport-Cécile/bureau-aéroport-aéroport -bureau"/>
    <s v="Transport"/>
    <s v="Management"/>
    <n v="20000"/>
    <x v="1"/>
    <s v="AVAAZ2"/>
    <s v="02/10/SALF02FAH"/>
    <s v="AH"/>
  </r>
  <r>
    <d v="2017-10-02T00:00:00"/>
    <s v="Transport-Michel/Semaine 5 jrs"/>
    <s v="Transport"/>
    <s v="Office"/>
    <n v="12500"/>
    <x v="2"/>
    <s v="AVAAZ2"/>
    <s v="02/10/SALF06FAH"/>
    <s v="AH"/>
  </r>
  <r>
    <d v="2017-10-03T00:00:00"/>
    <s v="Transport-Charlotte/bureau-sgbs-Bureau"/>
    <s v="Transport"/>
    <s v="Management"/>
    <n v="3000"/>
    <x v="0"/>
    <s v="AVAAZ2"/>
    <s v="03/10/SALF01FAH"/>
    <s v="AH"/>
  </r>
  <r>
    <d v="2017-10-03T00:00:00"/>
    <s v="Seeddo 2iéme quinzaine Septembre"/>
    <s v="Telephone"/>
    <s v="Office"/>
    <n v="122000"/>
    <x v="2"/>
    <s v="AVAAZ2"/>
    <s v="03/10/SALF06F01"/>
    <s v="oui"/>
  </r>
  <r>
    <d v="2017-10-03T00:00:00"/>
    <s v="Prestation femme de ménage/Noflaay SARL"/>
    <s v="Services"/>
    <s v="Office"/>
    <n v="47880"/>
    <x v="3"/>
    <s v="AVAAZ2"/>
    <s v="03/10/SALF06F02"/>
    <s v="oui"/>
  </r>
  <r>
    <d v="2017-10-04T00:00:00"/>
    <s v="Transport-Michel/maison-ipres-inspection du travail-Agence de location-bureau"/>
    <s v="Transport"/>
    <s v="Office"/>
    <n v="5000"/>
    <x v="2"/>
    <s v="AVAAZ2"/>
    <s v="04/10/SALF06FAH"/>
    <s v="AH"/>
  </r>
  <r>
    <d v="2017-10-04T00:00:00"/>
    <s v="Frais Wari/Envoi Budget E4"/>
    <s v="Transfer fees"/>
    <s v="Office"/>
    <n v="1800"/>
    <x v="2"/>
    <s v="AVAAZ2"/>
    <s v="04/10/SALF06F03"/>
    <s v="oui"/>
  </r>
  <r>
    <d v="2017-10-04T00:00:00"/>
    <s v="Loyer bureau octobre 17 / Payé d'avance"/>
    <s v="Rent &amp; Utilities"/>
    <s v="Office"/>
    <n v="350000"/>
    <x v="3"/>
    <s v="AVAAZ2"/>
    <s v="04/10/SALF06F04"/>
    <s v="oui"/>
  </r>
  <r>
    <d v="2017-10-04T00:00:00"/>
    <s v="Prestation mensuelle / Loyer bureau payé d'avance"/>
    <s v="Rent &amp; Utilities"/>
    <s v="Office"/>
    <n v="100000"/>
    <x v="3"/>
    <s v="AVAAZ2"/>
    <s v="04/10/SALF06F05"/>
    <s v="oui"/>
  </r>
  <r>
    <d v="2017-10-04T00:00:00"/>
    <s v="Transport-Charlotte/bureau-Ambassade de France -Ambassade-Bureau"/>
    <s v="Transport"/>
    <s v="Management"/>
    <n v="5000"/>
    <x v="0"/>
    <s v="AVAAZ2"/>
    <s v="04/10/SALF01FAH"/>
    <s v="AH"/>
  </r>
  <r>
    <d v="2017-10-04T00:00:00"/>
    <s v="Transport-Charlotte/bureau-sgbs- sgbs-Bureau"/>
    <s v="Transport"/>
    <s v="Management"/>
    <n v="5000"/>
    <x v="0"/>
    <s v="AVAAZ2"/>
    <s v="04/10/SALF01FAH"/>
    <s v="AH"/>
  </r>
  <r>
    <d v="2017-10-05T00:00:00"/>
    <s v="Transport-Michel/SGBS-bureau"/>
    <s v="Transport"/>
    <s v="Office"/>
    <n v="1000"/>
    <x v="2"/>
    <s v="AVAAZ2"/>
    <s v="05/10/SALF06FAH"/>
    <s v="AH"/>
  </r>
  <r>
    <d v="2017-10-05T00:00:00"/>
    <s v="Transport-Michel/bureau-SGBS-bureau"/>
    <s v="Transport"/>
    <s v="Office"/>
    <n v="2000"/>
    <x v="2"/>
    <s v="AVAAZ2"/>
    <s v="05/10/SALF06FAH"/>
    <s v="AH"/>
  </r>
  <r>
    <d v="2017-10-06T00:00:00"/>
    <s v="Transport-Charlotte/bureau-sgbs-Bureau"/>
    <s v="Transport"/>
    <s v="Management"/>
    <n v="10000"/>
    <x v="0"/>
    <s v="AVAAZ2"/>
    <s v="06/10/SALF01FAH"/>
    <s v="AH"/>
  </r>
  <r>
    <s v="06//10/2017"/>
    <s v="Transport Global E4 /Invest.Dakar-Mbour-Kaolack/ Aller et Retour"/>
    <s v="Transport"/>
    <s v="Investigations"/>
    <n v="27000"/>
    <x v="4"/>
    <s v="AVAAZ2"/>
    <s v="06/10/SALF08FAH"/>
    <s v="AH"/>
  </r>
  <r>
    <s v="06//10/2017"/>
    <s v="Achat Repas  et Raffraichissements/E4"/>
    <s v="Trust building"/>
    <s v="Investigations"/>
    <n v="5000"/>
    <x v="4"/>
    <s v="AVAAZ2"/>
    <s v="06/10/SALF08FAH"/>
    <s v="AH"/>
  </r>
  <r>
    <s v="06//10/2017"/>
    <s v="Prime de Panier E4/"/>
    <s v="Travel subsistence"/>
    <s v="Investigations"/>
    <n v="20000"/>
    <x v="4"/>
    <s v="AVAAZ2"/>
    <s v="06/10/SALF08FAH"/>
    <s v="AH"/>
  </r>
  <r>
    <s v="06//10/2017"/>
    <s v="Frais Hebergement Hotel/01 nuité/E4"/>
    <s v="Travel subsistence"/>
    <s v="Investigations"/>
    <n v="20000"/>
    <x v="4"/>
    <s v="AVAAZ2"/>
    <s v="06/10/SALF08F06"/>
    <s v="oui"/>
  </r>
  <r>
    <d v="2017-10-09T00:00:00"/>
    <s v="Transport-Michel/bureau-SGBS-bureau"/>
    <s v="Transport"/>
    <s v="Office"/>
    <n v="2000"/>
    <x v="2"/>
    <s v="AVAAZ2"/>
    <s v="09/10/SALF06FAH"/>
    <s v="AH"/>
  </r>
  <r>
    <d v="2017-10-09T00:00:00"/>
    <s v="Transport Global E4 /Semaines"/>
    <s v="Transport"/>
    <s v="Investigations"/>
    <n v="10000"/>
    <x v="4"/>
    <s v="AVAAZ2"/>
    <s v="09/10/SALF08FAH"/>
    <s v="AH"/>
  </r>
  <r>
    <d v="2017-10-09T00:00:00"/>
    <s v="Achat 01 Rouleaux SCOTH/"/>
    <s v="Office Materials"/>
    <s v="Office"/>
    <n v="500"/>
    <x v="2"/>
    <s v="AVAAZ2"/>
    <s v="09/10/SALF06F07"/>
    <s v="oui"/>
  </r>
  <r>
    <d v="2017-10-11T00:00:00"/>
    <s v="Transport-Michel/Agence de location-sgbs-bureau"/>
    <s v="Transport"/>
    <s v="Office"/>
    <n v="2500"/>
    <x v="2"/>
    <s v="AVAAZ2"/>
    <s v="11/10/SALF06FAH"/>
    <s v="AH"/>
  </r>
  <r>
    <d v="2017-10-11T00:00:00"/>
    <s v="Transport-Michel/Bureau-Agence de location"/>
    <s v="Transport"/>
    <s v="Office"/>
    <n v="1500"/>
    <x v="2"/>
    <s v="AVAAZ2"/>
    <s v="11/10/SALF06FAH"/>
    <s v="AH"/>
  </r>
  <r>
    <d v="2017-10-11T00:00:00"/>
    <s v="Transport-Charlotte/bureau-aéroport-pour voyage en guinée"/>
    <s v="Transport"/>
    <s v="Management"/>
    <n v="10000"/>
    <x v="0"/>
    <s v="AVAAZ2"/>
    <s v="11/10/SALF06FAH"/>
    <s v="AH"/>
  </r>
  <r>
    <d v="2017-10-11T00:00:00"/>
    <s v="Transport-Charlotte-bagages/bureau-aéroport"/>
    <s v="Transport"/>
    <s v="Management"/>
    <n v="3000"/>
    <x v="0"/>
    <s v="AVAAZ2"/>
    <s v="11/10/SALF06FAH"/>
    <s v="AH"/>
  </r>
  <r>
    <d v="2017-10-12T00:00:00"/>
    <s v="Transport-Michel/Maison-ipres- inspection du W-Caisse de sécurité-buro"/>
    <s v="Transport"/>
    <s v="Office"/>
    <n v="5000"/>
    <x v="2"/>
    <s v="AVAAZ2"/>
    <s v="12/10/SALF06FAH"/>
    <s v="AH"/>
  </r>
  <r>
    <d v="2017-10-16T00:00:00"/>
    <s v="Achat Divers ustensiles de cuisine /pour le bureau"/>
    <s v="Office Materials"/>
    <s v="Office"/>
    <n v="47550"/>
    <x v="0"/>
    <s v="AVAAZ2"/>
    <s v="16/10/SALF01F08"/>
    <s v="oui"/>
  </r>
  <r>
    <d v="2017-10-17T00:00:00"/>
    <s v="Transport-Charlotte/bureau-banque/aller et retour"/>
    <s v="Transport"/>
    <s v="Management"/>
    <n v="3000"/>
    <x v="0"/>
    <s v="AVAAZ2"/>
    <s v="17/10/SALF06FAH"/>
    <s v="AH"/>
  </r>
  <r>
    <d v="2017-10-18T00:00:00"/>
    <s v="Transport-Charlotte/bureau-banque/aller et retour"/>
    <s v="Transport"/>
    <s v="Management"/>
    <n v="4000"/>
    <x v="0"/>
    <s v="AVAAZ2"/>
    <s v="18/10/SALF06FAH"/>
    <s v="AH"/>
  </r>
  <r>
    <d v="2017-10-20T00:00:00"/>
    <s v="Transport-Michel/maison-bureau-ville-maison/courses"/>
    <s v="Transport"/>
    <s v="Office"/>
    <n v="5000"/>
    <x v="2"/>
    <s v="AVAAZ2"/>
    <s v="20/10/SALF06FAH"/>
    <s v="AH"/>
  </r>
  <r>
    <d v="2017-10-22T00:00:00"/>
    <s v="Transport-Charlotte/bureau-ambassade de France /Aller et Retour"/>
    <s v="Transport"/>
    <s v="Management"/>
    <n v="6000"/>
    <x v="0"/>
    <s v="AVAAZ2"/>
    <s v="22/10/SALF06FAH"/>
    <s v="AH"/>
  </r>
  <r>
    <d v="2017-10-23T00:00:00"/>
    <s v="Transport-Charlotte/bureau-sgbs plateau/aller et retour"/>
    <s v="Transport"/>
    <s v="Management"/>
    <n v="6000"/>
    <x v="0"/>
    <s v="AVAAZ2"/>
    <s v="23/10/SALF06FAH"/>
    <s v="AH"/>
  </r>
  <r>
    <d v="2017-10-24T00:00:00"/>
    <s v="Transport-Charlotte/bureau-sgbs/aller et retour"/>
    <s v="Transport"/>
    <s v="Management"/>
    <n v="3000"/>
    <x v="0"/>
    <s v="AVAAZ2"/>
    <s v="24/10/SALF06FAH"/>
    <s v="AH"/>
  </r>
  <r>
    <d v="2017-10-24T00:00:00"/>
    <s v="Seeddo 2iéme quinzaine Octobre 17 "/>
    <s v="Telephone"/>
    <s v="Office"/>
    <n v="96700"/>
    <x v="2"/>
    <s v="AVAAZ2"/>
    <s v="24/10/SALF06F09"/>
    <s v="oui"/>
  </r>
  <r>
    <d v="2017-10-24T00:00:00"/>
    <s v="Transport Michel  / semaine "/>
    <s v="Transport"/>
    <s v="Office"/>
    <n v="10000"/>
    <x v="2"/>
    <s v="AVAAZ2"/>
    <s v="24/10/SALF06FAH"/>
    <s v="AH"/>
  </r>
  <r>
    <d v="2017-10-24T00:00:00"/>
    <s v="Transport Cécile-bureau-ville-bureau"/>
    <s v="Transport"/>
    <s v="Management"/>
    <n v="4500"/>
    <x v="1"/>
    <s v="CHARLOTTE"/>
    <s v="24/10/SALF06FAH"/>
    <s v="AH"/>
  </r>
  <r>
    <d v="2017-10-25T00:00:00"/>
    <s v="Transport-Charlotte/ville-bureau/aller et retour/Mission JGI ( Partenaire)"/>
    <s v="Transport"/>
    <s v="Management"/>
    <n v="5000"/>
    <x v="0"/>
    <s v="CHARLOTTE"/>
    <s v="25/10/SALF06FAH"/>
    <s v="AH"/>
  </r>
  <r>
    <d v="2017-10-25T00:00:00"/>
    <s v="Transport-Michel/bureau-ville /sos médecin"/>
    <s v="Transport"/>
    <s v="Office"/>
    <n v="2000"/>
    <x v="2"/>
    <s v="CHARLOTTE"/>
    <s v="25/10/SALF06FAH"/>
    <s v="AH"/>
  </r>
  <r>
    <d v="2017-10-26T00:00:00"/>
    <s v="Transport Global E4 /Semaines/Pr 3 jrs"/>
    <s v="Transport"/>
    <s v="Investigations"/>
    <n v="6000"/>
    <x v="4"/>
    <s v="CHARLOTTE"/>
    <s v="26/10/SALF08FAH"/>
    <s v="AH"/>
  </r>
  <r>
    <d v="2017-10-27T00:00:00"/>
    <s v="Transport Cécile-bureau-su-bureau"/>
    <s v="Transport"/>
    <s v="Management"/>
    <n v="4000"/>
    <x v="1"/>
    <s v="CHARLOTTE"/>
    <s v="27/10/SALF06FAH"/>
    <s v="AH"/>
  </r>
  <r>
    <d v="2017-10-27T00:00:00"/>
    <s v="Indemnité de Stage Bassirou/juriste octobre 2017"/>
    <s v="Personnel"/>
    <s v="Legal"/>
    <n v="92893"/>
    <x v="5"/>
    <s v="CHARLOTTE"/>
    <s v="27/10/SALF14F10"/>
    <s v="oui"/>
  </r>
  <r>
    <d v="2017-10-27T00:00:00"/>
    <s v="Bonus proposé/indemnité de stage/Bassirou"/>
    <s v="Bonus"/>
    <s v="Legal"/>
    <n v="27107"/>
    <x v="5"/>
    <s v="CHARLOTTE"/>
    <s v="27/10/SALF14F11"/>
    <s v="oui"/>
  </r>
  <r>
    <d v="2017-10-27T00:00:00"/>
    <s v="Indemnité de Stage Papa Maktar Diédhiou/juriste octobre 2017"/>
    <s v="Personnel"/>
    <s v="Legal"/>
    <n v="92893"/>
    <x v="6"/>
    <s v="CHARLOTTE"/>
    <s v="27/10/SALF14F12"/>
    <s v="oui"/>
  </r>
  <r>
    <d v="2017-10-27T00:00:00"/>
    <s v="Bonus proposé/indemnité de stage/Papa Maktar Diedhiou"/>
    <s v="Bonus"/>
    <s v="Legal"/>
    <n v="27107"/>
    <x v="6"/>
    <s v="CHARLOTTE"/>
    <s v="27/10/SALF14F13"/>
    <s v="oui"/>
  </r>
  <r>
    <d v="2017-10-27T00:00:00"/>
    <s v="Prestation Service mensuelle E4/Septembre 2017"/>
    <s v="Services"/>
    <s v="Investigations"/>
    <n v="90000"/>
    <x v="4"/>
    <s v="CHARLOTTE"/>
    <s v="27/10/SALF14F14"/>
    <s v="oui"/>
  </r>
  <r>
    <d v="2017-10-27T00:00:00"/>
    <s v="complément salaire michel septembre 2017/payé par espéce"/>
    <s v="Personnel"/>
    <s v="Office"/>
    <n v="280000"/>
    <x v="2"/>
    <s v="CHARLOTTE"/>
    <s v="27/10/SALF06F15"/>
    <s v="oui"/>
  </r>
  <r>
    <d v="2017-10-27T00:00:00"/>
    <s v="Bonus michel"/>
    <s v="Bonus"/>
    <s v="Office"/>
    <n v="20000"/>
    <x v="2"/>
    <s v="CHARLOTTE"/>
    <s v="27/10/SALF06F16"/>
    <s v="oui"/>
  </r>
  <r>
    <d v="2017-10-28T00:00:00"/>
    <s v="Transport-Charlotte/bureau-aéroport-bureau/aller et retour"/>
    <s v="Transport"/>
    <s v="Management"/>
    <n v="10000"/>
    <x v="0"/>
    <s v="CHARLOTTE"/>
    <s v="28/10/SALF06FAH"/>
    <s v="AH"/>
  </r>
  <r>
    <d v="2017-10-28T00:00:00"/>
    <s v="Achat repas  et Raffraichissements/pr équipe recrutement"/>
    <s v=" Team Building"/>
    <s v="Office"/>
    <n v="15900"/>
    <x v="1"/>
    <s v="CHARLOTTE"/>
    <s v="28/10/SALF06F17"/>
    <s v="oui"/>
  </r>
  <r>
    <d v="2017-10-28T00:00:00"/>
    <s v="Transport Cécile-bureau-su-bureau"/>
    <s v="Transport"/>
    <s v="Management"/>
    <n v="3500"/>
    <x v="1"/>
    <s v="CHARLOTTE"/>
    <s v="28/10/SALF06FAH"/>
    <s v="AH"/>
  </r>
  <r>
    <d v="2017-10-30T00:00:00"/>
    <s v="Achat repas  et Raffraichissements/pr équipe recrutement"/>
    <s v=" Team Building"/>
    <s v="Office"/>
    <n v="20000"/>
    <x v="1"/>
    <s v="CHARLOTTE"/>
    <s v="28/10/SALF06F18"/>
    <s v="oui"/>
  </r>
  <r>
    <d v="2017-10-30T00:00:00"/>
    <s v="Internet bureau sept 2017"/>
    <s v="Internet"/>
    <s v="Office"/>
    <n v="64200"/>
    <x v="2"/>
    <s v="CHARLOTTE"/>
    <s v="30/10/SALF06F19"/>
    <s v="oui"/>
  </r>
  <r>
    <d v="2017-10-30T00:00:00"/>
    <s v="Transport-Michel/maison-bureau-ville-bureau/courses"/>
    <s v="Transport"/>
    <s v="Office"/>
    <n v="3000"/>
    <x v="2"/>
    <s v="CHARLOTTE"/>
    <s v="30/10/SALF06FAH"/>
    <s v="AH"/>
  </r>
  <r>
    <d v="2017-10-30T00:00:00"/>
    <s v="Transport Michel  / semaine "/>
    <s v="Transport"/>
    <s v="Office"/>
    <n v="10000"/>
    <x v="2"/>
    <s v="CHARLOTTE"/>
    <s v="30/10/SALF06FAH"/>
    <s v="AH"/>
  </r>
  <r>
    <d v="2017-10-30T00:00:00"/>
    <s v="Transport Global E4 /Semaines/Pr 2 jrs"/>
    <s v="Transport"/>
    <s v="Investigations"/>
    <n v="4000"/>
    <x v="4"/>
    <s v="CHARLOTTE"/>
    <s v="30/10/SALF08FAH"/>
    <s v="AH"/>
  </r>
  <r>
    <d v="2017-10-30T00:00:00"/>
    <s v="Transport Cécile-bureau-yoff"/>
    <s v="Transport"/>
    <s v="Management"/>
    <n v="4000"/>
    <x v="1"/>
    <s v="CHARLOTTE"/>
    <s v="30/10/SALF06FAH"/>
    <s v="AH"/>
  </r>
  <r>
    <d v="2017-10-31T00:00:00"/>
    <s v="Transport-Michel/Sgbs-bureau et Bureau-sgbs-bureau"/>
    <s v="Transport"/>
    <s v="Office"/>
    <n v="3000"/>
    <x v="2"/>
    <s v="CHARLOTTE"/>
    <s v="31/10/SALF06FAH"/>
    <s v="AH"/>
  </r>
  <r>
    <d v="2017-10-31T00:00:00"/>
    <s v="Achat repas  et Raffraichissements/pr équipe recrutement"/>
    <s v=" Team Building"/>
    <s v="Office"/>
    <n v="15500"/>
    <x v="1"/>
    <s v="CHARLOTTE"/>
    <s v="28/10/SALF06F17"/>
    <s v="oui"/>
  </r>
  <r>
    <d v="2017-10-31T00:00:00"/>
    <s v="Commission mouvement bancaire"/>
    <s v="Bank Fees"/>
    <s v="Office"/>
    <n v="11700"/>
    <x v="3"/>
    <s v="AVAAZ2"/>
    <s v="31/07/SALF06F58"/>
    <s v="oui"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  <r>
    <m/>
    <m/>
    <m/>
    <m/>
    <m/>
    <x v="7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5" firstHeaderRow="1" firstDataRow="2" firstDataCol="1"/>
  <pivotFields count="7">
    <pivotField showAll="0"/>
    <pivotField showAll="0"/>
    <pivotField axis="axisCol" showAll="0">
      <items count="36">
        <item m="1" x="26"/>
        <item m="1" x="16"/>
        <item m="1" x="17"/>
        <item m="1" x="29"/>
        <item m="1" x="24"/>
        <item x="9"/>
        <item m="1" x="14"/>
        <item m="1" x="28"/>
        <item x="11"/>
        <item m="1" x="20"/>
        <item x="7"/>
        <item x="4"/>
        <item x="2"/>
        <item m="1" x="27"/>
        <item x="1"/>
        <item x="3"/>
        <item x="0"/>
        <item x="6"/>
        <item m="1" x="18"/>
        <item m="1" x="23"/>
        <item x="5"/>
        <item x="13"/>
        <item m="1" x="25"/>
        <item x="8"/>
        <item m="1" x="32"/>
        <item m="1" x="22"/>
        <item m="1" x="33"/>
        <item m="1" x="21"/>
        <item m="1" x="34"/>
        <item m="1" x="15"/>
        <item m="1" x="31"/>
        <item m="1" x="30"/>
        <item x="12"/>
        <item m="1" x="19"/>
        <item x="10"/>
        <item t="default"/>
      </items>
    </pivotField>
    <pivotField axis="axisRow" showAll="0">
      <items count="15">
        <item m="1" x="10"/>
        <item m="1" x="8"/>
        <item x="2"/>
        <item x="3"/>
        <item m="1" x="7"/>
        <item x="1"/>
        <item m="1" x="13"/>
        <item x="4"/>
        <item x="0"/>
        <item m="1" x="5"/>
        <item m="1" x="11"/>
        <item m="1" x="9"/>
        <item m="1" x="12"/>
        <item m="1" x="6"/>
        <item t="default"/>
      </items>
    </pivotField>
    <pivotField dataField="1" showAll="0"/>
    <pivotField showAll="0"/>
    <pivotField axis="axisRow" showAll="0">
      <items count="15">
        <item m="1" x="5"/>
        <item m="1" x="10"/>
        <item sd="0" x="2"/>
        <item m="1" x="7"/>
        <item m="1" x="3"/>
        <item m="1" x="12"/>
        <item m="1" x="9"/>
        <item m="1" x="11"/>
        <item m="1" x="6"/>
        <item m="1" x="13"/>
        <item m="1" x="8"/>
        <item x="0"/>
        <item m="1" x="4"/>
        <item x="1"/>
        <item t="default"/>
      </items>
    </pivotField>
  </pivotFields>
  <rowFields count="2">
    <field x="6"/>
    <field x="3"/>
  </rowFields>
  <rowItems count="11">
    <i>
      <x v="2"/>
    </i>
    <i>
      <x v="11"/>
    </i>
    <i r="1">
      <x v="2"/>
    </i>
    <i r="1">
      <x v="5"/>
    </i>
    <i r="1">
      <x v="8"/>
    </i>
    <i>
      <x v="13"/>
    </i>
    <i r="1">
      <x v="2"/>
    </i>
    <i r="1">
      <x v="3"/>
    </i>
    <i r="1">
      <x v="5"/>
    </i>
    <i r="1">
      <x v="8"/>
    </i>
    <i t="grand">
      <x/>
    </i>
  </rowItems>
  <colFields count="1">
    <field x="2"/>
  </colFields>
  <colItems count="15">
    <i>
      <x v="5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3"/>
    </i>
    <i>
      <x v="32"/>
    </i>
    <i>
      <x v="34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2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24">
        <item m="1" x="16"/>
        <item m="1" x="14"/>
        <item m="1" x="10"/>
        <item x="0"/>
        <item m="1" x="11"/>
        <item m="1" x="17"/>
        <item x="2"/>
        <item m="1" x="20"/>
        <item m="1" x="13"/>
        <item x="7"/>
        <item m="1" x="19"/>
        <item x="4"/>
        <item m="1" x="18"/>
        <item m="1" x="12"/>
        <item x="3"/>
        <item m="1" x="22"/>
        <item x="1"/>
        <item m="1" x="9"/>
        <item m="1" x="8"/>
        <item x="5"/>
        <item m="1" x="15"/>
        <item m="1" x="21"/>
        <item x="6"/>
        <item t="default"/>
      </items>
    </pivotField>
    <pivotField showAll="0"/>
    <pivotField showAll="0"/>
    <pivotField showAll="0"/>
  </pivotFields>
  <rowFields count="1">
    <field x="5"/>
  </rowFields>
  <rowItems count="9">
    <i>
      <x v="3"/>
    </i>
    <i>
      <x v="6"/>
    </i>
    <i>
      <x v="9"/>
    </i>
    <i>
      <x v="11"/>
    </i>
    <i>
      <x v="14"/>
    </i>
    <i>
      <x v="16"/>
    </i>
    <i>
      <x v="19"/>
    </i>
    <i>
      <x v="22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"/>
  <sheetViews>
    <sheetView zoomScale="78" zoomScaleNormal="78" workbookViewId="0">
      <selection activeCell="F10" sqref="F10"/>
    </sheetView>
  </sheetViews>
  <sheetFormatPr baseColWidth="10" defaultRowHeight="15" x14ac:dyDescent="0.25"/>
  <cols>
    <col min="1" max="1" width="21" bestFit="1" customWidth="1"/>
    <col min="2" max="2" width="23.85546875" customWidth="1"/>
    <col min="3" max="3" width="8.42578125" customWidth="1"/>
    <col min="4" max="4" width="15.28515625" bestFit="1" customWidth="1"/>
    <col min="5" max="5" width="14.7109375" bestFit="1" customWidth="1"/>
    <col min="6" max="6" width="8.28515625" customWidth="1"/>
    <col min="7" max="7" width="10.5703125" customWidth="1"/>
    <col min="8" max="8" width="12.5703125" customWidth="1"/>
    <col min="9" max="9" width="9.42578125" customWidth="1"/>
    <col min="10" max="10" width="17.42578125" bestFit="1" customWidth="1"/>
    <col min="11" max="11" width="13.140625" bestFit="1" customWidth="1"/>
    <col min="12" max="12" width="6.28515625" customWidth="1"/>
    <col min="13" max="13" width="10" customWidth="1"/>
    <col min="14" max="14" width="9.85546875" bestFit="1" customWidth="1"/>
    <col min="15" max="15" width="14" bestFit="1" customWidth="1"/>
    <col min="16" max="16" width="12.5703125" bestFit="1" customWidth="1"/>
    <col min="17" max="17" width="13.5703125" bestFit="1" customWidth="1"/>
    <col min="18" max="18" width="15.7109375" bestFit="1" customWidth="1"/>
    <col min="19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16" x14ac:dyDescent="0.25">
      <c r="A3" s="2" t="s">
        <v>17</v>
      </c>
      <c r="B3" s="2" t="s">
        <v>19</v>
      </c>
    </row>
    <row r="4" spans="1:16" x14ac:dyDescent="0.25">
      <c r="A4" s="2" t="s">
        <v>16</v>
      </c>
      <c r="B4" t="s">
        <v>14</v>
      </c>
      <c r="C4" t="s">
        <v>53</v>
      </c>
      <c r="D4" t="s">
        <v>47</v>
      </c>
      <c r="E4" t="s">
        <v>51</v>
      </c>
      <c r="F4" t="s">
        <v>13</v>
      </c>
      <c r="G4" t="s">
        <v>21</v>
      </c>
      <c r="H4" t="s">
        <v>60</v>
      </c>
      <c r="I4" t="s">
        <v>11</v>
      </c>
      <c r="J4" t="s">
        <v>69</v>
      </c>
      <c r="K4" t="s">
        <v>57</v>
      </c>
      <c r="L4" t="s">
        <v>20</v>
      </c>
      <c r="M4" t="s">
        <v>43</v>
      </c>
      <c r="N4" t="s">
        <v>171</v>
      </c>
      <c r="O4" t="s">
        <v>158</v>
      </c>
      <c r="P4" t="s">
        <v>18</v>
      </c>
    </row>
    <row r="5" spans="1:16" x14ac:dyDescent="0.25">
      <c r="A5" s="1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1" t="s">
        <v>73</v>
      </c>
      <c r="B6" s="3"/>
      <c r="C6" s="3"/>
      <c r="D6" s="3">
        <v>48050</v>
      </c>
      <c r="E6" s="3">
        <v>450000</v>
      </c>
      <c r="F6" s="3">
        <v>47880</v>
      </c>
      <c r="G6" s="3">
        <v>218700</v>
      </c>
      <c r="H6" s="3">
        <v>1800</v>
      </c>
      <c r="I6" s="3">
        <v>167500</v>
      </c>
      <c r="J6" s="3">
        <v>40000</v>
      </c>
      <c r="K6" s="3">
        <v>5000</v>
      </c>
      <c r="L6" s="3"/>
      <c r="M6" s="3"/>
      <c r="N6" s="3">
        <v>11700</v>
      </c>
      <c r="O6" s="3"/>
      <c r="P6" s="3">
        <v>990630</v>
      </c>
    </row>
    <row r="7" spans="1:16" x14ac:dyDescent="0.25">
      <c r="A7" s="4" t="s">
        <v>55</v>
      </c>
      <c r="B7" s="3"/>
      <c r="C7" s="3"/>
      <c r="D7" s="3"/>
      <c r="E7" s="3"/>
      <c r="F7" s="3"/>
      <c r="G7" s="3"/>
      <c r="H7" s="3"/>
      <c r="I7" s="3">
        <v>37000</v>
      </c>
      <c r="J7" s="3">
        <v>40000</v>
      </c>
      <c r="K7" s="3">
        <v>5000</v>
      </c>
      <c r="L7" s="3"/>
      <c r="M7" s="3"/>
      <c r="N7" s="3"/>
      <c r="O7" s="3"/>
      <c r="P7" s="3">
        <v>82000</v>
      </c>
    </row>
    <row r="8" spans="1:16" x14ac:dyDescent="0.25">
      <c r="A8" s="4" t="s">
        <v>9</v>
      </c>
      <c r="B8" s="3"/>
      <c r="C8" s="3"/>
      <c r="D8" s="3">
        <v>48050</v>
      </c>
      <c r="E8" s="3">
        <v>450000</v>
      </c>
      <c r="F8" s="3">
        <v>47880</v>
      </c>
      <c r="G8" s="3">
        <v>218700</v>
      </c>
      <c r="H8" s="3">
        <v>1800</v>
      </c>
      <c r="I8" s="3">
        <v>46500</v>
      </c>
      <c r="J8" s="3"/>
      <c r="K8" s="3"/>
      <c r="L8" s="3"/>
      <c r="M8" s="3"/>
      <c r="N8" s="3">
        <v>11700</v>
      </c>
      <c r="O8" s="3"/>
      <c r="P8" s="3">
        <v>824630</v>
      </c>
    </row>
    <row r="9" spans="1:16" x14ac:dyDescent="0.25">
      <c r="A9" s="4" t="s">
        <v>42</v>
      </c>
      <c r="B9" s="3"/>
      <c r="C9" s="3"/>
      <c r="D9" s="3"/>
      <c r="E9" s="3"/>
      <c r="F9" s="3"/>
      <c r="G9" s="3"/>
      <c r="H9" s="3"/>
      <c r="I9" s="3">
        <v>84000</v>
      </c>
      <c r="J9" s="3"/>
      <c r="K9" s="3"/>
      <c r="L9" s="3"/>
      <c r="M9" s="3"/>
      <c r="N9" s="3"/>
      <c r="O9" s="3"/>
      <c r="P9" s="3">
        <v>84000</v>
      </c>
    </row>
    <row r="10" spans="1:16" x14ac:dyDescent="0.25">
      <c r="A10" s="1" t="s">
        <v>138</v>
      </c>
      <c r="B10" s="3">
        <v>74214</v>
      </c>
      <c r="C10" s="3">
        <v>64200</v>
      </c>
      <c r="D10" s="3"/>
      <c r="E10" s="3"/>
      <c r="F10" s="3">
        <v>90000</v>
      </c>
      <c r="G10" s="3"/>
      <c r="H10" s="3"/>
      <c r="I10" s="3">
        <v>59000</v>
      </c>
      <c r="J10" s="3"/>
      <c r="K10" s="3"/>
      <c r="L10" s="3"/>
      <c r="M10" s="3">
        <v>465786</v>
      </c>
      <c r="N10" s="3"/>
      <c r="O10" s="3">
        <v>51400</v>
      </c>
      <c r="P10" s="3">
        <v>804600</v>
      </c>
    </row>
    <row r="11" spans="1:16" x14ac:dyDescent="0.25">
      <c r="A11" s="4" t="s">
        <v>55</v>
      </c>
      <c r="B11" s="3"/>
      <c r="C11" s="3"/>
      <c r="D11" s="3"/>
      <c r="E11" s="3"/>
      <c r="F11" s="3">
        <v>90000</v>
      </c>
      <c r="G11" s="3"/>
      <c r="H11" s="3"/>
      <c r="I11" s="3">
        <v>10000</v>
      </c>
      <c r="J11" s="3"/>
      <c r="K11" s="3"/>
      <c r="L11" s="3"/>
      <c r="M11" s="3"/>
      <c r="N11" s="3"/>
      <c r="O11" s="3"/>
      <c r="P11" s="3">
        <v>100000</v>
      </c>
    </row>
    <row r="12" spans="1:16" x14ac:dyDescent="0.25">
      <c r="A12" s="4" t="s">
        <v>54</v>
      </c>
      <c r="B12" s="3">
        <v>54214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185786</v>
      </c>
      <c r="N12" s="3"/>
      <c r="O12" s="3"/>
      <c r="P12" s="3">
        <v>240000</v>
      </c>
    </row>
    <row r="13" spans="1:16" x14ac:dyDescent="0.25">
      <c r="A13" s="4" t="s">
        <v>9</v>
      </c>
      <c r="B13" s="3">
        <v>20000</v>
      </c>
      <c r="C13" s="3">
        <v>64200</v>
      </c>
      <c r="D13" s="3"/>
      <c r="E13" s="3"/>
      <c r="F13" s="3"/>
      <c r="G13" s="3"/>
      <c r="H13" s="3"/>
      <c r="I13" s="3">
        <v>18000</v>
      </c>
      <c r="J13" s="3"/>
      <c r="K13" s="3"/>
      <c r="L13" s="3"/>
      <c r="M13" s="3">
        <v>280000</v>
      </c>
      <c r="N13" s="3"/>
      <c r="O13" s="3">
        <v>51400</v>
      </c>
      <c r="P13" s="3">
        <v>433600</v>
      </c>
    </row>
    <row r="14" spans="1:16" x14ac:dyDescent="0.25">
      <c r="A14" s="4" t="s">
        <v>42</v>
      </c>
      <c r="B14" s="3"/>
      <c r="C14" s="3"/>
      <c r="D14" s="3"/>
      <c r="E14" s="3"/>
      <c r="F14" s="3"/>
      <c r="G14" s="3"/>
      <c r="H14" s="3"/>
      <c r="I14" s="3">
        <v>31000</v>
      </c>
      <c r="J14" s="3"/>
      <c r="K14" s="3"/>
      <c r="L14" s="3"/>
      <c r="M14" s="3"/>
      <c r="N14" s="3"/>
      <c r="O14" s="3"/>
      <c r="P14" s="3">
        <v>31000</v>
      </c>
    </row>
    <row r="15" spans="1:16" x14ac:dyDescent="0.25">
      <c r="A15" s="1" t="s">
        <v>18</v>
      </c>
      <c r="B15" s="3">
        <v>74214</v>
      </c>
      <c r="C15" s="3">
        <v>64200</v>
      </c>
      <c r="D15" s="3">
        <v>48050</v>
      </c>
      <c r="E15" s="3">
        <v>450000</v>
      </c>
      <c r="F15" s="3">
        <v>137880</v>
      </c>
      <c r="G15" s="3">
        <v>218700</v>
      </c>
      <c r="H15" s="3">
        <v>1800</v>
      </c>
      <c r="I15" s="3">
        <v>226500</v>
      </c>
      <c r="J15" s="3">
        <v>40000</v>
      </c>
      <c r="K15" s="3">
        <v>5000</v>
      </c>
      <c r="L15" s="3"/>
      <c r="M15" s="3">
        <v>465786</v>
      </c>
      <c r="N15" s="3">
        <v>11700</v>
      </c>
      <c r="O15" s="3">
        <v>51400</v>
      </c>
      <c r="P15" s="3">
        <v>1795230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A10" sqref="A10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16</v>
      </c>
      <c r="B3" t="s">
        <v>17</v>
      </c>
    </row>
    <row r="4" spans="1:2" x14ac:dyDescent="0.25">
      <c r="A4" s="1" t="s">
        <v>41</v>
      </c>
      <c r="B4" s="3">
        <v>126550</v>
      </c>
    </row>
    <row r="5" spans="1:2" x14ac:dyDescent="0.25">
      <c r="A5" s="1" t="s">
        <v>12</v>
      </c>
      <c r="B5" s="3">
        <v>649700</v>
      </c>
    </row>
    <row r="6" spans="1:2" x14ac:dyDescent="0.25">
      <c r="A6" s="1" t="s">
        <v>20</v>
      </c>
      <c r="B6" s="3"/>
    </row>
    <row r="7" spans="1:2" x14ac:dyDescent="0.25">
      <c r="A7" s="1" t="s">
        <v>61</v>
      </c>
      <c r="B7" s="3">
        <v>182000</v>
      </c>
    </row>
    <row r="8" spans="1:2" x14ac:dyDescent="0.25">
      <c r="A8" s="1" t="s">
        <v>48</v>
      </c>
      <c r="B8" s="3">
        <v>509580</v>
      </c>
    </row>
    <row r="9" spans="1:2" x14ac:dyDescent="0.25">
      <c r="A9" s="1" t="s">
        <v>40</v>
      </c>
      <c r="B9" s="3">
        <v>87400</v>
      </c>
    </row>
    <row r="10" spans="1:2" x14ac:dyDescent="0.25">
      <c r="A10" s="1" t="s">
        <v>58</v>
      </c>
      <c r="B10" s="3">
        <v>120000</v>
      </c>
    </row>
    <row r="11" spans="1:2" x14ac:dyDescent="0.25">
      <c r="A11" s="1" t="s">
        <v>68</v>
      </c>
      <c r="B11" s="3">
        <v>120000</v>
      </c>
    </row>
    <row r="12" spans="1:2" x14ac:dyDescent="0.25">
      <c r="A12" s="1" t="s">
        <v>18</v>
      </c>
      <c r="B12" s="3">
        <v>1795230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topLeftCell="A25" zoomScale="96" zoomScaleNormal="96" workbookViewId="0">
      <selection activeCell="G58" sqref="G58"/>
    </sheetView>
  </sheetViews>
  <sheetFormatPr baseColWidth="10" defaultColWidth="13.7109375" defaultRowHeight="15" x14ac:dyDescent="0.25"/>
  <cols>
    <col min="1" max="1" width="13.7109375" style="62"/>
    <col min="2" max="2" width="67.5703125" style="62" customWidth="1"/>
    <col min="3" max="3" width="19.28515625" style="62" customWidth="1"/>
    <col min="4" max="4" width="15.5703125" style="62" customWidth="1"/>
    <col min="5" max="5" width="24.140625" style="71" customWidth="1"/>
    <col min="6" max="6" width="13.7109375" style="62"/>
    <col min="7" max="7" width="15.5703125" style="62" customWidth="1"/>
    <col min="8" max="8" width="19" style="62" customWidth="1"/>
    <col min="9" max="16384" width="13.7109375" style="62"/>
  </cols>
  <sheetData>
    <row r="1" spans="1:12" s="64" customFormat="1" ht="42" customHeight="1" thickBot="1" x14ac:dyDescent="0.3">
      <c r="A1" s="67" t="s">
        <v>0</v>
      </c>
      <c r="B1" s="69" t="s">
        <v>1</v>
      </c>
      <c r="C1" s="69" t="s">
        <v>2</v>
      </c>
      <c r="D1" s="69" t="s">
        <v>3</v>
      </c>
      <c r="E1" s="70" t="s">
        <v>4</v>
      </c>
      <c r="F1" s="69" t="s">
        <v>5</v>
      </c>
      <c r="G1" s="69" t="s">
        <v>6</v>
      </c>
      <c r="H1" s="69" t="s">
        <v>7</v>
      </c>
      <c r="I1" s="68" t="s">
        <v>8</v>
      </c>
      <c r="K1" s="64" t="s">
        <v>10</v>
      </c>
      <c r="L1" s="64" t="s">
        <v>10</v>
      </c>
    </row>
    <row r="2" spans="1:12" x14ac:dyDescent="0.25">
      <c r="A2" s="107">
        <v>43010</v>
      </c>
      <c r="B2" s="100" t="s">
        <v>79</v>
      </c>
      <c r="C2" s="101" t="s">
        <v>11</v>
      </c>
      <c r="D2" s="100" t="s">
        <v>42</v>
      </c>
      <c r="E2" s="102">
        <v>6000</v>
      </c>
      <c r="F2" s="100" t="s">
        <v>41</v>
      </c>
      <c r="G2" s="123" t="s">
        <v>73</v>
      </c>
      <c r="H2" s="104" t="s">
        <v>80</v>
      </c>
      <c r="I2" s="106" t="s">
        <v>52</v>
      </c>
    </row>
    <row r="3" spans="1:12" x14ac:dyDescent="0.25">
      <c r="A3" s="107">
        <v>43010</v>
      </c>
      <c r="B3" s="100" t="s">
        <v>81</v>
      </c>
      <c r="C3" s="101" t="s">
        <v>11</v>
      </c>
      <c r="D3" s="100" t="s">
        <v>42</v>
      </c>
      <c r="E3" s="102">
        <v>20000</v>
      </c>
      <c r="F3" s="100" t="s">
        <v>40</v>
      </c>
      <c r="G3" s="123" t="s">
        <v>73</v>
      </c>
      <c r="H3" s="104" t="s">
        <v>82</v>
      </c>
      <c r="I3" s="106" t="s">
        <v>52</v>
      </c>
    </row>
    <row r="4" spans="1:12" x14ac:dyDescent="0.25">
      <c r="A4" s="107">
        <v>43010</v>
      </c>
      <c r="B4" s="100" t="s">
        <v>67</v>
      </c>
      <c r="C4" s="101" t="s">
        <v>11</v>
      </c>
      <c r="D4" s="100" t="s">
        <v>9</v>
      </c>
      <c r="E4" s="102">
        <v>12500</v>
      </c>
      <c r="F4" s="100" t="s">
        <v>12</v>
      </c>
      <c r="G4" s="123" t="s">
        <v>73</v>
      </c>
      <c r="H4" s="104" t="s">
        <v>83</v>
      </c>
      <c r="I4" s="106" t="s">
        <v>52</v>
      </c>
    </row>
    <row r="5" spans="1:12" x14ac:dyDescent="0.25">
      <c r="A5" s="107">
        <v>43011</v>
      </c>
      <c r="B5" s="100" t="s">
        <v>84</v>
      </c>
      <c r="C5" s="101" t="s">
        <v>11</v>
      </c>
      <c r="D5" s="100" t="s">
        <v>42</v>
      </c>
      <c r="E5" s="102">
        <v>3000</v>
      </c>
      <c r="F5" s="100" t="s">
        <v>41</v>
      </c>
      <c r="G5" s="123" t="s">
        <v>73</v>
      </c>
      <c r="H5" s="104" t="s">
        <v>85</v>
      </c>
      <c r="I5" s="106" t="s">
        <v>52</v>
      </c>
    </row>
    <row r="6" spans="1:12" x14ac:dyDescent="0.25">
      <c r="A6" s="107">
        <v>43011</v>
      </c>
      <c r="B6" s="100" t="s">
        <v>86</v>
      </c>
      <c r="C6" s="101" t="s">
        <v>21</v>
      </c>
      <c r="D6" s="100" t="s">
        <v>9</v>
      </c>
      <c r="E6" s="102">
        <v>122000</v>
      </c>
      <c r="F6" s="100" t="s">
        <v>12</v>
      </c>
      <c r="G6" s="123" t="s">
        <v>73</v>
      </c>
      <c r="H6" s="104" t="s">
        <v>87</v>
      </c>
      <c r="I6" s="106" t="s">
        <v>50</v>
      </c>
    </row>
    <row r="7" spans="1:12" x14ac:dyDescent="0.25">
      <c r="A7" s="107">
        <v>43011</v>
      </c>
      <c r="B7" s="100" t="s">
        <v>88</v>
      </c>
      <c r="C7" s="101" t="s">
        <v>13</v>
      </c>
      <c r="D7" s="100" t="s">
        <v>9</v>
      </c>
      <c r="E7" s="102">
        <v>47880</v>
      </c>
      <c r="F7" s="100" t="s">
        <v>48</v>
      </c>
      <c r="G7" s="123" t="s">
        <v>73</v>
      </c>
      <c r="H7" s="104" t="s">
        <v>89</v>
      </c>
      <c r="I7" s="106" t="s">
        <v>50</v>
      </c>
    </row>
    <row r="8" spans="1:12" x14ac:dyDescent="0.25">
      <c r="A8" s="107">
        <v>43012</v>
      </c>
      <c r="B8" s="100" t="s">
        <v>90</v>
      </c>
      <c r="C8" s="101" t="s">
        <v>11</v>
      </c>
      <c r="D8" s="100" t="s">
        <v>9</v>
      </c>
      <c r="E8" s="102">
        <v>5000</v>
      </c>
      <c r="F8" s="100" t="s">
        <v>12</v>
      </c>
      <c r="G8" s="123" t="s">
        <v>73</v>
      </c>
      <c r="H8" s="104" t="s">
        <v>91</v>
      </c>
      <c r="I8" s="106" t="s">
        <v>52</v>
      </c>
    </row>
    <row r="9" spans="1:12" x14ac:dyDescent="0.25">
      <c r="A9" s="107">
        <v>43012</v>
      </c>
      <c r="B9" s="73" t="s">
        <v>92</v>
      </c>
      <c r="C9" s="101" t="s">
        <v>60</v>
      </c>
      <c r="D9" s="100" t="s">
        <v>9</v>
      </c>
      <c r="E9" s="102">
        <v>1800</v>
      </c>
      <c r="F9" s="100" t="s">
        <v>12</v>
      </c>
      <c r="G9" s="123" t="s">
        <v>73</v>
      </c>
      <c r="H9" s="104" t="s">
        <v>93</v>
      </c>
      <c r="I9" s="106" t="s">
        <v>50</v>
      </c>
    </row>
    <row r="10" spans="1:12" x14ac:dyDescent="0.25">
      <c r="A10" s="107">
        <v>43012</v>
      </c>
      <c r="B10" s="100" t="s">
        <v>94</v>
      </c>
      <c r="C10" s="101" t="s">
        <v>51</v>
      </c>
      <c r="D10" s="100" t="s">
        <v>9</v>
      </c>
      <c r="E10" s="102">
        <v>350000</v>
      </c>
      <c r="F10" s="100" t="s">
        <v>48</v>
      </c>
      <c r="G10" s="123" t="s">
        <v>73</v>
      </c>
      <c r="H10" s="104" t="s">
        <v>95</v>
      </c>
      <c r="I10" s="106" t="s">
        <v>50</v>
      </c>
    </row>
    <row r="11" spans="1:12" x14ac:dyDescent="0.25">
      <c r="A11" s="107">
        <v>43012</v>
      </c>
      <c r="B11" s="100" t="s">
        <v>96</v>
      </c>
      <c r="C11" s="101" t="s">
        <v>51</v>
      </c>
      <c r="D11" s="100" t="s">
        <v>9</v>
      </c>
      <c r="E11" s="102">
        <v>100000</v>
      </c>
      <c r="F11" s="100" t="s">
        <v>48</v>
      </c>
      <c r="G11" s="123" t="s">
        <v>73</v>
      </c>
      <c r="H11" s="104" t="s">
        <v>97</v>
      </c>
      <c r="I11" s="106" t="s">
        <v>50</v>
      </c>
    </row>
    <row r="12" spans="1:12" x14ac:dyDescent="0.25">
      <c r="A12" s="107">
        <v>43012</v>
      </c>
      <c r="B12" s="100" t="s">
        <v>98</v>
      </c>
      <c r="C12" s="101" t="s">
        <v>11</v>
      </c>
      <c r="D12" s="100" t="s">
        <v>42</v>
      </c>
      <c r="E12" s="102">
        <v>5000</v>
      </c>
      <c r="F12" s="100" t="s">
        <v>41</v>
      </c>
      <c r="G12" s="123" t="s">
        <v>73</v>
      </c>
      <c r="H12" s="104" t="s">
        <v>99</v>
      </c>
      <c r="I12" s="106" t="s">
        <v>52</v>
      </c>
    </row>
    <row r="13" spans="1:12" x14ac:dyDescent="0.25">
      <c r="A13" s="107">
        <v>43012</v>
      </c>
      <c r="B13" s="100" t="s">
        <v>100</v>
      </c>
      <c r="C13" s="101" t="s">
        <v>11</v>
      </c>
      <c r="D13" s="100" t="s">
        <v>42</v>
      </c>
      <c r="E13" s="102">
        <v>5000</v>
      </c>
      <c r="F13" s="100" t="s">
        <v>41</v>
      </c>
      <c r="G13" s="123" t="s">
        <v>73</v>
      </c>
      <c r="H13" s="104" t="s">
        <v>99</v>
      </c>
      <c r="I13" s="106" t="s">
        <v>52</v>
      </c>
    </row>
    <row r="14" spans="1:12" x14ac:dyDescent="0.25">
      <c r="A14" s="107">
        <v>43013</v>
      </c>
      <c r="B14" s="100" t="s">
        <v>101</v>
      </c>
      <c r="C14" s="101" t="s">
        <v>11</v>
      </c>
      <c r="D14" s="100" t="s">
        <v>9</v>
      </c>
      <c r="E14" s="102">
        <v>1000</v>
      </c>
      <c r="F14" s="100" t="s">
        <v>12</v>
      </c>
      <c r="G14" s="123" t="s">
        <v>73</v>
      </c>
      <c r="H14" s="104" t="s">
        <v>102</v>
      </c>
      <c r="I14" s="106" t="s">
        <v>52</v>
      </c>
    </row>
    <row r="15" spans="1:12" x14ac:dyDescent="0.25">
      <c r="A15" s="107">
        <v>43013</v>
      </c>
      <c r="B15" s="100" t="s">
        <v>103</v>
      </c>
      <c r="C15" s="101" t="s">
        <v>11</v>
      </c>
      <c r="D15" s="100" t="s">
        <v>9</v>
      </c>
      <c r="E15" s="102">
        <v>2000</v>
      </c>
      <c r="F15" s="100" t="s">
        <v>12</v>
      </c>
      <c r="G15" s="123" t="s">
        <v>73</v>
      </c>
      <c r="H15" s="104" t="s">
        <v>102</v>
      </c>
      <c r="I15" s="106" t="s">
        <v>52</v>
      </c>
    </row>
    <row r="16" spans="1:12" x14ac:dyDescent="0.25">
      <c r="A16" s="107">
        <v>43014</v>
      </c>
      <c r="B16" s="100" t="s">
        <v>84</v>
      </c>
      <c r="C16" s="101" t="s">
        <v>11</v>
      </c>
      <c r="D16" s="100" t="s">
        <v>42</v>
      </c>
      <c r="E16" s="102">
        <v>10000</v>
      </c>
      <c r="F16" s="100" t="s">
        <v>41</v>
      </c>
      <c r="G16" s="123" t="s">
        <v>73</v>
      </c>
      <c r="H16" s="104" t="s">
        <v>104</v>
      </c>
      <c r="I16" s="106" t="s">
        <v>52</v>
      </c>
    </row>
    <row r="17" spans="1:10" x14ac:dyDescent="0.25">
      <c r="A17" s="117" t="s">
        <v>105</v>
      </c>
      <c r="B17" s="118" t="s">
        <v>106</v>
      </c>
      <c r="C17" s="119" t="s">
        <v>11</v>
      </c>
      <c r="D17" s="118" t="s">
        <v>55</v>
      </c>
      <c r="E17" s="120">
        <v>27000</v>
      </c>
      <c r="F17" s="118" t="s">
        <v>61</v>
      </c>
      <c r="G17" s="123" t="s">
        <v>73</v>
      </c>
      <c r="H17" s="122" t="s">
        <v>107</v>
      </c>
      <c r="I17" s="129" t="s">
        <v>52</v>
      </c>
    </row>
    <row r="18" spans="1:10" x14ac:dyDescent="0.25">
      <c r="A18" s="117" t="s">
        <v>105</v>
      </c>
      <c r="B18" s="118" t="s">
        <v>70</v>
      </c>
      <c r="C18" s="119" t="s">
        <v>57</v>
      </c>
      <c r="D18" s="118" t="s">
        <v>55</v>
      </c>
      <c r="E18" s="120">
        <v>5000</v>
      </c>
      <c r="F18" s="118" t="s">
        <v>61</v>
      </c>
      <c r="G18" s="123" t="s">
        <v>73</v>
      </c>
      <c r="H18" s="122" t="s">
        <v>107</v>
      </c>
      <c r="I18" s="129" t="s">
        <v>52</v>
      </c>
    </row>
    <row r="19" spans="1:10" x14ac:dyDescent="0.25">
      <c r="A19" s="117" t="s">
        <v>105</v>
      </c>
      <c r="B19" s="118" t="s">
        <v>71</v>
      </c>
      <c r="C19" s="119" t="s">
        <v>69</v>
      </c>
      <c r="D19" s="118" t="s">
        <v>55</v>
      </c>
      <c r="E19" s="120">
        <v>20000</v>
      </c>
      <c r="F19" s="118" t="s">
        <v>61</v>
      </c>
      <c r="G19" s="123" t="s">
        <v>73</v>
      </c>
      <c r="H19" s="122" t="s">
        <v>107</v>
      </c>
      <c r="I19" s="129" t="s">
        <v>52</v>
      </c>
    </row>
    <row r="20" spans="1:10" x14ac:dyDescent="0.25">
      <c r="A20" s="117" t="s">
        <v>105</v>
      </c>
      <c r="B20" s="118" t="s">
        <v>72</v>
      </c>
      <c r="C20" s="119" t="s">
        <v>69</v>
      </c>
      <c r="D20" s="118" t="s">
        <v>55</v>
      </c>
      <c r="E20" s="120">
        <v>20000</v>
      </c>
      <c r="F20" s="118" t="s">
        <v>61</v>
      </c>
      <c r="G20" s="123" t="s">
        <v>73</v>
      </c>
      <c r="H20" s="122" t="s">
        <v>108</v>
      </c>
      <c r="I20" s="130" t="s">
        <v>50</v>
      </c>
    </row>
    <row r="21" spans="1:10" x14ac:dyDescent="0.25">
      <c r="A21" s="117">
        <v>43017</v>
      </c>
      <c r="B21" s="100" t="s">
        <v>103</v>
      </c>
      <c r="C21" s="101" t="s">
        <v>11</v>
      </c>
      <c r="D21" s="100" t="s">
        <v>9</v>
      </c>
      <c r="E21" s="102">
        <v>2000</v>
      </c>
      <c r="F21" s="100" t="s">
        <v>12</v>
      </c>
      <c r="G21" s="131" t="s">
        <v>73</v>
      </c>
      <c r="H21" s="104" t="s">
        <v>109</v>
      </c>
      <c r="I21" s="106" t="s">
        <v>52</v>
      </c>
    </row>
    <row r="22" spans="1:10" x14ac:dyDescent="0.25">
      <c r="A22" s="99">
        <v>43017</v>
      </c>
      <c r="B22" s="100" t="s">
        <v>110</v>
      </c>
      <c r="C22" s="101" t="s">
        <v>11</v>
      </c>
      <c r="D22" s="100" t="s">
        <v>55</v>
      </c>
      <c r="E22" s="102">
        <v>10000</v>
      </c>
      <c r="F22" s="100" t="s">
        <v>61</v>
      </c>
      <c r="G22" s="131" t="s">
        <v>73</v>
      </c>
      <c r="H22" s="104" t="s">
        <v>111</v>
      </c>
      <c r="I22" s="106" t="s">
        <v>52</v>
      </c>
    </row>
    <row r="23" spans="1:10" x14ac:dyDescent="0.25">
      <c r="A23" s="99">
        <v>43017</v>
      </c>
      <c r="B23" s="100" t="s">
        <v>112</v>
      </c>
      <c r="C23" s="101" t="s">
        <v>47</v>
      </c>
      <c r="D23" s="100" t="s">
        <v>9</v>
      </c>
      <c r="E23" s="102">
        <v>500</v>
      </c>
      <c r="F23" s="100" t="s">
        <v>12</v>
      </c>
      <c r="G23" s="131" t="s">
        <v>73</v>
      </c>
      <c r="H23" s="104" t="s">
        <v>113</v>
      </c>
      <c r="I23" s="130" t="s">
        <v>50</v>
      </c>
    </row>
    <row r="24" spans="1:10" x14ac:dyDescent="0.25">
      <c r="A24" s="117">
        <v>43019</v>
      </c>
      <c r="B24" s="100" t="s">
        <v>114</v>
      </c>
      <c r="C24" s="101" t="s">
        <v>11</v>
      </c>
      <c r="D24" s="100" t="s">
        <v>9</v>
      </c>
      <c r="E24" s="102">
        <v>2500</v>
      </c>
      <c r="F24" s="100" t="s">
        <v>12</v>
      </c>
      <c r="G24" s="123" t="s">
        <v>73</v>
      </c>
      <c r="H24" s="104" t="s">
        <v>115</v>
      </c>
      <c r="I24" s="106" t="s">
        <v>52</v>
      </c>
    </row>
    <row r="25" spans="1:10" x14ac:dyDescent="0.25">
      <c r="A25" s="117">
        <v>43019</v>
      </c>
      <c r="B25" s="100" t="s">
        <v>116</v>
      </c>
      <c r="C25" s="101" t="s">
        <v>11</v>
      </c>
      <c r="D25" s="100" t="s">
        <v>9</v>
      </c>
      <c r="E25" s="102">
        <v>1500</v>
      </c>
      <c r="F25" s="100" t="s">
        <v>12</v>
      </c>
      <c r="G25" s="123" t="s">
        <v>73</v>
      </c>
      <c r="H25" s="104" t="s">
        <v>115</v>
      </c>
      <c r="I25" s="106" t="s">
        <v>52</v>
      </c>
    </row>
    <row r="26" spans="1:10" x14ac:dyDescent="0.25">
      <c r="A26" s="117">
        <v>43019</v>
      </c>
      <c r="B26" s="100" t="s">
        <v>117</v>
      </c>
      <c r="C26" s="101" t="s">
        <v>11</v>
      </c>
      <c r="D26" s="100" t="s">
        <v>42</v>
      </c>
      <c r="E26" s="102">
        <v>10000</v>
      </c>
      <c r="F26" s="100" t="s">
        <v>41</v>
      </c>
      <c r="G26" s="123" t="s">
        <v>73</v>
      </c>
      <c r="H26" s="104" t="s">
        <v>115</v>
      </c>
      <c r="I26" s="106" t="s">
        <v>52</v>
      </c>
    </row>
    <row r="27" spans="1:10" x14ac:dyDescent="0.25">
      <c r="A27" s="117">
        <v>43019</v>
      </c>
      <c r="B27" s="100" t="s">
        <v>118</v>
      </c>
      <c r="C27" s="101" t="s">
        <v>11</v>
      </c>
      <c r="D27" s="100" t="s">
        <v>42</v>
      </c>
      <c r="E27" s="120">
        <v>3000</v>
      </c>
      <c r="F27" s="100" t="s">
        <v>41</v>
      </c>
      <c r="G27" s="123" t="s">
        <v>73</v>
      </c>
      <c r="H27" s="104" t="s">
        <v>115</v>
      </c>
      <c r="I27" s="106" t="s">
        <v>52</v>
      </c>
    </row>
    <row r="28" spans="1:10" x14ac:dyDescent="0.25">
      <c r="A28" s="121">
        <v>43020</v>
      </c>
      <c r="B28" s="100" t="s">
        <v>119</v>
      </c>
      <c r="C28" s="101" t="s">
        <v>11</v>
      </c>
      <c r="D28" s="100" t="s">
        <v>9</v>
      </c>
      <c r="E28" s="108">
        <v>5000</v>
      </c>
      <c r="F28" s="100" t="s">
        <v>12</v>
      </c>
      <c r="G28" s="123" t="s">
        <v>73</v>
      </c>
      <c r="H28" s="104" t="s">
        <v>120</v>
      </c>
      <c r="I28" s="106" t="s">
        <v>52</v>
      </c>
    </row>
    <row r="29" spans="1:10" x14ac:dyDescent="0.25">
      <c r="A29" s="121">
        <v>43024</v>
      </c>
      <c r="B29" s="118" t="s">
        <v>121</v>
      </c>
      <c r="C29" s="101" t="s">
        <v>47</v>
      </c>
      <c r="D29" s="100" t="s">
        <v>9</v>
      </c>
      <c r="E29" s="102">
        <v>47550</v>
      </c>
      <c r="F29" s="100" t="s">
        <v>41</v>
      </c>
      <c r="G29" s="123" t="s">
        <v>73</v>
      </c>
      <c r="H29" s="104" t="s">
        <v>122</v>
      </c>
      <c r="I29" s="130" t="s">
        <v>50</v>
      </c>
    </row>
    <row r="30" spans="1:10" x14ac:dyDescent="0.25">
      <c r="A30" s="117">
        <v>43025</v>
      </c>
      <c r="B30" s="100" t="s">
        <v>123</v>
      </c>
      <c r="C30" s="101" t="s">
        <v>11</v>
      </c>
      <c r="D30" s="100" t="s">
        <v>42</v>
      </c>
      <c r="E30" s="102">
        <v>3000</v>
      </c>
      <c r="F30" s="100" t="s">
        <v>41</v>
      </c>
      <c r="G30" s="123" t="s">
        <v>73</v>
      </c>
      <c r="H30" s="104" t="s">
        <v>124</v>
      </c>
      <c r="I30" s="106" t="s">
        <v>52</v>
      </c>
    </row>
    <row r="31" spans="1:10" x14ac:dyDescent="0.25">
      <c r="A31" s="117">
        <v>43026</v>
      </c>
      <c r="B31" s="100" t="s">
        <v>123</v>
      </c>
      <c r="C31" s="101" t="s">
        <v>11</v>
      </c>
      <c r="D31" s="100" t="s">
        <v>42</v>
      </c>
      <c r="E31" s="102">
        <v>4000</v>
      </c>
      <c r="F31" s="100" t="s">
        <v>41</v>
      </c>
      <c r="G31" s="123" t="s">
        <v>73</v>
      </c>
      <c r="H31" s="104" t="s">
        <v>125</v>
      </c>
      <c r="I31" s="106" t="s">
        <v>52</v>
      </c>
    </row>
    <row r="32" spans="1:10" x14ac:dyDescent="0.25">
      <c r="A32" s="117">
        <v>43028</v>
      </c>
      <c r="B32" s="100" t="s">
        <v>126</v>
      </c>
      <c r="C32" s="101" t="s">
        <v>11</v>
      </c>
      <c r="D32" s="100" t="s">
        <v>9</v>
      </c>
      <c r="E32" s="102">
        <v>5000</v>
      </c>
      <c r="F32" s="100" t="s">
        <v>12</v>
      </c>
      <c r="G32" s="131" t="s">
        <v>73</v>
      </c>
      <c r="H32" s="104" t="s">
        <v>127</v>
      </c>
      <c r="I32" s="106" t="s">
        <v>52</v>
      </c>
      <c r="J32" s="79"/>
    </row>
    <row r="33" spans="1:22" x14ac:dyDescent="0.25">
      <c r="A33" s="117">
        <v>43030</v>
      </c>
      <c r="B33" s="100" t="s">
        <v>128</v>
      </c>
      <c r="C33" s="101" t="s">
        <v>11</v>
      </c>
      <c r="D33" s="100" t="s">
        <v>42</v>
      </c>
      <c r="E33" s="102">
        <v>6000</v>
      </c>
      <c r="F33" s="100" t="s">
        <v>41</v>
      </c>
      <c r="G33" s="123" t="s">
        <v>73</v>
      </c>
      <c r="H33" s="104" t="s">
        <v>129</v>
      </c>
      <c r="I33" s="106" t="s">
        <v>52</v>
      </c>
    </row>
    <row r="34" spans="1:22" x14ac:dyDescent="0.25">
      <c r="A34" s="117">
        <v>43031</v>
      </c>
      <c r="B34" s="100" t="s">
        <v>130</v>
      </c>
      <c r="C34" s="101" t="s">
        <v>11</v>
      </c>
      <c r="D34" s="100" t="s">
        <v>42</v>
      </c>
      <c r="E34" s="102">
        <v>6000</v>
      </c>
      <c r="F34" s="100" t="s">
        <v>41</v>
      </c>
      <c r="G34" s="123" t="s">
        <v>73</v>
      </c>
      <c r="H34" s="104" t="s">
        <v>131</v>
      </c>
      <c r="I34" s="106" t="s">
        <v>52</v>
      </c>
    </row>
    <row r="35" spans="1:22" x14ac:dyDescent="0.25">
      <c r="A35" s="117">
        <v>43032</v>
      </c>
      <c r="B35" s="100" t="s">
        <v>132</v>
      </c>
      <c r="C35" s="101" t="s">
        <v>11</v>
      </c>
      <c r="D35" s="100" t="s">
        <v>42</v>
      </c>
      <c r="E35" s="102">
        <v>3000</v>
      </c>
      <c r="F35" s="100" t="s">
        <v>41</v>
      </c>
      <c r="G35" s="123" t="s">
        <v>73</v>
      </c>
      <c r="H35" s="104" t="s">
        <v>133</v>
      </c>
      <c r="I35" s="106" t="s">
        <v>52</v>
      </c>
    </row>
    <row r="36" spans="1:22" x14ac:dyDescent="0.25">
      <c r="A36" s="117">
        <v>43032</v>
      </c>
      <c r="B36" s="118" t="s">
        <v>134</v>
      </c>
      <c r="C36" s="101" t="s">
        <v>21</v>
      </c>
      <c r="D36" s="100" t="s">
        <v>9</v>
      </c>
      <c r="E36" s="120">
        <v>96700</v>
      </c>
      <c r="F36" s="100" t="s">
        <v>12</v>
      </c>
      <c r="G36" s="123" t="s">
        <v>73</v>
      </c>
      <c r="H36" s="104" t="s">
        <v>135</v>
      </c>
      <c r="I36" s="130" t="s">
        <v>50</v>
      </c>
    </row>
    <row r="37" spans="1:22" x14ac:dyDescent="0.25">
      <c r="A37" s="117">
        <v>43032</v>
      </c>
      <c r="B37" s="100" t="s">
        <v>136</v>
      </c>
      <c r="C37" s="101" t="s">
        <v>11</v>
      </c>
      <c r="D37" s="100" t="s">
        <v>9</v>
      </c>
      <c r="E37" s="102">
        <v>10000</v>
      </c>
      <c r="F37" s="100" t="s">
        <v>12</v>
      </c>
      <c r="G37" s="123" t="s">
        <v>73</v>
      </c>
      <c r="H37" s="104" t="s">
        <v>133</v>
      </c>
      <c r="I37" s="106" t="s">
        <v>52</v>
      </c>
    </row>
    <row r="38" spans="1:22" x14ac:dyDescent="0.25">
      <c r="A38" s="117">
        <v>43032</v>
      </c>
      <c r="B38" s="118" t="s">
        <v>137</v>
      </c>
      <c r="C38" s="101" t="s">
        <v>11</v>
      </c>
      <c r="D38" s="100" t="s">
        <v>42</v>
      </c>
      <c r="E38" s="120">
        <v>4500</v>
      </c>
      <c r="F38" s="100" t="s">
        <v>40</v>
      </c>
      <c r="G38" s="123" t="s">
        <v>138</v>
      </c>
      <c r="H38" s="104" t="s">
        <v>133</v>
      </c>
      <c r="I38" s="106" t="s">
        <v>52</v>
      </c>
    </row>
    <row r="39" spans="1:22" x14ac:dyDescent="0.25">
      <c r="A39" s="107">
        <v>43033</v>
      </c>
      <c r="B39" s="100" t="s">
        <v>139</v>
      </c>
      <c r="C39" s="101" t="s">
        <v>11</v>
      </c>
      <c r="D39" s="100" t="s">
        <v>42</v>
      </c>
      <c r="E39" s="108">
        <v>5000</v>
      </c>
      <c r="F39" s="100" t="s">
        <v>41</v>
      </c>
      <c r="G39" s="123" t="s">
        <v>138</v>
      </c>
      <c r="H39" s="104" t="s">
        <v>140</v>
      </c>
      <c r="I39" s="106" t="s">
        <v>52</v>
      </c>
      <c r="S39" s="62" t="s">
        <v>15</v>
      </c>
    </row>
    <row r="40" spans="1:22" x14ac:dyDescent="0.25">
      <c r="A40" s="99">
        <v>43033</v>
      </c>
      <c r="B40" s="100" t="s">
        <v>141</v>
      </c>
      <c r="C40" s="101" t="s">
        <v>11</v>
      </c>
      <c r="D40" s="100" t="s">
        <v>9</v>
      </c>
      <c r="E40" s="102">
        <v>2000</v>
      </c>
      <c r="F40" s="100" t="s">
        <v>12</v>
      </c>
      <c r="G40" s="123" t="s">
        <v>138</v>
      </c>
      <c r="H40" s="104" t="s">
        <v>140</v>
      </c>
      <c r="I40" s="106" t="s">
        <v>52</v>
      </c>
      <c r="L40" s="73"/>
      <c r="M40" s="73" t="s">
        <v>10</v>
      </c>
    </row>
    <row r="41" spans="1:22" s="72" customFormat="1" x14ac:dyDescent="0.25">
      <c r="A41" s="99">
        <v>43034</v>
      </c>
      <c r="B41" s="100" t="s">
        <v>142</v>
      </c>
      <c r="C41" s="101" t="s">
        <v>11</v>
      </c>
      <c r="D41" s="100" t="s">
        <v>55</v>
      </c>
      <c r="E41" s="102">
        <v>6000</v>
      </c>
      <c r="F41" s="100" t="s">
        <v>61</v>
      </c>
      <c r="G41" s="123" t="s">
        <v>138</v>
      </c>
      <c r="H41" s="104" t="s">
        <v>143</v>
      </c>
      <c r="I41" s="106" t="s">
        <v>52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s="72" customFormat="1" x14ac:dyDescent="0.25">
      <c r="A42" s="99">
        <v>43035</v>
      </c>
      <c r="B42" s="118" t="s">
        <v>144</v>
      </c>
      <c r="C42" s="101" t="s">
        <v>11</v>
      </c>
      <c r="D42" s="100" t="s">
        <v>42</v>
      </c>
      <c r="E42" s="120">
        <v>4000</v>
      </c>
      <c r="F42" s="100" t="s">
        <v>40</v>
      </c>
      <c r="G42" s="123" t="s">
        <v>138</v>
      </c>
      <c r="H42" s="104" t="s">
        <v>145</v>
      </c>
      <c r="I42" s="106" t="s">
        <v>52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</row>
    <row r="43" spans="1:22" x14ac:dyDescent="0.25">
      <c r="A43" s="99">
        <v>43035</v>
      </c>
      <c r="B43" s="118" t="s">
        <v>146</v>
      </c>
      <c r="C43" s="101" t="s">
        <v>43</v>
      </c>
      <c r="D43" s="100" t="s">
        <v>54</v>
      </c>
      <c r="E43" s="120">
        <v>92893</v>
      </c>
      <c r="F43" s="100" t="s">
        <v>58</v>
      </c>
      <c r="G43" s="123" t="s">
        <v>138</v>
      </c>
      <c r="H43" s="104" t="s">
        <v>147</v>
      </c>
      <c r="I43" s="105" t="s">
        <v>50</v>
      </c>
      <c r="L43" s="73"/>
      <c r="M43" s="73"/>
    </row>
    <row r="44" spans="1:22" x14ac:dyDescent="0.25">
      <c r="A44" s="99">
        <v>43035</v>
      </c>
      <c r="B44" s="118" t="s">
        <v>76</v>
      </c>
      <c r="C44" s="119" t="s">
        <v>14</v>
      </c>
      <c r="D44" s="100" t="s">
        <v>54</v>
      </c>
      <c r="E44" s="120">
        <v>27107</v>
      </c>
      <c r="F44" s="100" t="s">
        <v>58</v>
      </c>
      <c r="G44" s="123" t="s">
        <v>138</v>
      </c>
      <c r="H44" s="104" t="s">
        <v>148</v>
      </c>
      <c r="I44" s="105" t="s">
        <v>50</v>
      </c>
    </row>
    <row r="45" spans="1:22" x14ac:dyDescent="0.25">
      <c r="A45" s="99">
        <v>43035</v>
      </c>
      <c r="B45" s="118" t="s">
        <v>149</v>
      </c>
      <c r="C45" s="101" t="s">
        <v>43</v>
      </c>
      <c r="D45" s="100" t="s">
        <v>54</v>
      </c>
      <c r="E45" s="120">
        <v>92893</v>
      </c>
      <c r="F45" s="100" t="s">
        <v>68</v>
      </c>
      <c r="G45" s="123" t="s">
        <v>138</v>
      </c>
      <c r="H45" s="104" t="s">
        <v>150</v>
      </c>
      <c r="I45" s="105" t="s">
        <v>50</v>
      </c>
    </row>
    <row r="46" spans="1:22" x14ac:dyDescent="0.25">
      <c r="A46" s="99">
        <v>43035</v>
      </c>
      <c r="B46" s="118" t="s">
        <v>77</v>
      </c>
      <c r="C46" s="119" t="s">
        <v>14</v>
      </c>
      <c r="D46" s="100" t="s">
        <v>54</v>
      </c>
      <c r="E46" s="120">
        <v>27107</v>
      </c>
      <c r="F46" s="100" t="s">
        <v>68</v>
      </c>
      <c r="G46" s="123" t="s">
        <v>138</v>
      </c>
      <c r="H46" s="104" t="s">
        <v>151</v>
      </c>
      <c r="I46" s="105" t="s">
        <v>50</v>
      </c>
    </row>
    <row r="47" spans="1:22" x14ac:dyDescent="0.25">
      <c r="A47" s="99">
        <v>43035</v>
      </c>
      <c r="B47" s="118" t="s">
        <v>78</v>
      </c>
      <c r="C47" s="101" t="s">
        <v>13</v>
      </c>
      <c r="D47" s="100" t="s">
        <v>55</v>
      </c>
      <c r="E47" s="120">
        <v>90000</v>
      </c>
      <c r="F47" s="100" t="s">
        <v>61</v>
      </c>
      <c r="G47" s="123" t="s">
        <v>138</v>
      </c>
      <c r="H47" s="104" t="s">
        <v>152</v>
      </c>
      <c r="I47" s="105" t="s">
        <v>50</v>
      </c>
    </row>
    <row r="48" spans="1:22" x14ac:dyDescent="0.25">
      <c r="A48" s="121">
        <v>43035</v>
      </c>
      <c r="B48" s="118" t="s">
        <v>74</v>
      </c>
      <c r="C48" s="101" t="s">
        <v>43</v>
      </c>
      <c r="D48" s="100" t="s">
        <v>9</v>
      </c>
      <c r="E48" s="120">
        <v>280000</v>
      </c>
      <c r="F48" s="100" t="s">
        <v>12</v>
      </c>
      <c r="G48" s="123" t="s">
        <v>138</v>
      </c>
      <c r="H48" s="104" t="s">
        <v>153</v>
      </c>
      <c r="I48" s="105" t="s">
        <v>50</v>
      </c>
    </row>
    <row r="49" spans="1:13" x14ac:dyDescent="0.25">
      <c r="A49" s="121">
        <v>43035</v>
      </c>
      <c r="B49" s="118" t="s">
        <v>75</v>
      </c>
      <c r="C49" s="119" t="s">
        <v>14</v>
      </c>
      <c r="D49" s="100" t="s">
        <v>9</v>
      </c>
      <c r="E49" s="120">
        <v>20000</v>
      </c>
      <c r="F49" s="100" t="s">
        <v>12</v>
      </c>
      <c r="G49" s="123" t="s">
        <v>138</v>
      </c>
      <c r="H49" s="104" t="s">
        <v>154</v>
      </c>
      <c r="I49" s="105" t="s">
        <v>50</v>
      </c>
    </row>
    <row r="50" spans="1:13" x14ac:dyDescent="0.25">
      <c r="A50" s="117">
        <v>43036</v>
      </c>
      <c r="B50" s="100" t="s">
        <v>155</v>
      </c>
      <c r="C50" s="101" t="s">
        <v>11</v>
      </c>
      <c r="D50" s="100" t="s">
        <v>42</v>
      </c>
      <c r="E50" s="102">
        <v>10000</v>
      </c>
      <c r="F50" s="100" t="s">
        <v>41</v>
      </c>
      <c r="G50" s="123" t="s">
        <v>138</v>
      </c>
      <c r="H50" s="104" t="s">
        <v>156</v>
      </c>
      <c r="I50" s="106" t="s">
        <v>52</v>
      </c>
      <c r="K50" s="48"/>
      <c r="L50" s="66"/>
      <c r="M50" s="63"/>
    </row>
    <row r="51" spans="1:13" x14ac:dyDescent="0.25">
      <c r="A51" s="117">
        <v>43036</v>
      </c>
      <c r="B51" s="100" t="s">
        <v>157</v>
      </c>
      <c r="C51" s="133" t="s">
        <v>43</v>
      </c>
      <c r="D51" s="133" t="s">
        <v>178</v>
      </c>
      <c r="E51" s="102">
        <v>15900</v>
      </c>
      <c r="F51" s="100" t="s">
        <v>40</v>
      </c>
      <c r="G51" s="123" t="s">
        <v>138</v>
      </c>
      <c r="H51" s="104" t="s">
        <v>159</v>
      </c>
      <c r="I51" s="105" t="s">
        <v>50</v>
      </c>
      <c r="K51" s="48"/>
      <c r="L51" s="66"/>
      <c r="M51" s="63"/>
    </row>
    <row r="52" spans="1:13" x14ac:dyDescent="0.25">
      <c r="A52" s="117">
        <v>43036</v>
      </c>
      <c r="B52" s="118" t="s">
        <v>144</v>
      </c>
      <c r="C52" s="101" t="s">
        <v>11</v>
      </c>
      <c r="D52" s="100" t="s">
        <v>42</v>
      </c>
      <c r="E52" s="120">
        <v>3500</v>
      </c>
      <c r="F52" s="100" t="s">
        <v>40</v>
      </c>
      <c r="G52" s="123" t="s">
        <v>138</v>
      </c>
      <c r="H52" s="104" t="s">
        <v>156</v>
      </c>
      <c r="I52" s="106" t="s">
        <v>52</v>
      </c>
      <c r="K52" s="48"/>
      <c r="L52" s="66"/>
      <c r="M52" s="63"/>
    </row>
    <row r="53" spans="1:13" x14ac:dyDescent="0.25">
      <c r="A53" s="117">
        <v>43038</v>
      </c>
      <c r="B53" s="100" t="s">
        <v>157</v>
      </c>
      <c r="C53" s="133" t="s">
        <v>43</v>
      </c>
      <c r="D53" s="133" t="s">
        <v>178</v>
      </c>
      <c r="E53" s="102">
        <v>20000</v>
      </c>
      <c r="F53" s="100" t="s">
        <v>40</v>
      </c>
      <c r="G53" s="123" t="s">
        <v>138</v>
      </c>
      <c r="H53" s="104" t="s">
        <v>160</v>
      </c>
      <c r="I53" s="105" t="s">
        <v>50</v>
      </c>
      <c r="K53" s="48"/>
      <c r="L53" s="66"/>
      <c r="M53" s="63"/>
    </row>
    <row r="54" spans="1:13" x14ac:dyDescent="0.25">
      <c r="A54" s="107">
        <v>43038</v>
      </c>
      <c r="B54" s="100" t="s">
        <v>161</v>
      </c>
      <c r="C54" s="101" t="s">
        <v>53</v>
      </c>
      <c r="D54" s="100" t="s">
        <v>9</v>
      </c>
      <c r="E54" s="102">
        <v>64200</v>
      </c>
      <c r="F54" s="100" t="s">
        <v>12</v>
      </c>
      <c r="G54" s="123" t="s">
        <v>138</v>
      </c>
      <c r="H54" s="104" t="s">
        <v>162</v>
      </c>
      <c r="I54" s="105" t="s">
        <v>50</v>
      </c>
      <c r="K54" s="48"/>
      <c r="L54" s="66"/>
      <c r="M54" s="63"/>
    </row>
    <row r="55" spans="1:13" x14ac:dyDescent="0.25">
      <c r="A55" s="107">
        <v>43038</v>
      </c>
      <c r="B55" s="100" t="s">
        <v>163</v>
      </c>
      <c r="C55" s="101" t="s">
        <v>11</v>
      </c>
      <c r="D55" s="100" t="s">
        <v>9</v>
      </c>
      <c r="E55" s="102">
        <v>3000</v>
      </c>
      <c r="F55" s="100" t="s">
        <v>12</v>
      </c>
      <c r="G55" s="123" t="s">
        <v>138</v>
      </c>
      <c r="H55" s="104" t="s">
        <v>164</v>
      </c>
      <c r="I55" s="106" t="s">
        <v>52</v>
      </c>
      <c r="K55" s="48"/>
      <c r="L55" s="66"/>
      <c r="M55" s="63"/>
    </row>
    <row r="56" spans="1:13" x14ac:dyDescent="0.25">
      <c r="A56" s="117">
        <v>43038</v>
      </c>
      <c r="B56" s="100" t="s">
        <v>136</v>
      </c>
      <c r="C56" s="101" t="s">
        <v>11</v>
      </c>
      <c r="D56" s="100" t="s">
        <v>9</v>
      </c>
      <c r="E56" s="102">
        <v>10000</v>
      </c>
      <c r="F56" s="100" t="s">
        <v>12</v>
      </c>
      <c r="G56" s="123" t="s">
        <v>138</v>
      </c>
      <c r="H56" s="104" t="s">
        <v>164</v>
      </c>
      <c r="I56" s="106" t="s">
        <v>52</v>
      </c>
      <c r="K56" s="48"/>
      <c r="L56" s="66"/>
      <c r="M56" s="63"/>
    </row>
    <row r="57" spans="1:13" x14ac:dyDescent="0.25">
      <c r="A57" s="107">
        <v>43038</v>
      </c>
      <c r="B57" s="100" t="s">
        <v>165</v>
      </c>
      <c r="C57" s="101" t="s">
        <v>11</v>
      </c>
      <c r="D57" s="100" t="s">
        <v>55</v>
      </c>
      <c r="E57" s="102">
        <v>4000</v>
      </c>
      <c r="F57" s="100" t="s">
        <v>61</v>
      </c>
      <c r="G57" s="123" t="s">
        <v>138</v>
      </c>
      <c r="H57" s="104" t="s">
        <v>166</v>
      </c>
      <c r="I57" s="106" t="s">
        <v>52</v>
      </c>
      <c r="K57" s="48"/>
      <c r="L57" s="66"/>
      <c r="M57" s="63"/>
    </row>
    <row r="58" spans="1:13" x14ac:dyDescent="0.25">
      <c r="A58" s="117">
        <v>43038</v>
      </c>
      <c r="B58" s="118" t="s">
        <v>167</v>
      </c>
      <c r="C58" s="101" t="s">
        <v>11</v>
      </c>
      <c r="D58" s="100" t="s">
        <v>42</v>
      </c>
      <c r="E58" s="120">
        <v>4000</v>
      </c>
      <c r="F58" s="100" t="s">
        <v>40</v>
      </c>
      <c r="G58" s="123" t="s">
        <v>138</v>
      </c>
      <c r="H58" s="104" t="s">
        <v>164</v>
      </c>
      <c r="I58" s="106" t="s">
        <v>52</v>
      </c>
      <c r="K58" s="48"/>
      <c r="L58" s="66"/>
      <c r="M58" s="63"/>
    </row>
    <row r="59" spans="1:13" x14ac:dyDescent="0.25">
      <c r="A59" s="99">
        <v>43039</v>
      </c>
      <c r="B59" s="100" t="s">
        <v>168</v>
      </c>
      <c r="C59" s="101" t="s">
        <v>11</v>
      </c>
      <c r="D59" s="100" t="s">
        <v>9</v>
      </c>
      <c r="E59" s="102">
        <v>3000</v>
      </c>
      <c r="F59" s="100" t="s">
        <v>12</v>
      </c>
      <c r="G59" s="123" t="s">
        <v>138</v>
      </c>
      <c r="H59" s="104" t="s">
        <v>169</v>
      </c>
      <c r="I59" s="106" t="s">
        <v>52</v>
      </c>
    </row>
    <row r="60" spans="1:13" x14ac:dyDescent="0.25">
      <c r="A60" s="117">
        <v>43039</v>
      </c>
      <c r="B60" s="100" t="s">
        <v>157</v>
      </c>
      <c r="C60" s="133" t="s">
        <v>43</v>
      </c>
      <c r="D60" s="133" t="s">
        <v>178</v>
      </c>
      <c r="E60" s="102">
        <v>15500</v>
      </c>
      <c r="F60" s="100" t="s">
        <v>40</v>
      </c>
      <c r="G60" s="123" t="s">
        <v>138</v>
      </c>
      <c r="H60" s="104" t="s">
        <v>159</v>
      </c>
      <c r="I60" s="105" t="s">
        <v>50</v>
      </c>
    </row>
    <row r="61" spans="1:13" x14ac:dyDescent="0.25">
      <c r="A61" s="99">
        <v>43039</v>
      </c>
      <c r="B61" s="62" t="s">
        <v>170</v>
      </c>
      <c r="C61" s="61" t="s">
        <v>171</v>
      </c>
      <c r="D61" s="62" t="s">
        <v>9</v>
      </c>
      <c r="E61" s="102">
        <v>11700</v>
      </c>
      <c r="F61" s="1" t="s">
        <v>48</v>
      </c>
      <c r="G61" s="123" t="s">
        <v>73</v>
      </c>
      <c r="H61" s="66" t="s">
        <v>172</v>
      </c>
      <c r="I61" s="63" t="s">
        <v>50</v>
      </c>
    </row>
    <row r="62" spans="1:13" x14ac:dyDescent="0.25">
      <c r="A62" s="99"/>
      <c r="B62" s="100"/>
      <c r="C62" s="101"/>
      <c r="D62" s="100"/>
      <c r="E62" s="102"/>
      <c r="F62" s="100"/>
      <c r="G62" s="48"/>
      <c r="H62" s="104"/>
      <c r="I62" s="105"/>
    </row>
    <row r="63" spans="1:13" x14ac:dyDescent="0.25">
      <c r="A63" s="99"/>
      <c r="B63" s="100"/>
      <c r="C63" s="101"/>
      <c r="D63" s="100"/>
      <c r="E63" s="102"/>
      <c r="F63" s="118"/>
      <c r="G63" s="48"/>
      <c r="H63" s="122"/>
      <c r="I63" s="105"/>
    </row>
    <row r="64" spans="1:13" x14ac:dyDescent="0.25">
      <c r="A64" s="99"/>
      <c r="B64" s="100"/>
      <c r="C64" s="101"/>
      <c r="D64" s="100"/>
      <c r="E64" s="102"/>
      <c r="F64" s="100"/>
      <c r="G64" s="48"/>
      <c r="H64" s="104"/>
      <c r="I64" s="106"/>
      <c r="J64" s="79"/>
    </row>
    <row r="65" spans="1:27" x14ac:dyDescent="0.25">
      <c r="A65" s="99"/>
      <c r="B65" s="100"/>
      <c r="C65" s="101"/>
      <c r="D65" s="100"/>
      <c r="E65" s="102"/>
      <c r="F65" s="100"/>
      <c r="G65" s="48"/>
      <c r="H65" s="104"/>
      <c r="I65" s="106"/>
    </row>
    <row r="66" spans="1:27" x14ac:dyDescent="0.25">
      <c r="A66" s="99"/>
      <c r="B66" s="100"/>
      <c r="C66" s="101"/>
      <c r="D66" s="100"/>
      <c r="E66" s="102"/>
      <c r="F66" s="100"/>
      <c r="G66" s="48"/>
      <c r="H66" s="104"/>
      <c r="I66" s="106"/>
    </row>
    <row r="67" spans="1:27" x14ac:dyDescent="0.25">
      <c r="A67" s="99"/>
      <c r="B67" s="100"/>
      <c r="C67" s="101"/>
      <c r="D67" s="100"/>
      <c r="E67" s="102"/>
      <c r="F67" s="100"/>
      <c r="G67" s="48"/>
      <c r="H67" s="104"/>
      <c r="I67" s="105"/>
    </row>
    <row r="68" spans="1:27" x14ac:dyDescent="0.25">
      <c r="A68" s="99"/>
      <c r="B68" s="100"/>
      <c r="C68" s="101"/>
      <c r="D68" s="100"/>
      <c r="E68" s="102"/>
      <c r="F68" s="100"/>
      <c r="G68" s="125"/>
      <c r="H68" s="104"/>
      <c r="I68" s="105"/>
    </row>
    <row r="69" spans="1:27" x14ac:dyDescent="0.25">
      <c r="A69" s="99"/>
      <c r="B69" s="100"/>
      <c r="C69" s="101"/>
      <c r="D69" s="100"/>
      <c r="E69" s="102"/>
      <c r="F69" s="100"/>
      <c r="G69" s="123"/>
      <c r="H69" s="104"/>
      <c r="I69" s="106"/>
      <c r="AA69" s="62" t="s">
        <v>10</v>
      </c>
    </row>
    <row r="70" spans="1:27" x14ac:dyDescent="0.25">
      <c r="A70" s="99"/>
      <c r="B70" s="100"/>
      <c r="C70" s="101"/>
      <c r="D70" s="100"/>
      <c r="E70" s="102"/>
      <c r="F70" s="100"/>
      <c r="G70" s="123"/>
      <c r="H70" s="104"/>
      <c r="I70" s="106"/>
    </row>
    <row r="71" spans="1:27" x14ac:dyDescent="0.25">
      <c r="A71" s="99"/>
      <c r="B71" s="100"/>
      <c r="C71" s="101"/>
      <c r="D71" s="100"/>
      <c r="E71" s="102"/>
      <c r="F71" s="100"/>
      <c r="G71" s="123"/>
      <c r="H71" s="104"/>
      <c r="I71" s="106"/>
    </row>
    <row r="72" spans="1:27" x14ac:dyDescent="0.25">
      <c r="A72" s="99"/>
      <c r="B72" s="100"/>
      <c r="C72" s="101"/>
      <c r="D72" s="100"/>
      <c r="E72" s="102"/>
      <c r="F72" s="100"/>
      <c r="G72" s="123"/>
      <c r="H72" s="104"/>
      <c r="I72" s="106"/>
    </row>
    <row r="73" spans="1:27" x14ac:dyDescent="0.25">
      <c r="A73" s="99"/>
      <c r="B73" s="100"/>
      <c r="C73" s="101"/>
      <c r="D73" s="100"/>
      <c r="E73" s="102"/>
      <c r="F73" s="100"/>
      <c r="G73" s="123"/>
      <c r="H73" s="104"/>
      <c r="I73" s="106"/>
    </row>
    <row r="74" spans="1:27" x14ac:dyDescent="0.25">
      <c r="A74" s="99"/>
      <c r="B74" s="100"/>
      <c r="C74" s="101"/>
      <c r="D74" s="100"/>
      <c r="E74" s="102"/>
      <c r="F74" s="100"/>
      <c r="G74" s="123"/>
      <c r="H74" s="104"/>
      <c r="I74" s="106"/>
    </row>
    <row r="75" spans="1:27" x14ac:dyDescent="0.25">
      <c r="A75" s="99"/>
      <c r="B75" s="100"/>
      <c r="C75" s="101"/>
      <c r="D75" s="100"/>
      <c r="E75" s="102"/>
      <c r="F75" s="100"/>
      <c r="G75" s="123"/>
      <c r="H75" s="104"/>
      <c r="I75" s="106"/>
    </row>
    <row r="76" spans="1:27" x14ac:dyDescent="0.25">
      <c r="A76" s="99"/>
      <c r="B76" s="100"/>
      <c r="C76" s="101"/>
      <c r="D76" s="100"/>
      <c r="E76" s="102"/>
      <c r="F76" s="100"/>
      <c r="G76" s="123"/>
      <c r="H76" s="104"/>
      <c r="I76" s="106"/>
    </row>
    <row r="77" spans="1:27" x14ac:dyDescent="0.25">
      <c r="A77" s="99"/>
      <c r="B77" s="100"/>
      <c r="C77" s="101"/>
      <c r="D77" s="100"/>
      <c r="E77" s="102"/>
      <c r="F77" s="118"/>
      <c r="G77" s="123"/>
      <c r="H77" s="122"/>
      <c r="I77" s="106"/>
    </row>
    <row r="78" spans="1:27" x14ac:dyDescent="0.25">
      <c r="A78" s="99"/>
      <c r="B78" s="118"/>
      <c r="C78" s="119"/>
      <c r="D78" s="100"/>
      <c r="E78" s="102"/>
      <c r="F78" s="118"/>
      <c r="G78" s="123"/>
      <c r="H78" s="122"/>
      <c r="I78" s="105"/>
    </row>
    <row r="79" spans="1:27" x14ac:dyDescent="0.25">
      <c r="A79" s="107"/>
      <c r="B79" s="100"/>
      <c r="C79" s="119"/>
      <c r="D79" s="100"/>
      <c r="E79" s="102"/>
      <c r="F79" s="118"/>
      <c r="G79" s="123"/>
      <c r="H79" s="122"/>
      <c r="I79" s="105"/>
    </row>
    <row r="80" spans="1:27" x14ac:dyDescent="0.25">
      <c r="A80" s="107"/>
      <c r="B80" s="118"/>
      <c r="C80" s="119"/>
      <c r="D80" s="100"/>
      <c r="E80" s="120"/>
      <c r="F80" s="118"/>
      <c r="G80" s="123"/>
      <c r="H80" s="122"/>
      <c r="I80" s="105"/>
    </row>
    <row r="81" spans="1:10" x14ac:dyDescent="0.25">
      <c r="A81" s="99"/>
      <c r="B81" s="100"/>
      <c r="C81" s="101"/>
      <c r="D81" s="100"/>
      <c r="E81" s="102"/>
      <c r="F81" s="100"/>
      <c r="G81" s="123"/>
      <c r="H81" s="104"/>
      <c r="I81" s="105"/>
    </row>
    <row r="82" spans="1:10" x14ac:dyDescent="0.25">
      <c r="A82" s="65"/>
      <c r="B82" s="100"/>
      <c r="C82" s="119"/>
      <c r="D82" s="100"/>
      <c r="E82" s="102"/>
      <c r="F82" s="118"/>
      <c r="G82" s="123"/>
      <c r="H82" s="122"/>
      <c r="I82" s="105"/>
      <c r="J82" s="79"/>
    </row>
    <row r="83" spans="1:10" x14ac:dyDescent="0.25">
      <c r="A83" s="99"/>
      <c r="B83" s="100"/>
      <c r="C83" s="101"/>
      <c r="D83" s="100"/>
      <c r="E83" s="102"/>
      <c r="F83" s="118"/>
      <c r="G83" s="123"/>
      <c r="H83" s="104"/>
      <c r="I83" s="106"/>
    </row>
    <row r="84" spans="1:10" x14ac:dyDescent="0.25">
      <c r="A84" s="99"/>
      <c r="B84" s="100"/>
      <c r="C84" s="101"/>
      <c r="D84" s="100"/>
      <c r="E84" s="102"/>
      <c r="F84" s="118"/>
      <c r="G84" s="123"/>
      <c r="H84" s="104"/>
      <c r="I84" s="106"/>
    </row>
    <row r="85" spans="1:10" x14ac:dyDescent="0.25">
      <c r="A85" s="99"/>
      <c r="B85" s="100"/>
      <c r="C85" s="101"/>
      <c r="D85" s="100"/>
      <c r="E85" s="102"/>
      <c r="F85" s="100"/>
      <c r="G85" s="123"/>
      <c r="H85" s="104"/>
      <c r="I85" s="106"/>
    </row>
    <row r="86" spans="1:10" x14ac:dyDescent="0.25">
      <c r="A86" s="99"/>
      <c r="B86" s="100"/>
      <c r="C86" s="101"/>
      <c r="D86" s="100"/>
      <c r="E86" s="102"/>
      <c r="F86" s="100"/>
      <c r="G86" s="123"/>
      <c r="H86" s="104"/>
      <c r="I86" s="106"/>
    </row>
    <row r="87" spans="1:10" x14ac:dyDescent="0.25">
      <c r="A87" s="99"/>
      <c r="B87" s="100"/>
      <c r="C87" s="101"/>
      <c r="D87" s="100"/>
      <c r="E87" s="102"/>
      <c r="F87" s="100"/>
      <c r="G87" s="123"/>
      <c r="H87" s="104"/>
      <c r="I87" s="106"/>
    </row>
    <row r="88" spans="1:10" x14ac:dyDescent="0.25">
      <c r="A88" s="65"/>
      <c r="B88" s="73"/>
      <c r="C88" s="101"/>
      <c r="D88" s="100"/>
      <c r="E88" s="102"/>
      <c r="F88" s="100"/>
      <c r="G88" s="123"/>
      <c r="H88" s="104"/>
      <c r="I88" s="105"/>
    </row>
    <row r="89" spans="1:10" x14ac:dyDescent="0.25">
      <c r="A89" s="124"/>
      <c r="B89" s="118"/>
      <c r="C89" s="101"/>
      <c r="D89" s="100"/>
      <c r="E89" s="120"/>
      <c r="F89" s="100"/>
      <c r="G89" s="123"/>
      <c r="H89" s="104"/>
      <c r="I89" s="105"/>
    </row>
    <row r="90" spans="1:10" x14ac:dyDescent="0.25">
      <c r="A90" s="121"/>
      <c r="B90" s="118"/>
      <c r="C90" s="119"/>
      <c r="D90" s="100"/>
      <c r="E90" s="120"/>
      <c r="F90" s="100"/>
      <c r="G90" s="123"/>
      <c r="H90" s="104"/>
      <c r="I90" s="105"/>
    </row>
    <row r="91" spans="1:10" x14ac:dyDescent="0.25">
      <c r="A91" s="121"/>
      <c r="B91" s="118"/>
      <c r="C91" s="101"/>
      <c r="D91" s="100"/>
      <c r="E91" s="120"/>
      <c r="F91" s="118"/>
      <c r="G91" s="123"/>
      <c r="H91" s="122"/>
      <c r="I91" s="105"/>
    </row>
    <row r="92" spans="1:10" x14ac:dyDescent="0.25">
      <c r="A92" s="121"/>
      <c r="B92" s="118"/>
      <c r="C92" s="119"/>
      <c r="D92" s="100"/>
      <c r="E92" s="120"/>
      <c r="F92" s="118"/>
      <c r="G92" s="123"/>
      <c r="H92" s="104"/>
      <c r="I92" s="105"/>
    </row>
    <row r="93" spans="1:10" x14ac:dyDescent="0.25">
      <c r="A93" s="121"/>
      <c r="B93" s="118"/>
      <c r="C93" s="101"/>
      <c r="D93" s="100"/>
      <c r="E93" s="120"/>
      <c r="F93" s="100"/>
      <c r="G93" s="123"/>
      <c r="H93" s="104"/>
      <c r="I93" s="105"/>
    </row>
    <row r="94" spans="1:10" x14ac:dyDescent="0.25">
      <c r="A94" s="121"/>
      <c r="B94" s="118"/>
      <c r="C94" s="101"/>
      <c r="D94" s="100"/>
      <c r="E94" s="120"/>
      <c r="F94" s="100"/>
      <c r="G94" s="123"/>
      <c r="H94" s="104"/>
      <c r="I94" s="105"/>
    </row>
    <row r="95" spans="1:10" x14ac:dyDescent="0.25">
      <c r="A95" s="121"/>
      <c r="B95" s="118"/>
      <c r="C95" s="101"/>
      <c r="D95" s="100"/>
      <c r="E95" s="120"/>
      <c r="F95" s="100"/>
      <c r="G95" s="123"/>
      <c r="H95" s="104"/>
      <c r="I95" s="105"/>
    </row>
    <row r="96" spans="1:10" x14ac:dyDescent="0.25">
      <c r="A96" s="99"/>
      <c r="B96" s="100"/>
      <c r="C96" s="101"/>
      <c r="D96" s="100"/>
      <c r="E96" s="102"/>
      <c r="F96" s="100"/>
      <c r="G96" s="123"/>
      <c r="H96" s="104"/>
      <c r="I96" s="106"/>
    </row>
    <row r="97" spans="1:9" x14ac:dyDescent="0.25">
      <c r="A97" s="121"/>
      <c r="B97" s="118"/>
      <c r="C97" s="101"/>
      <c r="D97" s="100"/>
      <c r="E97" s="102"/>
      <c r="F97" s="100"/>
      <c r="G97" s="123"/>
      <c r="H97" s="104"/>
      <c r="I97" s="106"/>
    </row>
    <row r="98" spans="1:9" x14ac:dyDescent="0.25">
      <c r="A98" s="99"/>
      <c r="B98" s="100"/>
      <c r="C98" s="101"/>
      <c r="D98" s="100"/>
      <c r="E98" s="102"/>
      <c r="F98" s="100"/>
      <c r="G98" s="123"/>
      <c r="H98" s="104"/>
      <c r="I98" s="106"/>
    </row>
    <row r="99" spans="1:9" x14ac:dyDescent="0.25">
      <c r="A99" s="121"/>
      <c r="B99" s="100"/>
      <c r="C99" s="101"/>
      <c r="D99" s="100"/>
      <c r="E99" s="120"/>
      <c r="F99" s="100"/>
      <c r="G99" s="123"/>
      <c r="H99" s="104"/>
      <c r="I99" s="106"/>
    </row>
    <row r="100" spans="1:9" x14ac:dyDescent="0.25">
      <c r="A100" s="121"/>
      <c r="B100" s="118"/>
      <c r="C100" s="101"/>
      <c r="D100" s="100"/>
      <c r="E100" s="120"/>
      <c r="F100" s="100"/>
      <c r="G100" s="123"/>
      <c r="H100" s="104"/>
      <c r="I100" s="105"/>
    </row>
    <row r="101" spans="1:9" x14ac:dyDescent="0.25">
      <c r="A101" s="121"/>
      <c r="B101" s="118"/>
      <c r="C101" s="119"/>
      <c r="D101" s="100"/>
      <c r="E101" s="120"/>
      <c r="F101" s="100"/>
      <c r="G101" s="123"/>
      <c r="H101" s="104"/>
      <c r="I101" s="105"/>
    </row>
    <row r="102" spans="1:9" x14ac:dyDescent="0.25">
      <c r="A102" s="121"/>
      <c r="B102" s="118"/>
      <c r="C102" s="101"/>
      <c r="D102" s="100"/>
      <c r="E102" s="120"/>
      <c r="F102" s="100"/>
      <c r="G102" s="123"/>
      <c r="H102" s="104"/>
      <c r="I102" s="105"/>
    </row>
    <row r="103" spans="1:9" x14ac:dyDescent="0.25">
      <c r="A103" s="121"/>
      <c r="B103" s="118"/>
      <c r="C103" s="119"/>
      <c r="D103" s="100"/>
      <c r="E103" s="120"/>
      <c r="F103" s="100"/>
      <c r="G103" s="123"/>
      <c r="H103" s="104"/>
      <c r="I103" s="105"/>
    </row>
    <row r="104" spans="1:9" x14ac:dyDescent="0.25">
      <c r="A104" s="107"/>
      <c r="B104" s="118"/>
      <c r="C104" s="119"/>
      <c r="D104" s="100"/>
      <c r="E104" s="120"/>
      <c r="F104" s="100"/>
      <c r="G104" s="123"/>
      <c r="H104" s="104"/>
      <c r="I104" s="105"/>
    </row>
    <row r="105" spans="1:9" x14ac:dyDescent="0.25">
      <c r="A105" s="107"/>
      <c r="B105" s="100"/>
      <c r="C105" s="119"/>
      <c r="D105" s="100"/>
      <c r="E105" s="102"/>
      <c r="F105" s="100"/>
      <c r="G105" s="123"/>
      <c r="H105" s="104"/>
      <c r="I105" s="105"/>
    </row>
    <row r="106" spans="1:9" x14ac:dyDescent="0.25">
      <c r="A106" s="107"/>
      <c r="B106" s="118"/>
      <c r="C106" s="119"/>
      <c r="D106" s="100"/>
      <c r="E106" s="120"/>
      <c r="F106" s="100"/>
      <c r="G106" s="123"/>
      <c r="H106" s="104"/>
      <c r="I106" s="105"/>
    </row>
    <row r="107" spans="1:9" x14ac:dyDescent="0.25">
      <c r="A107" s="107"/>
      <c r="B107" s="118"/>
      <c r="C107" s="101"/>
      <c r="D107" s="100"/>
      <c r="E107" s="120"/>
      <c r="F107" s="100"/>
      <c r="G107" s="123"/>
      <c r="H107" s="104"/>
      <c r="I107" s="105"/>
    </row>
    <row r="108" spans="1:9" x14ac:dyDescent="0.25">
      <c r="A108" s="107"/>
      <c r="B108" s="118"/>
      <c r="C108" s="101"/>
      <c r="D108" s="100"/>
      <c r="E108" s="102"/>
      <c r="F108" s="100"/>
      <c r="G108" s="123"/>
      <c r="H108" s="104"/>
      <c r="I108" s="106"/>
    </row>
    <row r="109" spans="1:9" x14ac:dyDescent="0.25">
      <c r="A109" s="99"/>
      <c r="B109" s="100"/>
      <c r="C109" s="101"/>
      <c r="D109" s="100"/>
      <c r="E109" s="102"/>
      <c r="F109" s="100"/>
      <c r="G109" s="123"/>
      <c r="H109" s="104"/>
      <c r="I109" s="106"/>
    </row>
    <row r="110" spans="1:9" x14ac:dyDescent="0.25">
      <c r="A110" s="99"/>
      <c r="B110" s="100"/>
      <c r="C110" s="101"/>
      <c r="D110" s="100"/>
      <c r="E110" s="102"/>
      <c r="F110" s="100"/>
      <c r="G110" s="123"/>
      <c r="H110" s="104"/>
      <c r="I110" s="106"/>
    </row>
    <row r="111" spans="1:9" x14ac:dyDescent="0.25">
      <c r="A111" s="107"/>
      <c r="B111" s="118"/>
      <c r="C111" s="101"/>
      <c r="D111" s="100"/>
      <c r="E111" s="120"/>
      <c r="F111" s="100"/>
      <c r="G111" s="123"/>
      <c r="H111" s="104"/>
      <c r="I111" s="106"/>
    </row>
    <row r="112" spans="1:9" x14ac:dyDescent="0.25">
      <c r="A112" s="107"/>
      <c r="B112" s="118"/>
      <c r="C112" s="101"/>
      <c r="D112" s="100"/>
      <c r="E112" s="120"/>
      <c r="F112" s="100"/>
      <c r="G112" s="123"/>
      <c r="H112" s="104"/>
      <c r="I112" s="106"/>
    </row>
    <row r="113" spans="1:12" x14ac:dyDescent="0.25">
      <c r="A113" s="99"/>
      <c r="B113" s="118"/>
      <c r="C113" s="101"/>
      <c r="D113" s="100"/>
      <c r="E113" s="102"/>
      <c r="F113" s="100"/>
      <c r="G113" s="123"/>
      <c r="H113" s="104"/>
      <c r="I113" s="106"/>
    </row>
    <row r="114" spans="1:12" x14ac:dyDescent="0.25">
      <c r="A114" s="107"/>
      <c r="B114" s="118"/>
      <c r="C114" s="101"/>
      <c r="D114" s="100"/>
      <c r="E114" s="102"/>
      <c r="F114" s="100"/>
      <c r="G114" s="123"/>
      <c r="H114" s="104"/>
      <c r="I114" s="106"/>
    </row>
    <row r="115" spans="1:12" x14ac:dyDescent="0.25">
      <c r="A115" s="107"/>
      <c r="B115" s="100"/>
      <c r="C115" s="101"/>
      <c r="D115" s="100"/>
      <c r="E115" s="102"/>
      <c r="F115" s="118"/>
      <c r="G115" s="123"/>
      <c r="H115" s="104"/>
      <c r="I115" s="105"/>
    </row>
    <row r="116" spans="1:12" x14ac:dyDescent="0.25">
      <c r="A116" s="99"/>
      <c r="B116" s="109"/>
      <c r="C116" s="101"/>
      <c r="D116" s="100"/>
      <c r="E116" s="102"/>
      <c r="F116" s="100"/>
      <c r="G116" s="123"/>
      <c r="H116" s="104"/>
      <c r="I116" s="105"/>
    </row>
    <row r="117" spans="1:12" x14ac:dyDescent="0.25">
      <c r="A117" s="99"/>
      <c r="B117" s="109"/>
      <c r="C117" s="101"/>
      <c r="D117" s="100"/>
      <c r="E117" s="102"/>
      <c r="F117" s="100"/>
      <c r="G117" s="74"/>
      <c r="H117" s="104"/>
      <c r="I117" s="105"/>
    </row>
    <row r="118" spans="1:12" x14ac:dyDescent="0.25">
      <c r="A118" s="99"/>
      <c r="B118" s="109"/>
      <c r="C118" s="101"/>
      <c r="D118" s="100"/>
      <c r="E118" s="102"/>
      <c r="F118" s="100"/>
      <c r="G118" s="103"/>
      <c r="H118" s="104"/>
      <c r="I118" s="105"/>
    </row>
    <row r="119" spans="1:12" x14ac:dyDescent="0.25">
      <c r="A119" s="99"/>
      <c r="B119" s="109"/>
      <c r="C119" s="101"/>
      <c r="D119" s="100"/>
      <c r="E119" s="102"/>
      <c r="F119" s="100"/>
      <c r="G119" s="103"/>
      <c r="H119" s="104"/>
      <c r="I119" s="105"/>
    </row>
    <row r="120" spans="1:12" x14ac:dyDescent="0.25">
      <c r="A120" s="99"/>
      <c r="B120" s="109"/>
      <c r="C120" s="101"/>
      <c r="D120" s="100"/>
      <c r="E120" s="102"/>
      <c r="F120" s="100"/>
      <c r="G120" s="103"/>
      <c r="H120" s="104"/>
      <c r="I120" s="105"/>
    </row>
    <row r="121" spans="1:12" x14ac:dyDescent="0.25">
      <c r="A121" s="99"/>
      <c r="B121" s="109"/>
      <c r="C121" s="101"/>
      <c r="D121" s="100"/>
      <c r="E121" s="102"/>
      <c r="F121" s="100"/>
      <c r="G121" s="103"/>
      <c r="H121" s="104"/>
      <c r="I121" s="105"/>
    </row>
    <row r="122" spans="1:12" x14ac:dyDescent="0.25">
      <c r="A122" s="99"/>
      <c r="B122" s="109"/>
      <c r="C122" s="101"/>
      <c r="D122" s="100"/>
      <c r="E122" s="102"/>
      <c r="F122" s="100"/>
      <c r="G122" s="103"/>
      <c r="H122" s="104"/>
      <c r="I122" s="105"/>
    </row>
    <row r="123" spans="1:12" x14ac:dyDescent="0.25">
      <c r="A123" s="99"/>
      <c r="B123" s="109"/>
      <c r="C123" s="101"/>
      <c r="D123" s="100"/>
      <c r="E123" s="102"/>
      <c r="F123" s="100"/>
      <c r="G123" s="74"/>
      <c r="H123" s="104"/>
      <c r="I123" s="106"/>
    </row>
    <row r="124" spans="1:12" x14ac:dyDescent="0.25">
      <c r="A124" s="99"/>
      <c r="B124" s="109"/>
      <c r="C124" s="101"/>
      <c r="D124" s="100"/>
      <c r="E124" s="102"/>
      <c r="F124" s="100"/>
      <c r="G124" s="103"/>
      <c r="H124" s="104"/>
      <c r="I124" s="105"/>
    </row>
    <row r="125" spans="1:12" x14ac:dyDescent="0.25">
      <c r="A125" s="99"/>
      <c r="B125" s="109"/>
      <c r="C125" s="101"/>
      <c r="D125" s="100"/>
      <c r="E125" s="102"/>
      <c r="F125" s="100"/>
      <c r="G125" s="74"/>
      <c r="H125" s="104"/>
      <c r="I125" s="105"/>
      <c r="L125" s="62" t="s">
        <v>10</v>
      </c>
    </row>
    <row r="126" spans="1:12" x14ac:dyDescent="0.25">
      <c r="A126" s="99"/>
      <c r="B126" s="109"/>
      <c r="C126" s="101"/>
      <c r="D126" s="100"/>
      <c r="E126" s="102"/>
      <c r="F126" s="100"/>
      <c r="G126" s="74"/>
      <c r="H126" s="104"/>
      <c r="I126" s="105"/>
    </row>
    <row r="127" spans="1:12" x14ac:dyDescent="0.25">
      <c r="A127" s="99"/>
      <c r="B127" s="100"/>
      <c r="C127" s="101"/>
      <c r="D127" s="100"/>
      <c r="E127" s="102"/>
      <c r="F127" s="100"/>
      <c r="G127" s="74"/>
      <c r="H127" s="104"/>
      <c r="I127" s="106"/>
    </row>
    <row r="128" spans="1:12" x14ac:dyDescent="0.25">
      <c r="A128" s="99"/>
      <c r="B128" s="100"/>
      <c r="C128" s="101"/>
      <c r="D128" s="100"/>
      <c r="E128" s="102"/>
      <c r="F128" s="100"/>
      <c r="G128" s="103"/>
      <c r="H128" s="104"/>
      <c r="I128" s="106"/>
    </row>
    <row r="129" spans="1:9" x14ac:dyDescent="0.25">
      <c r="A129" s="99"/>
      <c r="B129" s="109"/>
      <c r="C129" s="101"/>
      <c r="D129" s="100"/>
      <c r="E129" s="102"/>
      <c r="F129" s="100"/>
      <c r="G129" s="48"/>
      <c r="H129" s="104"/>
      <c r="I129" s="105"/>
    </row>
    <row r="130" spans="1:9" x14ac:dyDescent="0.25">
      <c r="A130" s="99"/>
      <c r="B130" s="100"/>
      <c r="C130"/>
      <c r="D130" s="100"/>
      <c r="E130" s="102"/>
      <c r="F130" s="100"/>
      <c r="G130" s="74"/>
      <c r="H130" s="104"/>
      <c r="I130" s="105"/>
    </row>
    <row r="131" spans="1:9" x14ac:dyDescent="0.25">
      <c r="A131" s="99"/>
      <c r="C131" s="61"/>
      <c r="E131" s="102"/>
      <c r="F131" s="1"/>
      <c r="G131" s="74"/>
      <c r="H131" s="104"/>
      <c r="I131" s="63"/>
    </row>
    <row r="132" spans="1:9" x14ac:dyDescent="0.25">
      <c r="A132" s="99"/>
      <c r="C132" s="61"/>
      <c r="E132" s="102"/>
      <c r="F132" s="1"/>
      <c r="G132" s="74"/>
      <c r="H132" s="104"/>
      <c r="I132" s="63"/>
    </row>
    <row r="133" spans="1:9" x14ac:dyDescent="0.25">
      <c r="A133" s="99"/>
      <c r="C133" s="61"/>
      <c r="E133" s="102"/>
      <c r="F133" s="1"/>
      <c r="G133" s="74"/>
      <c r="H133" s="66"/>
      <c r="I133" s="63"/>
    </row>
  </sheetData>
  <autoFilter ref="A1:I133"/>
  <conditionalFormatting sqref="G119:G120">
    <cfRule type="cellIs" dxfId="90" priority="924" operator="equal">
      <formula>"USFWS EAGLE2"</formula>
    </cfRule>
    <cfRule type="cellIs" dxfId="89" priority="925" operator="equal">
      <formula>"USFWS EAGLE1"</formula>
    </cfRule>
    <cfRule type="cellIs" dxfId="88" priority="926" operator="equal">
      <formula>"RUFFORD 2"</formula>
    </cfRule>
    <cfRule type="cellIs" dxfId="87" priority="927" operator="equal">
      <formula>"PPI"</formula>
    </cfRule>
    <cfRule type="cellIs" dxfId="86" priority="928" operator="equal">
      <formula>"BONDERMAN 5"</formula>
    </cfRule>
    <cfRule type="cellIs" dxfId="85" priority="929" operator="equal">
      <formula>"BONDERMAN 4"</formula>
    </cfRule>
    <cfRule type="cellIs" dxfId="84" priority="930" operator="equal">
      <formula>"BONDERMAN 3"</formula>
    </cfRule>
    <cfRule type="cellIs" dxfId="83" priority="931" operator="equal">
      <formula>"BONDERMAN 2"</formula>
    </cfRule>
    <cfRule type="cellIs" dxfId="82" priority="932" operator="equal">
      <formula>"WPT"</formula>
    </cfRule>
    <cfRule type="cellIs" dxfId="81" priority="933" operator="equal">
      <formula>"RUFFORD"</formula>
    </cfRule>
    <cfRule type="cellIs" dxfId="80" priority="934" operator="equal">
      <formula>"WWF"</formula>
    </cfRule>
    <cfRule type="cellIs" dxfId="79" priority="935" operator="equal">
      <formula>"BONDERMAN 1"</formula>
    </cfRule>
    <cfRule type="cellIs" dxfId="78" priority="936" operator="equal">
      <formula>"BORNFREE"</formula>
    </cfRule>
  </conditionalFormatting>
  <conditionalFormatting sqref="G121:G122">
    <cfRule type="cellIs" dxfId="77" priority="911" operator="equal">
      <formula>"USFWS EAGLE2"</formula>
    </cfRule>
    <cfRule type="cellIs" dxfId="76" priority="912" operator="equal">
      <formula>"USFWS EAGLE1"</formula>
    </cfRule>
    <cfRule type="cellIs" dxfId="75" priority="913" operator="equal">
      <formula>"RUFFORD 2"</formula>
    </cfRule>
    <cfRule type="cellIs" dxfId="74" priority="914" operator="equal">
      <formula>"PPI"</formula>
    </cfRule>
    <cfRule type="cellIs" dxfId="73" priority="915" operator="equal">
      <formula>"BONDERMAN 5"</formula>
    </cfRule>
    <cfRule type="cellIs" dxfId="72" priority="916" operator="equal">
      <formula>"BONDERMAN 4"</formula>
    </cfRule>
    <cfRule type="cellIs" dxfId="71" priority="917" operator="equal">
      <formula>"BONDERMAN 3"</formula>
    </cfRule>
    <cfRule type="cellIs" dxfId="70" priority="918" operator="equal">
      <formula>"BONDERMAN 2"</formula>
    </cfRule>
    <cfRule type="cellIs" dxfId="69" priority="919" operator="equal">
      <formula>"WPT"</formula>
    </cfRule>
    <cfRule type="cellIs" dxfId="68" priority="920" operator="equal">
      <formula>"RUFFORD"</formula>
    </cfRule>
    <cfRule type="cellIs" dxfId="67" priority="921" operator="equal">
      <formula>"WWF"</formula>
    </cfRule>
    <cfRule type="cellIs" dxfId="66" priority="922" operator="equal">
      <formula>"BONDERMAN 1"</formula>
    </cfRule>
    <cfRule type="cellIs" dxfId="65" priority="923" operator="equal">
      <formula>"BORNFREE"</formula>
    </cfRule>
  </conditionalFormatting>
  <conditionalFormatting sqref="G129">
    <cfRule type="cellIs" dxfId="64" priority="742" operator="equal">
      <formula>"USFWS EAGLE2"</formula>
    </cfRule>
    <cfRule type="cellIs" dxfId="63" priority="743" operator="equal">
      <formula>"USFWS EAGLE1"</formula>
    </cfRule>
    <cfRule type="cellIs" dxfId="62" priority="744" operator="equal">
      <formula>"RUFFORD 2"</formula>
    </cfRule>
    <cfRule type="cellIs" dxfId="61" priority="745" operator="equal">
      <formula>"PPI"</formula>
    </cfRule>
    <cfRule type="cellIs" dxfId="60" priority="746" operator="equal">
      <formula>"BONDERMAN 5"</formula>
    </cfRule>
    <cfRule type="cellIs" dxfId="59" priority="747" operator="equal">
      <formula>"BONDERMAN 4"</formula>
    </cfRule>
    <cfRule type="cellIs" dxfId="58" priority="748" operator="equal">
      <formula>"BONDERMAN 3"</formula>
    </cfRule>
    <cfRule type="cellIs" dxfId="57" priority="749" operator="equal">
      <formula>"BONDERMAN 2"</formula>
    </cfRule>
    <cfRule type="cellIs" dxfId="56" priority="750" operator="equal">
      <formula>"WPT"</formula>
    </cfRule>
    <cfRule type="cellIs" dxfId="55" priority="751" operator="equal">
      <formula>"RUFFORD"</formula>
    </cfRule>
    <cfRule type="cellIs" dxfId="54" priority="752" operator="equal">
      <formula>"WWF"</formula>
    </cfRule>
    <cfRule type="cellIs" dxfId="53" priority="753" operator="equal">
      <formula>"BONDERMAN 1"</formula>
    </cfRule>
    <cfRule type="cellIs" dxfId="52" priority="754" operator="equal">
      <formula>"BORNFREE"</formula>
    </cfRule>
  </conditionalFormatting>
  <conditionalFormatting sqref="G128">
    <cfRule type="cellIs" dxfId="51" priority="729" operator="equal">
      <formula>"USFWS EAGLE2"</formula>
    </cfRule>
    <cfRule type="cellIs" dxfId="50" priority="730" operator="equal">
      <formula>"USFWS EAGLE1"</formula>
    </cfRule>
    <cfRule type="cellIs" dxfId="49" priority="731" operator="equal">
      <formula>"RUFFORD 2"</formula>
    </cfRule>
    <cfRule type="cellIs" dxfId="48" priority="732" operator="equal">
      <formula>"PPI"</formula>
    </cfRule>
    <cfRule type="cellIs" dxfId="47" priority="733" operator="equal">
      <formula>"BONDERMAN 5"</formula>
    </cfRule>
    <cfRule type="cellIs" dxfId="46" priority="734" operator="equal">
      <formula>"BONDERMAN 4"</formula>
    </cfRule>
    <cfRule type="cellIs" dxfId="45" priority="735" operator="equal">
      <formula>"BONDERMAN 3"</formula>
    </cfRule>
    <cfRule type="cellIs" dxfId="44" priority="736" operator="equal">
      <formula>"BONDERMAN 2"</formula>
    </cfRule>
    <cfRule type="cellIs" dxfId="43" priority="737" operator="equal">
      <formula>"WPT"</formula>
    </cfRule>
    <cfRule type="cellIs" dxfId="42" priority="738" operator="equal">
      <formula>"RUFFORD"</formula>
    </cfRule>
    <cfRule type="cellIs" dxfId="41" priority="739" operator="equal">
      <formula>"WWF"</formula>
    </cfRule>
    <cfRule type="cellIs" dxfId="40" priority="740" operator="equal">
      <formula>"BONDERMAN 1"</formula>
    </cfRule>
    <cfRule type="cellIs" dxfId="39" priority="741" operator="equal">
      <formula>"BORNFREE"</formula>
    </cfRule>
  </conditionalFormatting>
  <conditionalFormatting sqref="G124">
    <cfRule type="cellIs" dxfId="38" priority="716" operator="equal">
      <formula>"USFWS EAGLE2"</formula>
    </cfRule>
    <cfRule type="cellIs" dxfId="37" priority="717" operator="equal">
      <formula>"USFWS EAGLE1"</formula>
    </cfRule>
    <cfRule type="cellIs" dxfId="36" priority="718" operator="equal">
      <formula>"RUFFORD 2"</formula>
    </cfRule>
    <cfRule type="cellIs" dxfId="35" priority="719" operator="equal">
      <formula>"PPI"</formula>
    </cfRule>
    <cfRule type="cellIs" dxfId="34" priority="720" operator="equal">
      <formula>"BONDERMAN 5"</formula>
    </cfRule>
    <cfRule type="cellIs" dxfId="33" priority="721" operator="equal">
      <formula>"BONDERMAN 4"</formula>
    </cfRule>
    <cfRule type="cellIs" dxfId="32" priority="722" operator="equal">
      <formula>"BONDERMAN 3"</formula>
    </cfRule>
    <cfRule type="cellIs" dxfId="31" priority="723" operator="equal">
      <formula>"BONDERMAN 2"</formula>
    </cfRule>
    <cfRule type="cellIs" dxfId="30" priority="724" operator="equal">
      <formula>"WPT"</formula>
    </cfRule>
    <cfRule type="cellIs" dxfId="29" priority="725" operator="equal">
      <formula>"RUFFORD"</formula>
    </cfRule>
    <cfRule type="cellIs" dxfId="28" priority="726" operator="equal">
      <formula>"WWF"</formula>
    </cfRule>
    <cfRule type="cellIs" dxfId="27" priority="727" operator="equal">
      <formula>"BONDERMAN 1"</formula>
    </cfRule>
    <cfRule type="cellIs" dxfId="26" priority="728" operator="equal">
      <formula>"BORNFREE"</formula>
    </cfRule>
  </conditionalFormatting>
  <conditionalFormatting sqref="G118">
    <cfRule type="cellIs" dxfId="25" priority="690" operator="equal">
      <formula>"USFWS EAGLE2"</formula>
    </cfRule>
    <cfRule type="cellIs" dxfId="24" priority="691" operator="equal">
      <formula>"USFWS EAGLE1"</formula>
    </cfRule>
    <cfRule type="cellIs" dxfId="23" priority="692" operator="equal">
      <formula>"RUFFORD 2"</formula>
    </cfRule>
    <cfRule type="cellIs" dxfId="22" priority="693" operator="equal">
      <formula>"PPI"</formula>
    </cfRule>
    <cfRule type="cellIs" dxfId="21" priority="694" operator="equal">
      <formula>"BONDERMAN 5"</formula>
    </cfRule>
    <cfRule type="cellIs" dxfId="20" priority="695" operator="equal">
      <formula>"BONDERMAN 4"</formula>
    </cfRule>
    <cfRule type="cellIs" dxfId="19" priority="696" operator="equal">
      <formula>"BONDERMAN 3"</formula>
    </cfRule>
    <cfRule type="cellIs" dxfId="18" priority="697" operator="equal">
      <formula>"BONDERMAN 2"</formula>
    </cfRule>
    <cfRule type="cellIs" dxfId="17" priority="698" operator="equal">
      <formula>"WPT"</formula>
    </cfRule>
    <cfRule type="cellIs" dxfId="16" priority="699" operator="equal">
      <formula>"RUFFORD"</formula>
    </cfRule>
    <cfRule type="cellIs" dxfId="15" priority="700" operator="equal">
      <formula>"WWF"</formula>
    </cfRule>
    <cfRule type="cellIs" dxfId="14" priority="701" operator="equal">
      <formula>"BONDERMAN 1"</formula>
    </cfRule>
    <cfRule type="cellIs" dxfId="13" priority="702" operator="equal">
      <formula>"BORNFREE"</formula>
    </cfRule>
  </conditionalFormatting>
  <conditionalFormatting sqref="G62:G67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dataValidations count="2"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62:G116 G38:G60">
      <formula1>$A$1:$A$20</formula1>
    </dataValidation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61 G2:G37">
      <formula1>$A$1:$A$19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pane ySplit="1" topLeftCell="A2" activePane="bottomLeft" state="frozen"/>
      <selection pane="bottomLeft" activeCell="D28" sqref="D28"/>
    </sheetView>
  </sheetViews>
  <sheetFormatPr baseColWidth="10" defaultColWidth="10.28515625" defaultRowHeight="12.75" x14ac:dyDescent="0.2"/>
  <cols>
    <col min="1" max="1" width="17.7109375" style="8" customWidth="1"/>
    <col min="2" max="2" width="18.140625" style="8" customWidth="1"/>
    <col min="3" max="3" width="14.85546875" style="8" customWidth="1"/>
    <col min="4" max="5" width="15.28515625" style="8" customWidth="1"/>
    <col min="6" max="6" width="14.140625" style="8" customWidth="1"/>
    <col min="7" max="7" width="13.710937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0" ht="25.5" x14ac:dyDescent="0.2">
      <c r="A1" s="6" t="s">
        <v>27</v>
      </c>
      <c r="B1" s="6" t="s">
        <v>22</v>
      </c>
      <c r="C1" s="7" t="s">
        <v>173</v>
      </c>
      <c r="D1" s="7" t="s">
        <v>28</v>
      </c>
      <c r="E1" s="7" t="s">
        <v>29</v>
      </c>
      <c r="F1" s="49" t="s">
        <v>49</v>
      </c>
      <c r="G1" s="75" t="s">
        <v>65</v>
      </c>
      <c r="H1" s="75" t="s">
        <v>64</v>
      </c>
      <c r="I1" s="6">
        <v>43039</v>
      </c>
      <c r="J1" s="7" t="s">
        <v>23</v>
      </c>
    </row>
    <row r="2" spans="1:10" x14ac:dyDescent="0.2">
      <c r="A2" s="9" t="s">
        <v>41</v>
      </c>
      <c r="B2" s="10" t="s">
        <v>42</v>
      </c>
      <c r="C2" s="110">
        <f>2087136</f>
        <v>2087136</v>
      </c>
      <c r="D2" s="114">
        <v>126550</v>
      </c>
      <c r="E2" s="115">
        <v>126550</v>
      </c>
      <c r="F2" s="12"/>
      <c r="G2" s="11"/>
      <c r="H2" s="12">
        <v>1000000</v>
      </c>
      <c r="I2" s="11" t="s">
        <v>10</v>
      </c>
      <c r="J2" s="12">
        <f>C2+D2-E2-H2</f>
        <v>1087136</v>
      </c>
    </row>
    <row r="3" spans="1:10" x14ac:dyDescent="0.2">
      <c r="A3" s="9" t="s">
        <v>12</v>
      </c>
      <c r="B3" s="10" t="s">
        <v>9</v>
      </c>
      <c r="C3" s="110"/>
      <c r="D3" s="114">
        <v>649700</v>
      </c>
      <c r="E3" s="114">
        <f>+GETPIVOTDATA("spent",IndividuelOCT17!$A$3,"nom","Michel")</f>
        <v>649700</v>
      </c>
      <c r="F3" s="12"/>
      <c r="G3" s="11"/>
      <c r="H3" s="12"/>
      <c r="I3" s="11"/>
      <c r="J3" s="12">
        <f t="shared" ref="J3:J7" si="0">C3+D3-E3+H3</f>
        <v>0</v>
      </c>
    </row>
    <row r="4" spans="1:10" x14ac:dyDescent="0.2">
      <c r="A4" s="9" t="s">
        <v>40</v>
      </c>
      <c r="B4" s="10" t="s">
        <v>42</v>
      </c>
      <c r="C4" s="110">
        <v>400000</v>
      </c>
      <c r="D4" s="114">
        <v>87400</v>
      </c>
      <c r="E4" s="114">
        <f>+GETPIVOTDATA("spent",IndividuelOCT17!$A$3,"nom","Cécile")</f>
        <v>87400</v>
      </c>
      <c r="F4" s="12"/>
      <c r="G4" s="11"/>
      <c r="H4" s="12">
        <v>100000</v>
      </c>
      <c r="I4" s="11"/>
      <c r="J4" s="12">
        <f>C4+D4-E4-H4</f>
        <v>300000</v>
      </c>
    </row>
    <row r="5" spans="1:10" x14ac:dyDescent="0.2">
      <c r="A5" s="9" t="s">
        <v>61</v>
      </c>
      <c r="B5" s="10" t="s">
        <v>62</v>
      </c>
      <c r="C5" s="110"/>
      <c r="D5" s="116">
        <v>182000</v>
      </c>
      <c r="E5" s="116">
        <v>182000</v>
      </c>
      <c r="F5" s="12"/>
      <c r="G5" s="11"/>
      <c r="H5" s="12"/>
      <c r="I5" s="11"/>
      <c r="J5" s="12"/>
    </row>
    <row r="6" spans="1:10" x14ac:dyDescent="0.2">
      <c r="A6" s="9" t="s">
        <v>58</v>
      </c>
      <c r="B6" s="10" t="s">
        <v>63</v>
      </c>
      <c r="C6" s="110"/>
      <c r="D6" s="116">
        <v>120000</v>
      </c>
      <c r="E6" s="116">
        <f>+GETPIVOTDATA("spent",IndividuelOCT17!$A$3,"nom","Bassirou")</f>
        <v>120000</v>
      </c>
      <c r="F6" s="12"/>
      <c r="G6" s="11"/>
      <c r="H6" s="12"/>
      <c r="I6" s="11"/>
      <c r="J6" s="12">
        <f t="shared" si="0"/>
        <v>0</v>
      </c>
    </row>
    <row r="7" spans="1:10" x14ac:dyDescent="0.2">
      <c r="A7" s="9" t="s">
        <v>59</v>
      </c>
      <c r="B7" s="10" t="s">
        <v>63</v>
      </c>
      <c r="C7" s="110"/>
      <c r="D7" s="116">
        <v>120000</v>
      </c>
      <c r="E7" s="116">
        <v>120000</v>
      </c>
      <c r="F7" s="12"/>
      <c r="G7" s="11"/>
      <c r="H7" s="12"/>
      <c r="I7" s="11"/>
      <c r="J7" s="12">
        <f t="shared" si="0"/>
        <v>0</v>
      </c>
    </row>
    <row r="8" spans="1:10" x14ac:dyDescent="0.2">
      <c r="A8" s="13" t="s">
        <v>45</v>
      </c>
      <c r="B8" s="14"/>
      <c r="C8" s="111">
        <f>SUM(C2:C7)</f>
        <v>2487136</v>
      </c>
      <c r="D8" s="113">
        <f>SUM(D2:D7)</f>
        <v>1285650</v>
      </c>
      <c r="E8" s="113">
        <f>SUM(E2:E7)</f>
        <v>1285650</v>
      </c>
      <c r="F8" s="15"/>
      <c r="G8" s="15"/>
      <c r="H8" s="15"/>
      <c r="I8" s="15">
        <f>SUM(I2:I4)</f>
        <v>0</v>
      </c>
      <c r="J8" s="16">
        <f>SUM(J2:J7)</f>
        <v>1387136</v>
      </c>
    </row>
    <row r="9" spans="1:10" x14ac:dyDescent="0.2">
      <c r="A9" s="35" t="s">
        <v>37</v>
      </c>
      <c r="B9" s="36"/>
      <c r="C9" s="46"/>
      <c r="D9" s="37"/>
      <c r="E9" s="38"/>
      <c r="F9" s="38"/>
      <c r="G9" s="37"/>
      <c r="H9" s="37">
        <v>0</v>
      </c>
      <c r="I9" s="39"/>
      <c r="J9" s="20">
        <f>+C9+D9-E9+F9-G9</f>
        <v>0</v>
      </c>
    </row>
    <row r="10" spans="1:10" x14ac:dyDescent="0.2">
      <c r="A10" s="40" t="s">
        <v>38</v>
      </c>
      <c r="B10" s="17"/>
      <c r="C10" s="21"/>
      <c r="D10" s="19"/>
      <c r="E10" s="19"/>
      <c r="F10" s="19"/>
      <c r="G10" s="19"/>
      <c r="H10" s="19"/>
      <c r="I10" s="41"/>
      <c r="J10" s="20">
        <f>+C10+D10-E10+F10-G10</f>
        <v>0</v>
      </c>
    </row>
    <row r="11" spans="1:10" x14ac:dyDescent="0.2">
      <c r="A11" s="40" t="s">
        <v>39</v>
      </c>
      <c r="B11" s="18">
        <v>0</v>
      </c>
      <c r="C11" s="52">
        <v>1772527</v>
      </c>
      <c r="D11" s="18">
        <v>0</v>
      </c>
      <c r="E11" s="52">
        <f>+GETPIVOTDATA("spent",IndividuelOCT17!$A$3,"nom","SGBS")</f>
        <v>509580</v>
      </c>
      <c r="F11" s="53">
        <v>0</v>
      </c>
      <c r="G11" s="18">
        <f>630000+450000</f>
        <v>1080000</v>
      </c>
      <c r="H11" s="18"/>
      <c r="I11" s="41">
        <v>0</v>
      </c>
      <c r="J11" s="54">
        <f>+C11+D11-E11-F11-G11+H11</f>
        <v>182947</v>
      </c>
    </row>
    <row r="12" spans="1:10" x14ac:dyDescent="0.2">
      <c r="A12" s="40"/>
      <c r="B12" s="18">
        <v>0</v>
      </c>
      <c r="C12" s="18">
        <v>0</v>
      </c>
      <c r="D12" s="18">
        <v>0</v>
      </c>
      <c r="E12" s="18"/>
      <c r="F12" s="22">
        <v>0</v>
      </c>
      <c r="G12" s="18"/>
      <c r="H12" s="18">
        <v>0</v>
      </c>
      <c r="I12" s="41">
        <v>0</v>
      </c>
      <c r="J12" s="20">
        <f>+C12+D12-E12+F12</f>
        <v>0</v>
      </c>
    </row>
    <row r="13" spans="1:10" x14ac:dyDescent="0.2">
      <c r="A13" s="42"/>
      <c r="B13" s="43">
        <v>0</v>
      </c>
      <c r="C13" s="43"/>
      <c r="D13" s="43">
        <f>SUM(D9:D12)</f>
        <v>0</v>
      </c>
      <c r="E13" s="43"/>
      <c r="F13" s="44"/>
      <c r="G13" s="43"/>
      <c r="H13" s="43"/>
      <c r="I13" s="45">
        <v>0</v>
      </c>
      <c r="J13" s="20">
        <f>+C13+D13-E13+F13</f>
        <v>0</v>
      </c>
    </row>
    <row r="14" spans="1:10" ht="13.5" thickBot="1" x14ac:dyDescent="0.25">
      <c r="A14" s="23" t="s">
        <v>24</v>
      </c>
      <c r="B14" s="23"/>
      <c r="C14" s="24">
        <f>SUM(C9:C13)</f>
        <v>1772527</v>
      </c>
      <c r="D14" s="24">
        <f>SUM(D9:D13)</f>
        <v>0</v>
      </c>
      <c r="E14" s="24">
        <f>SUM(E9:E13)</f>
        <v>509580</v>
      </c>
      <c r="F14" s="24">
        <f t="shared" ref="F14:I14" si="1">SUM(F9:F13)</f>
        <v>0</v>
      </c>
      <c r="G14" s="24">
        <v>1080000</v>
      </c>
      <c r="H14" s="24">
        <f>SUM(H9:H13)</f>
        <v>0</v>
      </c>
      <c r="I14" s="24">
        <f t="shared" si="1"/>
        <v>0</v>
      </c>
      <c r="J14" s="33">
        <f>SUM(J9:J13)</f>
        <v>182947</v>
      </c>
    </row>
    <row r="15" spans="1:10" ht="13.5" thickBot="1" x14ac:dyDescent="0.25">
      <c r="A15" s="25" t="s">
        <v>46</v>
      </c>
      <c r="B15" s="26"/>
      <c r="C15" s="27">
        <f>+C8+C11</f>
        <v>4259663</v>
      </c>
      <c r="D15" s="27">
        <f>+D8+D14</f>
        <v>1285650</v>
      </c>
      <c r="E15" s="27">
        <f>+E8+E14</f>
        <v>1795230</v>
      </c>
      <c r="F15" s="27">
        <f t="shared" ref="F15:I15" si="2">+F8+F14</f>
        <v>0</v>
      </c>
      <c r="G15" s="27">
        <f t="shared" si="2"/>
        <v>1080000</v>
      </c>
      <c r="H15" s="27">
        <f t="shared" si="2"/>
        <v>0</v>
      </c>
      <c r="I15" s="27">
        <f t="shared" si="2"/>
        <v>0</v>
      </c>
      <c r="J15" s="34">
        <f>+J8+J14</f>
        <v>1570083</v>
      </c>
    </row>
    <row r="17" spans="1:10" x14ac:dyDescent="0.2">
      <c r="A17" s="5" t="s">
        <v>44</v>
      </c>
      <c r="B17" s="5"/>
      <c r="C17" s="5">
        <f>3323690</f>
        <v>3323690</v>
      </c>
      <c r="D17" s="55">
        <v>1000000</v>
      </c>
      <c r="E17" s="5">
        <f>1285650</f>
        <v>1285650</v>
      </c>
      <c r="F17" s="5"/>
      <c r="G17" s="55"/>
      <c r="H17" s="5"/>
      <c r="I17" s="55">
        <f>+C17+D17-E17-F17-G17</f>
        <v>3038040</v>
      </c>
      <c r="J17" s="51"/>
    </row>
    <row r="18" spans="1:10" x14ac:dyDescent="0.2">
      <c r="A18" s="28"/>
      <c r="B18" s="28"/>
      <c r="C18" s="28"/>
      <c r="D18" s="28"/>
      <c r="E18" s="28"/>
      <c r="F18" s="28"/>
      <c r="G18" s="28"/>
      <c r="H18" s="28"/>
      <c r="I18" s="28"/>
    </row>
    <row r="19" spans="1:10" x14ac:dyDescent="0.2">
      <c r="A19" s="29" t="s">
        <v>174</v>
      </c>
      <c r="B19" s="30"/>
      <c r="C19" s="28"/>
      <c r="D19" s="29" t="s">
        <v>36</v>
      </c>
      <c r="E19" s="30"/>
      <c r="F19" s="28"/>
      <c r="G19" s="29" t="s">
        <v>177</v>
      </c>
      <c r="H19" s="30"/>
      <c r="I19" s="28"/>
      <c r="J19" s="51"/>
    </row>
    <row r="20" spans="1:10" x14ac:dyDescent="0.2">
      <c r="A20" s="31" t="s">
        <v>30</v>
      </c>
      <c r="B20" s="32">
        <f>+C17</f>
        <v>3323690</v>
      </c>
      <c r="C20" s="28"/>
      <c r="D20" s="31" t="s">
        <v>33</v>
      </c>
      <c r="E20" s="32">
        <f>+D14</f>
        <v>0</v>
      </c>
      <c r="F20" s="28"/>
      <c r="G20" s="31" t="s">
        <v>30</v>
      </c>
      <c r="H20" s="32">
        <f>+I17</f>
        <v>3038040</v>
      </c>
      <c r="I20" s="47"/>
    </row>
    <row r="21" spans="1:10" x14ac:dyDescent="0.2">
      <c r="A21" s="31" t="s">
        <v>31</v>
      </c>
      <c r="B21" s="112">
        <v>1772527</v>
      </c>
      <c r="C21" s="58"/>
      <c r="D21" s="56" t="s">
        <v>32</v>
      </c>
      <c r="E21" s="57">
        <f>+E15</f>
        <v>1795230</v>
      </c>
      <c r="F21" s="58" t="s">
        <v>66</v>
      </c>
      <c r="G21" s="56" t="s">
        <v>31</v>
      </c>
      <c r="H21" s="57">
        <f>+J14</f>
        <v>182947</v>
      </c>
      <c r="I21" s="47"/>
    </row>
    <row r="22" spans="1:10" x14ac:dyDescent="0.2">
      <c r="A22" s="31" t="s">
        <v>56</v>
      </c>
      <c r="B22" s="57">
        <f>2487136</f>
        <v>2487136</v>
      </c>
      <c r="C22" s="58"/>
      <c r="D22" s="56"/>
      <c r="E22" s="57"/>
      <c r="F22" s="58"/>
      <c r="G22" s="31" t="s">
        <v>56</v>
      </c>
      <c r="H22" s="57">
        <f>+J8</f>
        <v>1387136</v>
      </c>
      <c r="I22" s="47"/>
    </row>
    <row r="23" spans="1:10" x14ac:dyDescent="0.2">
      <c r="A23" s="76" t="s">
        <v>25</v>
      </c>
      <c r="B23" s="77">
        <f>SUM(B20:B22)</f>
        <v>7583353</v>
      </c>
      <c r="C23" s="58"/>
      <c r="D23" s="59"/>
      <c r="E23" s="60">
        <f>+E20-E21</f>
        <v>-1795230</v>
      </c>
      <c r="F23" s="58"/>
      <c r="G23" s="59" t="s">
        <v>25</v>
      </c>
      <c r="H23" s="60">
        <f>SUM(H20:H22)</f>
        <v>4608123</v>
      </c>
      <c r="I23" s="47"/>
      <c r="J23" s="8" t="s">
        <v>10</v>
      </c>
    </row>
    <row r="24" spans="1:10" x14ac:dyDescent="0.2">
      <c r="A24" s="78"/>
      <c r="B24" s="78"/>
      <c r="C24" s="58"/>
      <c r="D24" s="78"/>
      <c r="E24" s="78"/>
      <c r="F24" s="58"/>
      <c r="G24" s="78"/>
      <c r="H24" s="78"/>
      <c r="I24" s="47"/>
    </row>
    <row r="25" spans="1:10" x14ac:dyDescent="0.2">
      <c r="A25" s="28"/>
      <c r="B25" s="28"/>
      <c r="C25" s="28"/>
      <c r="D25" s="28"/>
      <c r="E25" s="28"/>
      <c r="F25" s="28"/>
      <c r="G25" s="28"/>
      <c r="H25" s="28"/>
      <c r="I25" s="28"/>
    </row>
    <row r="26" spans="1:10" x14ac:dyDescent="0.2">
      <c r="A26" s="28" t="s">
        <v>34</v>
      </c>
      <c r="B26" s="58">
        <f>+B23+E23+207136</f>
        <v>5995259</v>
      </c>
      <c r="C26" s="58"/>
      <c r="D26" s="28"/>
      <c r="E26" s="50"/>
      <c r="F26" s="50"/>
      <c r="G26" s="28"/>
      <c r="H26" s="28"/>
      <c r="I26" s="28"/>
    </row>
    <row r="27" spans="1:10" x14ac:dyDescent="0.2">
      <c r="A27" s="28" t="s">
        <v>35</v>
      </c>
      <c r="B27" s="58">
        <f>+H23</f>
        <v>4608123</v>
      </c>
      <c r="C27" s="58"/>
      <c r="D27" s="28"/>
      <c r="E27" s="28"/>
      <c r="F27" s="28"/>
      <c r="G27" s="28"/>
      <c r="H27" s="28"/>
      <c r="I27" s="28"/>
    </row>
    <row r="28" spans="1:10" x14ac:dyDescent="0.2">
      <c r="A28" s="28" t="s">
        <v>26</v>
      </c>
      <c r="B28" s="126">
        <f>+B26-B27</f>
        <v>1387136</v>
      </c>
      <c r="C28" s="126"/>
      <c r="D28" s="127" t="s">
        <v>176</v>
      </c>
      <c r="E28" s="127"/>
      <c r="F28" s="127"/>
      <c r="G28" s="28"/>
      <c r="H28" s="28"/>
      <c r="I28" s="28"/>
    </row>
    <row r="29" spans="1:10" x14ac:dyDescent="0.2">
      <c r="A29" s="28"/>
      <c r="B29" s="128"/>
      <c r="C29" s="126"/>
      <c r="D29" s="127" t="s">
        <v>175</v>
      </c>
      <c r="E29" s="127"/>
      <c r="F29" s="132"/>
      <c r="G29" s="132"/>
      <c r="H29" s="28"/>
      <c r="I29" s="28"/>
    </row>
    <row r="30" spans="1:10" x14ac:dyDescent="0.2">
      <c r="A30" s="28"/>
      <c r="B30" s="28"/>
      <c r="C30" s="28"/>
      <c r="D30" s="28"/>
      <c r="E30" s="28"/>
      <c r="F30" s="28"/>
      <c r="G30" s="28"/>
      <c r="H30" s="28"/>
      <c r="I30" s="28"/>
    </row>
    <row r="31" spans="1:10" x14ac:dyDescent="0.2">
      <c r="A31" s="28"/>
      <c r="B31" s="28"/>
      <c r="C31" s="28"/>
      <c r="D31" s="28"/>
      <c r="E31" s="28"/>
      <c r="F31" s="28"/>
      <c r="G31" s="28"/>
      <c r="H31" s="28"/>
      <c r="I31" s="28"/>
    </row>
    <row r="32" spans="1:10" ht="15" x14ac:dyDescent="0.25">
      <c r="A32" s="98"/>
      <c r="B32" s="98"/>
      <c r="C32" s="98"/>
      <c r="D32" s="98"/>
      <c r="E32" s="98"/>
      <c r="F32" s="98"/>
      <c r="G32" s="98"/>
      <c r="H32" s="50"/>
      <c r="I32" s="28"/>
    </row>
    <row r="33" spans="1:10" x14ac:dyDescent="0.2">
      <c r="A33" s="50"/>
      <c r="B33" s="50"/>
      <c r="C33" s="50"/>
      <c r="D33" s="50"/>
      <c r="E33" s="50"/>
      <c r="F33" s="50"/>
      <c r="G33" s="50"/>
      <c r="H33" s="50"/>
      <c r="I33" s="28"/>
    </row>
    <row r="34" spans="1:10" ht="15" x14ac:dyDescent="0.25">
      <c r="A34" s="80"/>
      <c r="B34" s="81"/>
      <c r="C34" s="82"/>
      <c r="D34" s="82"/>
      <c r="E34" s="83"/>
      <c r="F34" s="81"/>
      <c r="G34" s="84"/>
      <c r="H34" s="85"/>
      <c r="I34" s="86"/>
      <c r="J34" s="87"/>
    </row>
    <row r="35" spans="1:10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7"/>
    </row>
    <row r="36" spans="1:10" ht="15" x14ac:dyDescent="0.25">
      <c r="A36" s="80"/>
      <c r="B36" s="88"/>
      <c r="C36" s="88"/>
      <c r="D36" s="82"/>
      <c r="E36" s="83"/>
      <c r="F36" s="81"/>
      <c r="G36" s="84"/>
      <c r="H36" s="85"/>
      <c r="I36" s="86"/>
      <c r="J36" s="87"/>
    </row>
    <row r="37" spans="1:10" ht="15" x14ac:dyDescent="0.25">
      <c r="A37" s="80"/>
      <c r="B37" s="81"/>
      <c r="C37" s="82"/>
      <c r="D37" s="82"/>
      <c r="E37" s="83"/>
      <c r="F37" s="81"/>
      <c r="G37" s="84"/>
      <c r="H37" s="85"/>
      <c r="I37" s="86"/>
      <c r="J37" s="87"/>
    </row>
    <row r="38" spans="1:10" x14ac:dyDescent="0.2">
      <c r="E38" s="89"/>
    </row>
    <row r="39" spans="1:10" ht="15" x14ac:dyDescent="0.25">
      <c r="A39" s="90"/>
      <c r="B39" s="81"/>
      <c r="C39" s="91"/>
      <c r="D39" s="81"/>
      <c r="E39" s="92"/>
      <c r="F39" s="81"/>
      <c r="G39" s="93"/>
      <c r="H39" s="94"/>
      <c r="I39" s="95"/>
      <c r="J39" s="87"/>
    </row>
    <row r="40" spans="1:10" ht="15" x14ac:dyDescent="0.25">
      <c r="A40" s="90"/>
      <c r="B40" s="81"/>
      <c r="C40" s="91"/>
      <c r="D40" s="81"/>
      <c r="E40" s="92"/>
      <c r="F40" s="96"/>
      <c r="G40" s="97"/>
      <c r="H40" s="94"/>
      <c r="I40" s="95"/>
      <c r="J40" s="87"/>
    </row>
    <row r="41" spans="1:10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</row>
  </sheetData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BILANOCT17</vt:lpstr>
      <vt:lpstr>IndividuelOCT17</vt:lpstr>
      <vt:lpstr>DATAOCT17</vt:lpstr>
      <vt:lpstr>RECAPOCT17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2017-09-06T14:42:36Z</cp:lastPrinted>
  <dcterms:created xsi:type="dcterms:W3CDTF">2016-04-25T11:19:09Z</dcterms:created>
  <dcterms:modified xsi:type="dcterms:W3CDTF">2017-11-27T12:04:28Z</dcterms:modified>
</cp:coreProperties>
</file>