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CP-PC\Desktop\Compta corrigé envoiyé et validé\"/>
    </mc:Choice>
  </mc:AlternateContent>
  <bookViews>
    <workbookView xWindow="0" yWindow="0" windowWidth="20490" windowHeight="7755" firstSheet="3" activeTab="7"/>
  </bookViews>
  <sheets>
    <sheet name="Montant reçu individuel" sheetId="14" r:id="rId1"/>
    <sheet name="Journal Caisse Février" sheetId="1" r:id="rId2"/>
    <sheet name="Journal Banque Février" sheetId="2" r:id="rId3"/>
    <sheet name="Journal Banque USD Février" sheetId="3" r:id="rId4"/>
    <sheet name="TABLEAU" sheetId="16" r:id="rId5"/>
    <sheet name="Individuel" sheetId="17" r:id="rId6"/>
    <sheet name="Compta Février2018" sheetId="4" r:id="rId7"/>
    <sheet name="RECAP" sheetId="5" r:id="rId8"/>
    <sheet name="Rapprochement Bancaire GNF  Fév" sheetId="6" r:id="rId9"/>
    <sheet name="Rapprochement Bancaire USD Fév" sheetId="7" r:id="rId10"/>
    <sheet name="Arrêté de Caisse Fév" sheetId="8" r:id="rId11"/>
    <sheet name="Feuil9" sheetId="9" r:id="rId12"/>
    <sheet name="Feuil10" sheetId="10" r:id="rId13"/>
    <sheet name="Feuil11" sheetId="11" r:id="rId14"/>
    <sheet name="Feuil12" sheetId="12" r:id="rId15"/>
    <sheet name="Feuil13" sheetId="13" r:id="rId16"/>
  </sheets>
  <definedNames>
    <definedName name="_xlnm._FilterDatabase" localSheetId="6" hidden="1">'Compta Février2018'!$A$1:$K$231</definedName>
    <definedName name="_xlnm._FilterDatabase" localSheetId="1" hidden="1">'Journal Caisse Février'!$A$7:$F$132</definedName>
  </definedNames>
  <calcPr calcId="152511"/>
  <pivotCaches>
    <pivotCache cacheId="0" r:id="rId17"/>
    <pivotCache cacheId="1" r:id="rId1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8" l="1"/>
  <c r="G29" i="8"/>
  <c r="G28" i="8"/>
  <c r="G27" i="8"/>
  <c r="G26" i="8"/>
  <c r="G25" i="8"/>
  <c r="G31" i="8" s="1"/>
  <c r="G21" i="8"/>
  <c r="G20" i="8"/>
  <c r="G19" i="8"/>
  <c r="G18" i="8"/>
  <c r="G17" i="8"/>
  <c r="J25" i="7"/>
  <c r="F25" i="7"/>
  <c r="D25" i="7"/>
  <c r="A25" i="7"/>
  <c r="F19" i="7"/>
  <c r="A19" i="7"/>
  <c r="J23" i="6"/>
  <c r="E25" i="6" s="1"/>
  <c r="F23" i="6"/>
  <c r="D23" i="6"/>
  <c r="A23" i="6"/>
  <c r="F17" i="6"/>
  <c r="A17" i="6"/>
  <c r="G22" i="8" l="1"/>
  <c r="G33" i="8" s="1"/>
  <c r="G37" i="8" s="1"/>
  <c r="E27" i="7"/>
  <c r="F131" i="1" l="1"/>
  <c r="C11" i="5"/>
  <c r="E21" i="5" l="1"/>
  <c r="D13" i="5"/>
  <c r="E13" i="5"/>
  <c r="J13" i="5" l="1"/>
  <c r="G12" i="5"/>
  <c r="D10" i="5"/>
  <c r="D9" i="5"/>
  <c r="J203" i="4"/>
  <c r="J185" i="4"/>
  <c r="D8" i="5"/>
  <c r="D7" i="5"/>
  <c r="E9" i="5"/>
  <c r="E8" i="5"/>
  <c r="E7" i="5"/>
  <c r="E12" i="5"/>
  <c r="E10" i="5"/>
  <c r="E15" i="5" l="1"/>
  <c r="B21" i="5"/>
  <c r="I18" i="5"/>
  <c r="I21" i="5" s="1"/>
  <c r="I15" i="5"/>
  <c r="H15" i="5"/>
  <c r="D15" i="5"/>
  <c r="C15" i="5"/>
  <c r="B22" i="5" s="1"/>
  <c r="J14" i="5"/>
  <c r="G15" i="5"/>
  <c r="I11" i="5"/>
  <c r="I16" i="5" s="1"/>
  <c r="H11" i="5"/>
  <c r="H16" i="5" s="1"/>
  <c r="G11" i="5"/>
  <c r="B23" i="5"/>
  <c r="D6" i="5"/>
  <c r="D5" i="5"/>
  <c r="D4" i="5"/>
  <c r="D3" i="5"/>
  <c r="D2" i="5"/>
  <c r="E4" i="5"/>
  <c r="E6" i="5"/>
  <c r="E2" i="5"/>
  <c r="E5" i="5"/>
  <c r="E3" i="5"/>
  <c r="E11" i="5" l="1"/>
  <c r="E16" i="5" s="1"/>
  <c r="D11" i="5"/>
  <c r="F15" i="5"/>
  <c r="G16" i="5"/>
  <c r="J6" i="5"/>
  <c r="J8" i="5"/>
  <c r="J2" i="5"/>
  <c r="D16" i="5"/>
  <c r="J5" i="5"/>
  <c r="J3" i="5"/>
  <c r="J12" i="5"/>
  <c r="J7" i="5"/>
  <c r="J10" i="5"/>
  <c r="J4" i="5"/>
  <c r="J9" i="5"/>
  <c r="B24" i="5"/>
  <c r="C16" i="5"/>
  <c r="J11" i="5" l="1"/>
  <c r="E22" i="5"/>
  <c r="E24" i="5" s="1"/>
  <c r="B26" i="5" s="1"/>
  <c r="J15" i="5"/>
  <c r="I22" i="5" s="1"/>
  <c r="I23" i="5" l="1"/>
  <c r="I24" i="5" s="1"/>
  <c r="B27" i="5" s="1"/>
  <c r="B28" i="5" s="1"/>
  <c r="J16" i="5"/>
  <c r="J81" i="4" l="1"/>
  <c r="J55" i="4"/>
  <c r="J54" i="4"/>
  <c r="J11" i="4" l="1"/>
  <c r="J127" i="4" l="1"/>
  <c r="J74" i="4" l="1"/>
  <c r="J7" i="4"/>
  <c r="J595" i="4" l="1"/>
  <c r="J594" i="4"/>
  <c r="J593" i="4"/>
  <c r="J592" i="4"/>
  <c r="J591" i="4"/>
  <c r="J590" i="4"/>
  <c r="J589" i="4"/>
  <c r="J588" i="4"/>
  <c r="J587" i="4"/>
  <c r="J38" i="4"/>
  <c r="J14" i="4"/>
  <c r="J231" i="4"/>
  <c r="J230" i="4"/>
  <c r="J229" i="4"/>
  <c r="J228" i="4"/>
  <c r="J227" i="4"/>
  <c r="J169" i="4"/>
  <c r="J168" i="4"/>
  <c r="J37" i="4"/>
  <c r="J208" i="4"/>
  <c r="J202" i="4"/>
  <c r="J201" i="4"/>
  <c r="J200" i="4"/>
  <c r="J194" i="4"/>
  <c r="J183" i="4"/>
  <c r="J167" i="4"/>
  <c r="J136" i="4"/>
  <c r="J135" i="4"/>
  <c r="J123" i="4"/>
  <c r="J122" i="4"/>
  <c r="J88" i="4"/>
  <c r="J80" i="4"/>
  <c r="J79" i="4"/>
  <c r="J36" i="4"/>
  <c r="J35" i="4"/>
  <c r="J25" i="4"/>
  <c r="J24" i="4"/>
  <c r="J23" i="4"/>
  <c r="J22" i="4"/>
  <c r="J13" i="4"/>
  <c r="J226" i="4"/>
  <c r="J225" i="4"/>
  <c r="J224" i="4"/>
  <c r="J223" i="4"/>
  <c r="J222" i="4"/>
  <c r="J221" i="4"/>
  <c r="J210" i="4"/>
  <c r="J207" i="4"/>
  <c r="J182" i="4"/>
  <c r="J181" i="4"/>
  <c r="J166" i="4"/>
  <c r="J165" i="4"/>
  <c r="J144" i="4"/>
  <c r="J134" i="4"/>
  <c r="J108" i="4"/>
  <c r="J87" i="4"/>
  <c r="J78" i="4"/>
  <c r="J77" i="4"/>
  <c r="J58" i="4"/>
  <c r="J57" i="4"/>
  <c r="J56" i="4"/>
  <c r="J53" i="4"/>
  <c r="J47" i="4"/>
  <c r="J46" i="4"/>
  <c r="J45" i="4"/>
  <c r="J44" i="4"/>
  <c r="J43" i="4"/>
  <c r="J34" i="4"/>
  <c r="J33" i="4"/>
  <c r="J21" i="4"/>
  <c r="J12" i="4"/>
  <c r="J10" i="4"/>
  <c r="J5" i="4"/>
  <c r="J121" i="4"/>
  <c r="J220" i="4"/>
  <c r="J219" i="4"/>
  <c r="J206" i="4"/>
  <c r="J205" i="4"/>
  <c r="J204" i="4"/>
  <c r="J193" i="4"/>
  <c r="J192" i="4"/>
  <c r="J191" i="4"/>
  <c r="J180" i="4"/>
  <c r="J179" i="4"/>
  <c r="J178" i="4"/>
  <c r="J177" i="4"/>
  <c r="J176" i="4"/>
  <c r="J175" i="4"/>
  <c r="J164" i="4"/>
  <c r="J163" i="4"/>
  <c r="J162" i="4"/>
  <c r="J161" i="4"/>
  <c r="J153" i="4"/>
  <c r="J152" i="4"/>
  <c r="J151" i="4"/>
  <c r="J150" i="4"/>
  <c r="J149" i="4"/>
  <c r="J148" i="4"/>
  <c r="J147" i="4"/>
  <c r="J146" i="4"/>
  <c r="J143" i="4"/>
  <c r="J142" i="4"/>
  <c r="J141" i="4"/>
  <c r="J140" i="4"/>
  <c r="J139" i="4"/>
  <c r="J138" i="4"/>
  <c r="J137" i="4"/>
  <c r="J133" i="4"/>
  <c r="J132" i="4"/>
  <c r="J131" i="4"/>
  <c r="J130" i="4"/>
  <c r="J129" i="4"/>
  <c r="J128" i="4"/>
  <c r="J120" i="4"/>
  <c r="J119" i="4"/>
  <c r="J118" i="4"/>
  <c r="J107" i="4"/>
  <c r="J106" i="4"/>
  <c r="J105" i="4"/>
  <c r="J104" i="4"/>
  <c r="J103" i="4"/>
  <c r="J86" i="4"/>
  <c r="J71" i="4"/>
  <c r="J52" i="4"/>
  <c r="J42" i="4"/>
  <c r="J32" i="4"/>
  <c r="J20" i="4"/>
  <c r="J9" i="4"/>
  <c r="J4" i="4"/>
  <c r="J218" i="4"/>
  <c r="J199" i="4"/>
  <c r="J198" i="4"/>
  <c r="J190" i="4"/>
  <c r="J184" i="4"/>
  <c r="J189" i="4"/>
  <c r="J174" i="4"/>
  <c r="J160" i="4"/>
  <c r="J159" i="4"/>
  <c r="J126" i="4"/>
  <c r="J117" i="4"/>
  <c r="J102" i="4"/>
  <c r="J101" i="4"/>
  <c r="J85" i="4"/>
  <c r="J76" i="4"/>
  <c r="J70" i="4"/>
  <c r="J51" i="4"/>
  <c r="J41" i="4"/>
  <c r="J31" i="4"/>
  <c r="J30" i="4"/>
  <c r="J29" i="4"/>
  <c r="J19" i="4"/>
  <c r="J18" i="4"/>
  <c r="J17" i="4"/>
  <c r="J8" i="4"/>
  <c r="J3" i="4"/>
  <c r="J217" i="4"/>
  <c r="J213" i="4"/>
  <c r="J197" i="4"/>
  <c r="J188" i="4"/>
  <c r="J173" i="4"/>
  <c r="J158" i="4"/>
  <c r="J125" i="4"/>
  <c r="J116" i="4"/>
  <c r="J100" i="4"/>
  <c r="J99" i="4"/>
  <c r="J98" i="4"/>
  <c r="J97" i="4"/>
  <c r="J96" i="4"/>
  <c r="J95" i="4"/>
  <c r="J94" i="4"/>
  <c r="J93" i="4"/>
  <c r="J92" i="4"/>
  <c r="J84" i="4"/>
  <c r="J75" i="4"/>
  <c r="J69" i="4"/>
  <c r="J68" i="4"/>
  <c r="J67" i="4"/>
  <c r="J66" i="4"/>
  <c r="J65" i="4"/>
  <c r="J64" i="4"/>
  <c r="J63" i="4"/>
  <c r="J62" i="4"/>
  <c r="J61" i="4"/>
  <c r="J60" i="4"/>
  <c r="J50" i="4"/>
  <c r="J40" i="4"/>
  <c r="J28" i="4"/>
  <c r="J27" i="4"/>
  <c r="J16" i="4"/>
  <c r="J73" i="4"/>
  <c r="J216" i="4"/>
  <c r="J212" i="4"/>
  <c r="J211" i="4"/>
  <c r="J209" i="4"/>
  <c r="J196" i="4"/>
  <c r="J187" i="4"/>
  <c r="J172" i="4"/>
  <c r="J157" i="4"/>
  <c r="J145" i="4"/>
  <c r="J124" i="4"/>
  <c r="J115" i="4"/>
  <c r="J114" i="4"/>
  <c r="J113" i="4"/>
  <c r="J91" i="4"/>
  <c r="J90" i="4"/>
  <c r="J83" i="4"/>
  <c r="J72" i="4"/>
  <c r="J59" i="4"/>
  <c r="J49" i="4"/>
  <c r="J39" i="4"/>
  <c r="J26" i="4"/>
  <c r="J15" i="4"/>
  <c r="J6" i="4"/>
  <c r="J2" i="4"/>
  <c r="J112" i="4"/>
  <c r="J111" i="4"/>
  <c r="J110" i="4"/>
  <c r="J109" i="4"/>
  <c r="J89" i="4"/>
  <c r="J154" i="4"/>
  <c r="J82" i="4"/>
  <c r="J48" i="4"/>
  <c r="J215" i="4"/>
  <c r="J214" i="4"/>
  <c r="J195" i="4"/>
  <c r="J186" i="4"/>
  <c r="J171" i="4"/>
  <c r="J170" i="4"/>
  <c r="J156" i="4"/>
  <c r="J155" i="4"/>
  <c r="E13" i="3" l="1"/>
  <c r="D13" i="3"/>
  <c r="D14" i="3" l="1"/>
  <c r="E131" i="1"/>
  <c r="E132" i="1" l="1"/>
  <c r="D22" i="2"/>
  <c r="E22" i="2"/>
  <c r="D23" i="2" s="1"/>
</calcChain>
</file>

<file path=xl/sharedStrings.xml><?xml version="1.0" encoding="utf-8"?>
<sst xmlns="http://schemas.openxmlformats.org/spreadsheetml/2006/main" count="2193" uniqueCount="558">
  <si>
    <t>PROJET: GALF</t>
  </si>
  <si>
    <t>JOURNAL BANQUE  GNF  JANVIER  2018</t>
  </si>
  <si>
    <t>N°</t>
  </si>
  <si>
    <t>DATE</t>
  </si>
  <si>
    <t>LIBELLE</t>
  </si>
  <si>
    <t>ENTREES</t>
  </si>
  <si>
    <t>SORTIES</t>
  </si>
  <si>
    <t>REPORT SOLDE DU 31/12/2017</t>
  </si>
  <si>
    <t>TOTAL ENTREES / SORTIES</t>
  </si>
  <si>
    <t>Arbitrage (7 000 USD X 9 000)pour alimentation compte GNF</t>
  </si>
  <si>
    <t>Chèque 01366737   Approvisinnement de caisse</t>
  </si>
  <si>
    <t>Chèque 01366738   Approvisinnement de caisse</t>
  </si>
  <si>
    <t>Chèque 01366739  Approvisinnement de caisse</t>
  </si>
  <si>
    <t>Chèque 01366740   Paiement RTS Janvier 2018</t>
  </si>
  <si>
    <t>Certication Chèque 01366740   Paiement RTS Janvier 2018</t>
  </si>
  <si>
    <t>Chèque 01366741  Approvisinnement de caisse</t>
  </si>
  <si>
    <t>Chèque 01366742  Approvisinnement de caisse</t>
  </si>
  <si>
    <t>N°PC</t>
  </si>
  <si>
    <t>Nom</t>
  </si>
  <si>
    <t>Tamba</t>
  </si>
  <si>
    <t>E37</t>
  </si>
  <si>
    <t>E19</t>
  </si>
  <si>
    <t>Baldé</t>
  </si>
  <si>
    <t>Frais de fonctionnement Tamba pour la semaine</t>
  </si>
  <si>
    <t>Frais de fonctionnement E37 pour la semaine</t>
  </si>
  <si>
    <t>JOURNAL DE CAISSE  FEVRIER  2018</t>
  </si>
  <si>
    <t>Repport solde au 31/01/2018</t>
  </si>
  <si>
    <t>Moné</t>
  </si>
  <si>
    <t>Paiement reste main d'œuvre frais d'entretien et arrogeage des fleures du bureau</t>
  </si>
  <si>
    <t>Sessou</t>
  </si>
  <si>
    <t>frais de fonctionnement Sessou pour la semaine</t>
  </si>
  <si>
    <t>18/02/GALFPC206</t>
  </si>
  <si>
    <t>18/02/GALFPC207</t>
  </si>
  <si>
    <t>18/02/GALFPC208</t>
  </si>
  <si>
    <t>18/02/GALFPC209</t>
  </si>
  <si>
    <t>18/02/GALFPC210</t>
  </si>
  <si>
    <t>18/02/GALFPC211</t>
  </si>
  <si>
    <t>18/02/GALFPC212</t>
  </si>
  <si>
    <t>18/02/GALFPC213</t>
  </si>
  <si>
    <t>18/02/GALFPC214</t>
  </si>
  <si>
    <t>18/02/GALFPC215</t>
  </si>
  <si>
    <t>18/02/GALFPC216</t>
  </si>
  <si>
    <t>18/02/GALFPC217</t>
  </si>
  <si>
    <t>18/02/GALFPC218</t>
  </si>
  <si>
    <t>18/02/GALFPC219</t>
  </si>
  <si>
    <t>Achat de paquets d'omo et liquide de verselle pour le bureau</t>
  </si>
  <si>
    <t>Saïdou</t>
  </si>
  <si>
    <t>Frais de taxi ville Saïdou  à Dakar pour les courses à Accra (Ghana)</t>
  </si>
  <si>
    <t>Transfert/orange money de (800 000 GNF) au conservateur PNHN pour l'enquête sur la viande de brousse à Faranah</t>
  </si>
  <si>
    <t>Frais de Transfert/orange money de (800 000 GNF) au conservateur PNHN pour l'enquête sur la viande de brousse à Faranah</t>
  </si>
  <si>
    <t>Versement à E19 pour les frais d'enquêtes à Kankan et Kouroussa</t>
  </si>
  <si>
    <t>Frais taxi moto maison-ENAM pour suivre une formation sur le trafique des requins</t>
  </si>
  <si>
    <t>Frais taxi motoA/R  bureau-EDG pour paiement facture courant pour le bureau</t>
  </si>
  <si>
    <t>Frais de fonctionnement pour la semaine (4) jours</t>
  </si>
  <si>
    <t>Paiement facture n°2118010000592 EDG  pour janvier 2018</t>
  </si>
  <si>
    <t>18/02/GALFPC220</t>
  </si>
  <si>
    <t>18/02/GALFPC221</t>
  </si>
  <si>
    <t>Frais taxi moto A/R bureau-centre ville pour transmission dossier cas Aboubacar Sidibé et Fils</t>
  </si>
  <si>
    <t>Frais taxi moto A/R bureau-Taouah (BPMG) pour retrait</t>
  </si>
  <si>
    <t>Achat de (5) paquets d'eau coyah pour l'équipe du bureau</t>
  </si>
  <si>
    <t>18/02/GALFPC222</t>
  </si>
  <si>
    <t>Versement à Saïdou/orage money pour les frais de pass Port pour le voyage en grande Bretagne</t>
  </si>
  <si>
    <t>18/02/GALFPC223</t>
  </si>
  <si>
    <t>18/02/GALFPC224</t>
  </si>
  <si>
    <t xml:space="preserve">Frais de taxi moto journalier pour les courses de l'obtention du Passport de Mr Barry </t>
  </si>
  <si>
    <t>Transfert/orange money de (160 000 GNF) à Mr Barry pour don frais de carburant véh perso. Pour transport maison-bureau</t>
  </si>
  <si>
    <t>Frais taxi moto Saïdou bureau-Interpol pour la rencontre point focal criminalité faunique</t>
  </si>
  <si>
    <t>Frais taxi moto bureau-Aéreport pour le voyage sur Dakar</t>
  </si>
  <si>
    <t>Frais taxi moto bureau- centre - Aéreport pour les  courses du  voyage sur Dakar</t>
  </si>
  <si>
    <t>18/02/GALFPC225</t>
  </si>
  <si>
    <t>Chèque 01366737 Approvisionnement caisse</t>
  </si>
  <si>
    <t>18/02/GALFPC227</t>
  </si>
  <si>
    <t>18/02/GALFPC228</t>
  </si>
  <si>
    <t>18/02/GALFPC229</t>
  </si>
  <si>
    <t>18/02/GALFPC230</t>
  </si>
  <si>
    <t>Chèque 01366738 Approvisionnement caisse</t>
  </si>
  <si>
    <t>18/02/GALFPC231</t>
  </si>
  <si>
    <t>Paiement transfert E-recharge téléphonique (orange) pour l'équipe du bureau</t>
  </si>
  <si>
    <t>Transfert de crédit orange ua conservateur du Parc National du Hauteur Niger pour l'enquête sur la viande de brousse à Faranah</t>
  </si>
  <si>
    <t>18/02/GALFPC232</t>
  </si>
  <si>
    <t>Paiement frais poubelle janvier pour ramassage d'ordure bureau</t>
  </si>
  <si>
    <t>18/02/GALFPC233</t>
  </si>
  <si>
    <t>Paiement  facture FGS000043 pour la redevance mensuelle Internet février 2018</t>
  </si>
  <si>
    <t>18/02/GALFPC235F000034</t>
  </si>
  <si>
    <t xml:space="preserve">Remboursement de frais de timbre et frais par DHL du colis de GALF à Mme Cathérine LAMPS en France  par Western Union </t>
  </si>
  <si>
    <t>18/02/GALFPC236</t>
  </si>
  <si>
    <t>Frais taxi moto bureau-centre ville (BPMG) pour recupération de rélévés de banque</t>
  </si>
  <si>
    <t>18/02/GALFPC237</t>
  </si>
  <si>
    <t>18/02/GALFPC238</t>
  </si>
  <si>
    <t>Frais de foctionnement  Maïmouna pour la semaine</t>
  </si>
  <si>
    <t>Versement à Tamba Bonus média pour réquisition à un an d'emprisionnement ferme contre (2) présumés braconiers de bébé chimpanzé à Ouré kaba</t>
  </si>
  <si>
    <t>Versement à Tamba Bonus média pour condamnation à un an d'emprisionnement ferme contre (2) présumés braconiers de bébé chimpanzé à Ouré kaba</t>
  </si>
  <si>
    <t>Frais de transport E19 pour (3) jours  maison-bureau</t>
  </si>
  <si>
    <t>18/02/GALFPC242</t>
  </si>
  <si>
    <t>Frais de fonctionnement Sessou pour la semaine</t>
  </si>
  <si>
    <t>18/02/GALFPC243</t>
  </si>
  <si>
    <t>Achat de (20) l d'essence pour véh Perso pour transport maison-bureau pour la semaine</t>
  </si>
  <si>
    <t>18/02/GALFPC244</t>
  </si>
  <si>
    <t>Frais taxi moto bureau-Cabinet Huissier par le paiement des frais de citation cas Lancinet Doumbouya</t>
  </si>
  <si>
    <t>18/02/GALFPC245</t>
  </si>
  <si>
    <t>Versement à Sessou les frais de citation du cas Lancinet Doumbouya</t>
  </si>
  <si>
    <t>18/02/GALFPC246</t>
  </si>
  <si>
    <t>18/02/GALFPC247</t>
  </si>
  <si>
    <t>Frais de taxi moto bureau-TPI-Kaloum pour suivi juridique du cas M.Publique contre Aboubacar Chérif et Abou Doumbouya</t>
  </si>
  <si>
    <t>18/02/GALFPC248</t>
  </si>
  <si>
    <t>18/02/GALFPC249</t>
  </si>
  <si>
    <t>Frais de fonctionnement E37  pour la semaine</t>
  </si>
  <si>
    <t>18/02/GALFPC250</t>
  </si>
  <si>
    <t>Frais de fonctionnement Moné pour la seamine</t>
  </si>
  <si>
    <t>18/02/GALFPC251</t>
  </si>
  <si>
    <t>Transport maison-bureau A/R E19</t>
  </si>
  <si>
    <t>18/02/GALFPC252</t>
  </si>
  <si>
    <t>Frais taxi moto maison-Cabinet Avocat-Bureau pour suivi de la signification de la Cedule de Citation et retrait permis de communiqué</t>
  </si>
  <si>
    <t>18/02/GALFPC253</t>
  </si>
  <si>
    <t>Reçu de Saisou pour reversment à la caisse  argent prevu pour  les frais de sejour en Grande Brétagne</t>
  </si>
  <si>
    <t>Paiement des frais de formalité pour la déclaration des impôts et de la CNSS du personnel du mois de Nov. et Déc</t>
  </si>
  <si>
    <t>18/02/GALFPC255</t>
  </si>
  <si>
    <t>Achat de (30) l d'essence pour véh. Perso Saïdou pour son transport  maison-bureau</t>
  </si>
  <si>
    <t>18/02/GALFPC256</t>
  </si>
  <si>
    <t>Frais taxi moto A/R Paiement de Bonus média du Cas Kamsar et chimpanzé Mamou</t>
  </si>
  <si>
    <t>18/02/GALFPC257</t>
  </si>
  <si>
    <t>Versement à Tamba Bonus média du cas Ivoire Kamsar</t>
  </si>
  <si>
    <t>Transport Baldé bureau-Restaurant "Le pavé" pour l'interview des enqueteurs</t>
  </si>
  <si>
    <t>18/02/GALFPC259</t>
  </si>
  <si>
    <t>Achat de rafraichissant pour l'interview des enqueteurs</t>
  </si>
  <si>
    <t>18/02/GALFPC260</t>
  </si>
  <si>
    <t>Achat de (2) paquets d'eau coyah pour l'équipe du bureau</t>
  </si>
  <si>
    <t>18/02/GALFPC261</t>
  </si>
  <si>
    <t>Frais taxi moto bureau-maison centrale pour visite de prison et suivi du retrait de la cedule</t>
  </si>
  <si>
    <t>18/02/GALFPC262</t>
  </si>
  <si>
    <t>Achat de sandwich et jus pour visite de prison</t>
  </si>
  <si>
    <t>18/02/GALFPC263</t>
  </si>
  <si>
    <t>Chèque 01366739  Approvisionnement caisse</t>
  </si>
  <si>
    <t>18/02/GALFPC264</t>
  </si>
  <si>
    <t>Frais taxi moto bureau-centre ville (BPMG) pour retrait et achat de billet d'avion pour Charlotte</t>
  </si>
  <si>
    <t>Frais taxi moto bureau-centre ville (Interpol) pour la rencontre du point focal criminalité faunique pour le choix des enqueteurs</t>
  </si>
  <si>
    <t>18/02/GALFPC265</t>
  </si>
  <si>
    <t>18/02/GALFPC267</t>
  </si>
  <si>
    <t>18/02/GALFPC268</t>
  </si>
  <si>
    <t>Achat d'un rafraichissant pour l'inteview au  recrutement des juristes</t>
  </si>
  <si>
    <t>Transport aller  bureau-Restaurant  "Le Pavé"pour l'interview au  recrutement des Juristes</t>
  </si>
  <si>
    <t>Transport retour Retaurant "Le Pavé"-bureau  "Le Pavé"pour l'interview au  recrutement des Juristes</t>
  </si>
  <si>
    <t>18/02/GALFPC269</t>
  </si>
  <si>
    <t>Charlotte</t>
  </si>
  <si>
    <t>Achat de billet d'avion pour Charlotte de Dakar-</t>
  </si>
  <si>
    <t>18/02/GALFPC270</t>
  </si>
  <si>
    <t>Achat de (2) cartes recharge areeba pour l'appel d'un trafiquant</t>
  </si>
  <si>
    <t>Frais de fonctionnement Moné pour la semaine</t>
  </si>
  <si>
    <t>Frais de fonctionnement Maïmouna  pour la semaine</t>
  </si>
  <si>
    <t>Frais taxi moto Baldé bureau-TPI de Kaloum et Cour d'appel pour suivi juridique cas Bébé chimpanzé sierra et Abdourame Sidibé</t>
  </si>
  <si>
    <t>Transfert/orange money à E19 en enquête à Kankan et Kouroussa</t>
  </si>
  <si>
    <t>Frais de transfert/orange money de (500 000 GNF) à E19 en enquête à Kankan et Kouroussa</t>
  </si>
  <si>
    <t>Castro</t>
  </si>
  <si>
    <t>Frais taxi moto bureau-DNEF pour dépôt du dossier Colonnel Magnanga au point focal de la CITECE</t>
  </si>
  <si>
    <t>Transport bureau-marché kaporo pour achat de (3) paquets de rame</t>
  </si>
  <si>
    <t>Achat de (3) paquets de rames pour le bureau</t>
  </si>
  <si>
    <t>Frais de fonctionnement Castro pour la semaine</t>
  </si>
  <si>
    <t>Frais transfert/orage money  de (1 000 000 GNF) à E19 en enquête à Kankan et Kouroussa</t>
  </si>
  <si>
    <t>Frais taxi moto bureau-Interpol pour réquisition numéro téléphone Cubin</t>
  </si>
  <si>
    <t>Frais de fonctionnement E37 pour la semaine (4) jours</t>
  </si>
  <si>
    <t>Frais taxi moto bureau-centre ville (BPMG) pour certification chèque paiement RTS</t>
  </si>
  <si>
    <t>Transport aidou  centre ville (Interpol)-bureau après rencontre point focal criminalité faunique pour recrutement enqueteurs</t>
  </si>
  <si>
    <t>Transport bureau-belle vue (BPMG) pour retrait</t>
  </si>
  <si>
    <t>Frais taxi moto bureau-Ministère de la Sécurité pour enregistrement du PassPort</t>
  </si>
  <si>
    <t>Frais taxi mot buteau-centre ville (Agence de voyage) pour achat de billet d'avion pour Mr Barry à Dakar</t>
  </si>
  <si>
    <t>Frais taxi ville bureau-aéreport Conkary et Aéreport Dakar au Bureau de SALF</t>
  </si>
  <si>
    <t>Achat billet d'avion Conakry-Dakar pour Mr Barry Coodonnateur</t>
  </si>
  <si>
    <t>Frais taxi moto bureau-Cabinet  Avocat pour dépôt de la décision de Lancinet Doumbouya  et Cedulle à la Cour D'qppel</t>
  </si>
  <si>
    <t>Transfert/orange money de (700 000GNF) à Mr Barry pour les frais visa</t>
  </si>
  <si>
    <t>Frais de transfert/orange money de (700 000GNF) à Mr Barry pour les frais visa</t>
  </si>
  <si>
    <t>Chèque 01366742   Approvisionnement caisse</t>
  </si>
  <si>
    <t>Frais de taxi moto bureau-Belle-vue pour retrait</t>
  </si>
  <si>
    <t xml:space="preserve">Frais de fonctionnement E19 pour (3) jours </t>
  </si>
  <si>
    <t>Reçu de Tamba reversement à la caisse reste argent couverture médiatique  cas Ivoire Kamsar</t>
  </si>
  <si>
    <t>Remboursement à Mamadou Saliou Baldé pour surplus de dépenses pour suivi juridique cas Ivoire Kamqar</t>
  </si>
  <si>
    <t>Achat d'une puce orange pour enquête</t>
  </si>
  <si>
    <t>Frais de fonctionnement Castro pour (3) jours</t>
  </si>
  <si>
    <t>Frais de fonctionnement E37 pour (3) jours</t>
  </si>
  <si>
    <t>Frais de fonctionnement  Tamba pour (4) jours</t>
  </si>
  <si>
    <t>Frais de fonctionnement Sessou  pour (4) jours</t>
  </si>
  <si>
    <t>Frais de fonctionnement Moné  pour (4) jours</t>
  </si>
  <si>
    <t>Frais taxi moto A/R  Catro Bureau-Interpol pour réquisition numéro Cubin</t>
  </si>
  <si>
    <t>Frais main d'œuvre entretien et arrogeage des fleures du bureau mois de février</t>
  </si>
  <si>
    <t>Achat d'un ballais long pour entretien de la cours et bâtiement du bureau</t>
  </si>
  <si>
    <t>Paiement facture n°002/071.527A/BSPS  securité du bureau pour février par (2) agents nuit et jour.</t>
  </si>
  <si>
    <t>Paiement salaire février de  Maïmouna Baldé pour l'entretien du bureau</t>
  </si>
  <si>
    <t>SOLDE  AU  28/02/18</t>
  </si>
  <si>
    <t>18/02/GALFPC273</t>
  </si>
  <si>
    <t>18/02/GALFPC274</t>
  </si>
  <si>
    <t>Achat d'un cater pour la reparation de la  voiture du Coordonnateur</t>
  </si>
  <si>
    <t>18/02/GALFPC275</t>
  </si>
  <si>
    <t>18/02/GALFPC276</t>
  </si>
  <si>
    <t>18/02/GALFPC277</t>
  </si>
  <si>
    <t>18/02/GALFPC278</t>
  </si>
  <si>
    <t>18/02/GALFPC279</t>
  </si>
  <si>
    <t>18/02/GALFPC280</t>
  </si>
  <si>
    <t>18/02/GALFPC281</t>
  </si>
  <si>
    <t>18/02/GALFPC282</t>
  </si>
  <si>
    <t>18/02/GALFPC283</t>
  </si>
  <si>
    <t>18/02/GALFPC284</t>
  </si>
  <si>
    <t>18/02/GALFPC285</t>
  </si>
  <si>
    <t>18/02/GALFPC286</t>
  </si>
  <si>
    <t>18/02/GALFPC287</t>
  </si>
  <si>
    <t>18/02/GALFPC288</t>
  </si>
  <si>
    <t>18/02/GALFPC289</t>
  </si>
  <si>
    <t>18/02/GALFPC300</t>
  </si>
  <si>
    <t>18/02/GALFPC301</t>
  </si>
  <si>
    <t>18/02/GALFPC302</t>
  </si>
  <si>
    <t>18/02/GALFPC303</t>
  </si>
  <si>
    <t>18/02/GALFPC304</t>
  </si>
  <si>
    <t>18/02/GALFPC305</t>
  </si>
  <si>
    <t>18/02/GALFPC306</t>
  </si>
  <si>
    <t>18/02/GALFPC307</t>
  </si>
  <si>
    <t>18/02/GALFPC309</t>
  </si>
  <si>
    <t>18/02/GALFPC311</t>
  </si>
  <si>
    <t>18/02/GALFPC312</t>
  </si>
  <si>
    <t>18/02/GALFPC290</t>
  </si>
  <si>
    <t>18/02/GALFPC291</t>
  </si>
  <si>
    <t>18/02/GALFPC292</t>
  </si>
  <si>
    <t>18/02/GALFPC293</t>
  </si>
  <si>
    <t>18/02/GALFPC294</t>
  </si>
  <si>
    <t>18/02/GALFPC295</t>
  </si>
  <si>
    <t>18/02/GALFPC296</t>
  </si>
  <si>
    <t>18/02/GALFPC297</t>
  </si>
  <si>
    <t>18/02/GALFPC298</t>
  </si>
  <si>
    <t>18/02/GALFPC299</t>
  </si>
  <si>
    <t>18/02/GALFPC316</t>
  </si>
  <si>
    <t>18/02/GALFPC317</t>
  </si>
  <si>
    <t>18/02/GALFPC318</t>
  </si>
  <si>
    <t>18/02/GALFPC319</t>
  </si>
  <si>
    <t>18/02/GALFPC320</t>
  </si>
  <si>
    <t>18/02/GALFPC321</t>
  </si>
  <si>
    <t>Reçu de Sessou  reversement à la caisse reste argent couverture médiatique  cas Ivoire Kamsar</t>
  </si>
  <si>
    <t>Étiquettes de lignes</t>
  </si>
  <si>
    <t>(vide)</t>
  </si>
  <si>
    <t>Total général</t>
  </si>
  <si>
    <t>Somme de SORTIES</t>
  </si>
  <si>
    <t>Taxe frais fixe au 31/01/2018</t>
  </si>
  <si>
    <t xml:space="preserve">Commission Manipulation de compte </t>
  </si>
  <si>
    <t>JOURNAL BANQUE USD  FEVRIER  2018</t>
  </si>
  <si>
    <t>REPORT SOLDE 31/01/2018</t>
  </si>
  <si>
    <t>SOLDE AU 28 /02/18</t>
  </si>
  <si>
    <t>Virement sur le Compte USD GALF par EAGLE</t>
  </si>
  <si>
    <t>Frais de virement par BPMG</t>
  </si>
  <si>
    <t>Arbitrage (7 000 USD x 9 000) pour alimentation compte GNF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</si>
  <si>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</si>
  <si>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</si>
  <si>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</si>
  <si>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</si>
  <si>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</si>
  <si>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Donor</t>
  </si>
  <si>
    <t>Number</t>
  </si>
  <si>
    <t>Justificatifs</t>
  </si>
  <si>
    <t>Montant en dollars  (USD)</t>
  </si>
  <si>
    <t>Taux de change en dollars (USD)</t>
  </si>
  <si>
    <t xml:space="preserve">Transport </t>
  </si>
  <si>
    <t>Legal</t>
  </si>
  <si>
    <t>WILDCAT</t>
  </si>
  <si>
    <t>Oui</t>
  </si>
  <si>
    <t>Transport</t>
  </si>
  <si>
    <t xml:space="preserve">Facture service Web </t>
  </si>
  <si>
    <t>Website</t>
  </si>
  <si>
    <t>Office</t>
  </si>
  <si>
    <t>BPMG GNF</t>
  </si>
  <si>
    <t>Taxi bureau maison</t>
  </si>
  <si>
    <t>Transport Maison-Bureau AR</t>
  </si>
  <si>
    <t>Bonus</t>
  </si>
  <si>
    <t>Telephone</t>
  </si>
  <si>
    <t>Personnel</t>
  </si>
  <si>
    <t>Team building</t>
  </si>
  <si>
    <t>Lawyer Fees</t>
  </si>
  <si>
    <t>Jail visit</t>
  </si>
  <si>
    <t>Taxi maison-bureau A/R</t>
  </si>
  <si>
    <t>Bank Fees</t>
  </si>
  <si>
    <t>18/01/GALFpq10</t>
  </si>
  <si>
    <t>18/01/GALFpq11</t>
  </si>
  <si>
    <t>Taxe Commission découvert au 31/01/2018</t>
  </si>
  <si>
    <t>18/01/GALFpq12</t>
  </si>
  <si>
    <t>Taxe Interets débiteur au 31/01/2018</t>
  </si>
  <si>
    <t>18/01/GALFpq13</t>
  </si>
  <si>
    <t>Interets débiteur au 31/01/2018</t>
  </si>
  <si>
    <t>18/01/GALFpq14</t>
  </si>
  <si>
    <t>18/01/GALFpq15</t>
  </si>
  <si>
    <t>Commission de découvert au 31/01/2018</t>
  </si>
  <si>
    <t>18/01/GALFpq1</t>
  </si>
  <si>
    <t>Taxe frais fixe au 31/12/2017</t>
  </si>
  <si>
    <t>BPMG USD</t>
  </si>
  <si>
    <t>18/01/GALFPqd01</t>
  </si>
  <si>
    <t>Commission Manipulation de compte décembre</t>
  </si>
  <si>
    <t>18/01/GALFPqd02</t>
  </si>
  <si>
    <t xml:space="preserve">Frais taxi moto A/R bureau-DNEF pour depôt document Colonel Magnanga au point focal </t>
  </si>
  <si>
    <t xml:space="preserve">Transport maison-bureau </t>
  </si>
  <si>
    <t>Frais taxi moto A/R bureau-Interpol pour réquisition numéro Cubin</t>
  </si>
  <si>
    <t>Taxi moto, bureau-TPI de kaloum pour transmission du dossier Abdouramane Sidibé</t>
  </si>
  <si>
    <t>Taxi moto, bureau-TPI de kaloum -Cour d'Appel pour suivi juridique du cas sierra et du cas Abdouramane Sidibé et fils en Appel.</t>
  </si>
  <si>
    <t xml:space="preserve">Taxi moto bureau-TPI de Kaloum-cour d'appel pour suivi du cas bébé chimpanzé sierra et du cas Abdouramane sidibé et fils. </t>
  </si>
  <si>
    <t>Frais transfert/orage money  de (1 500 000 gnf) à Mr Barry pour les frais de pass Port pour le voyage en grande Bretagne</t>
  </si>
  <si>
    <t xml:space="preserve"> Taxi maison -Enam pour la formation sur les espèces de Raies et Requins</t>
  </si>
  <si>
    <t xml:space="preserve"> Taxi moto bureau centre(cour d'appel) pour retrait de la cedule de citation et depôt au cabinet d'huisier </t>
  </si>
  <si>
    <t>Taxi moto bureau centre pour retrait de la cedule de citation au cabinet de l'huisier et retrait de permis de communiquer au Ministère de la justice</t>
  </si>
  <si>
    <t>Jail visite (achat de sandwich et jus pour deux détenus)</t>
  </si>
  <si>
    <t xml:space="preserve">Taxi moto - maison centrale pour visite des  détenus ABOU Doumbouya et Aboubacar cherif  -cabinet d'huisier pour retrait de cedule de citation </t>
  </si>
  <si>
    <t>Taxi moto ratoma- cour d'appel pour depot des cedules de citations cas lancinet Doumbouya</t>
  </si>
  <si>
    <t>Paiement  les frais de citation du cas Lancinet Doumbouya à l'Huissier</t>
  </si>
  <si>
    <t>18/02/GALFR00900</t>
  </si>
  <si>
    <t>Achat de document d'Anglais pour la formation de Aïssatou Sessou</t>
  </si>
  <si>
    <t>Frais transport bureau- centre ville pour recupération facture Huissier pour  la Cedule de Citation</t>
  </si>
  <si>
    <t>18/02/GALFPC</t>
  </si>
  <si>
    <t>Taxi maison-bureau(ar)</t>
  </si>
  <si>
    <t xml:space="preserve">Taxi moto déplacement maison en ville pour l'atelier </t>
  </si>
  <si>
    <t>Paiement de bonus média au site www,visionguinee,info cas condamnation de deux trafiquants de chimpanzés par le TPI de Mamou</t>
  </si>
  <si>
    <t>Paiement de bonus média au site www,leverificateur,net  cas condamnation de deux trafiquants de chimpanzés par le TPI de Mamou</t>
  </si>
  <si>
    <t>Paiement de bonus média au site www,guineenews,org   cas condamnation de deux trafiquants de chimpanzés par le TPI de Mamou</t>
  </si>
  <si>
    <t>Paiement de bonus média au site www,renaissancefmguinee,com   cas condamnation de deux trafiquants de chimpanzés par le TPI de Mamou</t>
  </si>
  <si>
    <t>Paiement de bonus média au site www,soleilfmguinee,ne cas condamnation de deux trafiquants de chimpanzés par le TPI de Mamou</t>
  </si>
  <si>
    <t>Paiement de bonus média au site www,guineematin,com cas condamnation de deux trafiquants de chimpanzés par le TPI de Mamou</t>
  </si>
  <si>
    <t>Paiement de bonus média au site www,ledeclic,info  cas condamnation de deux trafiquants de chimpanzés par le TPI de Mamou</t>
  </si>
  <si>
    <t>Paiement de bonus média au au journal l'Observateur  cas réquisition sur  deux trafiquants de chimpanzés par le TPI de Mamou</t>
  </si>
  <si>
    <t>Paiement de bonus média au au journal le Standard   cas réquisition sur les  deux trafiquants de chimpanzés par le TPI de Mamou</t>
  </si>
  <si>
    <t>Paiement de bonus média au au journal Affiches Guinéennes   cas réquisition sur les  deux trafiquants de chimpanzés par le TPI de Mamou</t>
  </si>
  <si>
    <t>Taxi moto pour paiement bonus média pour la ville au bureau</t>
  </si>
  <si>
    <t xml:space="preserve">Paiement de bonus média au journal le Standard cas arrestation de trafiquant d'ivoire à kamsar </t>
  </si>
  <si>
    <t xml:space="preserve">Paiement de bonus média au journal Affiches Guinéennes  cas arrestation de trafiquant d'ivoire à kamsar </t>
  </si>
  <si>
    <t xml:space="preserve">Paiement de bonus média au journal l'Indépendant   cas arrestation de trafiquant d'ivoire à kamsar </t>
  </si>
  <si>
    <t xml:space="preserve">Paiement de bonus média au journal la Riposte sur condamnation de trafiquants de chimpanzés par le TPI de Mamou  </t>
  </si>
  <si>
    <t xml:space="preserve">Paiement de bonus média au journal le Standard sur condamnation de trafiquants de chimpanzés par le TPI de Mamou  </t>
  </si>
  <si>
    <t xml:space="preserve">Paiement de bonus média au journal l'Indexeur sur condamnation de trafiquants de chimpanzés par le TPI de Mamou  </t>
  </si>
  <si>
    <t xml:space="preserve">Paiement de bonus média au journal l'Observateur  sur condamnation de trafiquants de chimpanzés par le TPI de Mamou  </t>
  </si>
  <si>
    <t xml:space="preserve">Paiement de bonus média à la radio boliward fm  sur condamnation de trafiquants de chimpanzés par le TPI de Mamou  </t>
  </si>
  <si>
    <t>Média</t>
  </si>
  <si>
    <t>18/02/GALFPC239R03</t>
  </si>
  <si>
    <t>18/02/GALFPC239R04</t>
  </si>
  <si>
    <t>18/02/GALFPC239R02</t>
  </si>
  <si>
    <t>18/02/GALFPC240R01</t>
  </si>
  <si>
    <t>18/02/GALFPC240R14</t>
  </si>
  <si>
    <t>18/02/GALFPC240R15</t>
  </si>
  <si>
    <t>18/02/GALFPC240R16</t>
  </si>
  <si>
    <t>18/02/GALFPC240R17</t>
  </si>
  <si>
    <t>18/02/GALFPC240R18</t>
  </si>
  <si>
    <t>18/02/GALFPC240R19</t>
  </si>
  <si>
    <t>18/02/GALFPC258R41</t>
  </si>
  <si>
    <t>18/02/GALFPC258R42</t>
  </si>
  <si>
    <t>18/02/GALFPC258R40</t>
  </si>
  <si>
    <t>18/02/GALFPC258R39</t>
  </si>
  <si>
    <t>18/02/GALFPC258R38</t>
  </si>
  <si>
    <t>18/02/GALFPC258R37</t>
  </si>
  <si>
    <t>18/02/GALFPC258R36</t>
  </si>
  <si>
    <t>18/02/GALFPC25835</t>
  </si>
  <si>
    <t>Transport Bureau-Immigration AR</t>
  </si>
  <si>
    <t>Transport Bureau-Aéroport AR</t>
  </si>
  <si>
    <t>Transport Bureau-Aéroport-banque en ville dépôt d'ordre de virement</t>
  </si>
  <si>
    <t>Transport Bureau-Kaporo Marché Achat Rames</t>
  </si>
  <si>
    <t>Transport pour le retrait à la banque en ville</t>
  </si>
  <si>
    <t>Trasport Maison-Bureau AR</t>
  </si>
  <si>
    <t>Transport bureau-agence pour Achat billet Saidou</t>
  </si>
  <si>
    <t>18/02/GALFPC216bis</t>
  </si>
  <si>
    <t>Frais taxi moto bureau-immigration-centre ville -bureau pour diversees courses du projet</t>
  </si>
  <si>
    <t>Investigations</t>
  </si>
  <si>
    <t>Frais taxi moto bureau-aéreport-centre ville pour dépôt de la lettre de virement salaire Saidou</t>
  </si>
  <si>
    <t>18/02/GALFPC225 bis</t>
  </si>
  <si>
    <t>Transport Bureau-banque en ville puis achat billet d'Avion pour Charlotte</t>
  </si>
  <si>
    <t>Transport Bureau-banque en ville pour certification de chèque RTS</t>
  </si>
  <si>
    <t>Transport E37 bureau-en ville pour retrait</t>
  </si>
  <si>
    <t>Transport Bureau-Banque en ville depot de l'Arbitrage pour alimentation du compte GNF/USD</t>
  </si>
  <si>
    <t>Frais taxi moto bureau-centre ville (BPMG) pour dépôt de l'Arbitrage pour alimentation compte GNF/USD</t>
  </si>
  <si>
    <t>18/02/GALFPC211bis</t>
  </si>
  <si>
    <t>18/02/GALF</t>
  </si>
  <si>
    <t>Taxi conakry kouroussa</t>
  </si>
  <si>
    <t>Ration journaliére</t>
  </si>
  <si>
    <t>achat de carte de recharge pour appeler un trafiquant</t>
  </si>
  <si>
    <t>Taxi moto lhôtel gare routére pour kankan</t>
  </si>
  <si>
    <t>Taxi moto lhôtel gare routére pour barro</t>
  </si>
  <si>
    <t>Taxi moto kouroussa barro pour les enquêtes aller/retour</t>
  </si>
  <si>
    <t>Taxi moto kouroussa kouroukoro  pour les enquêtes aller/retour</t>
  </si>
  <si>
    <t>18/02/GALFPC217R48</t>
  </si>
  <si>
    <t>Reçu de Saïdou  reversement à la caisse reste argent pour les frais de visa et voyage sur la grande Brétagne</t>
  </si>
  <si>
    <t>Paiement des frais de visa pour Mamadou Saidou Barry à Dakar</t>
  </si>
  <si>
    <t>Transport  retour Saidou du  centre ville (Interpol)-bureau après rencontre point focal criminalité faunique pour recrutement enqueteurs</t>
  </si>
  <si>
    <t>Travel subsistence</t>
  </si>
  <si>
    <t>Taxi moto gare routiére lhôtel</t>
  </si>
  <si>
    <t>Taxi kouroussa kankan</t>
  </si>
  <si>
    <t>Achat carte recharge orange</t>
  </si>
  <si>
    <t>Taxi moto hôtel-gare pour kankan</t>
  </si>
  <si>
    <t>Taxi moto gare routiére au marché dibida pour les enquêtes</t>
  </si>
  <si>
    <t xml:space="preserve">Taxi moto marché sogbhé  gare routère pour kouroussa </t>
  </si>
  <si>
    <t>Taxi kouroussa pont koma</t>
  </si>
  <si>
    <t>Taxi moto pour les enquêtes à balato, kobané, dangoura</t>
  </si>
  <si>
    <t>Taxi pont koma kouroussa</t>
  </si>
  <si>
    <t>Taxi moto l'hôtel gare routiére</t>
  </si>
  <si>
    <t>Taxi kouroussa conakry</t>
  </si>
  <si>
    <t>Transfert de credit orange à un trafiquant (trusbulding)</t>
  </si>
  <si>
    <t xml:space="preserve">Achat  de carte recharge orange </t>
  </si>
  <si>
    <t xml:space="preserve">Virement salaire Janvier 2018 Mr Barry </t>
  </si>
  <si>
    <t>Frais d'Assurances  NSIA pour le voyage de Saïdou en Grande Brétagne</t>
  </si>
  <si>
    <t>Management</t>
  </si>
  <si>
    <t>Salaire Mamadou Saidou Deba Barry janvier 2018 /2017</t>
  </si>
  <si>
    <t>18/02/GALFPq10</t>
  </si>
  <si>
    <t>Chèque 01366730   paiement RTS décembre 2017</t>
  </si>
  <si>
    <t>Frais certification Chèque 01366730   paiement RTS décembre 2017</t>
  </si>
  <si>
    <t>18/02/GALFPq1</t>
  </si>
  <si>
    <t>18/02/GALFPq13</t>
  </si>
  <si>
    <t>Frais de Virement sur compte GALF prélévé par la BPMG</t>
  </si>
  <si>
    <t>BPMGUSD</t>
  </si>
  <si>
    <t xml:space="preserve">Frais de virement </t>
  </si>
  <si>
    <t xml:space="preserve">Frais de Virement </t>
  </si>
  <si>
    <t>Taxe frais fixe au 28/02/2018</t>
  </si>
  <si>
    <t>Paiment des frais de deplacements  du conservateur du Parc National Haut Niger  l'enquête sur la viande de brousse à Faranah</t>
  </si>
  <si>
    <t>Frais de fonctionnement transport maison-bureau  pour la semaine (4) jours</t>
  </si>
  <si>
    <t>Transfer Fees</t>
  </si>
  <si>
    <t>Rent &amp; Utilities</t>
  </si>
  <si>
    <t>Services</t>
  </si>
  <si>
    <t>Internet</t>
  </si>
  <si>
    <t>Paiement par Western Union  les frais de timbre (30 Euro au tuax de 13 000 gnf)  du colis de GALF venant de la France</t>
  </si>
  <si>
    <t>Paiement par Western Union  les frais de DHL (79 Euro au taux de 13 000 gnf)pour  le transport du colis de GALF venant de la France</t>
  </si>
  <si>
    <t>Paiement  des  Frais par Western Union  les frais de timbre et frais par DHL du colis de GALF  venant de la France</t>
  </si>
  <si>
    <t>Office Materials</t>
  </si>
  <si>
    <t>Paiement reliquat  frais  main d'œuvre  pour l'entretien et arrogeage des fleures du bureau</t>
  </si>
  <si>
    <t>Travel Expenses</t>
  </si>
  <si>
    <t xml:space="preserve">Frais de taxi moto journalier pour les courses de l'obtention du Passport de Mamadou Saidou Deba Barry </t>
  </si>
  <si>
    <t>Frais d'option  de pass Port pour  Mamadou Saïdou Deba Barry</t>
  </si>
  <si>
    <t>18/02/GALFF2000/2018001283</t>
  </si>
  <si>
    <t>Achat de (20) l d'essence pour véh Perso pour les différentes du projet</t>
  </si>
  <si>
    <t xml:space="preserve">Achat de billet d'avion pour Charlotte </t>
  </si>
  <si>
    <t>Flight</t>
  </si>
  <si>
    <t>Achat billet d'avion Conakry-Dakar pour Mr Barry Coodonnateur GALF</t>
  </si>
  <si>
    <t>Taxi kouroussa-kankan</t>
  </si>
  <si>
    <t>18/02/GALFPC280R6474</t>
  </si>
  <si>
    <t>18/02/GALFPC280R19</t>
  </si>
  <si>
    <t>18/02/GALFPC280R20</t>
  </si>
  <si>
    <t>18/02/GALFPC289R21</t>
  </si>
  <si>
    <t>18/02/GALFPC280R14</t>
  </si>
  <si>
    <t>Taxi moto marché dibida à l'Aéroport</t>
  </si>
  <si>
    <t>18/02/GALFPC280R15</t>
  </si>
  <si>
    <t xml:space="preserve">Taxi moto l'aéroport sogbhé pour les enquêtes </t>
  </si>
  <si>
    <t>18/02/GALFPC280R18</t>
  </si>
  <si>
    <t>18/02/GALFPC217R36</t>
  </si>
  <si>
    <t>18/02/GALFPC217R0811</t>
  </si>
  <si>
    <t>Taxi moto gare routiére chez la cible</t>
  </si>
  <si>
    <t>Taxi maison gare routière-Kankan</t>
  </si>
  <si>
    <t>18/02/GALFPC217R01</t>
  </si>
  <si>
    <t>18/02/GALFPC217R02</t>
  </si>
  <si>
    <t>18/02/GALFPC217R03</t>
  </si>
  <si>
    <t>18/02/GALFPC217R04</t>
  </si>
  <si>
    <t>18/02/GALFPC217R05</t>
  </si>
  <si>
    <t>18/02/GALFPC217R06</t>
  </si>
  <si>
    <t>18/02/GALFPC289R7411</t>
  </si>
  <si>
    <t>Achat du (8) litres  carburant  au marché pour aller voir la peau à dogomet (trusbulding)</t>
  </si>
  <si>
    <t>18/02/GALFPC289R26</t>
  </si>
  <si>
    <t>18/02/GALFPC289R25</t>
  </si>
  <si>
    <t>18/02/GALFPC289R03</t>
  </si>
  <si>
    <t>18/02/GALFPC289R24</t>
  </si>
  <si>
    <t>18/02/GALFPC289R22</t>
  </si>
  <si>
    <t>18/02/GALFPC289R7928</t>
  </si>
  <si>
    <t>18/02/GALFPC217R10</t>
  </si>
  <si>
    <t>18/02/GALFPC217R11</t>
  </si>
  <si>
    <t>18/02/GALFPC217R12</t>
  </si>
  <si>
    <t>18/02/GALFPC217R09</t>
  </si>
  <si>
    <t>Achat du carburant pour aller voir la peau (trust bulding)</t>
  </si>
  <si>
    <t>18/02/GALFR31TU</t>
  </si>
  <si>
    <t>18/02/GALFR30TU</t>
  </si>
  <si>
    <t>18/02/GALFR32</t>
  </si>
  <si>
    <t>18/02/GALFR33TU</t>
  </si>
  <si>
    <t>Commission Manipulation de compte GNF février/18</t>
  </si>
  <si>
    <t>Commission Manipulation de compte USD février/18</t>
  </si>
  <si>
    <t>Taxe frais fixe  USD  au 28/28/2017</t>
  </si>
  <si>
    <t>Taxe frais fixe  compte GNF au 28/02/2018</t>
  </si>
  <si>
    <t>Paiement facture n°002/071.527A/BSPS  securité du bureau pour le mois de février par (2) agents nuit et jour.</t>
  </si>
  <si>
    <t>Somme de Montant dépensé</t>
  </si>
  <si>
    <t>Étiquettes de colonnes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</si>
  <si>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</si>
  <si>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</si>
  <si>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</si>
  <si>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</si>
  <si>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</si>
  <si>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</si>
  <si>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</si>
  <si>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</si>
  <si>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 xml:space="preserve">Charlotte </t>
  </si>
  <si>
    <t>Saidou</t>
  </si>
  <si>
    <t>Media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</si>
  <si>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</si>
  <si>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</si>
  <si>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</si>
  <si>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</si>
  <si>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</si>
  <si>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</si>
  <si>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</si>
  <si>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</si>
  <si>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</si>
  <si>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Solde comptable au 31/01/2018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</si>
  <si>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</si>
  <si>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</si>
  <si>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</si>
  <si>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</si>
  <si>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</si>
  <si>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</si>
  <si>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</si>
  <si>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</si>
  <si>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</si>
  <si>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</si>
  <si>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Achat (10)l essence véh. Perso Cordonnateur pour transport maison-bureau</t>
  </si>
  <si>
    <t>18/02/GALFR20</t>
  </si>
  <si>
    <t>Solde comptable au 28/02/2018</t>
  </si>
  <si>
    <t>Chèque 01366741   Approvisionnement caisse</t>
  </si>
  <si>
    <t>Document de Suivi financier</t>
  </si>
  <si>
    <t>EAGLE NETWORK</t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</si>
  <si>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</si>
  <si>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</si>
  <si>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</si>
  <si>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</si>
  <si>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</si>
  <si>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</si>
  <si>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</si>
  <si>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</si>
  <si>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</si>
  <si>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</si>
  <si>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 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</si>
  <si>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</si>
  <si>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</si>
  <si>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</si>
  <si>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</si>
  <si>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</si>
  <si>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</si>
  <si>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Le CHEF DE PROJET</t>
  </si>
  <si>
    <t>La COMPTABLE</t>
  </si>
  <si>
    <t>Mamadou Saidou Deba Barry</t>
  </si>
  <si>
    <t xml:space="preserve">      Moné  Doré</t>
  </si>
  <si>
    <t xml:space="preserve">     28/02/2018</t>
  </si>
  <si>
    <t xml:space="preserve">         28/02/2018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</si>
  <si>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</si>
  <si>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</si>
  <si>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</si>
  <si>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</si>
  <si>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 xml:space="preserve">              28/02/2018</t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</si>
  <si>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</si>
  <si>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</si>
  <si>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</si>
  <si>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</si>
  <si>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</si>
  <si>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</si>
  <si>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</si>
  <si>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</si>
  <si>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</si>
  <si>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</si>
  <si>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</si>
  <si>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</si>
  <si>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</si>
  <si>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</si>
  <si>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</si>
  <si>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LE COMPTABLE</t>
  </si>
  <si>
    <t xml:space="preserve">  Moné Doré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</si>
  <si>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28/02/2018</t>
    </r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</si>
  <si>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(-36) GNF car il n'ya pas de pieces de  (36) francs guineens </t>
    </r>
  </si>
  <si>
    <t xml:space="preserve">COUVRANT LA PERIODE DU 01/02/2018 AU 28/02/2018                        </t>
  </si>
  <si>
    <t>SOLDE AU  28 /02/18</t>
  </si>
  <si>
    <t>Balance au 28/08/18</t>
  </si>
  <si>
    <t>Balance au 01/02/18</t>
  </si>
  <si>
    <t xml:space="preserve">Frais d'hôtel pour une nuitée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</si>
</sst>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d\-mmm\-yy"/>
    <numFmt numFmtId="165" formatCode="_-* #,##0\ _€_-;\-* #,##0\ _€_-;_-* &quot;-&quot;??\ _€_-;_-@_-"/>
    <numFmt numFmtId="166" formatCode="#,##0.0"/>
    <numFmt numFmtId="167" formatCode="_(* #,##0.00_);_(* \(#,##0.00\);_(* &quot;-&quot;??_);_(@_)"/>
    <numFmt numFmtId="168" formatCode="_-* #,##0.0\ _€_-;\-* #,##0.0\ _€_-;_-* &quot;-&quot;??\ _€_-;_-@_-"/>
    <numFmt numFmtId="169" formatCode="#,##0.00\ _A_r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i/>
      <sz val="10"/>
      <color indexed="10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0" fillId="0" borderId="0" xfId="0" applyFont="1" applyBorder="1"/>
    <xf numFmtId="0" fontId="2" fillId="0" borderId="0" xfId="0" applyFont="1" applyBorder="1" applyAlignment="1">
      <alignment horizontal="left"/>
    </xf>
    <xf numFmtId="0" fontId="2" fillId="2" borderId="1" xfId="0" applyFont="1" applyFill="1" applyBorder="1"/>
    <xf numFmtId="3" fontId="4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3" fontId="4" fillId="2" borderId="3" xfId="0" applyNumberFormat="1" applyFont="1" applyFill="1" applyBorder="1"/>
    <xf numFmtId="0" fontId="3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2" fillId="3" borderId="4" xfId="0" applyFont="1" applyFill="1" applyBorder="1" applyAlignment="1">
      <alignment horizontal="left"/>
    </xf>
    <xf numFmtId="165" fontId="0" fillId="0" borderId="0" xfId="1" applyNumberFormat="1" applyFont="1"/>
    <xf numFmtId="3" fontId="4" fillId="3" borderId="4" xfId="0" applyNumberFormat="1" applyFont="1" applyFill="1" applyBorder="1"/>
    <xf numFmtId="1" fontId="3" fillId="0" borderId="5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0" borderId="6" xfId="0" applyFill="1" applyBorder="1" applyAlignment="1">
      <alignment horizontal="left"/>
    </xf>
    <xf numFmtId="4" fontId="4" fillId="3" borderId="4" xfId="0" applyNumberFormat="1" applyFont="1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3" fontId="0" fillId="0" borderId="2" xfId="0" applyNumberFormat="1" applyFill="1" applyBorder="1" applyAlignment="1">
      <alignment horizontal="right"/>
    </xf>
    <xf numFmtId="3" fontId="0" fillId="0" borderId="4" xfId="0" applyNumberFormat="1" applyFill="1" applyBorder="1"/>
    <xf numFmtId="3" fontId="0" fillId="0" borderId="4" xfId="0" applyNumberForma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1" fontId="3" fillId="0" borderId="7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3" fontId="5" fillId="0" borderId="4" xfId="0" applyNumberFormat="1" applyFont="1" applyBorder="1"/>
    <xf numFmtId="0" fontId="2" fillId="0" borderId="8" xfId="0" applyFont="1" applyBorder="1" applyAlignment="1">
      <alignment horizontal="right"/>
    </xf>
    <xf numFmtId="3" fontId="5" fillId="0" borderId="3" xfId="0" applyNumberFormat="1" applyFont="1" applyBorder="1"/>
    <xf numFmtId="4" fontId="4" fillId="0" borderId="3" xfId="0" applyNumberFormat="1" applyFont="1" applyBorder="1"/>
    <xf numFmtId="0" fontId="2" fillId="2" borderId="10" xfId="0" applyFont="1" applyFill="1" applyBorder="1"/>
    <xf numFmtId="0" fontId="2" fillId="2" borderId="12" xfId="0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center"/>
    </xf>
    <xf numFmtId="0" fontId="0" fillId="4" borderId="4" xfId="0" applyFill="1" applyBorder="1"/>
    <xf numFmtId="0" fontId="6" fillId="5" borderId="14" xfId="0" applyFont="1" applyFill="1" applyBorder="1"/>
    <xf numFmtId="0" fontId="6" fillId="5" borderId="9" xfId="0" applyFont="1" applyFill="1" applyBorder="1"/>
    <xf numFmtId="3" fontId="0" fillId="5" borderId="0" xfId="0" applyNumberFormat="1" applyFill="1" applyAlignment="1">
      <alignment horizontal="center"/>
    </xf>
    <xf numFmtId="14" fontId="4" fillId="0" borderId="15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3" fontId="4" fillId="0" borderId="4" xfId="0" applyNumberFormat="1" applyFont="1" applyFill="1" applyBorder="1" applyAlignment="1">
      <alignment horizontal="center"/>
    </xf>
    <xf numFmtId="0" fontId="4" fillId="0" borderId="16" xfId="0" applyFont="1" applyFill="1" applyBorder="1"/>
    <xf numFmtId="14" fontId="4" fillId="4" borderId="15" xfId="0" applyNumberFormat="1" applyFont="1" applyFill="1" applyBorder="1" applyAlignment="1">
      <alignment horizontal="center"/>
    </xf>
    <xf numFmtId="14" fontId="4" fillId="4" borderId="4" xfId="0" applyNumberFormat="1" applyFont="1" applyFill="1" applyBorder="1" applyAlignment="1">
      <alignment horizontal="left"/>
    </xf>
    <xf numFmtId="3" fontId="4" fillId="4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3" fontId="5" fillId="0" borderId="17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4" borderId="16" xfId="0" applyFont="1" applyFill="1" applyBorder="1"/>
    <xf numFmtId="3" fontId="4" fillId="4" borderId="17" xfId="0" applyNumberFormat="1" applyFont="1" applyFill="1" applyBorder="1" applyAlignment="1">
      <alignment horizontal="center"/>
    </xf>
    <xf numFmtId="0" fontId="4" fillId="0" borderId="4" xfId="0" applyFont="1" applyFill="1" applyBorder="1"/>
    <xf numFmtId="3" fontId="4" fillId="0" borderId="17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horizontal="center"/>
    </xf>
    <xf numFmtId="14" fontId="4" fillId="6" borderId="15" xfId="0" applyNumberFormat="1" applyFont="1" applyFill="1" applyBorder="1" applyAlignment="1">
      <alignment horizontal="center"/>
    </xf>
    <xf numFmtId="14" fontId="4" fillId="6" borderId="4" xfId="0" applyNumberFormat="1" applyFont="1" applyFill="1" applyBorder="1" applyAlignment="1">
      <alignment horizontal="left"/>
    </xf>
    <xf numFmtId="164" fontId="6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6" fillId="0" borderId="0" xfId="0" applyFont="1" applyBorder="1"/>
    <xf numFmtId="0" fontId="9" fillId="0" borderId="3" xfId="0" applyFont="1" applyBorder="1" applyAlignment="1">
      <alignment horizontal="right"/>
    </xf>
    <xf numFmtId="3" fontId="5" fillId="0" borderId="18" xfId="0" applyNumberFormat="1" applyFont="1" applyBorder="1"/>
    <xf numFmtId="3" fontId="4" fillId="2" borderId="19" xfId="0" applyNumberFormat="1" applyFont="1" applyFill="1" applyBorder="1"/>
    <xf numFmtId="3" fontId="4" fillId="2" borderId="20" xfId="0" applyNumberFormat="1" applyFont="1" applyFill="1" applyBorder="1" applyAlignment="1">
      <alignment horizontal="center"/>
    </xf>
    <xf numFmtId="3" fontId="7" fillId="5" borderId="21" xfId="0" applyNumberFormat="1" applyFont="1" applyFill="1" applyBorder="1"/>
    <xf numFmtId="3" fontId="4" fillId="4" borderId="9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4" borderId="4" xfId="1" applyNumberFormat="1" applyFont="1" applyFill="1" applyBorder="1" applyAlignment="1">
      <alignment horizontal="center"/>
    </xf>
    <xf numFmtId="3" fontId="4" fillId="6" borderId="4" xfId="0" applyNumberFormat="1" applyFont="1" applyFill="1" applyBorder="1" applyAlignment="1">
      <alignment horizontal="center"/>
    </xf>
    <xf numFmtId="0" fontId="4" fillId="6" borderId="16" xfId="0" applyFont="1" applyFill="1" applyBorder="1" applyAlignment="1">
      <alignment horizontal="left"/>
    </xf>
    <xf numFmtId="14" fontId="4" fillId="7" borderId="15" xfId="0" applyNumberFormat="1" applyFont="1" applyFill="1" applyBorder="1" applyAlignment="1">
      <alignment horizontal="center"/>
    </xf>
    <xf numFmtId="14" fontId="4" fillId="7" borderId="4" xfId="0" applyNumberFormat="1" applyFont="1" applyFill="1" applyBorder="1" applyAlignment="1">
      <alignment horizontal="left"/>
    </xf>
    <xf numFmtId="0" fontId="4" fillId="7" borderId="4" xfId="0" applyFont="1" applyFill="1" applyBorder="1" applyAlignment="1">
      <alignment horizontal="left"/>
    </xf>
    <xf numFmtId="3" fontId="4" fillId="7" borderId="4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4" fillId="2" borderId="2" xfId="0" applyNumberFormat="1" applyFont="1" applyFill="1" applyBorder="1"/>
    <xf numFmtId="4" fontId="11" fillId="0" borderId="4" xfId="0" applyNumberFormat="1" applyFont="1" applyBorder="1"/>
    <xf numFmtId="4" fontId="4" fillId="3" borderId="4" xfId="0" applyNumberFormat="1" applyFont="1" applyFill="1" applyBorder="1" applyAlignment="1"/>
    <xf numFmtId="4" fontId="0" fillId="0" borderId="4" xfId="0" applyNumberFormat="1" applyBorder="1"/>
    <xf numFmtId="1" fontId="3" fillId="0" borderId="23" xfId="0" applyNumberFormat="1" applyFont="1" applyBorder="1" applyAlignment="1">
      <alignment horizontal="right"/>
    </xf>
    <xf numFmtId="4" fontId="4" fillId="0" borderId="4" xfId="0" applyNumberFormat="1" applyFont="1" applyBorder="1"/>
    <xf numFmtId="4" fontId="4" fillId="0" borderId="4" xfId="0" applyNumberFormat="1" applyFont="1" applyBorder="1" applyAlignment="1"/>
    <xf numFmtId="0" fontId="2" fillId="0" borderId="3" xfId="0" applyFont="1" applyBorder="1" applyAlignment="1">
      <alignment horizontal="right"/>
    </xf>
    <xf numFmtId="4" fontId="5" fillId="0" borderId="3" xfId="0" applyNumberFormat="1" applyFont="1" applyBorder="1"/>
    <xf numFmtId="14" fontId="4" fillId="0" borderId="4" xfId="2" applyNumberFormat="1" applyFont="1" applyFill="1" applyBorder="1" applyAlignment="1">
      <alignment horizontal="left" wrapText="1"/>
    </xf>
    <xf numFmtId="0" fontId="4" fillId="0" borderId="4" xfId="2" applyFont="1" applyFill="1" applyBorder="1" applyAlignment="1">
      <alignment horizontal="left"/>
    </xf>
    <xf numFmtId="3" fontId="4" fillId="0" borderId="4" xfId="1" applyNumberFormat="1" applyFont="1" applyFill="1" applyBorder="1" applyAlignment="1">
      <alignment horizontal="right" vertical="center" wrapText="1"/>
    </xf>
    <xf numFmtId="0" fontId="4" fillId="0" borderId="11" xfId="2" applyFont="1" applyFill="1" applyBorder="1" applyAlignment="1">
      <alignment horizontal="left" wrapText="1"/>
    </xf>
    <xf numFmtId="1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14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3" fontId="10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3" fontId="4" fillId="0" borderId="0" xfId="2" applyNumberFormat="1" applyFont="1" applyFill="1" applyBorder="1" applyAlignment="1">
      <alignment horizontal="center"/>
    </xf>
    <xf numFmtId="0" fontId="10" fillId="0" borderId="0" xfId="0" applyFont="1" applyFill="1" applyBorder="1"/>
    <xf numFmtId="3" fontId="10" fillId="0" borderId="0" xfId="0" applyNumberFormat="1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center"/>
    </xf>
    <xf numFmtId="14" fontId="10" fillId="0" borderId="0" xfId="0" applyNumberFormat="1" applyFont="1" applyFill="1"/>
    <xf numFmtId="14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0" fontId="4" fillId="0" borderId="0" xfId="2" applyFont="1" applyFill="1" applyBorder="1" applyAlignment="1">
      <alignment horizontal="left"/>
    </xf>
    <xf numFmtId="3" fontId="4" fillId="0" borderId="0" xfId="1" applyNumberFormat="1" applyFont="1" applyFill="1" applyAlignment="1">
      <alignment horizontal="center"/>
    </xf>
    <xf numFmtId="14" fontId="10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3" fontId="4" fillId="0" borderId="0" xfId="1" applyNumberFormat="1" applyFont="1" applyFill="1" applyBorder="1" applyAlignment="1"/>
    <xf numFmtId="3" fontId="4" fillId="0" borderId="0" xfId="0" applyNumberFormat="1" applyFont="1" applyFill="1" applyBorder="1" applyAlignment="1"/>
    <xf numFmtId="0" fontId="10" fillId="0" borderId="0" xfId="0" applyFont="1"/>
    <xf numFmtId="4" fontId="4" fillId="3" borderId="0" xfId="0" applyNumberFormat="1" applyFont="1" applyFill="1" applyBorder="1"/>
    <xf numFmtId="166" fontId="4" fillId="3" borderId="4" xfId="0" applyNumberFormat="1" applyFont="1" applyFill="1" applyBorder="1" applyAlignment="1"/>
    <xf numFmtId="3" fontId="4" fillId="0" borderId="0" xfId="2" applyNumberFormat="1" applyFont="1" applyFill="1" applyBorder="1" applyAlignment="1"/>
    <xf numFmtId="3" fontId="4" fillId="0" borderId="0" xfId="0" applyNumberFormat="1" applyFont="1" applyFill="1" applyAlignment="1"/>
    <xf numFmtId="0" fontId="0" fillId="0" borderId="0" xfId="0" applyAlignment="1">
      <alignment horizontal="left" indent="1"/>
    </xf>
    <xf numFmtId="14" fontId="12" fillId="8" borderId="4" xfId="2" applyNumberFormat="1" applyFont="1" applyFill="1" applyBorder="1" applyAlignment="1">
      <alignment horizontal="center"/>
    </xf>
    <xf numFmtId="0" fontId="12" fillId="8" borderId="4" xfId="2" applyFont="1" applyFill="1" applyBorder="1" applyAlignment="1">
      <alignment horizontal="center"/>
    </xf>
    <xf numFmtId="0" fontId="12" fillId="8" borderId="4" xfId="2" applyFont="1" applyFill="1" applyBorder="1" applyAlignment="1">
      <alignment horizontal="center" wrapText="1"/>
    </xf>
    <xf numFmtId="167" fontId="13" fillId="0" borderId="4" xfId="0" applyNumberFormat="1" applyFont="1" applyBorder="1" applyAlignment="1">
      <alignment horizontal="left"/>
    </xf>
    <xf numFmtId="167" fontId="13" fillId="0" borderId="4" xfId="0" applyNumberFormat="1" applyFont="1" applyBorder="1"/>
    <xf numFmtId="165" fontId="14" fillId="9" borderId="4" xfId="3" applyNumberFormat="1" applyFont="1" applyFill="1" applyBorder="1"/>
    <xf numFmtId="167" fontId="12" fillId="0" borderId="4" xfId="0" applyNumberFormat="1" applyFont="1" applyBorder="1"/>
    <xf numFmtId="43" fontId="12" fillId="9" borderId="4" xfId="3" applyNumberFormat="1" applyFont="1" applyFill="1" applyBorder="1"/>
    <xf numFmtId="165" fontId="12" fillId="0" borderId="4" xfId="3" applyNumberFormat="1" applyFont="1" applyFill="1" applyBorder="1"/>
    <xf numFmtId="165" fontId="12" fillId="9" borderId="4" xfId="3" applyNumberFormat="1" applyFont="1" applyFill="1" applyBorder="1"/>
    <xf numFmtId="165" fontId="14" fillId="0" borderId="4" xfId="3" applyNumberFormat="1" applyFont="1" applyFill="1" applyBorder="1"/>
    <xf numFmtId="14" fontId="15" fillId="10" borderId="4" xfId="4" applyNumberFormat="1" applyFont="1" applyFill="1" applyBorder="1"/>
    <xf numFmtId="167" fontId="15" fillId="10" borderId="4" xfId="4" applyNumberFormat="1" applyFont="1" applyFill="1" applyBorder="1"/>
    <xf numFmtId="165" fontId="15" fillId="10" borderId="4" xfId="3" applyNumberFormat="1" applyFont="1" applyFill="1" applyBorder="1"/>
    <xf numFmtId="43" fontId="15" fillId="10" borderId="4" xfId="1" applyFont="1" applyFill="1" applyBorder="1"/>
    <xf numFmtId="165" fontId="12" fillId="10" borderId="4" xfId="3" applyNumberFormat="1" applyFont="1" applyFill="1" applyBorder="1"/>
    <xf numFmtId="14" fontId="16" fillId="11" borderId="17" xfId="4" applyNumberFormat="1" applyFont="1" applyFill="1" applyBorder="1"/>
    <xf numFmtId="14" fontId="16" fillId="11" borderId="24" xfId="4" applyNumberFormat="1" applyFont="1" applyFill="1" applyBorder="1"/>
    <xf numFmtId="165" fontId="16" fillId="11" borderId="24" xfId="3" applyNumberFormat="1" applyFont="1" applyFill="1" applyBorder="1"/>
    <xf numFmtId="3" fontId="16" fillId="11" borderId="24" xfId="1" applyNumberFormat="1" applyFont="1" applyFill="1" applyBorder="1" applyAlignment="1">
      <alignment horizontal="center"/>
    </xf>
    <xf numFmtId="43" fontId="16" fillId="12" borderId="4" xfId="3" applyNumberFormat="1" applyFont="1" applyFill="1" applyBorder="1"/>
    <xf numFmtId="14" fontId="15" fillId="11" borderId="25" xfId="4" applyNumberFormat="1" applyFont="1" applyFill="1" applyBorder="1"/>
    <xf numFmtId="165" fontId="15" fillId="11" borderId="0" xfId="3" applyNumberFormat="1" applyFont="1" applyFill="1" applyBorder="1" applyAlignment="1">
      <alignment horizontal="left"/>
    </xf>
    <xf numFmtId="43" fontId="15" fillId="11" borderId="0" xfId="1" applyFont="1" applyFill="1" applyBorder="1"/>
    <xf numFmtId="3" fontId="15" fillId="11" borderId="0" xfId="1" applyNumberFormat="1" applyFont="1" applyFill="1" applyBorder="1" applyAlignment="1">
      <alignment horizontal="center"/>
    </xf>
    <xf numFmtId="165" fontId="15" fillId="11" borderId="0" xfId="3" applyNumberFormat="1" applyFont="1" applyFill="1" applyBorder="1"/>
    <xf numFmtId="168" fontId="15" fillId="11" borderId="0" xfId="3" applyNumberFormat="1" applyFont="1" applyFill="1" applyBorder="1"/>
    <xf numFmtId="43" fontId="15" fillId="12" borderId="4" xfId="3" applyNumberFormat="1" applyFont="1" applyFill="1" applyBorder="1"/>
    <xf numFmtId="14" fontId="15" fillId="11" borderId="26" xfId="4" applyNumberFormat="1" applyFont="1" applyFill="1" applyBorder="1"/>
    <xf numFmtId="165" fontId="15" fillId="11" borderId="27" xfId="3" applyNumberFormat="1" applyFont="1" applyFill="1" applyBorder="1"/>
    <xf numFmtId="168" fontId="15" fillId="11" borderId="27" xfId="3" applyNumberFormat="1" applyFont="1" applyFill="1" applyBorder="1"/>
    <xf numFmtId="0" fontId="13" fillId="7" borderId="0" xfId="4" applyFont="1" applyFill="1"/>
    <xf numFmtId="165" fontId="12" fillId="0" borderId="0" xfId="3" applyNumberFormat="1" applyFont="1"/>
    <xf numFmtId="3" fontId="12" fillId="0" borderId="0" xfId="3" applyNumberFormat="1" applyFont="1" applyAlignment="1">
      <alignment horizontal="center"/>
    </xf>
    <xf numFmtId="43" fontId="12" fillId="0" borderId="0" xfId="3" applyNumberFormat="1" applyFont="1"/>
    <xf numFmtId="165" fontId="12" fillId="0" borderId="22" xfId="3" applyNumberFormat="1" applyFont="1" applyBorder="1"/>
    <xf numFmtId="169" fontId="13" fillId="0" borderId="28" xfId="4" applyNumberFormat="1" applyFont="1" applyBorder="1"/>
    <xf numFmtId="169" fontId="13" fillId="0" borderId="29" xfId="4" applyNumberFormat="1" applyFont="1" applyBorder="1"/>
    <xf numFmtId="165" fontId="15" fillId="11" borderId="29" xfId="3" applyNumberFormat="1" applyFont="1" applyFill="1" applyBorder="1"/>
    <xf numFmtId="165" fontId="15" fillId="11" borderId="30" xfId="3" applyNumberFormat="1" applyFont="1" applyFill="1" applyBorder="1"/>
    <xf numFmtId="0" fontId="15" fillId="0" borderId="0" xfId="0" applyFont="1"/>
    <xf numFmtId="165" fontId="15" fillId="0" borderId="0" xfId="0" applyNumberFormat="1" applyFont="1"/>
    <xf numFmtId="165" fontId="13" fillId="0" borderId="4" xfId="1" applyNumberFormat="1" applyFont="1" applyBorder="1"/>
    <xf numFmtId="165" fontId="15" fillId="0" borderId="4" xfId="1" applyNumberFormat="1" applyFont="1" applyBorder="1"/>
    <xf numFmtId="3" fontId="0" fillId="0" borderId="4" xfId="0" applyNumberFormat="1" applyBorder="1" applyAlignment="1">
      <alignment horizontal="center"/>
    </xf>
    <xf numFmtId="165" fontId="15" fillId="0" borderId="0" xfId="1" applyNumberFormat="1" applyFont="1"/>
    <xf numFmtId="165" fontId="15" fillId="0" borderId="17" xfId="1" applyNumberFormat="1" applyFont="1" applyBorder="1"/>
    <xf numFmtId="165" fontId="15" fillId="0" borderId="14" xfId="1" applyNumberFormat="1" applyFont="1" applyBorder="1"/>
    <xf numFmtId="165" fontId="15" fillId="0" borderId="0" xfId="1" applyNumberFormat="1" applyFont="1" applyBorder="1"/>
    <xf numFmtId="43" fontId="15" fillId="0" borderId="0" xfId="0" applyNumberFormat="1" applyFont="1"/>
    <xf numFmtId="165" fontId="15" fillId="0" borderId="25" xfId="1" applyNumberFormat="1" applyFont="1" applyBorder="1"/>
    <xf numFmtId="165" fontId="17" fillId="0" borderId="31" xfId="1" applyNumberFormat="1" applyFont="1" applyBorder="1"/>
    <xf numFmtId="165" fontId="15" fillId="0" borderId="31" xfId="1" applyNumberFormat="1" applyFont="1" applyBorder="1"/>
    <xf numFmtId="165" fontId="15" fillId="0" borderId="26" xfId="1" applyNumberFormat="1" applyFont="1" applyBorder="1"/>
    <xf numFmtId="165" fontId="15" fillId="0" borderId="32" xfId="1" applyNumberFormat="1" applyFont="1" applyBorder="1"/>
    <xf numFmtId="43" fontId="15" fillId="0" borderId="0" xfId="1" applyFont="1"/>
    <xf numFmtId="165" fontId="17" fillId="0" borderId="0" xfId="1" applyNumberFormat="1" applyFont="1"/>
    <xf numFmtId="165" fontId="0" fillId="0" borderId="0" xfId="0" applyNumberFormat="1"/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14" fontId="24" fillId="0" borderId="0" xfId="0" applyNumberFormat="1" applyFont="1" applyAlignment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14" fontId="0" fillId="0" borderId="39" xfId="0" applyNumberFormat="1" applyBorder="1" applyAlignment="1">
      <alignment horizontal="center" vertical="center"/>
    </xf>
    <xf numFmtId="3" fontId="3" fillId="0" borderId="2" xfId="0" applyNumberFormat="1" applyFont="1" applyBorder="1"/>
    <xf numFmtId="3" fontId="0" fillId="0" borderId="40" xfId="0" applyNumberFormat="1" applyBorder="1" applyAlignment="1">
      <alignment vertical="center"/>
    </xf>
    <xf numFmtId="14" fontId="0" fillId="0" borderId="49" xfId="0" applyNumberFormat="1" applyBorder="1" applyAlignment="1">
      <alignment horizontal="center" vertical="center"/>
    </xf>
    <xf numFmtId="3" fontId="0" fillId="0" borderId="22" xfId="0" applyNumberFormat="1" applyBorder="1" applyAlignment="1">
      <alignment vertical="center"/>
    </xf>
    <xf numFmtId="3" fontId="26" fillId="0" borderId="22" xfId="0" applyNumberFormat="1" applyFont="1" applyBorder="1" applyAlignment="1">
      <alignment vertical="center"/>
    </xf>
    <xf numFmtId="3" fontId="27" fillId="0" borderId="22" xfId="0" applyNumberFormat="1" applyFont="1" applyBorder="1" applyAlignment="1">
      <alignment vertical="center"/>
    </xf>
    <xf numFmtId="3" fontId="0" fillId="0" borderId="42" xfId="0" applyNumberFormat="1" applyBorder="1" applyAlignment="1">
      <alignment vertical="center"/>
    </xf>
    <xf numFmtId="4" fontId="3" fillId="0" borderId="2" xfId="0" applyNumberFormat="1" applyFont="1" applyBorder="1"/>
    <xf numFmtId="14" fontId="0" fillId="0" borderId="41" xfId="0" applyNumberFormat="1" applyBorder="1" applyAlignment="1">
      <alignment horizontal="center" vertical="center"/>
    </xf>
    <xf numFmtId="14" fontId="2" fillId="0" borderId="39" xfId="0" applyNumberFormat="1" applyFont="1" applyBorder="1" applyAlignment="1">
      <alignment horizontal="center" vertical="center"/>
    </xf>
    <xf numFmtId="3" fontId="0" fillId="0" borderId="50" xfId="0" applyNumberFormat="1" applyBorder="1" applyAlignment="1">
      <alignment vertical="center"/>
    </xf>
    <xf numFmtId="14" fontId="2" fillId="0" borderId="41" xfId="0" applyNumberFormat="1" applyFont="1" applyBorder="1" applyAlignment="1">
      <alignment horizontal="center" vertical="center"/>
    </xf>
    <xf numFmtId="3" fontId="0" fillId="0" borderId="25" xfId="0" applyNumberFormat="1" applyBorder="1" applyAlignment="1">
      <alignment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25" fillId="0" borderId="53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/>
    <xf numFmtId="0" fontId="28" fillId="0" borderId="0" xfId="0" applyFont="1" applyAlignment="1">
      <alignment vertical="center"/>
    </xf>
    <xf numFmtId="15" fontId="28" fillId="0" borderId="0" xfId="0" applyNumberFormat="1" applyFont="1" applyAlignment="1">
      <alignment vertical="center"/>
    </xf>
    <xf numFmtId="0" fontId="8" fillId="0" borderId="3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30" fillId="0" borderId="0" xfId="0" applyNumberFormat="1" applyFont="1" applyAlignment="1">
      <alignment vertical="center"/>
    </xf>
    <xf numFmtId="0" fontId="15" fillId="0" borderId="42" xfId="0" applyFont="1" applyBorder="1" applyAlignment="1">
      <alignment vertical="center"/>
    </xf>
    <xf numFmtId="14" fontId="0" fillId="0" borderId="39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3" fontId="0" fillId="0" borderId="40" xfId="0" applyNumberFormat="1" applyFont="1" applyBorder="1" applyAlignment="1">
      <alignment vertical="center"/>
    </xf>
    <xf numFmtId="14" fontId="0" fillId="0" borderId="49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vertical="center"/>
    </xf>
    <xf numFmtId="0" fontId="0" fillId="0" borderId="39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3" fontId="15" fillId="0" borderId="42" xfId="0" applyNumberFormat="1" applyFont="1" applyBorder="1" applyAlignment="1">
      <alignment vertical="center"/>
    </xf>
    <xf numFmtId="14" fontId="0" fillId="0" borderId="41" xfId="0" applyNumberFormat="1" applyFont="1" applyBorder="1" applyAlignment="1">
      <alignment horizontal="center" vertical="center"/>
    </xf>
    <xf numFmtId="14" fontId="9" fillId="0" borderId="39" xfId="0" applyNumberFormat="1" applyFont="1" applyBorder="1" applyAlignment="1">
      <alignment horizontal="center" vertical="center"/>
    </xf>
    <xf numFmtId="4" fontId="15" fillId="0" borderId="50" xfId="0" applyNumberFormat="1" applyFont="1" applyBorder="1" applyAlignment="1">
      <alignment vertical="center"/>
    </xf>
    <xf numFmtId="14" fontId="9" fillId="0" borderId="41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vertical="center"/>
    </xf>
    <xf numFmtId="0" fontId="0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vertical="center"/>
    </xf>
    <xf numFmtId="0" fontId="15" fillId="0" borderId="54" xfId="0" applyFont="1" applyBorder="1" applyAlignment="1">
      <alignment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vertical="center"/>
    </xf>
    <xf numFmtId="0" fontId="2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/>
    <xf numFmtId="0" fontId="0" fillId="0" borderId="0" xfId="0" applyFill="1" applyBorder="1" applyAlignment="1">
      <alignment vertical="center"/>
    </xf>
    <xf numFmtId="0" fontId="32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4" fontId="0" fillId="0" borderId="17" xfId="0" applyNumberFormat="1" applyFill="1" applyBorder="1" applyAlignment="1">
      <alignment vertical="center"/>
    </xf>
    <xf numFmtId="0" fontId="33" fillId="0" borderId="24" xfId="0" applyFont="1" applyFill="1" applyBorder="1" applyAlignment="1">
      <alignment horizontal="center"/>
    </xf>
    <xf numFmtId="3" fontId="0" fillId="0" borderId="14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5" xfId="0" applyNumberFormat="1" applyFill="1" applyBorder="1" applyAlignment="1">
      <alignment vertical="center"/>
    </xf>
    <xf numFmtId="0" fontId="33" fillId="0" borderId="0" xfId="0" applyFont="1" applyFill="1" applyBorder="1" applyAlignment="1">
      <alignment horizontal="center"/>
    </xf>
    <xf numFmtId="0" fontId="0" fillId="0" borderId="31" xfId="0" applyFill="1" applyBorder="1" applyAlignment="1">
      <alignment vertical="center"/>
    </xf>
    <xf numFmtId="4" fontId="0" fillId="0" borderId="26" xfId="0" applyNumberFormat="1" applyFill="1" applyBorder="1" applyAlignment="1">
      <alignment vertical="center"/>
    </xf>
    <xf numFmtId="0" fontId="33" fillId="0" borderId="27" xfId="0" applyFont="1" applyFill="1" applyBorder="1" applyAlignment="1">
      <alignment horizontal="center"/>
    </xf>
    <xf numFmtId="0" fontId="0" fillId="0" borderId="32" xfId="0" applyFill="1" applyBorder="1" applyAlignment="1">
      <alignment vertical="center"/>
    </xf>
    <xf numFmtId="4" fontId="0" fillId="0" borderId="30" xfId="0" applyNumberForma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5" fontId="0" fillId="0" borderId="30" xfId="1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/>
    <xf numFmtId="14" fontId="28" fillId="0" borderId="0" xfId="0" applyNumberFormat="1" applyFont="1" applyAlignment="1">
      <alignment vertical="center"/>
    </xf>
    <xf numFmtId="0" fontId="4" fillId="0" borderId="4" xfId="0" applyFont="1" applyBorder="1"/>
    <xf numFmtId="3" fontId="4" fillId="0" borderId="22" xfId="1" applyNumberFormat="1" applyFont="1" applyFill="1" applyBorder="1" applyAlignment="1">
      <alignment horizontal="center"/>
    </xf>
    <xf numFmtId="3" fontId="4" fillId="0" borderId="9" xfId="1" applyNumberFormat="1" applyFont="1" applyFill="1" applyBorder="1" applyAlignment="1">
      <alignment horizontal="center"/>
    </xf>
    <xf numFmtId="3" fontId="4" fillId="0" borderId="0" xfId="1" applyNumberFormat="1" applyFont="1" applyFill="1" applyAlignment="1"/>
    <xf numFmtId="14" fontId="4" fillId="0" borderId="0" xfId="0" applyNumberFormat="1" applyFont="1" applyFill="1" applyBorder="1" applyAlignment="1"/>
    <xf numFmtId="14" fontId="4" fillId="0" borderId="0" xfId="0" applyNumberFormat="1" applyFont="1" applyFill="1" applyAlignment="1"/>
    <xf numFmtId="14" fontId="10" fillId="0" borderId="0" xfId="0" applyNumberFormat="1" applyFont="1" applyFill="1" applyBorder="1" applyAlignment="1"/>
    <xf numFmtId="3" fontId="10" fillId="0" borderId="0" xfId="0" applyNumberFormat="1" applyFont="1" applyFill="1" applyBorder="1" applyAlignment="1"/>
    <xf numFmtId="3" fontId="10" fillId="0" borderId="0" xfId="1" applyNumberFormat="1" applyFont="1" applyFill="1" applyBorder="1" applyAlignment="1"/>
    <xf numFmtId="14" fontId="10" fillId="0" borderId="0" xfId="0" applyNumberFormat="1" applyFont="1" applyFill="1" applyAlignment="1"/>
    <xf numFmtId="3" fontId="10" fillId="0" borderId="0" xfId="0" applyNumberFormat="1" applyFont="1" applyFill="1" applyAlignment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" fontId="3" fillId="0" borderId="57" xfId="0" applyNumberFormat="1" applyFont="1" applyBorder="1" applyAlignment="1">
      <alignment horizontal="center" vertical="center"/>
    </xf>
    <xf numFmtId="4" fontId="3" fillId="0" borderId="58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6029325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600825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5505450" y="5153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076950" y="51530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2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5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168.691020601851" createdVersion="5" refreshedVersion="5" minRefreshableVersion="3" recordCount="123">
  <cacheSource type="worksheet">
    <worksheetSource ref="B6:F130" sheet="Journal Caisse Février"/>
  </cacheSource>
  <cacheFields count="5">
    <cacheField name="DATE" numFmtId="0">
      <sharedItems containsNonDate="0" containsDate="1" containsString="0" containsBlank="1" minDate="2018-02-01T00:00:00" maxDate="2018-03-01T00:00:00"/>
    </cacheField>
    <cacheField name="Nom" numFmtId="0">
      <sharedItems containsBlank="1" count="10">
        <m/>
        <s v="Moné"/>
        <s v="Sessou"/>
        <s v="Saïdou"/>
        <s v="E37"/>
        <s v="E19"/>
        <s v="Tamba"/>
        <s v="Baldé"/>
        <s v="Charlotte"/>
        <s v="Castro"/>
      </sharedItems>
    </cacheField>
    <cacheField name="LIBELLE" numFmtId="0">
      <sharedItems/>
    </cacheField>
    <cacheField name="ENTREES" numFmtId="0">
      <sharedItems containsString="0" containsBlank="1" containsNumber="1" containsInteger="1" minValue="100000" maxValue="22096326"/>
    </cacheField>
    <cacheField name="SORTIES" numFmtId="3">
      <sharedItems containsString="0" containsBlank="1" containsNumber="1" containsInteger="1" minValue="10000" maxValue="120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168.759738078705" createdVersion="5" refreshedVersion="5" minRefreshableVersion="3" recordCount="230">
  <cacheSource type="worksheet">
    <worksheetSource ref="A1:K231" sheet="Compta Février2018"/>
  </cacheSource>
  <cacheFields count="11">
    <cacheField name="Date" numFmtId="14">
      <sharedItems containsSemiMixedTypes="0" containsNonDate="0" containsDate="1" containsString="0" minDate="2018-02-01T00:00:00" maxDate="2018-03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unt="21">
        <s v="Transport"/>
        <s v="Services"/>
        <s v="Personnel"/>
        <s v="Transfer Fees"/>
        <s v="Bank Fees"/>
        <s v="Transport "/>
        <s v="Travel Expenses"/>
        <s v="Rent &amp; Utilities"/>
        <s v="Telephone"/>
        <s v="Internet"/>
        <s v="Bonus"/>
        <s v="Lawyer Fees"/>
        <s v="Travel subsistence"/>
        <s v="Jail visit"/>
        <s v="Flight"/>
        <s v="Office Materials"/>
        <s v="Website"/>
        <s v="Service" u="1"/>
        <s v="Service " u="1"/>
        <s v="Transportt" u="1"/>
        <s v="Tfrvel subsistence" u="1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7">
        <s v="Legal"/>
        <s v="Investigations"/>
        <s v="Office"/>
        <s v="Team building"/>
        <s v="Management"/>
        <s v="Média"/>
        <s v="Investigation" u="1"/>
      </sharedItems>
    </cacheField>
    <cacheField name="Montant dépensé" numFmtId="3">
      <sharedItems containsSemiMixedTypes="0" containsString="0" containsNumber="1" containsInteger="1" minValue="3000" maxValue="13467500"/>
    </cacheField>
    <cacheField name="Nom" numFmtId="0">
      <sharedItems count="13">
        <s v="Sessou"/>
        <s v="E37"/>
        <s v="E19"/>
        <s v="Moné"/>
        <s v="Saïdou"/>
        <s v="BPMGUSD"/>
        <s v="Tamba"/>
        <s v="BPMG GNF"/>
        <s v="Baldé"/>
        <s v="Charlotte"/>
        <s v="Castro"/>
        <s v="BPMG USD"/>
        <s v="Management" u="1"/>
      </sharedItems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/>
    </cacheField>
    <cacheField name="Montant en dollars  (USD)" numFmtId="0">
      <sharedItems containsSemiMixedTypes="0" containsString="0" containsNumber="1" minValue="0.33333333333333331" maxValue="1496.3888888888889"/>
    </cacheField>
    <cacheField name="Taux de change en dollars (USD)" numFmtId="0">
      <sharedItems containsSemiMixedTypes="0" containsString="0" containsNumber="1" containsInteger="1" minValue="9000" maxValue="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3">
  <r>
    <m/>
    <x v="0"/>
    <s v="Repport solde au 31/01/2018"/>
    <n v="22096326"/>
    <m/>
  </r>
  <r>
    <d v="2018-02-01T00:00:00"/>
    <x v="1"/>
    <s v="Paiement reste main d'œuvre frais d'entretien et arrogeage des fleures du bureau"/>
    <m/>
    <n v="75000"/>
  </r>
  <r>
    <d v="2018-02-01T00:00:00"/>
    <x v="2"/>
    <s v="frais de fonctionnement Sessou pour la semaine"/>
    <m/>
    <n v="80000"/>
  </r>
  <r>
    <d v="2018-02-02T00:00:00"/>
    <x v="1"/>
    <s v="Achat de paquets d'omo et liquide de verselle pour le bureau"/>
    <m/>
    <n v="90000"/>
  </r>
  <r>
    <d v="2018-02-02T00:00:00"/>
    <x v="3"/>
    <s v="Frais de taxi ville Saïdou  à Dakar pour les courses à Accra (Ghana)"/>
    <m/>
    <n v="115450"/>
  </r>
  <r>
    <d v="2018-02-02T00:00:00"/>
    <x v="1"/>
    <s v="Transfert/orange money de (800 000 GNF) au conservateur PNHN pour l'enquête sur la viande de brousse à Faranah"/>
    <m/>
    <n v="800000"/>
  </r>
  <r>
    <d v="2018-02-02T00:00:00"/>
    <x v="1"/>
    <s v="Frais de Transfert/orange money de (800 000 GNF) au conservateur PNHN pour l'enquête sur la viande de brousse à Faranah"/>
    <m/>
    <n v="20000"/>
  </r>
  <r>
    <d v="2018-02-05T00:00:00"/>
    <x v="4"/>
    <s v="Frais taxi moto bureau-centre ville (BPMG) pour dépôt de l'Arbitrage pour alimentation compte GNF/USD"/>
    <m/>
    <n v="70000"/>
  </r>
  <r>
    <d v="2018-02-05T00:00:00"/>
    <x v="3"/>
    <s v="Versement à Saïdou/orage money pour les frais de pass Port pour le voyage en grande Bretagne"/>
    <m/>
    <n v="1500000"/>
  </r>
  <r>
    <d v="2018-02-05T00:00:00"/>
    <x v="1"/>
    <s v="Frais transfert/orage money  de (1 500 000 gnf) à Mr Barry pour les frais de pass Port pour le voyage en grande Bretagne"/>
    <m/>
    <n v="34000"/>
  </r>
  <r>
    <d v="2018-02-05T00:00:00"/>
    <x v="3"/>
    <s v="Frais de taxi moto journalier pour les courses de l'obtention du Passport de Mr Barry "/>
    <m/>
    <n v="150000"/>
  </r>
  <r>
    <d v="2018-02-05T00:00:00"/>
    <x v="3"/>
    <s v="Transfert/orange money de (160 000 GNF) à Mr Barry pour don frais de carburant véh perso. Pour transport maison-bureau"/>
    <m/>
    <n v="160000"/>
  </r>
  <r>
    <d v="2018-02-05T00:00:00"/>
    <x v="3"/>
    <s v="Frais taxi moto Saïdou bureau-Interpol pour la rencontre point focal criminalité faunique"/>
    <m/>
    <n v="70000"/>
  </r>
  <r>
    <d v="2018-02-05T00:00:00"/>
    <x v="4"/>
    <s v="Frais taxi moto bureau-immigration-centre ville -bureau pour diversees courses du projet"/>
    <m/>
    <n v="150000"/>
  </r>
  <r>
    <d v="2018-02-06T00:00:00"/>
    <x v="5"/>
    <s v="Versement à E19 pour les frais d'enquêtes à Kankan et Kouroussa"/>
    <m/>
    <n v="2000000"/>
  </r>
  <r>
    <d v="2018-02-06T00:00:00"/>
    <x v="2"/>
    <s v="Frais taxi moto maison-ENAM pour suivre une formation sur le trafique des requins"/>
    <m/>
    <n v="70000"/>
  </r>
  <r>
    <d v="2018-02-06T00:00:00"/>
    <x v="6"/>
    <s v="Frais taxi moto maison-ENAM pour suivre une formation sur le trafique des requins"/>
    <m/>
    <n v="70000"/>
  </r>
  <r>
    <d v="2018-02-06T00:00:00"/>
    <x v="4"/>
    <s v="Frais de fonctionnement E37 pour la semaine"/>
    <m/>
    <n v="75000"/>
  </r>
  <r>
    <d v="2018-02-06T00:00:00"/>
    <x v="4"/>
    <s v="Frais taxi motoA/R  bureau-EDG pour paiement facture courant pour le bureau"/>
    <m/>
    <n v="30000"/>
  </r>
  <r>
    <d v="2018-02-06T00:00:00"/>
    <x v="1"/>
    <s v="Frais taxi moto A/R bureau-Taouah (BPMG) pour retrait"/>
    <m/>
    <n v="40000"/>
  </r>
  <r>
    <d v="2018-02-06T00:00:00"/>
    <x v="1"/>
    <s v="Frais de fonctionnement pour la semaine (4) jours"/>
    <m/>
    <n v="120000"/>
  </r>
  <r>
    <d v="2018-02-06T00:00:00"/>
    <x v="3"/>
    <s v="Frais taxi moto bureau-Aéreport pour le voyage sur Dakar"/>
    <m/>
    <n v="30000"/>
  </r>
  <r>
    <d v="2018-02-06T00:00:00"/>
    <x v="3"/>
    <s v="Frais taxi moto bureau- centre - Aéreport pour les  courses du  voyage sur Dakar"/>
    <m/>
    <n v="90000"/>
  </r>
  <r>
    <d v="2018-02-06T00:00:00"/>
    <x v="4"/>
    <s v="Frais taxi moto bureau-aéreport-centre ville pour dépôt de la lettre de virement salaire Saidou"/>
    <m/>
    <n v="90000"/>
  </r>
  <r>
    <d v="2018-02-06T00:00:00"/>
    <x v="1"/>
    <s v="Chèque 01366737 Approvisionnement caisse"/>
    <n v="8000000"/>
    <m/>
  </r>
  <r>
    <d v="2018-02-07T00:00:00"/>
    <x v="1"/>
    <s v="Paiement facture n°2118010000592 EDG  pour janvier 2018"/>
    <m/>
    <n v="226140"/>
  </r>
  <r>
    <d v="2018-02-07T00:00:00"/>
    <x v="6"/>
    <s v="Frais de fonctionnement Tamba pour la semaine"/>
    <m/>
    <n v="50000"/>
  </r>
  <r>
    <d v="2018-02-07T00:00:00"/>
    <x v="7"/>
    <s v="Frais taxi moto A/R bureau-centre ville pour transmission dossier cas Aboubacar Sidibé et Fils"/>
    <m/>
    <n v="70000"/>
  </r>
  <r>
    <d v="2018-02-07T00:00:00"/>
    <x v="1"/>
    <s v="Achat de (5) paquets d'eau coyah pour l'équipe du bureau"/>
    <m/>
    <n v="35000"/>
  </r>
  <r>
    <d v="2018-02-07T00:00:00"/>
    <x v="1"/>
    <s v="Paiement transfert E-recharge téléphonique (orange) pour l'équipe du bureau"/>
    <m/>
    <n v="400000"/>
  </r>
  <r>
    <d v="2018-02-07T00:00:00"/>
    <x v="1"/>
    <s v="Transfert de crédit orange ua conservateur du Parc National du Hauteur Niger pour l'enquête sur la viande de brousse à Faranah"/>
    <m/>
    <n v="100000"/>
  </r>
  <r>
    <d v="2018-02-07T00:00:00"/>
    <x v="1"/>
    <s v="Paiement frais poubelle janvier pour ramassage d'ordure bureau"/>
    <m/>
    <n v="75000"/>
  </r>
  <r>
    <d v="2018-02-08T00:00:00"/>
    <x v="1"/>
    <s v="Chèque 01366738 Approvisionnement caisse"/>
    <n v="8000000"/>
    <m/>
  </r>
  <r>
    <d v="2018-02-08T00:00:00"/>
    <x v="1"/>
    <s v="Paiement  facture FGS000043 pour la redevance mensuelle Internet février 2018"/>
    <m/>
    <n v="3000000"/>
  </r>
  <r>
    <d v="2018-02-08T00:00:00"/>
    <x v="1"/>
    <s v="Remboursement de frais de timbre et frais par DHL du colis de GALF à Mme Cathérine LAMPS en France  par Western Union "/>
    <m/>
    <n v="1510500"/>
  </r>
  <r>
    <d v="2018-02-08T00:00:00"/>
    <x v="1"/>
    <s v="Frais taxi moto bureau-centre ville (BPMG) pour recupération de rélévés de banque"/>
    <m/>
    <n v="70000"/>
  </r>
  <r>
    <d v="2018-02-08T00:00:00"/>
    <x v="1"/>
    <s v="Frais de foctionnement  Maïmouna pour la semaine"/>
    <m/>
    <n v="70000"/>
  </r>
  <r>
    <d v="2018-02-08T00:00:00"/>
    <x v="6"/>
    <s v="Versement à Tamba Bonus média pour réquisition à un an d'emprisionnement ferme contre (2) présumés braconiers de bébé chimpanzé à Ouré kaba"/>
    <m/>
    <n v="300000"/>
  </r>
  <r>
    <d v="2018-02-08T00:00:00"/>
    <x v="6"/>
    <s v="Versement à Tamba Bonus média pour condamnation à un an d'emprisionnement ferme contre (2) présumés braconiers de bébé chimpanzé à Ouré kaba"/>
    <m/>
    <n v="700000"/>
  </r>
  <r>
    <d v="2018-02-09T00:00:00"/>
    <x v="5"/>
    <s v="Frais de transport E19 pour (3) jours  maison-bureau"/>
    <m/>
    <n v="45000"/>
  </r>
  <r>
    <d v="2018-02-09T00:00:00"/>
    <x v="2"/>
    <s v="Frais de fonctionnement Sessou pour la semaine"/>
    <m/>
    <n v="80000"/>
  </r>
  <r>
    <d v="2018-02-12T00:00:00"/>
    <x v="3"/>
    <s v="Frais taxi moto Saïdou bureau-Interpol pour la rencontre point focal criminalité faunique"/>
    <m/>
    <n v="70000"/>
  </r>
  <r>
    <d v="2018-02-12T00:00:00"/>
    <x v="3"/>
    <s v="Achat de (20) l d'essence pour véh Perso pour transport maison-bureau pour la semaine"/>
    <m/>
    <n v="160000"/>
  </r>
  <r>
    <d v="2018-02-12T00:00:00"/>
    <x v="2"/>
    <s v="Frais taxi moto bureau-Cabinet Huissier par le paiement des frais de citation cas Lancinet Doumbouya"/>
    <m/>
    <n v="70000"/>
  </r>
  <r>
    <d v="2018-02-12T00:00:00"/>
    <x v="2"/>
    <s v="Versement à Sessou les frais de citation du cas Lancinet Doumbouya"/>
    <m/>
    <n v="125000"/>
  </r>
  <r>
    <d v="2018-02-12T00:00:00"/>
    <x v="1"/>
    <s v="Paiement transfert E-recharge téléphonique (orange) pour l'équipe du bureau"/>
    <m/>
    <n v="400000"/>
  </r>
  <r>
    <d v="2018-02-12T00:00:00"/>
    <x v="7"/>
    <s v="Frais de taxi moto bureau-TPI-Kaloum pour suivi juridique du cas M.Publique contre Aboubacar Chérif et Abou Doumbouya"/>
    <m/>
    <n v="70000"/>
  </r>
  <r>
    <d v="2018-02-12T00:00:00"/>
    <x v="6"/>
    <s v="Frais de fonctionnement Tamba pour la semaine"/>
    <m/>
    <n v="50000"/>
  </r>
  <r>
    <d v="2018-02-12T00:00:00"/>
    <x v="4"/>
    <s v="Frais de fonctionnement E37  pour la semaine"/>
    <m/>
    <n v="75000"/>
  </r>
  <r>
    <d v="2018-02-12T00:00:00"/>
    <x v="1"/>
    <s v="Frais de fonctionnement Moné pour la seamine"/>
    <m/>
    <n v="150000"/>
  </r>
  <r>
    <d v="2018-02-13T00:00:00"/>
    <x v="5"/>
    <s v="Transport maison-bureau A/R E19"/>
    <m/>
    <n v="15000"/>
  </r>
  <r>
    <d v="2018-02-13T00:00:00"/>
    <x v="2"/>
    <s v="Frais taxi moto maison-Cabinet Avocat-Bureau pour suivi de la signification de la Cedule de Citation et retrait permis de communiqué"/>
    <m/>
    <n v="75000"/>
  </r>
  <r>
    <d v="2018-02-13T00:00:00"/>
    <x v="1"/>
    <s v="Reçu de Saisou pour reversment à la caisse  argent prevu pour  les frais de sejour en Grande Brétagne"/>
    <n v="3000000"/>
    <m/>
  </r>
  <r>
    <d v="2018-02-13T00:00:00"/>
    <x v="1"/>
    <s v="Paiement des frais de formalité pour la déclaration des impôts et de la CNSS du personnel du mois de Nov. et Déc"/>
    <m/>
    <n v="450000"/>
  </r>
  <r>
    <d v="2018-02-13T00:00:00"/>
    <x v="3"/>
    <s v="Achat de (30) l d'essence pour véh. Perso Saïdou pour son transport  maison-bureau"/>
    <m/>
    <n v="240000"/>
  </r>
  <r>
    <d v="2018-02-13T00:00:00"/>
    <x v="6"/>
    <s v="Frais taxi moto A/R Paiement de Bonus média du Cas Kamsar et chimpanzé Mamou"/>
    <m/>
    <n v="60000"/>
  </r>
  <r>
    <d v="2018-02-13T00:00:00"/>
    <x v="6"/>
    <s v="Versement à Tamba Bonus média du cas Ivoire Kamsar"/>
    <m/>
    <n v="800000"/>
  </r>
  <r>
    <d v="2018-02-14T00:00:00"/>
    <x v="7"/>
    <s v="Transport Baldé bureau-Restaurant &quot;Le pavé&quot; pour l'interview des enqueteurs"/>
    <m/>
    <n v="13000"/>
  </r>
  <r>
    <d v="2018-02-14T00:00:00"/>
    <x v="7"/>
    <s v="Achat de rafraichissant pour l'interview des enqueteurs"/>
    <m/>
    <n v="35000"/>
  </r>
  <r>
    <d v="2018-02-14T00:00:00"/>
    <x v="1"/>
    <s v="Achat de (2) paquets d'eau coyah pour l'équipe du bureau"/>
    <m/>
    <n v="14000"/>
  </r>
  <r>
    <d v="2018-02-14T00:00:00"/>
    <x v="2"/>
    <s v="Frais taxi moto bureau-maison centrale pour visite de prison et suivi du retrait de la cedule"/>
    <m/>
    <n v="70000"/>
  </r>
  <r>
    <d v="2018-02-14T00:00:00"/>
    <x v="2"/>
    <s v="Achat de sandwich et jus pour visite de prison"/>
    <m/>
    <n v="40000"/>
  </r>
  <r>
    <d v="2018-02-15T00:00:00"/>
    <x v="4"/>
    <s v="Frais taxi moto bureau-centre ville (BPMG) pour retrait et achat de billet d'avion pour Charlotte"/>
    <m/>
    <n v="70000"/>
  </r>
  <r>
    <d v="2018-02-15T00:00:00"/>
    <x v="3"/>
    <s v="Frais taxi moto bureau-centre ville (Interpol) pour la rencontre du point focal criminalité faunique pour le choix des enqueteurs"/>
    <m/>
    <n v="70000"/>
  </r>
  <r>
    <d v="2018-02-15T00:00:00"/>
    <x v="1"/>
    <s v="Chèque 01366739  Approvisionnement caisse"/>
    <n v="13000000"/>
    <m/>
  </r>
  <r>
    <d v="2018-02-15T00:00:00"/>
    <x v="7"/>
    <s v="Transport aller  bureau-Restaurant  &quot;Le Pavé&quot;pour l'interview au  recrutement des Juristes"/>
    <m/>
    <n v="10000"/>
  </r>
  <r>
    <d v="2018-02-15T00:00:00"/>
    <x v="7"/>
    <s v="Achat d'un rafraichissant pour l'inteview au  recrutement des juristes"/>
    <m/>
    <n v="15000"/>
  </r>
  <r>
    <d v="2018-02-15T00:00:00"/>
    <x v="7"/>
    <s v="Transport retour Retaurant &quot;Le Pavé&quot;-bureau  &quot;Le Pavé&quot;pour l'interview au  recrutement des Juristes"/>
    <m/>
    <n v="20000"/>
  </r>
  <r>
    <d v="2018-02-15T00:00:00"/>
    <x v="8"/>
    <s v="Achat de billet d'avion pour Charlotte de Dakar-"/>
    <m/>
    <n v="12050000"/>
  </r>
  <r>
    <d v="2018-02-15T00:00:00"/>
    <x v="7"/>
    <s v="Remboursement à Mamadou Saliou Baldé pour surplus de dépenses pour suivi juridique cas Ivoire Kamqar"/>
    <m/>
    <n v="191000"/>
  </r>
  <r>
    <d v="2018-02-15T00:00:00"/>
    <x v="1"/>
    <s v="Reçu de Tamba reversement à la caisse reste argent couverture médiatique  cas Ivoire Kamsar"/>
    <n v="100000"/>
    <m/>
  </r>
  <r>
    <d v="2018-02-15T00:00:00"/>
    <x v="3"/>
    <s v="Achat de (20) l d'essence pour véh Perso pour transport maison-bureau pour la semaine"/>
    <m/>
    <n v="160000"/>
  </r>
  <r>
    <d v="2018-02-16T00:00:00"/>
    <x v="3"/>
    <s v="Achat de (20) l d'essence pour véh Perso pour transport maison-bureau pour la semaine"/>
    <m/>
    <n v="160000"/>
  </r>
  <r>
    <d v="2018-02-16T00:00:00"/>
    <x v="3"/>
    <s v="Achat d'un cater pour la reparation de la  voiture du Coordonnateur"/>
    <m/>
    <n v="585000"/>
  </r>
  <r>
    <d v="2018-02-16T00:00:00"/>
    <x v="4"/>
    <s v="Achat de (2) cartes recharge areeba pour l'appel d'un trafiquant"/>
    <m/>
    <n v="10000"/>
  </r>
  <r>
    <d v="2018-02-16T00:00:00"/>
    <x v="2"/>
    <s v="Frais de fonctionnement Sessou pour la semaine"/>
    <m/>
    <n v="80000"/>
  </r>
  <r>
    <d v="2018-02-16T00:00:00"/>
    <x v="1"/>
    <s v="Frais de fonctionnement Maïmouna  pour la semaine"/>
    <m/>
    <n v="70000"/>
  </r>
  <r>
    <d v="2018-02-16T00:00:00"/>
    <x v="7"/>
    <s v="Frais taxi moto Baldé bureau-TPI de Kaloum et Cour d'appel pour suivi juridique cas Bébé chimpanzé sierra et Abdourame Sidibé"/>
    <m/>
    <n v="70000"/>
  </r>
  <r>
    <d v="2018-02-18T00:00:00"/>
    <x v="5"/>
    <s v="Transfert/orange money à E19 en enquête à Kankan et Kouroussa"/>
    <m/>
    <n v="500000"/>
  </r>
  <r>
    <d v="2018-02-18T00:00:00"/>
    <x v="1"/>
    <s v="Frais de transfert/orange money de (500 000 GNF) à E19 en enquête à Kankan et Kouroussa"/>
    <m/>
    <n v="12000"/>
  </r>
  <r>
    <d v="2018-02-20T00:00:00"/>
    <x v="9"/>
    <s v="Frais taxi moto bureau-DNEF pour dépôt du dossier Colonnel Magnanga au point focal de la CITECE"/>
    <m/>
    <n v="70000"/>
  </r>
  <r>
    <d v="2018-02-20T00:00:00"/>
    <x v="4"/>
    <s v="Transport bureau-marché kaporo pour achat de (3) paquets de rame"/>
    <m/>
    <n v="10000"/>
  </r>
  <r>
    <d v="2018-02-20T00:00:00"/>
    <x v="1"/>
    <s v="Achat de (3) paquets de rames pour le bureau"/>
    <m/>
    <n v="105000"/>
  </r>
  <r>
    <d v="2018-02-20T00:00:00"/>
    <x v="3"/>
    <s v="Achat de (20) l d'essence pour véh Perso pour transport maison-bureau pour la semaine"/>
    <m/>
    <n v="160000"/>
  </r>
  <r>
    <d v="2018-02-20T00:00:00"/>
    <x v="6"/>
    <s v="Frais de fonctionnement Tamba pour la semaine"/>
    <m/>
    <n v="50000"/>
  </r>
  <r>
    <d v="2018-02-20T00:00:00"/>
    <x v="9"/>
    <s v="Frais de fonctionnement Castro pour la semaine"/>
    <m/>
    <n v="120000"/>
  </r>
  <r>
    <d v="2018-02-20T00:00:00"/>
    <x v="1"/>
    <s v="Frais de fonctionnement Moné pour la semaine"/>
    <m/>
    <n v="150000"/>
  </r>
  <r>
    <d v="2018-02-21T00:00:00"/>
    <x v="5"/>
    <s v="Transfert/orange money à E19 en enquête à Kankan et Kouroussa"/>
    <m/>
    <n v="1000000"/>
  </r>
  <r>
    <d v="2018-02-21T00:00:00"/>
    <x v="1"/>
    <s v="Frais transfert/orage money  de (1 000 000 GNF) à E19 en enquête à Kankan et Kouroussa"/>
    <m/>
    <n v="20000"/>
  </r>
  <r>
    <d v="2018-02-21T00:00:00"/>
    <x v="1"/>
    <s v="Paiement transfert E-recharge téléphonique (orange) pour l'équipe du bureau"/>
    <m/>
    <n v="400000"/>
  </r>
  <r>
    <d v="2018-02-21T00:00:00"/>
    <x v="9"/>
    <s v="Frais taxi moto bureau-Interpol pour réquisition numéro téléphone Cubin"/>
    <m/>
    <n v="70000"/>
  </r>
  <r>
    <d v="2018-02-21T00:00:00"/>
    <x v="4"/>
    <s v="Transport E37 bureau-en ville pour retrait"/>
    <m/>
    <n v="30000"/>
  </r>
  <r>
    <d v="2018-02-21T00:00:00"/>
    <x v="4"/>
    <s v="Frais de fonctionnement E37 pour la semaine (4) jours"/>
    <m/>
    <n v="60000"/>
  </r>
  <r>
    <d v="2018-02-21T00:00:00"/>
    <x v="4"/>
    <s v="Frais taxi moto bureau-centre ville (BPMG) pour certification chèque paiement RTS"/>
    <m/>
    <n v="70000"/>
  </r>
  <r>
    <d v="2018-02-21T00:00:00"/>
    <x v="3"/>
    <s v="Transport aidou  centre ville (Interpol)-bureau après rencontre point focal criminalité faunique pour recrutement enqueteurs"/>
    <m/>
    <n v="30000"/>
  </r>
  <r>
    <d v="2018-02-21T00:00:00"/>
    <x v="4"/>
    <s v="Transport bureau-belle vue (BPMG) pour retrait"/>
    <m/>
    <n v="30000"/>
  </r>
  <r>
    <d v="2018-02-22T00:00:00"/>
    <x v="3"/>
    <s v="Achat de (20) l d'essence pour véh Perso pour transport maison-bureau pour la semaine"/>
    <m/>
    <n v="160000"/>
  </r>
  <r>
    <d v="2018-02-23T00:00:00"/>
    <x v="4"/>
    <s v="Frais taxi mot buteau-centre ville (Agence de voyage) pour achat de billet d'avion pour Mr Barry à Dakar"/>
    <m/>
    <n v="70000"/>
  </r>
  <r>
    <d v="2018-02-23T00:00:00"/>
    <x v="3"/>
    <s v="Frais taxi moto bureau-Ministère de la Sécurité pour enregistrement du PassPort"/>
    <m/>
    <n v="70000"/>
  </r>
  <r>
    <d v="2018-02-23T00:00:00"/>
    <x v="3"/>
    <s v="Frais taxi ville bureau-aéreport Conkary et Aéreport Dakar au Bureau de SALF"/>
    <m/>
    <n v="850000"/>
  </r>
  <r>
    <d v="2018-02-23T00:00:00"/>
    <x v="3"/>
    <s v="Achat billet d'avion Conakry-Dakar pour Mr Barry Coodonnateur"/>
    <m/>
    <n v="3100000"/>
  </r>
  <r>
    <d v="2018-02-23T00:00:00"/>
    <x v="2"/>
    <s v="Frais taxi moto bureau-Cabinet  Avocat pour dépôt de la décision de Lancinet Doumbouya  et Cedulle à la Cour D'qppel"/>
    <m/>
    <n v="70000"/>
  </r>
  <r>
    <d v="2018-02-23T00:00:00"/>
    <x v="2"/>
    <s v="Frais de fonctionnement Sessou pour la semaine"/>
    <m/>
    <n v="80000"/>
  </r>
  <r>
    <d v="2018-02-25T00:00:00"/>
    <x v="3"/>
    <s v="Transfert/orange money de (700 000GNF) à Mr Barry pour les frais visa"/>
    <m/>
    <n v="700000"/>
  </r>
  <r>
    <d v="2018-02-25T00:00:00"/>
    <x v="1"/>
    <s v="Frais de transfert/orange money de (700 000GNF) à Mr Barry pour les frais visa"/>
    <m/>
    <n v="20000"/>
  </r>
  <r>
    <d v="2018-02-26T00:00:00"/>
    <x v="1"/>
    <s v="Paiement transfert E-recharge téléphonique (orange) pour l'équipe du bureau"/>
    <m/>
    <n v="400000"/>
  </r>
  <r>
    <d v="2018-02-28T00:00:00"/>
    <x v="1"/>
    <s v="Chèque 01366742   Approvisionnement caisse"/>
    <n v="8000000"/>
    <m/>
  </r>
  <r>
    <d v="2018-02-28T00:00:00"/>
    <x v="1"/>
    <s v="Frais de taxi moto bureau-Belle-vue pour retrait"/>
    <m/>
    <n v="40000"/>
  </r>
  <r>
    <d v="2018-02-28T00:00:00"/>
    <x v="5"/>
    <s v="Frais de fonctionnement E19 pour (3) jours "/>
    <m/>
    <n v="45000"/>
  </r>
  <r>
    <d v="2018-02-28T00:00:00"/>
    <x v="5"/>
    <s v="Achat d'une puce orange pour enquête"/>
    <m/>
    <n v="20000"/>
  </r>
  <r>
    <d v="2018-02-28T00:00:00"/>
    <x v="9"/>
    <s v="Frais de fonctionnement Castro pour (3) jours"/>
    <m/>
    <n v="90000"/>
  </r>
  <r>
    <d v="2018-02-28T00:00:00"/>
    <x v="4"/>
    <s v="Frais de fonctionnement E37 pour (3) jours"/>
    <m/>
    <n v="45000"/>
  </r>
  <r>
    <d v="2018-02-28T00:00:00"/>
    <x v="6"/>
    <s v="Frais de fonctionnement  Tamba pour (4) jours"/>
    <m/>
    <n v="40000"/>
  </r>
  <r>
    <d v="2018-02-28T00:00:00"/>
    <x v="2"/>
    <s v="Frais de fonctionnement Sessou  pour (4) jours"/>
    <m/>
    <n v="64000"/>
  </r>
  <r>
    <d v="2018-02-28T00:00:00"/>
    <x v="1"/>
    <s v="Frais de fonctionnement Moné  pour (4) jours"/>
    <m/>
    <n v="90000"/>
  </r>
  <r>
    <d v="2018-02-28T00:00:00"/>
    <x v="9"/>
    <s v="Frais taxi moto A/R  Catro Bureau-Interpol pour réquisition numéro Cubin"/>
    <m/>
    <n v="70000"/>
  </r>
  <r>
    <d v="2018-02-28T00:00:00"/>
    <x v="1"/>
    <s v="Frais main d'œuvre entretien et arrogeage des fleures du bureau mois de février"/>
    <m/>
    <n v="100000"/>
  </r>
  <r>
    <d v="2018-02-28T00:00:00"/>
    <x v="1"/>
    <s v="Achat d'un ballais long pour entretien de la cours et bâtiement du bureau"/>
    <m/>
    <n v="20000"/>
  </r>
  <r>
    <d v="2018-02-28T00:00:00"/>
    <x v="1"/>
    <s v="Paiement facture n°002/071.527A/BSPS  securité du bureau pour février par (2) agents nuit et jour."/>
    <m/>
    <n v="2000000"/>
  </r>
  <r>
    <d v="2018-02-28T00:00:00"/>
    <x v="1"/>
    <s v="Paiement salaire février de  Maïmouna Baldé pour l'entretien du bureau"/>
    <m/>
    <n v="500000"/>
  </r>
  <r>
    <d v="2018-02-28T00:00:00"/>
    <x v="1"/>
    <s v="Reçu de Tamba reversement à la caisse reste argent couverture médiatique  cas Ivoire Kamsar"/>
    <n v="200000"/>
    <m/>
  </r>
  <r>
    <d v="2018-02-28T00:00:00"/>
    <x v="1"/>
    <s v="Reçu de Sessou  reversement à la caisse reste argent couverture médiatique  cas Ivoire Kamsar"/>
    <n v="100400"/>
    <m/>
  </r>
  <r>
    <d v="2018-02-28T00:00:00"/>
    <x v="1"/>
    <s v="Reçu de Saïdou  reversement à la caisse reste argent pour les frais de visa et voyage sur la grande Brétagne"/>
    <n v="300000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30">
  <r>
    <d v="2018-02-01T00:00:00"/>
    <s v="Taxi maison-bureau A/R"/>
    <x v="0"/>
    <x v="0"/>
    <n v="16000"/>
    <x v="0"/>
    <x v="0"/>
    <s v="18/02/GALFPC207"/>
    <s v="Oui"/>
    <n v="1.7777777777777777"/>
    <n v="9000"/>
  </r>
  <r>
    <d v="2018-02-01T00:00:00"/>
    <s v="Transport Maison-Bureau AR"/>
    <x v="0"/>
    <x v="1"/>
    <n v="15000"/>
    <x v="1"/>
    <x v="0"/>
    <s v="18/02/GALF"/>
    <s v="Oui"/>
    <n v="1.6666666666666667"/>
    <n v="9000"/>
  </r>
  <r>
    <d v="2018-02-01T00:00:00"/>
    <s v="Taxi bureau maison"/>
    <x v="0"/>
    <x v="1"/>
    <n v="15000"/>
    <x v="2"/>
    <x v="0"/>
    <s v="18/02/GALF"/>
    <s v="Oui"/>
    <n v="1.6666666666666667"/>
    <n v="9000"/>
  </r>
  <r>
    <d v="2018-02-01T00:00:00"/>
    <s v="Paiement reliquat  frais  main d'œuvre  pour l'entretien et arrogeage des fleures du bureau"/>
    <x v="1"/>
    <x v="2"/>
    <n v="75000"/>
    <x v="3"/>
    <x v="0"/>
    <s v="18/02/GALFPC206"/>
    <s v="Oui"/>
    <n v="8.3333333333333339"/>
    <n v="9000"/>
  </r>
  <r>
    <d v="2018-02-02T00:00:00"/>
    <s v="Taxi maison-bureau A/R"/>
    <x v="0"/>
    <x v="0"/>
    <n v="16000"/>
    <x v="0"/>
    <x v="0"/>
    <s v="18/02/GALFPC207"/>
    <s v="Oui"/>
    <n v="1.7777777777777777"/>
    <n v="9000"/>
  </r>
  <r>
    <d v="2018-02-02T00:00:00"/>
    <s v="Achat de document d'Anglais pour la formation de Aïssatou Sessou"/>
    <x v="2"/>
    <x v="3"/>
    <n v="150000"/>
    <x v="0"/>
    <x v="0"/>
    <s v="18/02/GALFR00900"/>
    <s v="Oui"/>
    <n v="16.666666666666668"/>
    <n v="9000"/>
  </r>
  <r>
    <d v="2018-02-02T00:00:00"/>
    <s v="Transport Maison-Bureau AR"/>
    <x v="0"/>
    <x v="1"/>
    <n v="15000"/>
    <x v="1"/>
    <x v="0"/>
    <s v="18/02/GALF"/>
    <s v="Oui"/>
    <n v="1.6666666666666667"/>
    <n v="9000"/>
  </r>
  <r>
    <d v="2018-02-02T00:00:00"/>
    <s v="Taxi bureau maison"/>
    <x v="0"/>
    <x v="1"/>
    <n v="15000"/>
    <x v="2"/>
    <x v="0"/>
    <s v="18/02/GALF"/>
    <s v="Oui"/>
    <n v="1.6666666666666667"/>
    <n v="9000"/>
  </r>
  <r>
    <d v="2018-02-02T00:00:00"/>
    <s v="Achat de paquets d'omo et liquide de verselle pour le bureau"/>
    <x v="2"/>
    <x v="3"/>
    <n v="90000"/>
    <x v="3"/>
    <x v="0"/>
    <s v="18/02/GALFPC208"/>
    <s v="Oui"/>
    <n v="10"/>
    <n v="9000"/>
  </r>
  <r>
    <d v="2018-02-02T00:00:00"/>
    <s v="Paiment des frais de deplacements  du conservateur du Parc National Haut Niger  l'enquête sur la viande de brousse à Faranah"/>
    <x v="0"/>
    <x v="1"/>
    <n v="800000"/>
    <x v="3"/>
    <x v="0"/>
    <s v="18/02/GALFPC210"/>
    <s v="Oui"/>
    <n v="88.888888888888886"/>
    <n v="9000"/>
  </r>
  <r>
    <d v="2018-02-02T00:00:00"/>
    <s v="Frais de Transfert/orange money de (800 000 GNF) au conservateur PNHN pour l'enquête sur la viande de brousse à Faranah"/>
    <x v="3"/>
    <x v="2"/>
    <n v="20000"/>
    <x v="3"/>
    <x v="0"/>
    <s v="18/02/GALFPC211"/>
    <s v="Oui"/>
    <n v="2.2222222222222223"/>
    <n v="9000"/>
  </r>
  <r>
    <d v="2018-02-02T00:00:00"/>
    <s v="Frais de taxi ville Saïdou  à Dakar pour les courses à Accra (Ghana)"/>
    <x v="0"/>
    <x v="4"/>
    <n v="115450"/>
    <x v="4"/>
    <x v="0"/>
    <s v="18/02/GALFPC209"/>
    <s v="Oui"/>
    <n v="12.827777777777778"/>
    <n v="9000"/>
  </r>
  <r>
    <d v="2018-02-04T00:00:00"/>
    <s v="Frais de Virement sur compte GALF prélévé par la BPMG"/>
    <x v="4"/>
    <x v="2"/>
    <n v="872100"/>
    <x v="5"/>
    <x v="0"/>
    <s v="18/02/GALF"/>
    <s v="Oui"/>
    <n v="96.9"/>
    <n v="9000"/>
  </r>
  <r>
    <d v="2018-02-05T00:00:00"/>
    <s v="Taxi maison-bureau A/R"/>
    <x v="0"/>
    <x v="0"/>
    <n v="16000"/>
    <x v="0"/>
    <x v="0"/>
    <s v="18/02/GALFPC207"/>
    <s v="Oui"/>
    <n v="1.7777777777777777"/>
    <n v="9000"/>
  </r>
  <r>
    <d v="2018-02-05T00:00:00"/>
    <s v="Taxi maison-bureau(ar)"/>
    <x v="0"/>
    <x v="5"/>
    <n v="10000"/>
    <x v="6"/>
    <x v="0"/>
    <s v="18/02/GALFPC228"/>
    <s v="Oui"/>
    <n v="1.1111111111111112"/>
    <n v="9000"/>
  </r>
  <r>
    <d v="2018-02-05T00:00:00"/>
    <s v="Transport Maison-Bureau AR"/>
    <x v="5"/>
    <x v="1"/>
    <n v="15000"/>
    <x v="1"/>
    <x v="0"/>
    <s v="18/02/GALF"/>
    <s v="Oui"/>
    <n v="1.6666666666666667"/>
    <n v="9000"/>
  </r>
  <r>
    <d v="2018-02-05T00:00:00"/>
    <s v="Transport Bureau-Immigration AR"/>
    <x v="0"/>
    <x v="1"/>
    <n v="150000"/>
    <x v="1"/>
    <x v="0"/>
    <s v="18/02/GALFPC216bis"/>
    <s v="Oui"/>
    <n v="16.666666666666668"/>
    <n v="9000"/>
  </r>
  <r>
    <d v="2018-02-05T00:00:00"/>
    <s v="Transport Bureau-Banque en ville depot de l'Arbitrage pour alimentation du compte GNF/USD"/>
    <x v="0"/>
    <x v="1"/>
    <n v="70000"/>
    <x v="1"/>
    <x v="0"/>
    <s v="18/02/GALFPC211bis"/>
    <s v="Oui"/>
    <n v="7.7777777777777777"/>
    <n v="9000"/>
  </r>
  <r>
    <d v="2018-02-05T00:00:00"/>
    <s v="Taxi bureau maison"/>
    <x v="0"/>
    <x v="1"/>
    <n v="15000"/>
    <x v="2"/>
    <x v="0"/>
    <s v="18/02/GALF"/>
    <s v="Oui"/>
    <n v="1.6666666666666667"/>
    <n v="9000"/>
  </r>
  <r>
    <d v="2018-02-05T00:00:00"/>
    <s v="Frais transfert/orage money  de (1 500 000 gnf) à Mr Barry pour les frais de pass Port pour le voyage en grande Bretagne"/>
    <x v="3"/>
    <x v="2"/>
    <n v="34000"/>
    <x v="3"/>
    <x v="0"/>
    <s v="18/02/GALFPC213"/>
    <s v="Oui"/>
    <n v="3.7777777777777777"/>
    <n v="9000"/>
  </r>
  <r>
    <d v="2018-02-05T00:00:00"/>
    <s v="Frais d'option  de pass Port pour  Mamadou Saïdou Deba Barry"/>
    <x v="6"/>
    <x v="4"/>
    <n v="1500000"/>
    <x v="4"/>
    <x v="0"/>
    <s v="18/02/GALFPC212"/>
    <s v="Oui"/>
    <n v="166.66666666666666"/>
    <n v="9000"/>
  </r>
  <r>
    <d v="2018-02-05T00:00:00"/>
    <s v="Frais de taxi moto journalier pour les courses de l'obtention du Passport de Mamadou Saidou Deba Barry "/>
    <x v="0"/>
    <x v="4"/>
    <n v="150000"/>
    <x v="4"/>
    <x v="0"/>
    <s v="18/02/GALFPC214"/>
    <s v="Oui"/>
    <n v="16.666666666666668"/>
    <n v="9000"/>
  </r>
  <r>
    <d v="2018-02-05T00:00:00"/>
    <s v="Achat de (20) l d'essence pour véh Perso pour transport maison-bureau pour la semaine"/>
    <x v="0"/>
    <x v="4"/>
    <n v="160000"/>
    <x v="4"/>
    <x v="0"/>
    <s v="18/02/GALFPC215"/>
    <s v="Oui"/>
    <n v="17.777777777777779"/>
    <n v="9000"/>
  </r>
  <r>
    <d v="2018-02-05T00:00:00"/>
    <s v="Frais taxi moto Saïdou bureau-Interpol pour la rencontre point focal criminalité faunique"/>
    <x v="0"/>
    <x v="4"/>
    <n v="70000"/>
    <x v="4"/>
    <x v="0"/>
    <s v="18/02/GALFPC216"/>
    <s v="Oui"/>
    <n v="7.7777777777777777"/>
    <n v="9000"/>
  </r>
  <r>
    <d v="2018-02-06T00:00:00"/>
    <s v="Taxi maison-bureau A/R"/>
    <x v="0"/>
    <x v="0"/>
    <n v="16000"/>
    <x v="0"/>
    <x v="0"/>
    <s v="18/02/GALFPC207"/>
    <s v="Oui"/>
    <n v="1.7777777777777777"/>
    <n v="9000"/>
  </r>
  <r>
    <d v="2018-02-06T00:00:00"/>
    <s v="Taxi maison-bureau(ar)"/>
    <x v="0"/>
    <x v="5"/>
    <n v="10000"/>
    <x v="6"/>
    <x v="0"/>
    <s v="18/02/GALFPC228"/>
    <s v="Oui"/>
    <n v="1.1111111111111112"/>
    <n v="9000"/>
  </r>
  <r>
    <d v="2018-02-06T00:00:00"/>
    <s v="Taxi moto déplacement maison en ville pour l'atelier "/>
    <x v="0"/>
    <x v="5"/>
    <n v="70000"/>
    <x v="6"/>
    <x v="0"/>
    <s v="18/02/GALFPC219"/>
    <s v="Oui"/>
    <n v="7.7777777777777777"/>
    <n v="9000"/>
  </r>
  <r>
    <d v="2018-02-06T00:00:00"/>
    <s v="Transport Maison-Bureau AR"/>
    <x v="0"/>
    <x v="1"/>
    <n v="15000"/>
    <x v="1"/>
    <x v="0"/>
    <s v="18/02/GALFPC220"/>
    <s v="Oui"/>
    <n v="1.6666666666666667"/>
    <n v="9000"/>
  </r>
  <r>
    <d v="2018-02-06T00:00:00"/>
    <s v="Transport Bureau-Aéroport AR"/>
    <x v="0"/>
    <x v="1"/>
    <n v="30000"/>
    <x v="1"/>
    <x v="0"/>
    <s v="18/02/GALFPC221"/>
    <s v="Oui"/>
    <n v="3.3333333333333335"/>
    <n v="9000"/>
  </r>
  <r>
    <d v="2018-02-06T00:00:00"/>
    <s v="Transport Bureau-Aéroport-banque en ville dépôt d'ordre de virement"/>
    <x v="0"/>
    <x v="1"/>
    <n v="90000"/>
    <x v="1"/>
    <x v="0"/>
    <s v="18/02/GALFPC225 bis"/>
    <s v="Oui"/>
    <n v="10"/>
    <n v="9000"/>
  </r>
  <r>
    <d v="2018-02-06T00:00:00"/>
    <s v="Taxi bureau maison"/>
    <x v="0"/>
    <x v="1"/>
    <n v="15000"/>
    <x v="2"/>
    <x v="0"/>
    <s v="18/02/GALFR30TU"/>
    <s v="Oui"/>
    <n v="1.6666666666666667"/>
    <n v="9000"/>
  </r>
  <r>
    <d v="2018-02-06T00:00:00"/>
    <s v="Frais taxi moto A/R bureau-Taouah (BPMG) pour retrait"/>
    <x v="0"/>
    <x v="2"/>
    <n v="40000"/>
    <x v="3"/>
    <x v="0"/>
    <s v="18/02/GALFPC222"/>
    <s v="Oui"/>
    <n v="4.4444444444444446"/>
    <n v="9000"/>
  </r>
  <r>
    <d v="2018-02-06T00:00:00"/>
    <s v="Frais de fonctionnement transport maison-bureau  pour la semaine (4) jours"/>
    <x v="0"/>
    <x v="2"/>
    <n v="120000"/>
    <x v="3"/>
    <x v="0"/>
    <s v="18/02/GALFPC223"/>
    <s v="Oui"/>
    <n v="13.333333333333334"/>
    <n v="9000"/>
  </r>
  <r>
    <d v="2018-02-06T00:00:00"/>
    <s v="Frais taxi moto bureau-Aéreport pour le voyage sur Dakar"/>
    <x v="0"/>
    <x v="4"/>
    <n v="30000"/>
    <x v="4"/>
    <x v="0"/>
    <s v="18/02/GALFPC224"/>
    <s v="Oui"/>
    <n v="3.3333333333333335"/>
    <n v="9000"/>
  </r>
  <r>
    <d v="2018-02-06T00:00:00"/>
    <s v="Frais taxi moto bureau- centre - Aéreport pour les  courses du  voyage sur Dakar"/>
    <x v="0"/>
    <x v="4"/>
    <n v="90000"/>
    <x v="4"/>
    <x v="0"/>
    <s v="18/02/GALFPC225"/>
    <s v="Oui"/>
    <n v="10"/>
    <n v="9000"/>
  </r>
  <r>
    <d v="2018-02-06T00:00:00"/>
    <s v="Salaire Mamadou Saidou Deba Barry janvier 2018 /2017"/>
    <x v="2"/>
    <x v="4"/>
    <n v="13467500"/>
    <x v="7"/>
    <x v="0"/>
    <s v="18/02/GALFPq10"/>
    <s v="Oui"/>
    <n v="1496.3888888888889"/>
    <n v="9000"/>
  </r>
  <r>
    <d v="2018-02-06T00:00:00"/>
    <s v="Frais de virement "/>
    <x v="4"/>
    <x v="2"/>
    <n v="11300"/>
    <x v="7"/>
    <x v="0"/>
    <s v="18/02/GALF"/>
    <s v="Oui"/>
    <n v="1.2555555555555555"/>
    <n v="9000"/>
  </r>
  <r>
    <d v="2018-02-07T00:00:00"/>
    <s v=" Taxi maison -Enam pour la formation sur les espèces de Raies et Requins"/>
    <x v="0"/>
    <x v="0"/>
    <n v="70000"/>
    <x v="0"/>
    <x v="0"/>
    <s v="18/02/GALFPC218"/>
    <s v="Oui"/>
    <n v="7.7777777777777777"/>
    <n v="9000"/>
  </r>
  <r>
    <d v="2018-02-07T00:00:00"/>
    <s v="Taxi maison-bureau(ar)"/>
    <x v="0"/>
    <x v="5"/>
    <n v="10000"/>
    <x v="6"/>
    <x v="0"/>
    <s v="18/02/GALFPC228"/>
    <s v="Oui"/>
    <n v="1.1111111111111112"/>
    <n v="9000"/>
  </r>
  <r>
    <d v="2018-02-07T00:00:00"/>
    <s v="Transport Maison-Bureau AR"/>
    <x v="0"/>
    <x v="1"/>
    <n v="15000"/>
    <x v="1"/>
    <x v="0"/>
    <s v="18/02/GALFPC220"/>
    <s v="Oui"/>
    <n v="1.6666666666666667"/>
    <n v="9000"/>
  </r>
  <r>
    <d v="2018-02-07T00:00:00"/>
    <s v="Taxi bureau maison"/>
    <x v="0"/>
    <x v="1"/>
    <n v="15000"/>
    <x v="2"/>
    <x v="0"/>
    <s v="18/02/GALFR31TU"/>
    <s v="Oui"/>
    <n v="1.6666666666666667"/>
    <n v="9000"/>
  </r>
  <r>
    <d v="2018-02-07T00:00:00"/>
    <s v="Paiement facture n°2118010000592 EDG  pour janvier 2018"/>
    <x v="7"/>
    <x v="2"/>
    <n v="226140"/>
    <x v="3"/>
    <x v="0"/>
    <s v="18/02/GALFPC227"/>
    <s v="Oui"/>
    <n v="25.126666666666665"/>
    <n v="9000"/>
  </r>
  <r>
    <d v="2018-02-07T00:00:00"/>
    <s v="Achat de (5) paquets d'eau coyah pour l'équipe du bureau"/>
    <x v="2"/>
    <x v="3"/>
    <n v="35000"/>
    <x v="3"/>
    <x v="0"/>
    <s v="18/02/GALFPC230"/>
    <s v="Oui"/>
    <n v="3.8888888888888888"/>
    <n v="9000"/>
  </r>
  <r>
    <d v="2018-02-07T00:00:00"/>
    <s v="Paiement transfert E-recharge téléphonique (orange) pour l'équipe du bureau"/>
    <x v="8"/>
    <x v="2"/>
    <n v="400000"/>
    <x v="3"/>
    <x v="0"/>
    <s v="18/02/GALFPC231"/>
    <s v="Oui"/>
    <n v="44.444444444444443"/>
    <n v="9000"/>
  </r>
  <r>
    <d v="2018-02-07T00:00:00"/>
    <s v="Transfert de crédit orange ua conservateur du Parc National du Hauteur Niger pour l'enquête sur la viande de brousse à Faranah"/>
    <x v="8"/>
    <x v="2"/>
    <n v="100000"/>
    <x v="3"/>
    <x v="0"/>
    <s v="18/02/GALFPC232"/>
    <s v="Oui"/>
    <n v="11.111111111111111"/>
    <n v="9000"/>
  </r>
  <r>
    <d v="2018-02-07T00:00:00"/>
    <s v="Paiement frais poubelle janvier pour ramassage d'ordure bureau"/>
    <x v="1"/>
    <x v="2"/>
    <n v="75000"/>
    <x v="3"/>
    <x v="0"/>
    <s v="18/02/GALFPC233"/>
    <s v="Oui"/>
    <n v="8.3333333333333339"/>
    <n v="9000"/>
  </r>
  <r>
    <d v="2018-02-08T00:00:00"/>
    <s v="Taxi moto, bureau-TPI de kaloum pour transmission du dossier Abdouramane Sidibé"/>
    <x v="0"/>
    <x v="0"/>
    <n v="70000"/>
    <x v="8"/>
    <x v="0"/>
    <s v="18/02/GALFPC229"/>
    <s v="Oui"/>
    <n v="7.7777777777777777"/>
    <n v="9000"/>
  </r>
  <r>
    <d v="2018-02-08T00:00:00"/>
    <s v="Taxi maison-bureau A/R"/>
    <x v="0"/>
    <x v="0"/>
    <n v="16000"/>
    <x v="0"/>
    <x v="0"/>
    <s v="18/02/GALFPC207"/>
    <s v="Oui"/>
    <n v="1.7777777777777777"/>
    <n v="9000"/>
  </r>
  <r>
    <d v="2018-02-08T00:00:00"/>
    <s v="Taxi maison-bureau(ar)"/>
    <x v="0"/>
    <x v="5"/>
    <n v="10000"/>
    <x v="6"/>
    <x v="0"/>
    <s v="18/02/GALFPC228"/>
    <s v="Oui"/>
    <n v="1.1111111111111112"/>
    <n v="9000"/>
  </r>
  <r>
    <d v="2018-02-08T00:00:00"/>
    <s v="Transport Maison-Bureau AR"/>
    <x v="0"/>
    <x v="1"/>
    <n v="15000"/>
    <x v="1"/>
    <x v="0"/>
    <s v="18/02/GALFPC220"/>
    <s v="Oui"/>
    <n v="1.6666666666666667"/>
    <n v="9000"/>
  </r>
  <r>
    <d v="2018-02-08T00:00:00"/>
    <s v="Taxi bureau maison"/>
    <x v="0"/>
    <x v="1"/>
    <n v="15000"/>
    <x v="2"/>
    <x v="0"/>
    <s v="18/02/GALFR32"/>
    <s v="Oui"/>
    <n v="1.6666666666666667"/>
    <n v="9000"/>
  </r>
  <r>
    <d v="2018-02-08T00:00:00"/>
    <s v="Paiement  facture FGS000043 pour la redevance mensuelle Internet février 2018"/>
    <x v="9"/>
    <x v="2"/>
    <n v="3000000"/>
    <x v="3"/>
    <x v="0"/>
    <s v="18/02/GALFPC235F000034"/>
    <s v="Oui"/>
    <n v="333.33333333333331"/>
    <n v="9000"/>
  </r>
  <r>
    <d v="2018-02-08T00:00:00"/>
    <s v="Paiement par Western Union  les frais de timbre (30 Euro au tuax de 13 000 gnf)  du colis de GALF venant de la France"/>
    <x v="0"/>
    <x v="2"/>
    <n v="390000"/>
    <x v="3"/>
    <x v="0"/>
    <s v="18/02/GALFPC236"/>
    <s v="Oui"/>
    <n v="43.333333333333336"/>
    <n v="9000"/>
  </r>
  <r>
    <d v="2018-02-08T00:00:00"/>
    <s v="Paiement par Western Union  les frais de DHL (79 Euro au taux de 13 000 gnf)pour  le transport du colis de GALF venant de la France"/>
    <x v="0"/>
    <x v="2"/>
    <n v="1027000"/>
    <x v="3"/>
    <x v="0"/>
    <s v="18/02/GALFPC236"/>
    <s v="Oui"/>
    <n v="114.11111111111111"/>
    <n v="9000"/>
  </r>
  <r>
    <d v="2018-02-08T00:00:00"/>
    <s v="Paiement  des  Frais par Western Union  les frais de timbre et frais par DHL du colis de GALF  venant de la France"/>
    <x v="3"/>
    <x v="2"/>
    <n v="93500"/>
    <x v="3"/>
    <x v="0"/>
    <s v="18/02/GALFPC236"/>
    <s v="Oui"/>
    <n v="10.388888888888889"/>
    <n v="9000"/>
  </r>
  <r>
    <d v="2018-02-08T00:00:00"/>
    <s v="Frais taxi moto bureau-centre ville (BPMG) pour recupération de rélévés de banque"/>
    <x v="0"/>
    <x v="2"/>
    <n v="70000"/>
    <x v="3"/>
    <x v="0"/>
    <s v="18/02/GALFPC237"/>
    <s v="Oui"/>
    <n v="7.7777777777777777"/>
    <n v="9000"/>
  </r>
  <r>
    <d v="2018-02-08T00:00:00"/>
    <s v="Frais de foctionnement  Maïmouna pour la semaine"/>
    <x v="0"/>
    <x v="2"/>
    <n v="70000"/>
    <x v="3"/>
    <x v="0"/>
    <s v="18/02/GALFPC238"/>
    <s v="Oui"/>
    <n v="7.7777777777777777"/>
    <n v="9000"/>
  </r>
  <r>
    <d v="2018-02-09T00:00:00"/>
    <s v="Taxi maison-bureau A/R"/>
    <x v="0"/>
    <x v="0"/>
    <n v="16000"/>
    <x v="0"/>
    <x v="0"/>
    <s v="18/02/GALFPC242"/>
    <s v="Oui"/>
    <n v="1.7777777777777777"/>
    <n v="9000"/>
  </r>
  <r>
    <d v="2018-02-09T00:00:00"/>
    <s v="Paiement de bonus média au site www,visionguinee,info cas condamnation de deux trafiquants de chimpanzés par le TPI de Mamou"/>
    <x v="10"/>
    <x v="5"/>
    <n v="100000"/>
    <x v="6"/>
    <x v="0"/>
    <s v="18/02/GALFPC240R19"/>
    <s v="Oui"/>
    <n v="11.111111111111111"/>
    <n v="9000"/>
  </r>
  <r>
    <d v="2018-02-09T00:00:00"/>
    <s v="Paiement de bonus média au site www,leverificateur,net  cas condamnation de deux trafiquants de chimpanzés par le TPI de Mamou"/>
    <x v="10"/>
    <x v="5"/>
    <n v="100000"/>
    <x v="6"/>
    <x v="0"/>
    <s v="18/02/GALFPC240R18"/>
    <s v="Oui"/>
    <n v="11.111111111111111"/>
    <n v="9000"/>
  </r>
  <r>
    <d v="2018-02-09T00:00:00"/>
    <s v="Paiement de bonus média au site www,guineenews,org   cas condamnation de deux trafiquants de chimpanzés par le TPI de Mamou"/>
    <x v="10"/>
    <x v="5"/>
    <n v="100000"/>
    <x v="6"/>
    <x v="0"/>
    <s v="18/02/GALFPC240R17"/>
    <s v="Oui"/>
    <n v="11.111111111111111"/>
    <n v="9000"/>
  </r>
  <r>
    <d v="2018-02-09T00:00:00"/>
    <s v="Paiement de bonus média au site www,renaissancefmguinee,com   cas condamnation de deux trafiquants de chimpanzés par le TPI de Mamou"/>
    <x v="10"/>
    <x v="5"/>
    <n v="100000"/>
    <x v="6"/>
    <x v="0"/>
    <s v="18/02/GALFPC240R16"/>
    <s v="Oui"/>
    <n v="11.111111111111111"/>
    <n v="9000"/>
  </r>
  <r>
    <d v="2018-02-09T00:00:00"/>
    <s v="Paiement de bonus média au site www,soleilfmguinee,ne cas condamnation de deux trafiquants de chimpanzés par le TPI de Mamou"/>
    <x v="10"/>
    <x v="5"/>
    <n v="100000"/>
    <x v="6"/>
    <x v="0"/>
    <s v="18/02/GALFPC240R15"/>
    <s v="Oui"/>
    <n v="11.111111111111111"/>
    <n v="9000"/>
  </r>
  <r>
    <d v="2018-02-09T00:00:00"/>
    <s v="Paiement de bonus média au site www,guineematin,com cas condamnation de deux trafiquants de chimpanzés par le TPI de Mamou"/>
    <x v="10"/>
    <x v="5"/>
    <n v="100000"/>
    <x v="6"/>
    <x v="0"/>
    <s v="18/02/GALFPC240R14"/>
    <s v="Oui"/>
    <n v="11.111111111111111"/>
    <n v="9000"/>
  </r>
  <r>
    <d v="2018-02-09T00:00:00"/>
    <s v="Paiement de bonus média au site www,ledeclic,info  cas condamnation de deux trafiquants de chimpanzés par le TPI de Mamou"/>
    <x v="10"/>
    <x v="5"/>
    <n v="100000"/>
    <x v="6"/>
    <x v="0"/>
    <s v="18/02/GALFPC240R01"/>
    <s v="Oui"/>
    <n v="11.111111111111111"/>
    <n v="9000"/>
  </r>
  <r>
    <d v="2018-02-09T00:00:00"/>
    <s v="Paiement de bonus média au au journal l'Observateur  cas réquisition sur  deux trafiquants de chimpanzés par le TPI de Mamou"/>
    <x v="10"/>
    <x v="5"/>
    <n v="100000"/>
    <x v="6"/>
    <x v="0"/>
    <s v="18/02/GALFPC239R04"/>
    <s v="Oui"/>
    <n v="11.111111111111111"/>
    <n v="9000"/>
  </r>
  <r>
    <d v="2018-02-09T00:00:00"/>
    <s v="Paiement de bonus média au au journal le Standard   cas réquisition sur les  deux trafiquants de chimpanzés par le TPI de Mamou"/>
    <x v="10"/>
    <x v="5"/>
    <n v="100000"/>
    <x v="6"/>
    <x v="0"/>
    <s v="18/02/GALFPC239R02"/>
    <s v="Oui"/>
    <n v="11.111111111111111"/>
    <n v="9000"/>
  </r>
  <r>
    <d v="2018-02-09T00:00:00"/>
    <s v="Paiement de bonus média au au journal Affiches Guinéennes   cas réquisition sur les  deux trafiquants de chimpanzés par le TPI de Mamou"/>
    <x v="10"/>
    <x v="5"/>
    <n v="100000"/>
    <x v="6"/>
    <x v="0"/>
    <s v="18/02/GALFPC239R03"/>
    <s v="Oui"/>
    <n v="11.111111111111111"/>
    <n v="9000"/>
  </r>
  <r>
    <d v="2018-02-09T00:00:00"/>
    <s v="Transport Maison-Bureau AR"/>
    <x v="0"/>
    <x v="1"/>
    <n v="15000"/>
    <x v="1"/>
    <x v="0"/>
    <s v="18/02/GALFPC220"/>
    <s v="Oui"/>
    <n v="1.6666666666666667"/>
    <n v="9000"/>
  </r>
  <r>
    <d v="2018-02-09T00:00:00"/>
    <s v="Taxi bureau maison"/>
    <x v="0"/>
    <x v="1"/>
    <n v="15000"/>
    <x v="2"/>
    <x v="0"/>
    <s v="18/02/GALFR33TU"/>
    <s v="Oui"/>
    <n v="1.6666666666666667"/>
    <n v="9000"/>
  </r>
  <r>
    <d v="2018-02-12T00:00:00"/>
    <s v="Taxi maison-bureau A/R"/>
    <x v="0"/>
    <x v="0"/>
    <n v="16000"/>
    <x v="0"/>
    <x v="0"/>
    <s v="18/02/GALFPC242"/>
    <s v="Oui"/>
    <n v="1.7777777777777777"/>
    <n v="9000"/>
  </r>
  <r>
    <d v="2018-02-12T00:00:00"/>
    <s v="Paiement  les frais de citation du cas Lancinet Doumbouya à l'Huissier"/>
    <x v="11"/>
    <x v="0"/>
    <n v="125000"/>
    <x v="0"/>
    <x v="0"/>
    <s v="18/02/GALFPC246"/>
    <s v="Oui"/>
    <n v="13.888888888888889"/>
    <n v="9000"/>
  </r>
  <r>
    <d v="2018-02-12T00:00:00"/>
    <s v="Frais transport bureau- centre ville pour recupération facture Huissier pour  la Cedule de Citation"/>
    <x v="0"/>
    <x v="0"/>
    <n v="32000"/>
    <x v="0"/>
    <x v="0"/>
    <s v="18/02/GALFPC"/>
    <s v="Oui"/>
    <n v="3.5555555555555554"/>
    <n v="9000"/>
  </r>
  <r>
    <d v="2018-02-12T00:00:00"/>
    <s v="Taxi maison-bureau(ar)"/>
    <x v="0"/>
    <x v="5"/>
    <n v="10000"/>
    <x v="6"/>
    <x v="0"/>
    <s v="18/02/GALFPC249"/>
    <s v="Oui"/>
    <n v="1.1111111111111112"/>
    <n v="9000"/>
  </r>
  <r>
    <d v="2018-02-12T00:00:00"/>
    <s v="Transport Maison-Bureau AR"/>
    <x v="0"/>
    <x v="1"/>
    <n v="15000"/>
    <x v="1"/>
    <x v="0"/>
    <s v="18/02/GALFPC220"/>
    <s v="Oui"/>
    <n v="1.6666666666666667"/>
    <n v="9000"/>
  </r>
  <r>
    <d v="2018-02-12T00:00:00"/>
    <s v="Paiement transfert E-recharge téléphonique (orange) pour l'équipe du bureau"/>
    <x v="8"/>
    <x v="2"/>
    <n v="400000"/>
    <x v="3"/>
    <x v="0"/>
    <s v="18/02/GALFPC247"/>
    <s v="Oui"/>
    <n v="44.444444444444443"/>
    <n v="9000"/>
  </r>
  <r>
    <d v="2018-02-12T00:00:00"/>
    <s v="Frais de fonctionnement Moné pour la seamine"/>
    <x v="0"/>
    <x v="2"/>
    <n v="150000"/>
    <x v="3"/>
    <x v="0"/>
    <s v="18/02/GALFPC251"/>
    <s v="Oui"/>
    <n v="16.666666666666668"/>
    <n v="9000"/>
  </r>
  <r>
    <d v="2018-02-12T00:00:00"/>
    <s v="Frais taxi moto Saïdou bureau-Interpol pour la rencontre point focal criminalité faunique"/>
    <x v="0"/>
    <x v="4"/>
    <n v="70000"/>
    <x v="4"/>
    <x v="0"/>
    <s v="18/02/GALFPC243"/>
    <s v="Oui"/>
    <n v="7.7777777777777777"/>
    <n v="9000"/>
  </r>
  <r>
    <d v="2018-02-12T00:00:00"/>
    <s v="Achat de (20) l d'essence pour véh Perso pour transport maison-bureau pour la semaine"/>
    <x v="0"/>
    <x v="4"/>
    <n v="160000"/>
    <x v="4"/>
    <x v="0"/>
    <s v="18/02/GALFPC244"/>
    <s v="Oui"/>
    <n v="17.777777777777779"/>
    <n v="9000"/>
  </r>
  <r>
    <d v="2018-02-12T00:00:00"/>
    <s v="Frais d'Assurances  NSIA pour le voyage de Saïdou en Grande Brétagne"/>
    <x v="6"/>
    <x v="4"/>
    <n v="224000"/>
    <x v="4"/>
    <x v="0"/>
    <s v="18/02/GALFF2000/2018001283"/>
    <s v="Oui"/>
    <n v="24.888888888888889"/>
    <n v="9000"/>
  </r>
  <r>
    <d v="2018-02-13T00:00:00"/>
    <s v="Taxi moto, bureau-TPI de kaloum -Cour d'Appel pour suivi juridique du cas sierra et du cas Abdouramane Sidibé et fils en Appel."/>
    <x v="0"/>
    <x v="0"/>
    <n v="70000"/>
    <x v="8"/>
    <x v="0"/>
    <s v="18/02/GALFPC248"/>
    <s v="Oui"/>
    <n v="7.7777777777777777"/>
    <n v="9000"/>
  </r>
  <r>
    <d v="2018-02-13T00:00:00"/>
    <s v=" Taxi moto bureau centre(cour d'appel) pour retrait de la cedule de citation et depôt au cabinet d'huisier "/>
    <x v="0"/>
    <x v="0"/>
    <n v="70000"/>
    <x v="0"/>
    <x v="0"/>
    <s v="18/02/GALFPC245"/>
    <s v="Oui"/>
    <n v="7.7777777777777777"/>
    <n v="9000"/>
  </r>
  <r>
    <d v="2018-02-13T00:00:00"/>
    <s v="Taxi maison-bureau(ar)"/>
    <x v="0"/>
    <x v="5"/>
    <n v="10000"/>
    <x v="6"/>
    <x v="0"/>
    <s v="18/02/GALFPC249"/>
    <s v="Oui"/>
    <n v="1.1111111111111112"/>
    <n v="9000"/>
  </r>
  <r>
    <d v="2018-02-13T00:00:00"/>
    <s v="Transport Maison-Bureau AR"/>
    <x v="0"/>
    <x v="1"/>
    <n v="15000"/>
    <x v="1"/>
    <x v="0"/>
    <s v="18/02/GALFPC250"/>
    <s v="Oui"/>
    <n v="1.6666666666666667"/>
    <n v="9000"/>
  </r>
  <r>
    <d v="2018-02-13T00:00:00"/>
    <s v="Taxi bureau maison"/>
    <x v="0"/>
    <x v="1"/>
    <n v="15000"/>
    <x v="2"/>
    <x v="0"/>
    <s v="18/02/GALFPC252"/>
    <s v="Oui"/>
    <n v="1.6666666666666667"/>
    <n v="9000"/>
  </r>
  <r>
    <d v="2018-02-13T00:00:00"/>
    <s v="Paiement des frais de formalité pour la déclaration des impôts et de la CNSS du personnel du mois de Nov. et Déc"/>
    <x v="2"/>
    <x v="2"/>
    <n v="450000"/>
    <x v="3"/>
    <x v="0"/>
    <s v="18/02/GALFPC255"/>
    <s v="Oui"/>
    <n v="50"/>
    <n v="9000"/>
  </r>
  <r>
    <d v="2018-02-13T00:00:00"/>
    <s v="Achat de (30) l d'essence pour véh. Perso Saïdou pour son transport  maison-bureau"/>
    <x v="0"/>
    <x v="4"/>
    <n v="240000"/>
    <x v="4"/>
    <x v="0"/>
    <s v="18/02/GALFPC256"/>
    <s v="Oui"/>
    <n v="26.666666666666668"/>
    <n v="9000"/>
  </r>
  <r>
    <d v="2018-02-14T00:00:00"/>
    <s v="Transport Baldé bureau-Restaurant &quot;Le pavé&quot; pour l'interview des enqueteurs"/>
    <x v="0"/>
    <x v="0"/>
    <n v="13000"/>
    <x v="8"/>
    <x v="0"/>
    <s v="18/02/GALFPC259"/>
    <s v="Oui"/>
    <n v="1.4444444444444444"/>
    <n v="9000"/>
  </r>
  <r>
    <d v="2018-02-14T00:00:00"/>
    <s v="Taxi moto bureau centre pour retrait de la cedule de citation au cabinet de l'huisier et retrait de permis de communiquer au Ministère de la justice"/>
    <x v="0"/>
    <x v="0"/>
    <n v="75000"/>
    <x v="0"/>
    <x v="0"/>
    <s v="18/02/GALFPC253"/>
    <s v="Oui"/>
    <n v="8.3333333333333339"/>
    <n v="9000"/>
  </r>
  <r>
    <d v="2018-02-14T00:00:00"/>
    <s v="Taxi maison-bureau A/R"/>
    <x v="0"/>
    <x v="0"/>
    <n v="16000"/>
    <x v="0"/>
    <x v="0"/>
    <s v="18/02/GALFPC242"/>
    <s v="Oui"/>
    <n v="1.7777777777777777"/>
    <n v="9000"/>
  </r>
  <r>
    <d v="2018-02-14T00:00:00"/>
    <s v="Taxi moto pour paiement bonus média pour la ville au bureau"/>
    <x v="0"/>
    <x v="5"/>
    <n v="60000"/>
    <x v="6"/>
    <x v="0"/>
    <s v="18/02/GALFPC257"/>
    <s v="Oui"/>
    <n v="6.666666666666667"/>
    <n v="9000"/>
  </r>
  <r>
    <d v="2018-02-14T00:00:00"/>
    <s v="Paiement de bonus média au journal le Standard cas arrestation de trafiquant d'ivoire à kamsar "/>
    <x v="10"/>
    <x v="5"/>
    <n v="100000"/>
    <x v="6"/>
    <x v="0"/>
    <s v="18/02/GALFPC258R41"/>
    <s v="Oui"/>
    <n v="11.111111111111111"/>
    <n v="9000"/>
  </r>
  <r>
    <d v="2018-02-14T00:00:00"/>
    <s v="Paiement de bonus média au journal Affiches Guinéennes  cas arrestation de trafiquant d'ivoire à kamsar "/>
    <x v="10"/>
    <x v="5"/>
    <n v="100000"/>
    <x v="6"/>
    <x v="0"/>
    <s v="18/02/GALFPC258R42"/>
    <s v="Oui"/>
    <n v="11.111111111111111"/>
    <n v="9000"/>
  </r>
  <r>
    <d v="2018-02-14T00:00:00"/>
    <s v="Paiement de bonus média au journal l'Indépendant   cas arrestation de trafiquant d'ivoire à kamsar "/>
    <x v="10"/>
    <x v="5"/>
    <n v="100000"/>
    <x v="6"/>
    <x v="0"/>
    <s v="18/02/GALFPC258R40"/>
    <s v="Oui"/>
    <n v="11.111111111111111"/>
    <n v="9000"/>
  </r>
  <r>
    <d v="2018-02-14T00:00:00"/>
    <s v="Paiement de bonus média au journal la Riposte sur condamnation de trafiquants de chimpanzés par le TPI de Mamou  "/>
    <x v="10"/>
    <x v="5"/>
    <n v="100000"/>
    <x v="6"/>
    <x v="0"/>
    <s v="18/02/GALFPC258R39"/>
    <s v="Oui"/>
    <n v="11.111111111111111"/>
    <n v="9000"/>
  </r>
  <r>
    <d v="2018-02-14T00:00:00"/>
    <s v="Paiement de bonus média au journal le Standard sur condamnation de trafiquants de chimpanzés par le TPI de Mamou  "/>
    <x v="10"/>
    <x v="5"/>
    <n v="100000"/>
    <x v="6"/>
    <x v="0"/>
    <s v="18/02/GALFPC258R38"/>
    <s v="Oui"/>
    <n v="11.111111111111111"/>
    <n v="9000"/>
  </r>
  <r>
    <d v="2018-02-14T00:00:00"/>
    <s v="Paiement de bonus média au journal l'Indexeur sur condamnation de trafiquants de chimpanzés par le TPI de Mamou  "/>
    <x v="10"/>
    <x v="5"/>
    <n v="100000"/>
    <x v="6"/>
    <x v="0"/>
    <s v="18/02/GALFPC258R37"/>
    <s v="Oui"/>
    <n v="11.111111111111111"/>
    <n v="9000"/>
  </r>
  <r>
    <d v="2018-02-14T00:00:00"/>
    <s v="Paiement de bonus média au journal l'Observateur  sur condamnation de trafiquants de chimpanzés par le TPI de Mamou  "/>
    <x v="10"/>
    <x v="5"/>
    <n v="100000"/>
    <x v="6"/>
    <x v="0"/>
    <s v="18/02/GALFPC258R36"/>
    <s v="Oui"/>
    <n v="11.111111111111111"/>
    <n v="9000"/>
  </r>
  <r>
    <d v="2018-02-14T00:00:00"/>
    <s v="Paiement de bonus média à la radio boliward fm  sur condamnation de trafiquants de chimpanzés par le TPI de Mamou  "/>
    <x v="10"/>
    <x v="5"/>
    <n v="100000"/>
    <x v="6"/>
    <x v="0"/>
    <s v="18/02/GALFPC25835"/>
    <s v="Oui"/>
    <n v="11.111111111111111"/>
    <n v="9000"/>
  </r>
  <r>
    <d v="2018-02-14T00:00:00"/>
    <s v="Transport Maison-Bureau AR"/>
    <x v="0"/>
    <x v="1"/>
    <n v="15000"/>
    <x v="1"/>
    <x v="0"/>
    <s v="18/02/GALFPC250"/>
    <s v="Oui"/>
    <n v="1.6666666666666667"/>
    <n v="9000"/>
  </r>
  <r>
    <d v="2018-02-14T00:00:00"/>
    <s v="Transport Bureau-banque en ville puis achat billet d'Avion pour Charlotte"/>
    <x v="0"/>
    <x v="1"/>
    <n v="70000"/>
    <x v="1"/>
    <x v="0"/>
    <s v="18/02/GALFPC264"/>
    <s v="Oui"/>
    <n v="7.7777777777777777"/>
    <n v="9000"/>
  </r>
  <r>
    <d v="2018-02-14T00:00:00"/>
    <s v="Taxi conakry kouroussa"/>
    <x v="0"/>
    <x v="1"/>
    <n v="150000"/>
    <x v="2"/>
    <x v="0"/>
    <s v="18/02/GALFPC217R36"/>
    <s v="Oui"/>
    <n v="16.666666666666668"/>
    <n v="9000"/>
  </r>
  <r>
    <d v="2018-02-14T00:00:00"/>
    <s v="Taxi maison gare routière-Kankan"/>
    <x v="0"/>
    <x v="1"/>
    <n v="10000"/>
    <x v="2"/>
    <x v="0"/>
    <s v="18/02/GALFPC217R01"/>
    <s v="Oui"/>
    <n v="1.1111111111111112"/>
    <n v="9000"/>
  </r>
  <r>
    <d v="2018-02-14T00:00:00"/>
    <s v="Ration journaliére"/>
    <x v="12"/>
    <x v="1"/>
    <n v="80000"/>
    <x v="2"/>
    <x v="0"/>
    <s v="18/02/GALFPC217R02"/>
    <s v="Oui"/>
    <n v="8.8888888888888893"/>
    <n v="9000"/>
  </r>
  <r>
    <d v="2018-02-14T00:00:00"/>
    <s v="Taxi moto gare routiére lhôtel"/>
    <x v="0"/>
    <x v="1"/>
    <n v="5000"/>
    <x v="2"/>
    <x v="0"/>
    <s v="18/02/GALFPC217R03"/>
    <s v="Oui"/>
    <n v="0.55555555555555558"/>
    <n v="9000"/>
  </r>
  <r>
    <d v="2018-02-14T00:00:00"/>
    <s v="Frais d'hôtel"/>
    <x v="12"/>
    <x v="1"/>
    <n v="250000"/>
    <x v="2"/>
    <x v="0"/>
    <s v="18/02/GALFPC217R48"/>
    <s v="Oui"/>
    <n v="27.777777777777779"/>
    <n v="9000"/>
  </r>
  <r>
    <d v="2018-02-14T00:00:00"/>
    <s v="Achat de (2) paquets d'eau coyah pour l'équipe du bureau"/>
    <x v="2"/>
    <x v="3"/>
    <n v="14000"/>
    <x v="3"/>
    <x v="0"/>
    <s v="18/02/GALFPC261"/>
    <s v="Oui"/>
    <n v="1.5555555555555556"/>
    <n v="9000"/>
  </r>
  <r>
    <d v="2018-02-15T00:00:00"/>
    <s v="Achat de rafraichissant pour l'interview des enqueteurs"/>
    <x v="0"/>
    <x v="0"/>
    <n v="35000"/>
    <x v="8"/>
    <x v="0"/>
    <s v="18/02/GALFPC260"/>
    <s v="Oui"/>
    <n v="3.8888888888888888"/>
    <n v="9000"/>
  </r>
  <r>
    <d v="2018-02-15T00:00:00"/>
    <s v="Transport aller  bureau-Restaurant  &quot;Le Pavé&quot;pour l'interview au  recrutement des Juristes"/>
    <x v="0"/>
    <x v="0"/>
    <n v="10000"/>
    <x v="8"/>
    <x v="0"/>
    <s v="18/02/GALFPC267"/>
    <s v="Oui"/>
    <n v="1.1111111111111112"/>
    <n v="9000"/>
  </r>
  <r>
    <d v="2018-02-15T00:00:00"/>
    <s v="Achat d'un rafraichissant pour l'inteview au  recrutement des juristes"/>
    <x v="0"/>
    <x v="0"/>
    <n v="15000"/>
    <x v="8"/>
    <x v="0"/>
    <s v="18/02/GALFPC268"/>
    <s v="Oui"/>
    <n v="1.6666666666666667"/>
    <n v="9000"/>
  </r>
  <r>
    <d v="2018-02-15T00:00:00"/>
    <s v="Transport retour Retaurant &quot;Le Pavé&quot;-bureau  &quot;Le Pavé&quot;pour l'interview au  recrutement des Juristes"/>
    <x v="0"/>
    <x v="0"/>
    <n v="20000"/>
    <x v="8"/>
    <x v="0"/>
    <s v="18/02/GALFPC269"/>
    <s v="Oui"/>
    <n v="2.2222222222222223"/>
    <n v="9000"/>
  </r>
  <r>
    <d v="2018-02-15T00:00:00"/>
    <s v="Jail visite (achat de sandwich et jus pour deux détenus)"/>
    <x v="13"/>
    <x v="0"/>
    <n v="40000"/>
    <x v="0"/>
    <x v="0"/>
    <s v="18/02/GALFPC263"/>
    <s v="Oui"/>
    <n v="4.4444444444444446"/>
    <n v="9000"/>
  </r>
  <r>
    <d v="2018-02-15T00:00:00"/>
    <s v="Taxi moto - maison centrale pour visite des  détenus ABOU Doumbouya et Aboubacar cherif  -cabinet d'huisier pour retrait de cedule de citation "/>
    <x v="0"/>
    <x v="0"/>
    <n v="70000"/>
    <x v="0"/>
    <x v="0"/>
    <s v="18/02/GALFPC262"/>
    <s v="Oui"/>
    <n v="7.7777777777777777"/>
    <n v="9000"/>
  </r>
  <r>
    <d v="2018-02-15T00:00:00"/>
    <s v="Taxi maison-bureau A/R"/>
    <x v="0"/>
    <x v="0"/>
    <n v="16000"/>
    <x v="0"/>
    <x v="0"/>
    <s v="18/02/GALFPC242"/>
    <s v="Oui"/>
    <n v="1.7777777777777777"/>
    <n v="9000"/>
  </r>
  <r>
    <d v="2018-02-15T00:00:00"/>
    <s v="Taxi maison-bureau(ar)"/>
    <x v="0"/>
    <x v="5"/>
    <n v="10000"/>
    <x v="6"/>
    <x v="0"/>
    <s v="18/02/GALFPC249"/>
    <s v="Oui"/>
    <n v="1.1111111111111112"/>
    <n v="9000"/>
  </r>
  <r>
    <d v="2018-02-15T00:00:00"/>
    <s v="Transport Maison-Bureau AR"/>
    <x v="0"/>
    <x v="1"/>
    <n v="15000"/>
    <x v="1"/>
    <x v="0"/>
    <s v="18/02/GALFPC250"/>
    <s v="Oui"/>
    <n v="1.6666666666666667"/>
    <n v="9000"/>
  </r>
  <r>
    <d v="2018-02-15T00:00:00"/>
    <s v="Ration journaliére"/>
    <x v="12"/>
    <x v="1"/>
    <n v="80000"/>
    <x v="2"/>
    <x v="0"/>
    <s v="18/02/GALFPC217R04"/>
    <s v="Oui"/>
    <n v="8.8888888888888893"/>
    <n v="9000"/>
  </r>
  <r>
    <d v="2018-02-15T00:00:00"/>
    <s v="achat de carte de recharge pour appeler un trafiquant"/>
    <x v="8"/>
    <x v="1"/>
    <n v="10000"/>
    <x v="2"/>
    <x v="0"/>
    <s v="18/02/GALFPC217"/>
    <s v="Oui"/>
    <n v="1.1111111111111112"/>
    <n v="9000"/>
  </r>
  <r>
    <d v="2018-02-15T00:00:00"/>
    <s v="Frais dhôtel"/>
    <x v="12"/>
    <x v="1"/>
    <n v="250000"/>
    <x v="2"/>
    <x v="0"/>
    <s v="18/02/GALFPC217R48"/>
    <s v="Oui"/>
    <n v="27.777777777777779"/>
    <n v="9000"/>
  </r>
  <r>
    <d v="2018-02-15T00:00:00"/>
    <s v="Achat de billet d'avion pour Charlotte "/>
    <x v="14"/>
    <x v="4"/>
    <n v="12050000"/>
    <x v="9"/>
    <x v="0"/>
    <s v="18/02/GALFPC270"/>
    <s v="Oui"/>
    <n v="1338.8888888888889"/>
    <n v="9000"/>
  </r>
  <r>
    <d v="2018-02-15T00:00:00"/>
    <s v="Frais taxi moto bureau-centre ville (Interpol) pour la rencontre du point focal criminalité faunique pour le choix des enqueteurs"/>
    <x v="0"/>
    <x v="4"/>
    <n v="70000"/>
    <x v="4"/>
    <x v="0"/>
    <s v="18/02/GALFPC265"/>
    <s v="Oui"/>
    <n v="7.7777777777777777"/>
    <n v="9000"/>
  </r>
  <r>
    <d v="2018-02-15T00:00:00"/>
    <s v="Achat de (20) l d'essence pour véh Perso pour transport maison-bureau pour la semaine"/>
    <x v="0"/>
    <x v="4"/>
    <n v="160000"/>
    <x v="4"/>
    <x v="0"/>
    <s v="18/02/GALFPC273"/>
    <s v="Oui"/>
    <n v="17.777777777777779"/>
    <n v="9000"/>
  </r>
  <r>
    <d v="2018-02-16T00:00:00"/>
    <s v="Taxi maison-bureau A/R"/>
    <x v="0"/>
    <x v="0"/>
    <n v="16000"/>
    <x v="0"/>
    <x v="0"/>
    <s v="18/02/GALFPC277"/>
    <s v="Oui"/>
    <n v="1.7777777777777777"/>
    <n v="9000"/>
  </r>
  <r>
    <d v="2018-02-16T00:00:00"/>
    <s v="Taxi maison-bureau(ar)"/>
    <x v="0"/>
    <x v="5"/>
    <n v="10000"/>
    <x v="6"/>
    <x v="0"/>
    <s v="18/02/GALFPC249"/>
    <s v="Oui"/>
    <n v="1.1111111111111112"/>
    <n v="9000"/>
  </r>
  <r>
    <d v="2018-02-16T00:00:00"/>
    <s v="Transport Maison-Bureau AR"/>
    <x v="0"/>
    <x v="1"/>
    <n v="15000"/>
    <x v="1"/>
    <x v="0"/>
    <s v="18/02/GALFPC250"/>
    <s v="Oui"/>
    <n v="1.6666666666666667"/>
    <n v="9000"/>
  </r>
  <r>
    <d v="2018-02-16T00:00:00"/>
    <s v="Achat de (2) cartes recharge areeba pour l'appel d'un trafiquant"/>
    <x v="8"/>
    <x v="1"/>
    <n v="10000"/>
    <x v="1"/>
    <x v="0"/>
    <s v="18/02/GALFPC276"/>
    <s v="Oui"/>
    <n v="1.1111111111111112"/>
    <n v="9000"/>
  </r>
  <r>
    <d v="2018-02-16T00:00:00"/>
    <s v="Taxi moto lhôtel gare routére pour kankan"/>
    <x v="0"/>
    <x v="1"/>
    <n v="5000"/>
    <x v="2"/>
    <x v="0"/>
    <s v="18/02/GALFPC217R05"/>
    <s v="Oui"/>
    <n v="0.55555555555555558"/>
    <n v="9000"/>
  </r>
  <r>
    <d v="2018-02-16T00:00:00"/>
    <s v="Taxi moto gare routiére chez la cible"/>
    <x v="0"/>
    <x v="1"/>
    <n v="10000"/>
    <x v="2"/>
    <x v="0"/>
    <s v="18/02/GALFPC217R06"/>
    <s v="Oui"/>
    <n v="1.1111111111111112"/>
    <n v="9000"/>
  </r>
  <r>
    <d v="2018-02-16T00:00:00"/>
    <s v="Taxi kouroussa kankan"/>
    <x v="0"/>
    <x v="1"/>
    <n v="20000"/>
    <x v="2"/>
    <x v="0"/>
    <s v="18/02/GALFPC217R0811"/>
    <s v="Oui"/>
    <n v="2.2222222222222223"/>
    <n v="9000"/>
  </r>
  <r>
    <d v="2018-02-16T00:00:00"/>
    <s v="Ration journaliére"/>
    <x v="12"/>
    <x v="1"/>
    <n v="80000"/>
    <x v="2"/>
    <x v="0"/>
    <s v="18/02/GALFPC217"/>
    <s v="Oui"/>
    <n v="8.8888888888888893"/>
    <n v="9000"/>
  </r>
  <r>
    <d v="2018-02-16T00:00:00"/>
    <s v="Achat du carburant pour aller voir la peau (trust bulding)"/>
    <x v="0"/>
    <x v="1"/>
    <n v="80000"/>
    <x v="2"/>
    <x v="0"/>
    <s v="18/02/GALFPC217"/>
    <s v="Oui"/>
    <n v="8.8888888888888893"/>
    <n v="9000"/>
  </r>
  <r>
    <d v="2018-02-16T00:00:00"/>
    <s v="Frais d'hôtel"/>
    <x v="12"/>
    <x v="1"/>
    <n v="250000"/>
    <x v="2"/>
    <x v="0"/>
    <s v="18/02/GALFPC217R48"/>
    <s v="Oui"/>
    <n v="27.777777777777779"/>
    <n v="9000"/>
  </r>
  <r>
    <d v="2018-02-16T00:00:00"/>
    <s v="Frais de fonctionnement Maïmouna  pour la semaine"/>
    <x v="0"/>
    <x v="2"/>
    <n v="70000"/>
    <x v="3"/>
    <x v="0"/>
    <s v="18/02/GALFPC278"/>
    <s v="Oui"/>
    <n v="7.7777777777777777"/>
    <n v="9000"/>
  </r>
  <r>
    <d v="2018-02-16T00:00:00"/>
    <s v="Achat de (20) l d'essence pour véh Perso pour les différentes du projet"/>
    <x v="0"/>
    <x v="4"/>
    <n v="160000"/>
    <x v="4"/>
    <x v="0"/>
    <s v="18/02/GALFPC274"/>
    <s v="Oui"/>
    <n v="17.777777777777779"/>
    <n v="9000"/>
  </r>
  <r>
    <d v="2018-02-16T00:00:00"/>
    <s v="Achat d'un cater pour la reparation de la  voiture du Coordonnateur"/>
    <x v="0"/>
    <x v="4"/>
    <n v="585000"/>
    <x v="4"/>
    <x v="0"/>
    <s v="18/02/GALFPC275"/>
    <s v="Oui"/>
    <n v="65"/>
    <n v="9000"/>
  </r>
  <r>
    <d v="2018-02-17T00:00:00"/>
    <s v="Taxi moto lhôtel gare routére pour barro"/>
    <x v="0"/>
    <x v="1"/>
    <n v="5000"/>
    <x v="2"/>
    <x v="0"/>
    <s v="18/02/GALFPC217R09"/>
    <s v="Oui"/>
    <n v="0.55555555555555558"/>
    <n v="9000"/>
  </r>
  <r>
    <d v="2018-02-17T00:00:00"/>
    <s v="Taxi moto kouroussa barro pour les enquêtes aller/retour"/>
    <x v="0"/>
    <x v="1"/>
    <n v="100000"/>
    <x v="2"/>
    <x v="0"/>
    <s v="18/02/GALFPC217R10"/>
    <s v="Oui"/>
    <n v="11.111111111111111"/>
    <n v="9000"/>
  </r>
  <r>
    <d v="2018-02-17T00:00:00"/>
    <s v="Ration journaliére"/>
    <x v="12"/>
    <x v="1"/>
    <n v="80000"/>
    <x v="2"/>
    <x v="0"/>
    <s v="18/02/GALFPC217R11"/>
    <s v="Oui"/>
    <n v="8.8888888888888893"/>
    <n v="9000"/>
  </r>
  <r>
    <d v="2018-02-17T00:00:00"/>
    <s v="Frais dhôtel"/>
    <x v="12"/>
    <x v="1"/>
    <n v="250000"/>
    <x v="2"/>
    <x v="0"/>
    <s v="18/02/GALFPC217R48"/>
    <s v="Oui"/>
    <n v="27.777777777777779"/>
    <n v="9000"/>
  </r>
  <r>
    <d v="2018-02-18T00:00:00"/>
    <s v="Ration journaliére"/>
    <x v="12"/>
    <x v="1"/>
    <n v="80000"/>
    <x v="2"/>
    <x v="0"/>
    <s v="18/02/GALFPC217R12"/>
    <s v="Oui"/>
    <n v="8.8888888888888893"/>
    <n v="9000"/>
  </r>
  <r>
    <d v="2018-02-18T00:00:00"/>
    <s v="Frais d'hôtel"/>
    <x v="12"/>
    <x v="1"/>
    <n v="250000"/>
    <x v="2"/>
    <x v="0"/>
    <s v="18/02/GALFPC217R48"/>
    <s v="Oui"/>
    <n v="27.777777777777779"/>
    <n v="9000"/>
  </r>
  <r>
    <d v="2018-02-18T00:00:00"/>
    <s v="Achat carte recharge orange"/>
    <x v="8"/>
    <x v="1"/>
    <n v="5000"/>
    <x v="2"/>
    <x v="0"/>
    <s v="18/02/GALFPC280"/>
    <s v="Oui"/>
    <n v="0.55555555555555558"/>
    <n v="9000"/>
  </r>
  <r>
    <d v="2018-02-18T00:00:00"/>
    <s v="Frais de transfert/orange money de (500 000 GNF) à E19 en enquête à Kankan et Kouroussa"/>
    <x v="3"/>
    <x v="2"/>
    <n v="12000"/>
    <x v="3"/>
    <x v="0"/>
    <s v="18/02/GALFPC281"/>
    <s v="Oui"/>
    <n v="1.3333333333333333"/>
    <n v="9000"/>
  </r>
  <r>
    <d v="2018-02-19T00:00:00"/>
    <s v="Taxi maison-bureau A/R"/>
    <x v="0"/>
    <x v="0"/>
    <n v="16000"/>
    <x v="0"/>
    <x v="0"/>
    <s v="18/02/GALFPC277"/>
    <s v="Oui"/>
    <n v="1.7777777777777777"/>
    <n v="9000"/>
  </r>
  <r>
    <d v="2018-02-19T00:00:00"/>
    <s v="Taxi moto hôtel-gare pour kankan"/>
    <x v="0"/>
    <x v="1"/>
    <n v="5000"/>
    <x v="2"/>
    <x v="0"/>
    <s v="18/02/GALFPC280"/>
    <s v="Oui"/>
    <n v="0.55555555555555558"/>
    <n v="9000"/>
  </r>
  <r>
    <d v="2018-02-19T00:00:00"/>
    <s v="Taxi moto gare routiére au marché dibida pour les enquêtes"/>
    <x v="0"/>
    <x v="1"/>
    <n v="5000"/>
    <x v="2"/>
    <x v="0"/>
    <s v="18/02/GALFPC280R14"/>
    <s v="Oui"/>
    <n v="0.55555555555555558"/>
    <n v="9000"/>
  </r>
  <r>
    <d v="2018-02-19T00:00:00"/>
    <s v="Taxi kouroussa-kankan"/>
    <x v="0"/>
    <x v="1"/>
    <n v="20000"/>
    <x v="2"/>
    <x v="0"/>
    <s v="18/02/GALFPC280R6474"/>
    <s v="Oui"/>
    <n v="2.2222222222222223"/>
    <n v="9000"/>
  </r>
  <r>
    <d v="2018-02-19T00:00:00"/>
    <s v="Taxi moto marché dibida à l'Aéroport"/>
    <x v="0"/>
    <x v="1"/>
    <n v="8000"/>
    <x v="2"/>
    <x v="0"/>
    <s v="18/02/GALFPC280R15"/>
    <s v="Oui"/>
    <n v="0.88888888888888884"/>
    <n v="9000"/>
  </r>
  <r>
    <d v="2018-02-19T00:00:00"/>
    <s v="Taxi moto l'aéroport sogbhé pour les enquêtes "/>
    <x v="0"/>
    <x v="1"/>
    <n v="5000"/>
    <x v="2"/>
    <x v="0"/>
    <s v="18/02/GALFPC280R18"/>
    <s v="Oui"/>
    <n v="0.55555555555555558"/>
    <n v="9000"/>
  </r>
  <r>
    <d v="2018-02-19T00:00:00"/>
    <s v="Taxi moto marché sogbhé  gare routère pour kouroussa "/>
    <x v="0"/>
    <x v="1"/>
    <n v="3000"/>
    <x v="2"/>
    <x v="0"/>
    <s v="18/02/GALFPC280"/>
    <s v="Oui"/>
    <n v="0.33333333333333331"/>
    <n v="9000"/>
  </r>
  <r>
    <d v="2018-02-19T00:00:00"/>
    <s v="Ration journaliére"/>
    <x v="12"/>
    <x v="1"/>
    <n v="80000"/>
    <x v="2"/>
    <x v="0"/>
    <s v="18/02/GALFPC280R18"/>
    <s v="Oui"/>
    <n v="8.8888888888888893"/>
    <n v="9000"/>
  </r>
  <r>
    <d v="2018-02-19T00:00:00"/>
    <s v="Frais d'hôtel"/>
    <x v="12"/>
    <x v="1"/>
    <n v="250000"/>
    <x v="2"/>
    <x v="0"/>
    <s v="18/02/GALFPC217R48"/>
    <s v="Oui"/>
    <n v="27.777777777777779"/>
    <n v="9000"/>
  </r>
  <r>
    <d v="2018-02-20T00:00:00"/>
    <s v="Taxi moto bureau-TPI de Kaloum-cour d'appel pour suivi du cas bébé chimpanzé sierra et du cas Abdouramane sidibé et fils. "/>
    <x v="0"/>
    <x v="0"/>
    <n v="70000"/>
    <x v="8"/>
    <x v="0"/>
    <s v="18/02/GALFPC279"/>
    <s v="Oui"/>
    <n v="7.7777777777777777"/>
    <n v="9000"/>
  </r>
  <r>
    <d v="2018-02-20T00:00:00"/>
    <s v="Frais taxi moto A/R bureau-DNEF pour depôt document Colonel Magnanga au point focal "/>
    <x v="0"/>
    <x v="0"/>
    <n v="70000"/>
    <x v="10"/>
    <x v="0"/>
    <s v="18/02/GALFPC282"/>
    <s v="Oui"/>
    <n v="7.7777777777777777"/>
    <n v="9000"/>
  </r>
  <r>
    <d v="2018-02-20T00:00:00"/>
    <s v="Transport maison-bureau "/>
    <x v="0"/>
    <x v="0"/>
    <n v="30000"/>
    <x v="10"/>
    <x v="0"/>
    <s v="18/02/GALFPC287"/>
    <s v="Oui"/>
    <n v="3.3333333333333335"/>
    <n v="9000"/>
  </r>
  <r>
    <d v="2018-02-20T00:00:00"/>
    <s v="Taxi maison-bureau A/R"/>
    <x v="0"/>
    <x v="0"/>
    <n v="16000"/>
    <x v="0"/>
    <x v="0"/>
    <s v="18/02/GALFPC277"/>
    <s v="Oui"/>
    <n v="1.7777777777777777"/>
    <n v="9000"/>
  </r>
  <r>
    <d v="2018-02-20T00:00:00"/>
    <s v="Taxi maison-bureau(ar)"/>
    <x v="0"/>
    <x v="5"/>
    <n v="10000"/>
    <x v="6"/>
    <x v="0"/>
    <s v="18/02/GALFPC249"/>
    <s v="Oui"/>
    <n v="1.1111111111111112"/>
    <n v="9000"/>
  </r>
  <r>
    <d v="2018-02-20T00:00:00"/>
    <s v="Transport Bureau-Kaporo Marché Achat Rames"/>
    <x v="0"/>
    <x v="1"/>
    <n v="10000"/>
    <x v="1"/>
    <x v="0"/>
    <s v="18/02/GALFPC283"/>
    <s v="Oui"/>
    <n v="1.1111111111111112"/>
    <n v="9000"/>
  </r>
  <r>
    <d v="2018-02-20T00:00:00"/>
    <s v="Transport Maison-Bureau AR"/>
    <x v="0"/>
    <x v="1"/>
    <n v="15000"/>
    <x v="1"/>
    <x v="0"/>
    <s v="18/02/GALFPC294"/>
    <s v="Oui"/>
    <n v="1.6666666666666667"/>
    <n v="9000"/>
  </r>
  <r>
    <d v="2018-02-20T00:00:00"/>
    <s v="Taxi moto kouroussa kouroukoro  pour les enquêtes aller/retour"/>
    <x v="0"/>
    <x v="1"/>
    <n v="60000"/>
    <x v="2"/>
    <x v="0"/>
    <s v="18/02/GALFPC280R19"/>
    <s v="Oui"/>
    <n v="6.666666666666667"/>
    <n v="9000"/>
  </r>
  <r>
    <d v="2018-02-20T00:00:00"/>
    <s v="Ration journaliére"/>
    <x v="12"/>
    <x v="1"/>
    <n v="80000"/>
    <x v="2"/>
    <x v="0"/>
    <s v="18/02/GALFPC280R20"/>
    <s v="Oui"/>
    <n v="8.8888888888888893"/>
    <n v="9000"/>
  </r>
  <r>
    <d v="2018-02-20T00:00:00"/>
    <s v="Frais d'hôtel"/>
    <x v="12"/>
    <x v="1"/>
    <n v="250000"/>
    <x v="2"/>
    <x v="0"/>
    <s v="18/02/GALFPC217R48"/>
    <s v="Oui"/>
    <n v="27.777777777777779"/>
    <n v="9000"/>
  </r>
  <r>
    <d v="2018-02-20T00:00:00"/>
    <s v="Achat carte recharge orange"/>
    <x v="8"/>
    <x v="1"/>
    <n v="10000"/>
    <x v="2"/>
    <x v="0"/>
    <s v="18/02/GALFPC289"/>
    <s v="Oui"/>
    <n v="1.1111111111111112"/>
    <n v="9000"/>
  </r>
  <r>
    <d v="2018-02-20T00:00:00"/>
    <s v="Achat de (3) paquets de rames pour le bureau"/>
    <x v="15"/>
    <x v="2"/>
    <n v="105000"/>
    <x v="3"/>
    <x v="0"/>
    <s v="18/02/GALFPC284"/>
    <s v="Oui"/>
    <n v="11.666666666666666"/>
    <n v="9000"/>
  </r>
  <r>
    <d v="2018-02-20T00:00:00"/>
    <s v="Frais de fonctionnement Moné pour la semaine"/>
    <x v="0"/>
    <x v="2"/>
    <n v="150000"/>
    <x v="3"/>
    <x v="0"/>
    <s v="18/02/GALFPC288"/>
    <s v="Oui"/>
    <n v="16.666666666666668"/>
    <n v="9000"/>
  </r>
  <r>
    <d v="2018-02-20T00:00:00"/>
    <s v="Achat de (20) l d'essence pour véh Perso pour transport maison-bureau pour la semaine"/>
    <x v="0"/>
    <x v="4"/>
    <n v="160000"/>
    <x v="4"/>
    <x v="0"/>
    <s v="18/02/GALFPC285"/>
    <s v="Oui"/>
    <n v="17.777777777777779"/>
    <n v="9000"/>
  </r>
  <r>
    <d v="2018-02-20T00:00:00"/>
    <s v="Chèque 01366730   paiement RTS décembre 2017"/>
    <x v="2"/>
    <x v="2"/>
    <n v="462500"/>
    <x v="7"/>
    <x v="0"/>
    <s v="18/02/GALFPq1"/>
    <s v="Oui"/>
    <n v="51.388888888888886"/>
    <n v="9000"/>
  </r>
  <r>
    <d v="2018-02-20T00:00:00"/>
    <s v="Frais certification Chèque 01366730   paiement RTS décembre 2017"/>
    <x v="4"/>
    <x v="2"/>
    <n v="56500"/>
    <x v="7"/>
    <x v="0"/>
    <s v="18/02/GALFPq13"/>
    <s v="Oui"/>
    <n v="6.2777777777777777"/>
    <n v="9000"/>
  </r>
  <r>
    <d v="2018-02-21T00:00:00"/>
    <s v="Transport maison-bureau "/>
    <x v="0"/>
    <x v="0"/>
    <n v="30000"/>
    <x v="10"/>
    <x v="0"/>
    <s v="18/02/GALFPC287"/>
    <s v="Oui"/>
    <n v="3.3333333333333335"/>
    <n v="9000"/>
  </r>
  <r>
    <d v="2018-02-21T00:00:00"/>
    <s v="Frais taxi moto A/R bureau-Interpol pour réquisition numéro Cubin"/>
    <x v="0"/>
    <x v="0"/>
    <n v="70000"/>
    <x v="10"/>
    <x v="0"/>
    <s v="18/02/GALFPC292"/>
    <s v="Oui"/>
    <n v="7.7777777777777777"/>
    <n v="9000"/>
  </r>
  <r>
    <d v="2018-02-21T00:00:00"/>
    <s v="Taxi maison-bureau A/R"/>
    <x v="0"/>
    <x v="0"/>
    <n v="16000"/>
    <x v="0"/>
    <x v="0"/>
    <s v="18/02/GALFPC277"/>
    <s v="Oui"/>
    <n v="1.7777777777777777"/>
    <n v="9000"/>
  </r>
  <r>
    <d v="2018-02-21T00:00:00"/>
    <s v="Taxi maison-bureau(ar)"/>
    <x v="0"/>
    <x v="5"/>
    <n v="10000"/>
    <x v="6"/>
    <x v="0"/>
    <s v="18/02/GALFPC286"/>
    <s v="Oui"/>
    <n v="1.1111111111111112"/>
    <n v="9000"/>
  </r>
  <r>
    <d v="2018-02-21T00:00:00"/>
    <s v="Transport Maison-Bureau AR"/>
    <x v="0"/>
    <x v="1"/>
    <n v="15000"/>
    <x v="1"/>
    <x v="0"/>
    <s v="18/02/GALFPC294"/>
    <s v="Oui"/>
    <n v="1.6666666666666667"/>
    <n v="9000"/>
  </r>
  <r>
    <d v="2018-02-21T00:00:00"/>
    <s v="Taxi kouroussa pont koma"/>
    <x v="0"/>
    <x v="1"/>
    <n v="20000"/>
    <x v="2"/>
    <x v="0"/>
    <s v="18/02/GALFPC289R7928"/>
    <s v="Oui"/>
    <n v="2.2222222222222223"/>
    <n v="9000"/>
  </r>
  <r>
    <d v="2018-02-21T00:00:00"/>
    <s v="Taxi moto pour les enquêtes à balato, kobané, dangoura"/>
    <x v="0"/>
    <x v="1"/>
    <n v="100000"/>
    <x v="2"/>
    <x v="0"/>
    <s v="18/02/GALFPC289R21"/>
    <s v="Oui"/>
    <n v="11.111111111111111"/>
    <n v="9000"/>
  </r>
  <r>
    <d v="2018-02-21T00:00:00"/>
    <s v="Ration journaliére"/>
    <x v="12"/>
    <x v="1"/>
    <n v="80000"/>
    <x v="2"/>
    <x v="0"/>
    <s v="18/02/GALFPC289R22"/>
    <s v="Oui"/>
    <n v="8.8888888888888893"/>
    <n v="9000"/>
  </r>
  <r>
    <d v="2018-02-21T00:00:00"/>
    <s v="Taxi pont koma kouroussa"/>
    <x v="0"/>
    <x v="1"/>
    <n v="20000"/>
    <x v="2"/>
    <x v="0"/>
    <s v="18/02/GALFPC289R03"/>
    <s v="Oui"/>
    <n v="2.2222222222222223"/>
    <n v="9000"/>
  </r>
  <r>
    <d v="2018-02-21T00:00:00"/>
    <s v="Frais d'hôtel"/>
    <x v="12"/>
    <x v="1"/>
    <n v="250000"/>
    <x v="2"/>
    <x v="0"/>
    <s v="18/02/GALFPC217R48"/>
    <s v="Oui"/>
    <n v="27.777777777777779"/>
    <n v="9000"/>
  </r>
  <r>
    <d v="2018-02-21T00:00:00"/>
    <s v="Achat carte recharge orange"/>
    <x v="8"/>
    <x v="1"/>
    <n v="5000"/>
    <x v="2"/>
    <x v="0"/>
    <s v="18/02/GALFPC289"/>
    <s v="Oui"/>
    <n v="0.55555555555555558"/>
    <n v="9000"/>
  </r>
  <r>
    <d v="2018-02-21T00:00:00"/>
    <s v="Frais transfert/orage money  de (1 000 000 GNF) à E19 en enquête à Kankan et Kouroussa"/>
    <x v="3"/>
    <x v="2"/>
    <n v="20000"/>
    <x v="3"/>
    <x v="0"/>
    <s v="18/02/GALFPC290"/>
    <s v="Oui"/>
    <n v="2.2222222222222223"/>
    <n v="9000"/>
  </r>
  <r>
    <d v="2018-02-21T00:00:00"/>
    <s v="Paiement transfert E-recharge téléphonique (orange) pour l'équipe du bureau"/>
    <x v="8"/>
    <x v="2"/>
    <n v="400000"/>
    <x v="3"/>
    <x v="0"/>
    <s v="18/02/GALFPC291"/>
    <s v="Oui"/>
    <n v="44.444444444444443"/>
    <n v="9000"/>
  </r>
  <r>
    <d v="2018-02-21T00:00:00"/>
    <s v="Transport  retour Saidou du  centre ville (Interpol)-bureau après rencontre point focal criminalité faunique pour recrutement enqueteurs"/>
    <x v="0"/>
    <x v="4"/>
    <n v="30000"/>
    <x v="4"/>
    <x v="0"/>
    <s v="18/02/GALFPC296"/>
    <s v="Oui"/>
    <n v="3.3333333333333335"/>
    <n v="9000"/>
  </r>
  <r>
    <d v="2018-02-21T00:00:00"/>
    <s v="Transport pour le retrait à la banque en ville"/>
    <x v="0"/>
    <x v="1"/>
    <n v="30000"/>
    <x v="1"/>
    <x v="0"/>
    <s v="18/02/GALFPC297"/>
    <s v="Oui"/>
    <n v="3.3333333333333335"/>
    <n v="9000"/>
  </r>
  <r>
    <d v="2018-02-21T00:00:00"/>
    <s v="Transport pour le retrait à la banque en ville"/>
    <x v="0"/>
    <x v="1"/>
    <n v="30000"/>
    <x v="1"/>
    <x v="0"/>
    <s v="18/02/GALFPC293"/>
    <s v="Oui"/>
    <n v="3.3333333333333335"/>
    <n v="9000"/>
  </r>
  <r>
    <d v="2018-02-22T00:00:00"/>
    <s v="Transport maison-bureau "/>
    <x v="0"/>
    <x v="0"/>
    <n v="30000"/>
    <x v="10"/>
    <x v="0"/>
    <s v="18/02/GALFPC287"/>
    <s v="Oui"/>
    <n v="3.3333333333333335"/>
    <n v="9000"/>
  </r>
  <r>
    <d v="2018-02-22T00:00:00"/>
    <s v="Taxi maison-bureau A/R"/>
    <x v="0"/>
    <x v="0"/>
    <n v="16000"/>
    <x v="0"/>
    <x v="0"/>
    <s v="18/02/GALFPC277"/>
    <s v="Oui"/>
    <n v="1.7777777777777777"/>
    <n v="9000"/>
  </r>
  <r>
    <d v="2018-02-22T00:00:00"/>
    <s v="Taxi maison-bureau(ar)"/>
    <x v="0"/>
    <x v="5"/>
    <n v="10000"/>
    <x v="6"/>
    <x v="0"/>
    <s v="18/02/GALFPC286"/>
    <s v="Oui"/>
    <n v="1.1111111111111112"/>
    <n v="9000"/>
  </r>
  <r>
    <d v="2018-02-22T00:00:00"/>
    <s v="Transport Maison-Bureau AR"/>
    <x v="0"/>
    <x v="1"/>
    <n v="15000"/>
    <x v="1"/>
    <x v="0"/>
    <s v="18/02/GALFPC294"/>
    <s v="Oui"/>
    <n v="1.6666666666666667"/>
    <n v="9000"/>
  </r>
  <r>
    <d v="2018-02-22T00:00:00"/>
    <s v="Transport Bureau-banque en ville pour certification de chèque RTS"/>
    <x v="0"/>
    <x v="1"/>
    <n v="70000"/>
    <x v="1"/>
    <x v="0"/>
    <s v="18/02/GALFPC295"/>
    <s v="Oui"/>
    <n v="7.7777777777777777"/>
    <n v="9000"/>
  </r>
  <r>
    <d v="2018-02-22T00:00:00"/>
    <s v="Taxi moto l'hôtel gare routiére"/>
    <x v="0"/>
    <x v="1"/>
    <n v="5000"/>
    <x v="2"/>
    <x v="0"/>
    <s v="18/02/GALFPC289"/>
    <s v="Oui"/>
    <n v="0.55555555555555558"/>
    <n v="9000"/>
  </r>
  <r>
    <d v="2018-02-22T00:00:00"/>
    <s v="Ration journaliére"/>
    <x v="12"/>
    <x v="1"/>
    <n v="80000"/>
    <x v="2"/>
    <x v="0"/>
    <s v="18/02/GALFPC289R24"/>
    <s v="Oui"/>
    <n v="8.8888888888888893"/>
    <n v="9000"/>
  </r>
  <r>
    <d v="2018-02-22T00:00:00"/>
    <s v="Taxi kouroussa conakry"/>
    <x v="0"/>
    <x v="1"/>
    <n v="105000"/>
    <x v="2"/>
    <x v="0"/>
    <s v="18/02/GALFPC289R7411"/>
    <s v="Oui"/>
    <n v="11.666666666666666"/>
    <n v="9000"/>
  </r>
  <r>
    <d v="2018-02-22T00:00:00"/>
    <s v="Achat de (20) l d'essence pour véh Perso pour transport maison-bureau pour la semaine"/>
    <x v="0"/>
    <x v="4"/>
    <n v="160000"/>
    <x v="4"/>
    <x v="0"/>
    <s v="18/02/GALFPC298"/>
    <s v="Oui"/>
    <n v="17.777777777777779"/>
    <n v="9000"/>
  </r>
  <r>
    <d v="2018-02-23T00:00:00"/>
    <s v="Transport maison-bureau "/>
    <x v="0"/>
    <x v="0"/>
    <n v="30000"/>
    <x v="10"/>
    <x v="0"/>
    <s v="18/02/GALFPC287"/>
    <s v="Oui"/>
    <n v="3.3333333333333335"/>
    <n v="9000"/>
  </r>
  <r>
    <d v="2018-02-23T00:00:00"/>
    <s v="Taxi maison-bureau A/R"/>
    <x v="0"/>
    <x v="0"/>
    <n v="16000"/>
    <x v="0"/>
    <x v="0"/>
    <s v="18/02/GALFPC304"/>
    <s v="Oui"/>
    <n v="1.7777777777777777"/>
    <n v="9000"/>
  </r>
  <r>
    <d v="2018-02-23T00:00:00"/>
    <s v="Taxi maison-bureau(ar)"/>
    <x v="0"/>
    <x v="5"/>
    <n v="10000"/>
    <x v="6"/>
    <x v="0"/>
    <s v="18/02/GALFPC286"/>
    <s v="Oui"/>
    <n v="1.1111111111111112"/>
    <n v="9000"/>
  </r>
  <r>
    <d v="2018-02-23T00:00:00"/>
    <s v="Trasport Maison-Bureau AR"/>
    <x v="0"/>
    <x v="1"/>
    <n v="15000"/>
    <x v="1"/>
    <x v="0"/>
    <s v="18/02/GALFPC294"/>
    <s v="Oui"/>
    <n v="1.6666666666666667"/>
    <n v="9000"/>
  </r>
  <r>
    <d v="2018-02-23T00:00:00"/>
    <s v="Transport bureau-agence pour Achat billet Saidou"/>
    <x v="0"/>
    <x v="1"/>
    <n v="70000"/>
    <x v="1"/>
    <x v="0"/>
    <s v="18/02/GALFPC299"/>
    <s v="Oui"/>
    <n v="7.7777777777777777"/>
    <n v="9000"/>
  </r>
  <r>
    <d v="2018-02-23T00:00:00"/>
    <s v="Frais taxi moto bureau-Ministère de la Sécurité pour enregistrement du PassPort"/>
    <x v="0"/>
    <x v="4"/>
    <n v="70000"/>
    <x v="4"/>
    <x v="0"/>
    <s v="18/02/GALFPC300"/>
    <s v="Oui"/>
    <n v="7.7777777777777777"/>
    <n v="9000"/>
  </r>
  <r>
    <d v="2018-02-23T00:00:00"/>
    <s v="Frais taxi ville bureau-aéreport Conkary et Aéreport Dakar au Bureau de SALF"/>
    <x v="0"/>
    <x v="4"/>
    <n v="850000"/>
    <x v="4"/>
    <x v="0"/>
    <s v="18/02/GALFPC301"/>
    <s v="Oui"/>
    <n v="94.444444444444443"/>
    <n v="9000"/>
  </r>
  <r>
    <d v="2018-02-23T00:00:00"/>
    <s v="Achat billet d'avion Conakry-Dakar pour Mr Barry Coodonnateur GALF"/>
    <x v="14"/>
    <x v="4"/>
    <n v="3100000"/>
    <x v="4"/>
    <x v="0"/>
    <s v="18/02/GALFPC302"/>
    <s v="Oui"/>
    <n v="344.44444444444446"/>
    <n v="9000"/>
  </r>
  <r>
    <d v="2018-02-24T00:00:00"/>
    <s v="Achat (10)l essence véh. Perso Cordonnateur pour transport maison-bureau"/>
    <x v="0"/>
    <x v="4"/>
    <n v="80000"/>
    <x v="4"/>
    <x v="0"/>
    <s v="18/02/GALFR20"/>
    <s v="Oui"/>
    <n v="8.8888888888888893"/>
    <n v="9000"/>
  </r>
  <r>
    <d v="2018-02-24T00:00:00"/>
    <s v="Transfert de credit orange à un trafiquant (trusbulding)"/>
    <x v="8"/>
    <x v="1"/>
    <n v="10000"/>
    <x v="2"/>
    <x v="0"/>
    <s v="18/02/GALFPC289R25"/>
    <s v="Oui"/>
    <n v="1.1111111111111112"/>
    <n v="9000"/>
  </r>
  <r>
    <d v="2018-02-24T00:00:00"/>
    <s v="Achat  de carte recharge orange "/>
    <x v="8"/>
    <x v="1"/>
    <n v="10000"/>
    <x v="2"/>
    <x v="0"/>
    <s v="18/02/GALFPC289"/>
    <s v="Oui"/>
    <n v="1.1111111111111112"/>
    <n v="9000"/>
  </r>
  <r>
    <d v="2018-02-24T00:00:00"/>
    <s v="Achat du (8) litres  carburant  au marché pour aller voir la peau à dogomet (trusbulding)"/>
    <x v="0"/>
    <x v="1"/>
    <n v="70000"/>
    <x v="2"/>
    <x v="0"/>
    <s v="18/02/GALFPC289R26"/>
    <s v="Oui"/>
    <n v="7.7777777777777777"/>
    <n v="9000"/>
  </r>
  <r>
    <d v="2018-02-25T00:00:00"/>
    <s v="Frais de transfert/orange money de (700 000GNF) à Mr Barry pour les frais visa"/>
    <x v="3"/>
    <x v="2"/>
    <n v="20000"/>
    <x v="3"/>
    <x v="0"/>
    <s v="18/02/GALFPC306"/>
    <s v="Oui"/>
    <n v="2.2222222222222223"/>
    <n v="9000"/>
  </r>
  <r>
    <d v="2018-02-25T00:00:00"/>
    <s v="Paiement des frais de visa pour Mamadou Saidou Barry à Dakar"/>
    <x v="6"/>
    <x v="4"/>
    <n v="700000"/>
    <x v="4"/>
    <x v="0"/>
    <s v="18/02/GALFPC305"/>
    <s v="Oui"/>
    <n v="77.777777777777771"/>
    <n v="9000"/>
  </r>
  <r>
    <d v="2018-02-26T00:00:00"/>
    <s v="Taxi maison-bureau A/R"/>
    <x v="0"/>
    <x v="0"/>
    <n v="16000"/>
    <x v="0"/>
    <x v="0"/>
    <s v="18/02/GALFPC304"/>
    <s v="Oui"/>
    <n v="1.7777777777777777"/>
    <n v="9000"/>
  </r>
  <r>
    <d v="2018-02-26T00:00:00"/>
    <s v="Paiement transfert E-recharge téléphonique (orange) pour l'équipe du bureau"/>
    <x v="8"/>
    <x v="2"/>
    <n v="400000"/>
    <x v="3"/>
    <x v="0"/>
    <s v="18/02/GALFPC307"/>
    <s v="Oui"/>
    <n v="44.444444444444443"/>
    <n v="9000"/>
  </r>
  <r>
    <d v="2018-02-27T00:00:00"/>
    <s v="Taxi moto ratoma- cour d'appel pour depot des cedules de citations cas lancinet Doumbouya"/>
    <x v="0"/>
    <x v="0"/>
    <n v="70000"/>
    <x v="0"/>
    <x v="0"/>
    <s v="18/02/GALFPC303"/>
    <s v="Oui"/>
    <n v="7.7777777777777777"/>
    <n v="9000"/>
  </r>
  <r>
    <d v="2018-02-27T00:00:00"/>
    <s v="Taxi maison-bureau A/R"/>
    <x v="0"/>
    <x v="0"/>
    <n v="16000"/>
    <x v="0"/>
    <x v="0"/>
    <s v="18/02/GALFPC304"/>
    <s v="Oui"/>
    <n v="1.7777777777777777"/>
    <n v="9000"/>
  </r>
  <r>
    <d v="2018-02-27T00:00:00"/>
    <s v="Taxi maison-bureau(ar)"/>
    <x v="0"/>
    <x v="5"/>
    <n v="10000"/>
    <x v="6"/>
    <x v="0"/>
    <s v="18/02/GALFPC286"/>
    <s v="Oui"/>
    <n v="1.1111111111111112"/>
    <n v="9000"/>
  </r>
  <r>
    <d v="2018-02-28T00:00:00"/>
    <s v="Transport maison-bureau "/>
    <x v="0"/>
    <x v="0"/>
    <n v="90000"/>
    <x v="10"/>
    <x v="0"/>
    <s v="18/02/GALFPC312"/>
    <s v="Oui"/>
    <n v="10"/>
    <n v="9000"/>
  </r>
  <r>
    <d v="2018-02-28T00:00:00"/>
    <s v="Frais taxi moto A/R  Catro Bureau-Interpol pour réquisition numéro Cubin"/>
    <x v="0"/>
    <x v="0"/>
    <n v="70000"/>
    <x v="10"/>
    <x v="0"/>
    <s v="18/02/GALFPC317"/>
    <s v="Oui"/>
    <n v="7.7777777777777777"/>
    <n v="9000"/>
  </r>
  <r>
    <d v="2018-02-28T00:00:00"/>
    <s v="Taxi maison-bureau A/R"/>
    <x v="0"/>
    <x v="0"/>
    <n v="16000"/>
    <x v="0"/>
    <x v="0"/>
    <s v="18/02/GALFPC304"/>
    <s v="Oui"/>
    <n v="1.7777777777777777"/>
    <n v="9000"/>
  </r>
  <r>
    <d v="2018-02-28T00:00:00"/>
    <s v="Taxi maison-bureau(ar)"/>
    <x v="0"/>
    <x v="5"/>
    <n v="10000"/>
    <x v="6"/>
    <x v="0"/>
    <s v="18/02/GALFPC286"/>
    <s v="Oui"/>
    <n v="1.1111111111111112"/>
    <n v="9000"/>
  </r>
  <r>
    <d v="2018-02-28T00:00:00"/>
    <s v="Transport Maison-Bureau AR"/>
    <x v="0"/>
    <x v="1"/>
    <n v="15000"/>
    <x v="1"/>
    <x v="0"/>
    <s v="18/02/GALFPC294"/>
    <s v="Oui"/>
    <n v="1.6666666666666667"/>
    <n v="9000"/>
  </r>
  <r>
    <d v="2018-02-28T00:00:00"/>
    <s v="Taxi bureau maison"/>
    <x v="0"/>
    <x v="1"/>
    <n v="15000"/>
    <x v="2"/>
    <x v="0"/>
    <s v="18/02/GALFPC289"/>
    <s v="Oui"/>
    <n v="1.6666666666666667"/>
    <n v="9000"/>
  </r>
  <r>
    <d v="2018-02-28T00:00:00"/>
    <s v="Achat d'une puce orange pour enquête"/>
    <x v="8"/>
    <x v="1"/>
    <n v="20000"/>
    <x v="2"/>
    <x v="0"/>
    <s v="18/02/GALFPC311"/>
    <s v="Oui"/>
    <n v="2.2222222222222223"/>
    <n v="9000"/>
  </r>
  <r>
    <d v="2018-02-28T00:00:00"/>
    <s v="Frais de taxi moto bureau-Belle-vue pour retrait"/>
    <x v="0"/>
    <x v="2"/>
    <n v="40000"/>
    <x v="3"/>
    <x v="0"/>
    <s v="18/02/GALFPC309"/>
    <s v="Oui"/>
    <n v="4.4444444444444446"/>
    <n v="9000"/>
  </r>
  <r>
    <d v="2018-02-28T00:00:00"/>
    <s v="Frais de fonctionnement Moné  pour (4) jours"/>
    <x v="0"/>
    <x v="2"/>
    <n v="90000"/>
    <x v="3"/>
    <x v="0"/>
    <s v="18/02/GALFPC316"/>
    <s v="Oui"/>
    <n v="10"/>
    <n v="9000"/>
  </r>
  <r>
    <d v="2018-02-28T00:00:00"/>
    <s v="Frais main d'œuvre entretien et arrogeage des fleures du bureau mois de février"/>
    <x v="1"/>
    <x v="2"/>
    <n v="100000"/>
    <x v="3"/>
    <x v="0"/>
    <s v="18/02/GALFPC318"/>
    <s v="Oui"/>
    <n v="11.111111111111111"/>
    <n v="9000"/>
  </r>
  <r>
    <d v="2018-02-28T00:00:00"/>
    <s v="Achat d'un ballais long pour entretien de la cours et bâtiement du bureau"/>
    <x v="15"/>
    <x v="2"/>
    <n v="20000"/>
    <x v="3"/>
    <x v="0"/>
    <s v="18/02/GALFPC319"/>
    <s v="Oui"/>
    <n v="2.2222222222222223"/>
    <n v="9000"/>
  </r>
  <r>
    <d v="2018-02-28T00:00:00"/>
    <s v="Paiement facture n°002/071.527A/BSPS  securité du bureau pour le mois de février par (2) agents nuit et jour."/>
    <x v="1"/>
    <x v="2"/>
    <n v="2000000"/>
    <x v="3"/>
    <x v="0"/>
    <s v="18/02/GALFPC320"/>
    <s v="Oui"/>
    <n v="222.22222222222223"/>
    <n v="9000"/>
  </r>
  <r>
    <d v="2018-02-28T00:00:00"/>
    <s v="Paiement salaire février de  Maïmouna Baldé pour l'entretien du bureau"/>
    <x v="1"/>
    <x v="2"/>
    <n v="500000"/>
    <x v="3"/>
    <x v="0"/>
    <s v="18/02/GALFPC321"/>
    <s v="Oui"/>
    <n v="55.555555555555557"/>
    <n v="9000"/>
  </r>
  <r>
    <d v="2018-02-28T00:00:00"/>
    <s v="Facture service Web "/>
    <x v="16"/>
    <x v="2"/>
    <n v="22600"/>
    <x v="7"/>
    <x v="0"/>
    <s v="18/02/GALF"/>
    <s v="Oui"/>
    <n v="2.5111111111111111"/>
    <n v="9000"/>
  </r>
  <r>
    <d v="2018-02-28T00:00:00"/>
    <s v="Taxe frais fixe  compte GNF au 28/02/2018"/>
    <x v="4"/>
    <x v="2"/>
    <n v="4576"/>
    <x v="7"/>
    <x v="0"/>
    <s v="18/02/GALF"/>
    <s v="Oui"/>
    <n v="0.50844444444444448"/>
    <n v="9000"/>
  </r>
  <r>
    <d v="2018-02-28T00:00:00"/>
    <s v="Commission Manipulation de compte GNF février/18"/>
    <x v="4"/>
    <x v="2"/>
    <n v="25424"/>
    <x v="7"/>
    <x v="0"/>
    <s v="18/02/GALF"/>
    <s v="Oui"/>
    <n v="2.8248888888888888"/>
    <n v="9000"/>
  </r>
  <r>
    <d v="2018-02-28T00:00:00"/>
    <s v="Taxe frais fixe  USD  au 28/28/2017"/>
    <x v="4"/>
    <x v="2"/>
    <n v="27450"/>
    <x v="11"/>
    <x v="0"/>
    <s v="18/02/GALF"/>
    <s v="Oui"/>
    <n v="3.05"/>
    <n v="9000"/>
  </r>
  <r>
    <d v="2018-02-28T00:00:00"/>
    <s v="Commission Manipulation de compte USD février/18"/>
    <x v="4"/>
    <x v="2"/>
    <n v="152550"/>
    <x v="11"/>
    <x v="0"/>
    <s v="18/02/GALF"/>
    <s v="Oui"/>
    <n v="16.95"/>
    <n v="9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4" firstHeaderRow="1" firstDataRow="1" firstDataCol="1"/>
  <pivotFields count="5">
    <pivotField showAll="0"/>
    <pivotField axis="axisRow" showAll="0">
      <items count="11">
        <item x="7"/>
        <item x="9"/>
        <item x="8"/>
        <item x="5"/>
        <item x="4"/>
        <item x="1"/>
        <item x="3"/>
        <item x="2"/>
        <item x="6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omme de SORTIE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2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S12" firstHeaderRow="1" firstDataRow="2" firstDataCol="1"/>
  <pivotFields count="11">
    <pivotField numFmtId="14" showAll="0"/>
    <pivotField showAll="0"/>
    <pivotField axis="axisCol" showAll="0">
      <items count="22">
        <item x="4"/>
        <item x="10"/>
        <item x="14"/>
        <item x="9"/>
        <item x="13"/>
        <item x="11"/>
        <item x="15"/>
        <item x="2"/>
        <item x="7"/>
        <item m="1" x="17"/>
        <item m="1" x="18"/>
        <item x="1"/>
        <item x="8"/>
        <item m="1" x="20"/>
        <item x="3"/>
        <item x="0"/>
        <item x="5"/>
        <item m="1" x="19"/>
        <item x="6"/>
        <item x="12"/>
        <item x="16"/>
        <item t="default"/>
      </items>
    </pivotField>
    <pivotField axis="axisRow" showAll="0">
      <items count="8">
        <item m="1" x="6"/>
        <item x="1"/>
        <item x="0"/>
        <item x="4"/>
        <item x="5"/>
        <item x="2"/>
        <item x="3"/>
        <item t="default"/>
      </items>
    </pivotField>
    <pivotField dataField="1" numFmtId="3"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  <pivotField showAll="0"/>
  </pivotFields>
  <rowFields count="2">
    <field x="6"/>
    <field x="3"/>
  </rowFields>
  <rowItems count="8">
    <i>
      <x/>
    </i>
    <i r="1">
      <x v="1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2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1"/>
    </i>
    <i>
      <x v="12"/>
    </i>
    <i>
      <x v="14"/>
    </i>
    <i>
      <x v="15"/>
    </i>
    <i>
      <x v="16"/>
    </i>
    <i>
      <x v="18"/>
    </i>
    <i>
      <x v="19"/>
    </i>
    <i>
      <x v="20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3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6" firstHeaderRow="1" firstDataRow="1" firstDataCol="1"/>
  <pivotFields count="11">
    <pivotField numFmtId="14" showAll="0"/>
    <pivotField showAll="0"/>
    <pivotField showAll="0"/>
    <pivotField showAll="0"/>
    <pivotField dataField="1" numFmtId="3" showAll="0"/>
    <pivotField axis="axisRow" showAll="0">
      <items count="14">
        <item x="8"/>
        <item x="7"/>
        <item x="11"/>
        <item x="5"/>
        <item x="10"/>
        <item x="9"/>
        <item x="2"/>
        <item x="1"/>
        <item m="1" x="12"/>
        <item x="3"/>
        <item x="4"/>
        <item x="0"/>
        <item x="6"/>
        <item t="default"/>
      </items>
    </pivotField>
    <pivotField showAll="0"/>
    <pivotField showAll="0"/>
    <pivotField showAll="0"/>
    <pivotField showAll="0"/>
    <pivotField showAl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B7" sqref="B7"/>
    </sheetView>
  </sheetViews>
  <sheetFormatPr baseColWidth="10" defaultRowHeight="15" x14ac:dyDescent="0.25"/>
  <cols>
    <col min="1" max="1" width="21" customWidth="1"/>
    <col min="2" max="2" width="18.140625" customWidth="1"/>
  </cols>
  <sheetData>
    <row r="3" spans="1:2" x14ac:dyDescent="0.25">
      <c r="A3" s="81" t="s">
        <v>233</v>
      </c>
      <c r="B3" t="s">
        <v>236</v>
      </c>
    </row>
    <row r="4" spans="1:2" x14ac:dyDescent="0.25">
      <c r="A4" s="82" t="s">
        <v>22</v>
      </c>
      <c r="B4" s="83">
        <v>494000</v>
      </c>
    </row>
    <row r="5" spans="1:2" x14ac:dyDescent="0.25">
      <c r="A5" s="82" t="s">
        <v>152</v>
      </c>
      <c r="B5" s="83">
        <v>420000</v>
      </c>
    </row>
    <row r="6" spans="1:2" x14ac:dyDescent="0.25">
      <c r="A6" s="82" t="s">
        <v>143</v>
      </c>
      <c r="B6" s="83">
        <v>12050000</v>
      </c>
    </row>
    <row r="7" spans="1:2" x14ac:dyDescent="0.25">
      <c r="A7" s="82" t="s">
        <v>21</v>
      </c>
      <c r="B7" s="83">
        <v>3625000</v>
      </c>
    </row>
    <row r="8" spans="1:2" x14ac:dyDescent="0.25">
      <c r="A8" s="82" t="s">
        <v>20</v>
      </c>
      <c r="B8" s="83">
        <v>885000</v>
      </c>
    </row>
    <row r="9" spans="1:2" x14ac:dyDescent="0.25">
      <c r="A9" s="82" t="s">
        <v>27</v>
      </c>
      <c r="B9" s="83">
        <v>11606640</v>
      </c>
    </row>
    <row r="10" spans="1:2" x14ac:dyDescent="0.25">
      <c r="A10" s="82" t="s">
        <v>46</v>
      </c>
      <c r="B10" s="83">
        <v>8630450</v>
      </c>
    </row>
    <row r="11" spans="1:2" x14ac:dyDescent="0.25">
      <c r="A11" s="82" t="s">
        <v>29</v>
      </c>
      <c r="B11" s="83">
        <v>904000</v>
      </c>
    </row>
    <row r="12" spans="1:2" x14ac:dyDescent="0.25">
      <c r="A12" s="82" t="s">
        <v>19</v>
      </c>
      <c r="B12" s="83">
        <v>2120000</v>
      </c>
    </row>
    <row r="13" spans="1:2" x14ac:dyDescent="0.25">
      <c r="A13" s="82" t="s">
        <v>234</v>
      </c>
      <c r="B13" s="83"/>
    </row>
    <row r="14" spans="1:2" x14ac:dyDescent="0.25">
      <c r="A14" s="82" t="s">
        <v>235</v>
      </c>
      <c r="B14" s="83">
        <v>40735090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22" workbookViewId="0">
      <selection activeCell="M13" sqref="M13"/>
    </sheetView>
  </sheetViews>
  <sheetFormatPr baseColWidth="10" defaultRowHeight="15" x14ac:dyDescent="0.25"/>
  <cols>
    <col min="10" max="10" width="11.85546875" customWidth="1"/>
  </cols>
  <sheetData>
    <row r="1" spans="1:10" x14ac:dyDescent="0.25">
      <c r="A1" s="319" t="s">
        <v>504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</row>
    <row r="3" spans="1:10" ht="15.75" x14ac:dyDescent="0.25">
      <c r="A3" s="189" t="s">
        <v>505</v>
      </c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5.75" x14ac:dyDescent="0.25">
      <c r="A4" s="191" t="s">
        <v>0</v>
      </c>
      <c r="B4" s="192"/>
      <c r="C4" s="192"/>
      <c r="D4" s="193"/>
      <c r="E4" s="192"/>
      <c r="F4" s="192"/>
      <c r="G4" s="192"/>
      <c r="H4" s="190"/>
      <c r="I4" s="190"/>
      <c r="J4" s="190"/>
    </row>
    <row r="5" spans="1:10" ht="15.75" x14ac:dyDescent="0.25">
      <c r="A5" s="194"/>
      <c r="B5" s="192"/>
      <c r="C5" s="192"/>
      <c r="D5" s="192"/>
      <c r="E5" s="192"/>
      <c r="F5" s="192"/>
      <c r="G5" s="192"/>
      <c r="H5" s="239" t="s">
        <v>506</v>
      </c>
      <c r="I5" s="240"/>
      <c r="J5" s="241"/>
    </row>
    <row r="6" spans="1:10" ht="15.75" x14ac:dyDescent="0.25">
      <c r="A6" s="192"/>
      <c r="B6" s="192"/>
      <c r="C6" s="192"/>
      <c r="D6" s="192"/>
      <c r="E6" s="192"/>
      <c r="F6" s="192"/>
      <c r="G6" s="192"/>
      <c r="H6" s="195" t="s">
        <v>507</v>
      </c>
      <c r="I6" s="242" t="s">
        <v>508</v>
      </c>
      <c r="J6" s="243"/>
    </row>
    <row r="7" spans="1:10" x14ac:dyDescent="0.25">
      <c r="H7" s="195" t="s">
        <v>509</v>
      </c>
      <c r="I7" s="244" t="s">
        <v>529</v>
      </c>
      <c r="J7" s="245"/>
    </row>
    <row r="8" spans="1:10" ht="15.75" x14ac:dyDescent="0.25">
      <c r="A8" s="192"/>
      <c r="B8" s="192"/>
      <c r="C8" s="192"/>
      <c r="D8" s="192"/>
      <c r="E8" s="192"/>
      <c r="F8" s="192"/>
      <c r="G8" s="192"/>
      <c r="H8" s="196" t="s">
        <v>512</v>
      </c>
      <c r="I8" s="246" t="s">
        <v>530</v>
      </c>
      <c r="J8" s="247"/>
    </row>
    <row r="9" spans="1:10" ht="15.75" x14ac:dyDescent="0.25">
      <c r="A9" s="194"/>
      <c r="B9" s="192"/>
      <c r="C9" s="192"/>
      <c r="D9" s="192"/>
      <c r="E9" s="192"/>
    </row>
    <row r="10" spans="1:10" ht="15.75" x14ac:dyDescent="0.25">
      <c r="A10" s="192"/>
      <c r="B10" s="192"/>
      <c r="C10" s="192"/>
      <c r="D10" s="192"/>
      <c r="E10" s="192"/>
    </row>
    <row r="11" spans="1:10" ht="20.25" x14ac:dyDescent="0.25">
      <c r="A11" s="248" t="s">
        <v>531</v>
      </c>
      <c r="B11" s="192"/>
      <c r="C11" s="192"/>
      <c r="D11" s="192"/>
      <c r="E11" s="192"/>
      <c r="F11" s="192"/>
      <c r="G11" s="192"/>
      <c r="H11" s="249"/>
    </row>
    <row r="12" spans="1:10" ht="15.75" x14ac:dyDescent="0.25">
      <c r="A12" s="329"/>
      <c r="B12" s="329"/>
      <c r="C12" s="329"/>
      <c r="D12" s="329"/>
      <c r="E12" s="329"/>
      <c r="F12" s="250">
        <v>43159</v>
      </c>
      <c r="G12" s="192"/>
      <c r="H12" s="190"/>
      <c r="I12" s="190"/>
      <c r="J12" s="190"/>
    </row>
    <row r="13" spans="1:10" ht="10.5" customHeight="1" x14ac:dyDescent="0.25">
      <c r="A13" s="190"/>
      <c r="B13" s="190"/>
      <c r="C13" s="190"/>
      <c r="D13" s="190"/>
      <c r="E13" s="190"/>
      <c r="F13" s="190"/>
      <c r="G13" s="190"/>
      <c r="H13" s="190"/>
      <c r="I13" s="190"/>
      <c r="J13" s="190"/>
    </row>
    <row r="14" spans="1:10" ht="10.5" customHeight="1" thickBot="1" x14ac:dyDescent="0.3">
      <c r="A14" s="190"/>
      <c r="B14" s="190"/>
      <c r="C14" s="190"/>
      <c r="D14" s="190"/>
      <c r="E14" s="190"/>
      <c r="F14" s="190"/>
      <c r="G14" s="190"/>
      <c r="H14" s="190"/>
      <c r="I14" s="190"/>
      <c r="J14" s="190"/>
    </row>
    <row r="15" spans="1:10" ht="15.75" thickBot="1" x14ac:dyDescent="0.3">
      <c r="A15" s="312" t="s">
        <v>515</v>
      </c>
      <c r="B15" s="313"/>
      <c r="C15" s="313"/>
      <c r="D15" s="313"/>
      <c r="E15" s="314"/>
      <c r="F15" s="315" t="s">
        <v>506</v>
      </c>
      <c r="G15" s="313"/>
      <c r="H15" s="313"/>
      <c r="I15" s="313"/>
      <c r="J15" s="316"/>
    </row>
    <row r="16" spans="1:10" ht="15.75" thickTop="1" x14ac:dyDescent="0.25">
      <c r="A16" s="198"/>
      <c r="B16" s="199"/>
      <c r="C16" s="199"/>
      <c r="D16" s="199"/>
      <c r="E16" s="200"/>
      <c r="F16" s="201"/>
      <c r="G16" s="199" t="s">
        <v>516</v>
      </c>
      <c r="H16" s="199" t="s">
        <v>516</v>
      </c>
      <c r="I16" s="199" t="s">
        <v>516</v>
      </c>
      <c r="J16" s="202" t="s">
        <v>516</v>
      </c>
    </row>
    <row r="17" spans="1:10" ht="15.75" thickBot="1" x14ac:dyDescent="0.3">
      <c r="A17" s="203" t="s">
        <v>245</v>
      </c>
      <c r="B17" s="204" t="s">
        <v>517</v>
      </c>
      <c r="C17" s="205" t="s">
        <v>518</v>
      </c>
      <c r="D17" s="206" t="s">
        <v>519</v>
      </c>
      <c r="E17" s="207" t="s">
        <v>520</v>
      </c>
      <c r="F17" s="208" t="s">
        <v>245</v>
      </c>
      <c r="G17" s="204" t="s">
        <v>517</v>
      </c>
      <c r="H17" s="205" t="s">
        <v>518</v>
      </c>
      <c r="I17" s="204" t="s">
        <v>519</v>
      </c>
      <c r="J17" s="209" t="s">
        <v>520</v>
      </c>
    </row>
    <row r="18" spans="1:10" ht="15.75" thickTop="1" x14ac:dyDescent="0.25">
      <c r="A18" s="210"/>
      <c r="B18" s="211"/>
      <c r="C18" s="199"/>
      <c r="D18" s="211"/>
      <c r="E18" s="200"/>
      <c r="F18" s="212"/>
      <c r="G18" s="211"/>
      <c r="H18" s="213"/>
      <c r="I18" s="211"/>
      <c r="J18" s="251"/>
    </row>
    <row r="19" spans="1:10" x14ac:dyDescent="0.25">
      <c r="A19" s="252">
        <f>F12</f>
        <v>43159</v>
      </c>
      <c r="B19" s="253"/>
      <c r="C19" s="213" t="s">
        <v>521</v>
      </c>
      <c r="D19" s="254">
        <v>196.64</v>
      </c>
      <c r="E19" s="255"/>
      <c r="F19" s="256">
        <f>F12</f>
        <v>43159</v>
      </c>
      <c r="G19" s="253"/>
      <c r="H19" s="213" t="s">
        <v>522</v>
      </c>
      <c r="I19" s="257"/>
      <c r="J19" s="254">
        <v>196.64</v>
      </c>
    </row>
    <row r="20" spans="1:10" x14ac:dyDescent="0.25">
      <c r="A20" s="258"/>
      <c r="B20" s="253"/>
      <c r="C20" s="213"/>
      <c r="D20" s="220"/>
      <c r="E20" s="255"/>
      <c r="F20" s="259"/>
      <c r="G20" s="253"/>
      <c r="H20" s="213"/>
      <c r="I20" s="257"/>
      <c r="J20" s="260"/>
    </row>
    <row r="21" spans="1:10" x14ac:dyDescent="0.25">
      <c r="A21" s="258"/>
      <c r="B21" s="253"/>
      <c r="C21" s="213"/>
      <c r="D21" s="222"/>
      <c r="E21" s="255"/>
      <c r="F21" s="261"/>
      <c r="G21" s="253"/>
      <c r="H21" s="213"/>
      <c r="I21" s="257"/>
      <c r="J21" s="260"/>
    </row>
    <row r="22" spans="1:10" x14ac:dyDescent="0.25">
      <c r="A22" s="258"/>
      <c r="B22" s="253"/>
      <c r="C22" s="213"/>
      <c r="D22" s="257"/>
      <c r="E22" s="255"/>
      <c r="F22" s="259"/>
      <c r="G22" s="253"/>
      <c r="H22" s="213"/>
      <c r="I22" s="257"/>
      <c r="J22" s="260"/>
    </row>
    <row r="23" spans="1:10" x14ac:dyDescent="0.25">
      <c r="A23" s="258"/>
      <c r="B23" s="253"/>
      <c r="C23" s="213"/>
      <c r="D23" s="257"/>
      <c r="E23" s="255"/>
      <c r="F23" s="259"/>
      <c r="G23" s="253"/>
      <c r="H23" s="213"/>
      <c r="I23" s="257"/>
      <c r="J23" s="260"/>
    </row>
    <row r="24" spans="1:10" x14ac:dyDescent="0.25">
      <c r="A24" s="258"/>
      <c r="B24" s="253"/>
      <c r="C24" s="213"/>
      <c r="D24" s="257"/>
      <c r="E24" s="255"/>
      <c r="F24" s="259"/>
      <c r="G24" s="253"/>
      <c r="H24" s="213"/>
      <c r="I24" s="257"/>
      <c r="J24" s="260"/>
    </row>
    <row r="25" spans="1:10" x14ac:dyDescent="0.25">
      <c r="A25" s="262">
        <f>F12</f>
        <v>43159</v>
      </c>
      <c r="B25" s="253"/>
      <c r="C25" s="213"/>
      <c r="D25" s="263">
        <f>SUM(D19:D23)-SUM(E19:E24)</f>
        <v>196.64</v>
      </c>
      <c r="E25" s="255"/>
      <c r="F25" s="264">
        <f>F12</f>
        <v>43159</v>
      </c>
      <c r="G25" s="253"/>
      <c r="H25" s="213"/>
      <c r="I25" s="265"/>
      <c r="J25" s="263">
        <f>SUM(J19:J24)-SUM(I20:I24)</f>
        <v>196.64</v>
      </c>
    </row>
    <row r="26" spans="1:10" ht="15.75" thickBot="1" x14ac:dyDescent="0.3">
      <c r="A26" s="266"/>
      <c r="B26" s="267"/>
      <c r="C26" s="230"/>
      <c r="D26" s="267"/>
      <c r="E26" s="268"/>
      <c r="F26" s="269"/>
      <c r="G26" s="267"/>
      <c r="H26" s="230"/>
      <c r="I26" s="267"/>
      <c r="J26" s="270"/>
    </row>
    <row r="27" spans="1:10" x14ac:dyDescent="0.25">
      <c r="A27" s="190"/>
      <c r="B27" s="190"/>
      <c r="C27" s="190"/>
      <c r="D27" s="190"/>
      <c r="E27" s="317">
        <f>J25-D25</f>
        <v>0</v>
      </c>
      <c r="F27" s="318"/>
      <c r="G27" s="190"/>
      <c r="H27" s="190"/>
      <c r="I27" s="190"/>
      <c r="J27" s="190"/>
    </row>
    <row r="28" spans="1:10" ht="15.75" x14ac:dyDescent="0.25">
      <c r="A28" s="194"/>
      <c r="B28" s="192"/>
      <c r="C28" s="192" t="s">
        <v>523</v>
      </c>
      <c r="D28" s="194"/>
      <c r="E28" s="194"/>
      <c r="F28" s="192"/>
      <c r="G28" s="194"/>
      <c r="H28" s="192" t="s">
        <v>524</v>
      </c>
      <c r="I28" s="194"/>
      <c r="J28" s="236"/>
    </row>
    <row r="29" spans="1:10" ht="15.75" x14ac:dyDescent="0.25">
      <c r="A29" s="194"/>
      <c r="B29" s="192"/>
      <c r="C29" s="192"/>
      <c r="D29" s="194"/>
      <c r="E29" s="194"/>
      <c r="F29" s="192"/>
      <c r="G29" s="194"/>
      <c r="H29" s="192"/>
      <c r="I29" s="194"/>
      <c r="J29" s="194"/>
    </row>
    <row r="30" spans="1:10" x14ac:dyDescent="0.25">
      <c r="A30" s="190"/>
      <c r="B30" s="190"/>
      <c r="C30" s="190"/>
      <c r="D30" s="190"/>
      <c r="E30" s="190"/>
      <c r="F30" s="190"/>
      <c r="G30" s="190"/>
      <c r="H30" s="190"/>
      <c r="I30" s="190"/>
      <c r="J30" s="190"/>
    </row>
    <row r="31" spans="1:10" x14ac:dyDescent="0.25">
      <c r="A31" s="237"/>
      <c r="B31" s="237"/>
      <c r="C31" s="237" t="s">
        <v>525</v>
      </c>
      <c r="D31" s="237"/>
      <c r="E31" s="237"/>
      <c r="F31" s="237"/>
      <c r="G31" s="237"/>
      <c r="H31" s="237" t="s">
        <v>532</v>
      </c>
      <c r="I31" s="237"/>
      <c r="J31" s="237"/>
    </row>
    <row r="32" spans="1:10" x14ac:dyDescent="0.25">
      <c r="A32" s="237"/>
      <c r="B32" s="237"/>
      <c r="C32" s="238" t="s">
        <v>528</v>
      </c>
      <c r="D32" s="237"/>
      <c r="E32" s="237"/>
      <c r="F32" s="237"/>
      <c r="G32" s="237"/>
      <c r="H32" s="238" t="s">
        <v>533</v>
      </c>
      <c r="I32" s="237"/>
      <c r="J32" s="237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4" workbookViewId="0">
      <selection activeCell="G47" sqref="G47"/>
    </sheetView>
  </sheetViews>
  <sheetFormatPr baseColWidth="10" defaultRowHeight="15" x14ac:dyDescent="0.25"/>
  <cols>
    <col min="7" max="7" width="17" customWidth="1"/>
  </cols>
  <sheetData>
    <row r="1" spans="1:8" x14ac:dyDescent="0.25">
      <c r="A1" s="319" t="s">
        <v>504</v>
      </c>
      <c r="B1" s="319"/>
      <c r="C1" s="319"/>
      <c r="D1" s="319"/>
      <c r="E1" s="319"/>
      <c r="F1" s="319"/>
      <c r="G1" s="319"/>
      <c r="H1" s="319"/>
    </row>
    <row r="3" spans="1:8" ht="15.75" x14ac:dyDescent="0.25">
      <c r="A3" s="271" t="s">
        <v>505</v>
      </c>
      <c r="B3" s="272"/>
      <c r="C3" s="272"/>
      <c r="D3" s="273"/>
      <c r="E3" s="272"/>
      <c r="F3" s="272"/>
      <c r="G3" s="272"/>
    </row>
    <row r="4" spans="1:8" ht="15.75" x14ac:dyDescent="0.25">
      <c r="A4" s="271" t="s">
        <v>0</v>
      </c>
      <c r="B4" s="272"/>
      <c r="C4" s="272"/>
      <c r="D4" s="272"/>
      <c r="E4" s="272"/>
      <c r="F4" s="272"/>
      <c r="G4" s="272"/>
    </row>
    <row r="5" spans="1:8" ht="15.75" x14ac:dyDescent="0.25">
      <c r="A5" s="274"/>
      <c r="B5" s="271"/>
      <c r="C5" s="271"/>
      <c r="D5" s="271"/>
      <c r="E5" s="271"/>
      <c r="F5" s="271"/>
      <c r="G5" s="271"/>
    </row>
    <row r="6" spans="1:8" ht="15.75" x14ac:dyDescent="0.25">
      <c r="A6" s="274" t="s">
        <v>553</v>
      </c>
      <c r="B6" s="271"/>
      <c r="C6" s="271"/>
      <c r="D6" s="271"/>
      <c r="E6" s="271"/>
      <c r="F6" s="271"/>
      <c r="G6" s="271"/>
    </row>
    <row r="7" spans="1:8" ht="15.75" x14ac:dyDescent="0.25">
      <c r="A7" s="271"/>
      <c r="B7" s="271"/>
      <c r="C7" s="271"/>
      <c r="D7" s="271"/>
      <c r="E7" s="271"/>
      <c r="F7" s="271"/>
      <c r="G7" s="271"/>
    </row>
    <row r="8" spans="1:8" x14ac:dyDescent="0.25">
      <c r="A8" s="190"/>
      <c r="B8" s="275"/>
      <c r="C8" s="275"/>
      <c r="D8" s="275"/>
      <c r="E8" s="275"/>
      <c r="F8" s="275"/>
      <c r="G8" s="275"/>
      <c r="H8" s="275"/>
    </row>
    <row r="9" spans="1:8" ht="20.25" x14ac:dyDescent="0.25">
      <c r="A9" s="248" t="s">
        <v>551</v>
      </c>
      <c r="B9" s="248"/>
      <c r="C9" s="248"/>
      <c r="D9" s="248"/>
      <c r="E9" s="248"/>
      <c r="F9" s="248"/>
      <c r="G9" s="248"/>
      <c r="H9" s="248"/>
    </row>
    <row r="10" spans="1:8" ht="18" x14ac:dyDescent="0.25">
      <c r="A10" s="276"/>
      <c r="B10" s="276"/>
      <c r="C10" s="276"/>
      <c r="D10" s="276"/>
      <c r="E10" s="276"/>
      <c r="F10" s="276"/>
      <c r="G10" s="276"/>
      <c r="H10" s="276"/>
    </row>
    <row r="11" spans="1:8" x14ac:dyDescent="0.25">
      <c r="A11" s="234" t="s">
        <v>534</v>
      </c>
      <c r="B11" s="234"/>
      <c r="C11" s="277"/>
      <c r="D11" s="277"/>
      <c r="E11" s="277" t="s">
        <v>535</v>
      </c>
      <c r="F11" s="277"/>
      <c r="G11" s="277"/>
      <c r="H11" s="277"/>
    </row>
    <row r="12" spans="1:8" x14ac:dyDescent="0.25">
      <c r="A12" s="190"/>
      <c r="B12" s="190"/>
      <c r="C12" s="275"/>
      <c r="D12" s="275"/>
      <c r="E12" s="275"/>
      <c r="F12" s="275"/>
      <c r="G12" s="275"/>
      <c r="H12" s="275"/>
    </row>
    <row r="13" spans="1:8" x14ac:dyDescent="0.25">
      <c r="A13" s="330" t="s">
        <v>536</v>
      </c>
      <c r="B13" s="330"/>
      <c r="C13" s="330"/>
      <c r="D13" s="330"/>
      <c r="E13" s="330"/>
      <c r="F13" s="330"/>
      <c r="G13" s="330"/>
      <c r="H13" s="330"/>
    </row>
    <row r="14" spans="1:8" x14ac:dyDescent="0.25">
      <c r="A14" s="190"/>
      <c r="B14" s="275"/>
      <c r="C14" s="275"/>
      <c r="D14" s="275"/>
      <c r="E14" s="275"/>
      <c r="F14" s="275"/>
      <c r="G14" s="275"/>
      <c r="H14" s="275"/>
    </row>
    <row r="15" spans="1:8" x14ac:dyDescent="0.25">
      <c r="A15" s="278"/>
      <c r="B15" s="275"/>
      <c r="C15" s="275"/>
      <c r="D15" s="275"/>
      <c r="E15" s="275"/>
      <c r="F15" s="275"/>
      <c r="G15" s="275"/>
      <c r="H15" s="275"/>
    </row>
    <row r="16" spans="1:8" x14ac:dyDescent="0.25">
      <c r="A16" s="279" t="s">
        <v>537</v>
      </c>
      <c r="B16" s="275"/>
      <c r="C16" s="280">
        <v>10000</v>
      </c>
      <c r="D16" s="281" t="s">
        <v>538</v>
      </c>
      <c r="E16" s="282">
        <v>800</v>
      </c>
      <c r="F16" s="275"/>
      <c r="G16" s="283">
        <f>C16*E16</f>
        <v>8000000</v>
      </c>
      <c r="H16" s="275"/>
    </row>
    <row r="17" spans="1:8" x14ac:dyDescent="0.25">
      <c r="A17" s="190"/>
      <c r="B17" s="275"/>
      <c r="C17" s="284">
        <v>5000</v>
      </c>
      <c r="D17" s="285" t="s">
        <v>538</v>
      </c>
      <c r="E17" s="286">
        <v>700</v>
      </c>
      <c r="F17" s="275"/>
      <c r="G17" s="283">
        <f t="shared" ref="G17:G21" si="0">C17*E17</f>
        <v>3500000</v>
      </c>
      <c r="H17" s="275"/>
    </row>
    <row r="18" spans="1:8" x14ac:dyDescent="0.25">
      <c r="A18" s="190"/>
      <c r="B18" s="275"/>
      <c r="C18" s="284">
        <v>20000</v>
      </c>
      <c r="D18" s="285" t="s">
        <v>538</v>
      </c>
      <c r="E18" s="286">
        <v>1000</v>
      </c>
      <c r="F18" s="275"/>
      <c r="G18" s="283">
        <f t="shared" si="0"/>
        <v>20000000</v>
      </c>
      <c r="H18" s="275"/>
    </row>
    <row r="19" spans="1:8" x14ac:dyDescent="0.25">
      <c r="A19" s="190"/>
      <c r="B19" s="275"/>
      <c r="C19" s="284">
        <v>1000</v>
      </c>
      <c r="D19" s="285" t="s">
        <v>538</v>
      </c>
      <c r="E19" s="286">
        <v>261</v>
      </c>
      <c r="F19" s="275"/>
      <c r="G19" s="283">
        <f t="shared" si="0"/>
        <v>261000</v>
      </c>
      <c r="H19" s="275"/>
    </row>
    <row r="20" spans="1:8" x14ac:dyDescent="0.25">
      <c r="A20" s="190"/>
      <c r="B20" s="275"/>
      <c r="C20" s="284">
        <v>500</v>
      </c>
      <c r="D20" s="285" t="s">
        <v>539</v>
      </c>
      <c r="E20" s="286">
        <v>1</v>
      </c>
      <c r="F20" s="275"/>
      <c r="G20" s="283">
        <f t="shared" si="0"/>
        <v>500</v>
      </c>
      <c r="H20" s="275"/>
    </row>
    <row r="21" spans="1:8" ht="15.75" thickBot="1" x14ac:dyDescent="0.3">
      <c r="A21" s="190"/>
      <c r="B21" s="275"/>
      <c r="C21" s="287">
        <v>100</v>
      </c>
      <c r="D21" s="288" t="s">
        <v>538</v>
      </c>
      <c r="E21" s="289">
        <v>1</v>
      </c>
      <c r="F21" s="275"/>
      <c r="G21" s="283">
        <f t="shared" si="0"/>
        <v>100</v>
      </c>
      <c r="H21" s="275"/>
    </row>
    <row r="22" spans="1:8" ht="15.75" thickBot="1" x14ac:dyDescent="0.3">
      <c r="A22" s="279" t="s">
        <v>540</v>
      </c>
      <c r="B22" s="275"/>
      <c r="C22" s="275"/>
      <c r="D22" s="275"/>
      <c r="E22" s="275"/>
      <c r="F22" s="275"/>
      <c r="G22" s="290">
        <f>SUM(G16:G21)</f>
        <v>31761600</v>
      </c>
      <c r="H22" s="275"/>
    </row>
    <row r="23" spans="1:8" x14ac:dyDescent="0.25">
      <c r="A23" s="278"/>
      <c r="B23" s="275"/>
      <c r="C23" s="275"/>
      <c r="D23" s="275"/>
      <c r="E23" s="275"/>
      <c r="F23" s="275"/>
      <c r="G23" s="275"/>
      <c r="H23" s="275"/>
    </row>
    <row r="24" spans="1:8" x14ac:dyDescent="0.25">
      <c r="A24" s="278"/>
      <c r="B24" s="275"/>
      <c r="C24" s="275"/>
      <c r="D24" s="275"/>
      <c r="E24" s="275"/>
      <c r="F24" s="275"/>
      <c r="G24" s="275"/>
      <c r="H24" s="275"/>
    </row>
    <row r="25" spans="1:8" x14ac:dyDescent="0.25">
      <c r="A25" s="279" t="s">
        <v>541</v>
      </c>
      <c r="B25" s="275"/>
      <c r="C25" s="280">
        <v>50</v>
      </c>
      <c r="D25" s="281" t="s">
        <v>538</v>
      </c>
      <c r="E25" s="291"/>
      <c r="F25" s="275"/>
      <c r="G25" s="283">
        <f>C25*E25</f>
        <v>0</v>
      </c>
      <c r="H25" s="275"/>
    </row>
    <row r="26" spans="1:8" x14ac:dyDescent="0.25">
      <c r="A26" s="190"/>
      <c r="B26" s="275"/>
      <c r="C26" s="284">
        <v>20</v>
      </c>
      <c r="D26" s="285" t="s">
        <v>538</v>
      </c>
      <c r="E26" s="286"/>
      <c r="F26" s="275"/>
      <c r="G26" s="283">
        <f>C26*E26</f>
        <v>0</v>
      </c>
      <c r="H26" s="275"/>
    </row>
    <row r="27" spans="1:8" x14ac:dyDescent="0.25">
      <c r="A27" s="190"/>
      <c r="B27" s="275"/>
      <c r="C27" s="284">
        <v>10</v>
      </c>
      <c r="D27" s="285" t="s">
        <v>538</v>
      </c>
      <c r="E27" s="286"/>
      <c r="F27" s="275"/>
      <c r="G27" s="283">
        <f>C27*E27</f>
        <v>0</v>
      </c>
      <c r="H27" s="275"/>
    </row>
    <row r="28" spans="1:8" x14ac:dyDescent="0.25">
      <c r="A28" s="190"/>
      <c r="B28" s="275"/>
      <c r="C28" s="284">
        <v>5</v>
      </c>
      <c r="D28" s="285" t="s">
        <v>538</v>
      </c>
      <c r="E28" s="286"/>
      <c r="F28" s="275"/>
      <c r="G28" s="283">
        <f>C28*E28</f>
        <v>0</v>
      </c>
      <c r="H28" s="275"/>
    </row>
    <row r="29" spans="1:8" x14ac:dyDescent="0.25">
      <c r="A29" s="190"/>
      <c r="B29" s="275"/>
      <c r="C29" s="284"/>
      <c r="D29" s="285" t="s">
        <v>538</v>
      </c>
      <c r="E29" s="286"/>
      <c r="F29" s="275"/>
      <c r="G29" s="283">
        <f>C29*E29</f>
        <v>0</v>
      </c>
      <c r="H29" s="275"/>
    </row>
    <row r="30" spans="1:8" ht="15.75" thickBot="1" x14ac:dyDescent="0.3">
      <c r="A30" s="190"/>
      <c r="B30" s="275"/>
      <c r="C30" s="287"/>
      <c r="D30" s="288" t="s">
        <v>538</v>
      </c>
      <c r="E30" s="289"/>
      <c r="F30" s="275"/>
      <c r="G30" s="283"/>
      <c r="H30" s="275"/>
    </row>
    <row r="31" spans="1:8" ht="15.75" thickBot="1" x14ac:dyDescent="0.3">
      <c r="A31" s="279" t="s">
        <v>542</v>
      </c>
      <c r="B31" s="292"/>
      <c r="C31" s="275"/>
      <c r="D31" s="275"/>
      <c r="E31" s="275"/>
      <c r="F31" s="275"/>
      <c r="G31" s="290">
        <f>SUM(G25:G30)</f>
        <v>0</v>
      </c>
      <c r="H31" s="275"/>
    </row>
    <row r="32" spans="1:8" ht="15.75" thickBot="1" x14ac:dyDescent="0.3">
      <c r="A32" s="279"/>
      <c r="B32" s="279"/>
      <c r="C32" s="275"/>
      <c r="D32" s="275"/>
      <c r="E32" s="275"/>
      <c r="F32" s="275"/>
      <c r="G32" s="275"/>
      <c r="H32" s="275"/>
    </row>
    <row r="33" spans="1:8" ht="15.75" thickBot="1" x14ac:dyDescent="0.3">
      <c r="A33" s="279" t="s">
        <v>543</v>
      </c>
      <c r="B33" s="292"/>
      <c r="C33" s="275"/>
      <c r="D33" s="275"/>
      <c r="E33" s="275"/>
      <c r="F33" s="275"/>
      <c r="G33" s="290">
        <f>G22+G31</f>
        <v>31761600</v>
      </c>
    </row>
    <row r="34" spans="1:8" ht="15.75" thickBot="1" x14ac:dyDescent="0.3">
      <c r="A34" s="279"/>
      <c r="B34" s="292"/>
      <c r="C34" s="275"/>
      <c r="D34" s="275"/>
      <c r="E34" s="275"/>
      <c r="F34" s="275"/>
      <c r="G34" s="275"/>
    </row>
    <row r="35" spans="1:8" ht="15.75" thickBot="1" x14ac:dyDescent="0.3">
      <c r="A35" s="279" t="s">
        <v>544</v>
      </c>
      <c r="B35" s="292"/>
      <c r="C35" s="275"/>
      <c r="D35" s="275"/>
      <c r="E35" s="275"/>
      <c r="F35" s="275"/>
      <c r="G35" s="293">
        <v>31761636</v>
      </c>
    </row>
    <row r="36" spans="1:8" ht="15.75" thickBot="1" x14ac:dyDescent="0.3">
      <c r="A36" s="190"/>
      <c r="B36" s="275"/>
      <c r="C36" s="275"/>
      <c r="D36" s="275"/>
      <c r="E36" s="275"/>
      <c r="F36" s="275"/>
      <c r="G36" s="275"/>
    </row>
    <row r="37" spans="1:8" ht="15.75" thickBot="1" x14ac:dyDescent="0.3">
      <c r="A37" s="279" t="s">
        <v>545</v>
      </c>
      <c r="B37" s="275"/>
      <c r="C37" s="275"/>
      <c r="D37" s="275"/>
      <c r="E37" s="275"/>
      <c r="F37" s="275"/>
      <c r="G37" s="290">
        <f>G33-G35</f>
        <v>-36</v>
      </c>
    </row>
    <row r="38" spans="1:8" x14ac:dyDescent="0.25">
      <c r="A38" s="279"/>
      <c r="B38" s="275"/>
      <c r="C38" s="275"/>
      <c r="D38" s="275"/>
      <c r="E38" s="275"/>
      <c r="F38" s="275"/>
      <c r="G38" s="275"/>
      <c r="H38" s="275"/>
    </row>
    <row r="39" spans="1:8" x14ac:dyDescent="0.25">
      <c r="A39" s="190"/>
      <c r="B39" s="292"/>
      <c r="C39" s="292"/>
      <c r="D39" s="292"/>
      <c r="E39" s="292"/>
      <c r="F39" s="292"/>
      <c r="G39" s="292"/>
      <c r="H39" s="292"/>
    </row>
    <row r="40" spans="1:8" x14ac:dyDescent="0.25">
      <c r="A40" s="279" t="s">
        <v>552</v>
      </c>
      <c r="B40" s="292"/>
      <c r="C40" s="292"/>
      <c r="D40" s="292"/>
      <c r="E40" s="292"/>
      <c r="F40" s="292"/>
      <c r="G40" s="292"/>
      <c r="H40" s="292"/>
    </row>
    <row r="41" spans="1:8" x14ac:dyDescent="0.25">
      <c r="A41" s="294" t="s">
        <v>546</v>
      </c>
      <c r="B41" s="292"/>
      <c r="C41" s="292"/>
      <c r="D41" s="292"/>
      <c r="E41" s="292"/>
      <c r="F41" s="292"/>
      <c r="G41" s="292"/>
      <c r="H41" s="292"/>
    </row>
    <row r="42" spans="1:8" x14ac:dyDescent="0.25">
      <c r="A42" s="294" t="s">
        <v>547</v>
      </c>
      <c r="B42" s="275"/>
      <c r="C42" s="275"/>
      <c r="D42" s="275"/>
      <c r="E42" s="275"/>
      <c r="F42" s="275"/>
      <c r="G42" s="275"/>
      <c r="H42" s="275"/>
    </row>
    <row r="43" spans="1:8" x14ac:dyDescent="0.25">
      <c r="A43" s="190"/>
      <c r="B43" s="275"/>
      <c r="C43" s="275"/>
      <c r="D43" s="275"/>
      <c r="E43" s="275"/>
      <c r="F43" s="275"/>
      <c r="G43" s="292"/>
      <c r="H43" s="275"/>
    </row>
    <row r="44" spans="1:8" ht="15.75" x14ac:dyDescent="0.25">
      <c r="A44" s="236"/>
      <c r="B44" s="191" t="s">
        <v>548</v>
      </c>
      <c r="C44" s="295"/>
      <c r="D44" s="274"/>
      <c r="E44" s="274"/>
      <c r="F44" s="191" t="s">
        <v>549</v>
      </c>
      <c r="G44" s="295"/>
      <c r="H44" s="194"/>
    </row>
    <row r="45" spans="1:8" ht="15.75" x14ac:dyDescent="0.25">
      <c r="A45" s="236"/>
      <c r="B45" s="192"/>
      <c r="C45" s="194"/>
      <c r="D45" s="236"/>
      <c r="E45" s="236"/>
      <c r="F45" s="192"/>
      <c r="G45" s="194"/>
      <c r="H45" s="194"/>
    </row>
    <row r="46" spans="1:8" x14ac:dyDescent="0.25">
      <c r="A46" s="278"/>
      <c r="B46" s="190"/>
      <c r="C46" s="190"/>
      <c r="E46" s="278"/>
      <c r="F46" s="190"/>
      <c r="G46" s="190"/>
      <c r="H46" s="190"/>
    </row>
    <row r="47" spans="1:8" x14ac:dyDescent="0.25">
      <c r="A47" s="278"/>
      <c r="B47" s="190"/>
      <c r="C47" s="190"/>
      <c r="E47" s="278"/>
      <c r="F47" s="190"/>
      <c r="G47" s="190"/>
      <c r="H47" s="190"/>
    </row>
    <row r="48" spans="1:8" x14ac:dyDescent="0.25">
      <c r="A48" s="296"/>
      <c r="B48" s="237" t="s">
        <v>525</v>
      </c>
      <c r="C48" s="237"/>
      <c r="D48" s="296"/>
      <c r="E48" s="296"/>
      <c r="F48" s="237" t="s">
        <v>550</v>
      </c>
      <c r="G48" s="237"/>
      <c r="H48" s="237"/>
    </row>
    <row r="49" spans="1:8" x14ac:dyDescent="0.25">
      <c r="A49" s="296"/>
      <c r="B49" s="297">
        <v>43159</v>
      </c>
      <c r="C49" s="237"/>
      <c r="D49" s="296"/>
      <c r="E49" s="296"/>
      <c r="F49" s="297">
        <v>43159</v>
      </c>
      <c r="G49" s="237"/>
      <c r="H49" s="237"/>
    </row>
  </sheetData>
  <mergeCells count="2">
    <mergeCell ref="A1:H1"/>
    <mergeCell ref="A13:H1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8" sqref="I18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opLeftCell="A103" workbookViewId="0">
      <selection activeCell="D139" sqref="D139"/>
    </sheetView>
  </sheetViews>
  <sheetFormatPr baseColWidth="10" defaultRowHeight="15" x14ac:dyDescent="0.25"/>
  <cols>
    <col min="1" max="1" width="4.85546875" customWidth="1"/>
    <col min="2" max="2" width="15.28515625" customWidth="1"/>
    <col min="3" max="3" width="8" customWidth="1"/>
    <col min="4" max="4" width="94.140625" customWidth="1"/>
    <col min="5" max="5" width="12.140625" customWidth="1"/>
  </cols>
  <sheetData>
    <row r="1" spans="1:6" x14ac:dyDescent="0.25">
      <c r="B1" s="1" t="s">
        <v>0</v>
      </c>
      <c r="C1" s="1"/>
      <c r="D1" s="2"/>
      <c r="E1" s="3"/>
      <c r="F1" s="3"/>
    </row>
    <row r="2" spans="1:6" x14ac:dyDescent="0.25">
      <c r="B2" s="2"/>
      <c r="C2" s="2"/>
      <c r="D2" s="2"/>
      <c r="E2" s="3"/>
      <c r="F2" s="3"/>
    </row>
    <row r="3" spans="1:6" x14ac:dyDescent="0.25">
      <c r="B3" s="1" t="s">
        <v>25</v>
      </c>
      <c r="C3" s="1"/>
      <c r="D3" s="2"/>
      <c r="E3" s="3"/>
      <c r="F3" s="3"/>
    </row>
    <row r="4" spans="1:6" x14ac:dyDescent="0.25">
      <c r="B4" s="2"/>
      <c r="C4" s="2"/>
      <c r="D4" s="2"/>
      <c r="E4" s="3"/>
      <c r="F4" s="3"/>
    </row>
    <row r="5" spans="1:6" x14ac:dyDescent="0.25">
      <c r="A5" s="309" t="s">
        <v>17</v>
      </c>
      <c r="B5" s="36"/>
      <c r="C5" s="6"/>
      <c r="D5" s="6"/>
      <c r="E5" s="7"/>
      <c r="F5" s="69"/>
    </row>
    <row r="6" spans="1:6" ht="15" customHeight="1" x14ac:dyDescent="0.25">
      <c r="A6" s="310"/>
      <c r="B6" s="37" t="s">
        <v>3</v>
      </c>
      <c r="C6" s="8" t="s">
        <v>18</v>
      </c>
      <c r="D6" s="8" t="s">
        <v>4</v>
      </c>
      <c r="E6" s="38" t="s">
        <v>5</v>
      </c>
      <c r="F6" s="70" t="s">
        <v>6</v>
      </c>
    </row>
    <row r="7" spans="1:6" ht="15.75" customHeight="1" x14ac:dyDescent="0.25">
      <c r="A7" s="39"/>
      <c r="B7" s="40"/>
      <c r="C7" s="41"/>
      <c r="D7" s="41" t="s">
        <v>26</v>
      </c>
      <c r="E7" s="42">
        <v>22096326</v>
      </c>
      <c r="F7" s="71"/>
    </row>
    <row r="8" spans="1:6" ht="15" customHeight="1" x14ac:dyDescent="0.25">
      <c r="A8" s="298">
        <v>206</v>
      </c>
      <c r="B8" s="43">
        <v>43132</v>
      </c>
      <c r="C8" s="44" t="s">
        <v>27</v>
      </c>
      <c r="D8" s="45" t="s">
        <v>28</v>
      </c>
      <c r="E8" s="46"/>
      <c r="F8" s="46">
        <v>75000</v>
      </c>
    </row>
    <row r="9" spans="1:6" x14ac:dyDescent="0.25">
      <c r="A9" s="298">
        <v>207</v>
      </c>
      <c r="B9" s="43">
        <v>43132</v>
      </c>
      <c r="C9" s="44" t="s">
        <v>29</v>
      </c>
      <c r="D9" s="45" t="s">
        <v>30</v>
      </c>
      <c r="E9" s="46"/>
      <c r="F9" s="46">
        <v>80000</v>
      </c>
    </row>
    <row r="10" spans="1:6" ht="15" customHeight="1" x14ac:dyDescent="0.25">
      <c r="A10" s="298">
        <v>208</v>
      </c>
      <c r="B10" s="43">
        <v>43133</v>
      </c>
      <c r="C10" s="44" t="s">
        <v>27</v>
      </c>
      <c r="D10" s="45" t="s">
        <v>45</v>
      </c>
      <c r="E10" s="46"/>
      <c r="F10" s="46">
        <v>90000</v>
      </c>
    </row>
    <row r="11" spans="1:6" ht="15" customHeight="1" x14ac:dyDescent="0.25">
      <c r="A11" s="298">
        <v>209</v>
      </c>
      <c r="B11" s="43">
        <v>43133</v>
      </c>
      <c r="C11" s="44" t="s">
        <v>46</v>
      </c>
      <c r="D11" s="47" t="s">
        <v>47</v>
      </c>
      <c r="E11" s="46"/>
      <c r="F11" s="46">
        <v>115450</v>
      </c>
    </row>
    <row r="12" spans="1:6" ht="15" customHeight="1" x14ac:dyDescent="0.25">
      <c r="A12" s="298">
        <v>210</v>
      </c>
      <c r="B12" s="43">
        <v>43133</v>
      </c>
      <c r="C12" s="44" t="s">
        <v>27</v>
      </c>
      <c r="D12" s="45" t="s">
        <v>48</v>
      </c>
      <c r="E12" s="46"/>
      <c r="F12" s="46">
        <v>800000</v>
      </c>
    </row>
    <row r="13" spans="1:6" ht="15" customHeight="1" x14ac:dyDescent="0.25">
      <c r="A13" s="298">
        <v>211</v>
      </c>
      <c r="B13" s="43">
        <v>43133</v>
      </c>
      <c r="C13" s="44" t="s">
        <v>27</v>
      </c>
      <c r="D13" s="47" t="s">
        <v>49</v>
      </c>
      <c r="E13" s="46"/>
      <c r="F13" s="46">
        <v>20000</v>
      </c>
    </row>
    <row r="14" spans="1:6" ht="15" customHeight="1" x14ac:dyDescent="0.25">
      <c r="A14" s="298">
        <v>211</v>
      </c>
      <c r="B14" s="43">
        <v>43136</v>
      </c>
      <c r="C14" s="44" t="s">
        <v>20</v>
      </c>
      <c r="D14" s="47" t="s">
        <v>364</v>
      </c>
      <c r="E14" s="46"/>
      <c r="F14" s="46">
        <v>70000</v>
      </c>
    </row>
    <row r="15" spans="1:6" ht="15" customHeight="1" x14ac:dyDescent="0.25">
      <c r="A15" s="298">
        <v>212</v>
      </c>
      <c r="B15" s="43">
        <v>43136</v>
      </c>
      <c r="C15" s="44" t="s">
        <v>46</v>
      </c>
      <c r="D15" s="47" t="s">
        <v>61</v>
      </c>
      <c r="E15" s="46"/>
      <c r="F15" s="46">
        <v>1500000</v>
      </c>
    </row>
    <row r="16" spans="1:6" ht="15" customHeight="1" x14ac:dyDescent="0.25">
      <c r="A16" s="298">
        <v>213</v>
      </c>
      <c r="B16" s="43">
        <v>43136</v>
      </c>
      <c r="C16" s="44" t="s">
        <v>27</v>
      </c>
      <c r="D16" s="47" t="s">
        <v>296</v>
      </c>
      <c r="E16" s="46"/>
      <c r="F16" s="46">
        <v>34000</v>
      </c>
    </row>
    <row r="17" spans="1:6" ht="15" customHeight="1" x14ac:dyDescent="0.25">
      <c r="A17" s="298">
        <v>214</v>
      </c>
      <c r="B17" s="43">
        <v>43136</v>
      </c>
      <c r="C17" s="44" t="s">
        <v>46</v>
      </c>
      <c r="D17" s="47" t="s">
        <v>64</v>
      </c>
      <c r="E17" s="46"/>
      <c r="F17" s="46">
        <v>150000</v>
      </c>
    </row>
    <row r="18" spans="1:6" ht="15" customHeight="1" x14ac:dyDescent="0.25">
      <c r="A18" s="298">
        <v>215</v>
      </c>
      <c r="B18" s="43">
        <v>43136</v>
      </c>
      <c r="C18" s="44" t="s">
        <v>46</v>
      </c>
      <c r="D18" s="47" t="s">
        <v>65</v>
      </c>
      <c r="E18" s="46"/>
      <c r="F18" s="46">
        <v>160000</v>
      </c>
    </row>
    <row r="19" spans="1:6" ht="15" customHeight="1" x14ac:dyDescent="0.25">
      <c r="A19" s="298">
        <v>216</v>
      </c>
      <c r="B19" s="43">
        <v>43136</v>
      </c>
      <c r="C19" s="44" t="s">
        <v>46</v>
      </c>
      <c r="D19" s="47" t="s">
        <v>66</v>
      </c>
      <c r="E19" s="46"/>
      <c r="F19" s="46">
        <v>70000</v>
      </c>
    </row>
    <row r="20" spans="1:6" ht="15" customHeight="1" x14ac:dyDescent="0.25">
      <c r="A20" s="298">
        <v>216</v>
      </c>
      <c r="B20" s="43">
        <v>43136</v>
      </c>
      <c r="C20" s="44" t="s">
        <v>20</v>
      </c>
      <c r="D20" s="47" t="s">
        <v>356</v>
      </c>
      <c r="E20" s="46"/>
      <c r="F20" s="46">
        <v>150000</v>
      </c>
    </row>
    <row r="21" spans="1:6" ht="15" customHeight="1" x14ac:dyDescent="0.25">
      <c r="A21" s="298">
        <v>217</v>
      </c>
      <c r="B21" s="43">
        <v>43137</v>
      </c>
      <c r="C21" s="44" t="s">
        <v>21</v>
      </c>
      <c r="D21" s="47" t="s">
        <v>50</v>
      </c>
      <c r="E21" s="46"/>
      <c r="F21" s="60">
        <v>2000000</v>
      </c>
    </row>
    <row r="22" spans="1:6" x14ac:dyDescent="0.25">
      <c r="A22" s="298">
        <v>218</v>
      </c>
      <c r="B22" s="43">
        <v>43137</v>
      </c>
      <c r="C22" s="44" t="s">
        <v>29</v>
      </c>
      <c r="D22" s="47" t="s">
        <v>51</v>
      </c>
      <c r="E22" s="46"/>
      <c r="F22" s="60">
        <v>70000</v>
      </c>
    </row>
    <row r="23" spans="1:6" ht="15" customHeight="1" x14ac:dyDescent="0.25">
      <c r="A23" s="298">
        <v>219</v>
      </c>
      <c r="B23" s="43">
        <v>43137</v>
      </c>
      <c r="C23" s="44" t="s">
        <v>19</v>
      </c>
      <c r="D23" s="47" t="s">
        <v>51</v>
      </c>
      <c r="E23" s="46"/>
      <c r="F23" s="46">
        <v>70000</v>
      </c>
    </row>
    <row r="24" spans="1:6" ht="15" customHeight="1" x14ac:dyDescent="0.25">
      <c r="A24" s="298">
        <v>220</v>
      </c>
      <c r="B24" s="43">
        <v>43137</v>
      </c>
      <c r="C24" s="44" t="s">
        <v>20</v>
      </c>
      <c r="D24" s="47" t="s">
        <v>24</v>
      </c>
      <c r="E24" s="46"/>
      <c r="F24" s="46">
        <v>75000</v>
      </c>
    </row>
    <row r="25" spans="1:6" ht="15" customHeight="1" x14ac:dyDescent="0.25">
      <c r="A25" s="298">
        <v>221</v>
      </c>
      <c r="B25" s="43">
        <v>43137</v>
      </c>
      <c r="C25" s="44" t="s">
        <v>20</v>
      </c>
      <c r="D25" s="47" t="s">
        <v>52</v>
      </c>
      <c r="E25" s="46"/>
      <c r="F25" s="46">
        <v>30000</v>
      </c>
    </row>
    <row r="26" spans="1:6" ht="15" customHeight="1" x14ac:dyDescent="0.25">
      <c r="A26" s="298">
        <v>222</v>
      </c>
      <c r="B26" s="43">
        <v>43137</v>
      </c>
      <c r="C26" s="44" t="s">
        <v>27</v>
      </c>
      <c r="D26" s="47" t="s">
        <v>58</v>
      </c>
      <c r="E26" s="46"/>
      <c r="F26" s="60">
        <v>40000</v>
      </c>
    </row>
    <row r="27" spans="1:6" ht="15" customHeight="1" x14ac:dyDescent="0.25">
      <c r="A27" s="298">
        <v>223</v>
      </c>
      <c r="B27" s="43">
        <v>43137</v>
      </c>
      <c r="C27" s="44" t="s">
        <v>27</v>
      </c>
      <c r="D27" s="47" t="s">
        <v>53</v>
      </c>
      <c r="E27" s="46"/>
      <c r="F27" s="60">
        <v>120000</v>
      </c>
    </row>
    <row r="28" spans="1:6" ht="15" customHeight="1" x14ac:dyDescent="0.25">
      <c r="A28" s="298">
        <v>224</v>
      </c>
      <c r="B28" s="43">
        <v>43137</v>
      </c>
      <c r="C28" s="44" t="s">
        <v>46</v>
      </c>
      <c r="D28" s="47" t="s">
        <v>67</v>
      </c>
      <c r="E28" s="46"/>
      <c r="F28" s="60">
        <v>30000</v>
      </c>
    </row>
    <row r="29" spans="1:6" ht="15" customHeight="1" x14ac:dyDescent="0.25">
      <c r="A29" s="298">
        <v>225</v>
      </c>
      <c r="B29" s="43">
        <v>43137</v>
      </c>
      <c r="C29" s="44" t="s">
        <v>46</v>
      </c>
      <c r="D29" s="47" t="s">
        <v>68</v>
      </c>
      <c r="E29" s="46"/>
      <c r="F29" s="60">
        <v>90000</v>
      </c>
    </row>
    <row r="30" spans="1:6" ht="15" customHeight="1" x14ac:dyDescent="0.25">
      <c r="A30" s="298">
        <v>225</v>
      </c>
      <c r="B30" s="43">
        <v>43137</v>
      </c>
      <c r="C30" s="44" t="s">
        <v>20</v>
      </c>
      <c r="D30" s="47" t="s">
        <v>358</v>
      </c>
      <c r="E30" s="46"/>
      <c r="F30" s="60">
        <v>90000</v>
      </c>
    </row>
    <row r="31" spans="1:6" ht="15" customHeight="1" x14ac:dyDescent="0.25">
      <c r="A31" s="298">
        <v>226</v>
      </c>
      <c r="B31" s="48">
        <v>43137</v>
      </c>
      <c r="C31" s="49" t="s">
        <v>27</v>
      </c>
      <c r="D31" s="55" t="s">
        <v>70</v>
      </c>
      <c r="E31" s="50">
        <v>8000000</v>
      </c>
      <c r="F31" s="74"/>
    </row>
    <row r="32" spans="1:6" ht="15" customHeight="1" x14ac:dyDescent="0.25">
      <c r="A32" s="298">
        <v>227</v>
      </c>
      <c r="B32" s="43">
        <v>43138</v>
      </c>
      <c r="C32" s="44" t="s">
        <v>27</v>
      </c>
      <c r="D32" s="47" t="s">
        <v>54</v>
      </c>
      <c r="E32" s="46"/>
      <c r="F32" s="60">
        <v>226140</v>
      </c>
    </row>
    <row r="33" spans="1:6" ht="15" customHeight="1" x14ac:dyDescent="0.25">
      <c r="A33" s="298">
        <v>228</v>
      </c>
      <c r="B33" s="43">
        <v>43138</v>
      </c>
      <c r="C33" s="44" t="s">
        <v>19</v>
      </c>
      <c r="D33" s="47" t="s">
        <v>23</v>
      </c>
      <c r="E33" s="51"/>
      <c r="F33" s="299">
        <v>50000</v>
      </c>
    </row>
    <row r="34" spans="1:6" ht="15" customHeight="1" x14ac:dyDescent="0.25">
      <c r="A34" s="298">
        <v>229</v>
      </c>
      <c r="B34" s="43">
        <v>43138</v>
      </c>
      <c r="C34" s="44" t="s">
        <v>22</v>
      </c>
      <c r="D34" s="47" t="s">
        <v>57</v>
      </c>
      <c r="E34" s="52"/>
      <c r="F34" s="46">
        <v>70000</v>
      </c>
    </row>
    <row r="35" spans="1:6" ht="15" customHeight="1" x14ac:dyDescent="0.25">
      <c r="A35" s="298">
        <v>230</v>
      </c>
      <c r="B35" s="43">
        <v>43138</v>
      </c>
      <c r="C35" s="44" t="s">
        <v>27</v>
      </c>
      <c r="D35" s="53" t="s">
        <v>59</v>
      </c>
      <c r="E35" s="52"/>
      <c r="F35" s="46">
        <v>35000</v>
      </c>
    </row>
    <row r="36" spans="1:6" ht="15" customHeight="1" x14ac:dyDescent="0.25">
      <c r="A36" s="298">
        <v>231</v>
      </c>
      <c r="B36" s="43">
        <v>43138</v>
      </c>
      <c r="C36" s="44" t="s">
        <v>27</v>
      </c>
      <c r="D36" s="47" t="s">
        <v>77</v>
      </c>
      <c r="E36" s="46"/>
      <c r="F36" s="46">
        <v>400000</v>
      </c>
    </row>
    <row r="37" spans="1:6" ht="15" customHeight="1" x14ac:dyDescent="0.25">
      <c r="A37" s="298">
        <v>232</v>
      </c>
      <c r="B37" s="43">
        <v>43138</v>
      </c>
      <c r="C37" s="44" t="s">
        <v>27</v>
      </c>
      <c r="D37" s="54" t="s">
        <v>78</v>
      </c>
      <c r="E37" s="52"/>
      <c r="F37" s="46">
        <v>100000</v>
      </c>
    </row>
    <row r="38" spans="1:6" ht="15" customHeight="1" x14ac:dyDescent="0.25">
      <c r="A38" s="298">
        <v>233</v>
      </c>
      <c r="B38" s="43">
        <v>43138</v>
      </c>
      <c r="C38" s="44" t="s">
        <v>27</v>
      </c>
      <c r="D38" s="54" t="s">
        <v>80</v>
      </c>
      <c r="E38" s="52"/>
      <c r="F38" s="46">
        <v>75000</v>
      </c>
    </row>
    <row r="39" spans="1:6" ht="15" customHeight="1" x14ac:dyDescent="0.25">
      <c r="A39" s="298">
        <v>234</v>
      </c>
      <c r="B39" s="48">
        <v>43139</v>
      </c>
      <c r="C39" s="49" t="s">
        <v>27</v>
      </c>
      <c r="D39" s="55" t="s">
        <v>75</v>
      </c>
      <c r="E39" s="50">
        <v>8000000</v>
      </c>
      <c r="F39" s="74"/>
    </row>
    <row r="40" spans="1:6" ht="15" customHeight="1" x14ac:dyDescent="0.25">
      <c r="A40" s="298">
        <v>235</v>
      </c>
      <c r="B40" s="43">
        <v>43139</v>
      </c>
      <c r="C40" s="44" t="s">
        <v>27</v>
      </c>
      <c r="D40" s="54" t="s">
        <v>82</v>
      </c>
      <c r="E40" s="52"/>
      <c r="F40" s="46">
        <v>3000000</v>
      </c>
    </row>
    <row r="41" spans="1:6" ht="15" customHeight="1" x14ac:dyDescent="0.25">
      <c r="A41" s="298">
        <v>236</v>
      </c>
      <c r="B41" s="43">
        <v>43139</v>
      </c>
      <c r="C41" s="44" t="s">
        <v>27</v>
      </c>
      <c r="D41" s="54" t="s">
        <v>84</v>
      </c>
      <c r="E41" s="52"/>
      <c r="F41" s="46">
        <v>1510500</v>
      </c>
    </row>
    <row r="42" spans="1:6" ht="15" customHeight="1" x14ac:dyDescent="0.25">
      <c r="A42" s="298">
        <v>237</v>
      </c>
      <c r="B42" s="43">
        <v>43139</v>
      </c>
      <c r="C42" s="44" t="s">
        <v>27</v>
      </c>
      <c r="D42" s="47" t="s">
        <v>86</v>
      </c>
      <c r="E42" s="46"/>
      <c r="F42" s="60">
        <v>70000</v>
      </c>
    </row>
    <row r="43" spans="1:6" ht="15" customHeight="1" x14ac:dyDescent="0.25">
      <c r="A43" s="298">
        <v>238</v>
      </c>
      <c r="B43" s="43">
        <v>43139</v>
      </c>
      <c r="C43" s="44" t="s">
        <v>27</v>
      </c>
      <c r="D43" s="47" t="s">
        <v>89</v>
      </c>
      <c r="E43" s="46"/>
      <c r="F43" s="46">
        <v>70000</v>
      </c>
    </row>
    <row r="44" spans="1:6" ht="15" customHeight="1" x14ac:dyDescent="0.25">
      <c r="A44" s="298">
        <v>239</v>
      </c>
      <c r="B44" s="43">
        <v>43139</v>
      </c>
      <c r="C44" s="44" t="s">
        <v>19</v>
      </c>
      <c r="D44" s="47" t="s">
        <v>90</v>
      </c>
      <c r="E44" s="46"/>
      <c r="F44" s="46">
        <v>300000</v>
      </c>
    </row>
    <row r="45" spans="1:6" ht="15" customHeight="1" x14ac:dyDescent="0.25">
      <c r="A45" s="298">
        <v>240</v>
      </c>
      <c r="B45" s="43">
        <v>43139</v>
      </c>
      <c r="C45" s="44" t="s">
        <v>19</v>
      </c>
      <c r="D45" s="47" t="s">
        <v>91</v>
      </c>
      <c r="E45" s="46"/>
      <c r="F45" s="46">
        <v>700000</v>
      </c>
    </row>
    <row r="46" spans="1:6" ht="15" customHeight="1" x14ac:dyDescent="0.25">
      <c r="A46" s="298">
        <v>241</v>
      </c>
      <c r="B46" s="43">
        <v>43140</v>
      </c>
      <c r="C46" s="44" t="s">
        <v>21</v>
      </c>
      <c r="D46" s="54" t="s">
        <v>92</v>
      </c>
      <c r="E46" s="46"/>
      <c r="F46" s="46">
        <v>45000</v>
      </c>
    </row>
    <row r="47" spans="1:6" x14ac:dyDescent="0.25">
      <c r="A47" s="298">
        <v>242</v>
      </c>
      <c r="B47" s="43">
        <v>43140</v>
      </c>
      <c r="C47" s="44" t="s">
        <v>29</v>
      </c>
      <c r="D47" s="47" t="s">
        <v>94</v>
      </c>
      <c r="E47" s="46"/>
      <c r="F47" s="46">
        <v>80000</v>
      </c>
    </row>
    <row r="48" spans="1:6" ht="15" customHeight="1" x14ac:dyDescent="0.25">
      <c r="A48" s="298">
        <v>243</v>
      </c>
      <c r="B48" s="43">
        <v>43143</v>
      </c>
      <c r="C48" s="44" t="s">
        <v>46</v>
      </c>
      <c r="D48" s="47" t="s">
        <v>66</v>
      </c>
      <c r="E48" s="46"/>
      <c r="F48" s="46">
        <v>70000</v>
      </c>
    </row>
    <row r="49" spans="1:6" ht="15" customHeight="1" x14ac:dyDescent="0.25">
      <c r="A49" s="298">
        <v>244</v>
      </c>
      <c r="B49" s="43">
        <v>43143</v>
      </c>
      <c r="C49" s="44" t="s">
        <v>46</v>
      </c>
      <c r="D49" s="45" t="s">
        <v>96</v>
      </c>
      <c r="E49" s="46"/>
      <c r="F49" s="46">
        <v>160000</v>
      </c>
    </row>
    <row r="50" spans="1:6" x14ac:dyDescent="0.25">
      <c r="A50" s="298">
        <v>245</v>
      </c>
      <c r="B50" s="43">
        <v>43143</v>
      </c>
      <c r="C50" s="44" t="s">
        <v>29</v>
      </c>
      <c r="D50" s="54" t="s">
        <v>98</v>
      </c>
      <c r="E50" s="46"/>
      <c r="F50" s="46">
        <v>70000</v>
      </c>
    </row>
    <row r="51" spans="1:6" x14ac:dyDescent="0.25">
      <c r="A51" s="298">
        <v>246</v>
      </c>
      <c r="B51" s="43">
        <v>43143</v>
      </c>
      <c r="C51" s="44" t="s">
        <v>29</v>
      </c>
      <c r="D51" s="54" t="s">
        <v>100</v>
      </c>
      <c r="E51" s="46"/>
      <c r="F51" s="46">
        <v>125000</v>
      </c>
    </row>
    <row r="52" spans="1:6" ht="15" customHeight="1" x14ac:dyDescent="0.25">
      <c r="A52" s="298">
        <v>247</v>
      </c>
      <c r="B52" s="43">
        <v>43143</v>
      </c>
      <c r="C52" s="44" t="s">
        <v>27</v>
      </c>
      <c r="D52" s="47" t="s">
        <v>77</v>
      </c>
      <c r="E52" s="46"/>
      <c r="F52" s="60">
        <v>400000</v>
      </c>
    </row>
    <row r="53" spans="1:6" ht="15" customHeight="1" x14ac:dyDescent="0.25">
      <c r="A53" s="298">
        <v>248</v>
      </c>
      <c r="B53" s="43">
        <v>43143</v>
      </c>
      <c r="C53" s="44" t="s">
        <v>22</v>
      </c>
      <c r="D53" s="47" t="s">
        <v>103</v>
      </c>
      <c r="E53" s="46"/>
      <c r="F53" s="46">
        <v>70000</v>
      </c>
    </row>
    <row r="54" spans="1:6" ht="15" customHeight="1" x14ac:dyDescent="0.25">
      <c r="A54" s="298">
        <v>249</v>
      </c>
      <c r="B54" s="43">
        <v>43143</v>
      </c>
      <c r="C54" s="44" t="s">
        <v>19</v>
      </c>
      <c r="D54" s="47" t="s">
        <v>23</v>
      </c>
      <c r="E54" s="46"/>
      <c r="F54" s="46">
        <v>50000</v>
      </c>
    </row>
    <row r="55" spans="1:6" ht="15" customHeight="1" x14ac:dyDescent="0.25">
      <c r="A55" s="298">
        <v>250</v>
      </c>
      <c r="B55" s="43">
        <v>43143</v>
      </c>
      <c r="C55" s="44" t="s">
        <v>20</v>
      </c>
      <c r="D55" s="47" t="s">
        <v>106</v>
      </c>
      <c r="E55" s="58"/>
      <c r="F55" s="73">
        <v>75000</v>
      </c>
    </row>
    <row r="56" spans="1:6" ht="15" customHeight="1" x14ac:dyDescent="0.25">
      <c r="A56" s="298">
        <v>251</v>
      </c>
      <c r="B56" s="43">
        <v>43143</v>
      </c>
      <c r="C56" s="44" t="s">
        <v>27</v>
      </c>
      <c r="D56" s="54" t="s">
        <v>108</v>
      </c>
      <c r="E56" s="58"/>
      <c r="F56" s="73">
        <v>150000</v>
      </c>
    </row>
    <row r="57" spans="1:6" ht="15" customHeight="1" x14ac:dyDescent="0.25">
      <c r="A57" s="298">
        <v>252</v>
      </c>
      <c r="B57" s="43">
        <v>43144</v>
      </c>
      <c r="C57" s="44" t="s">
        <v>21</v>
      </c>
      <c r="D57" s="54" t="s">
        <v>110</v>
      </c>
      <c r="E57" s="58"/>
      <c r="F57" s="73">
        <v>15000</v>
      </c>
    </row>
    <row r="58" spans="1:6" x14ac:dyDescent="0.25">
      <c r="A58" s="298">
        <v>253</v>
      </c>
      <c r="B58" s="43">
        <v>43144</v>
      </c>
      <c r="C58" s="44" t="s">
        <v>29</v>
      </c>
      <c r="D58" s="54" t="s">
        <v>112</v>
      </c>
      <c r="E58" s="58"/>
      <c r="F58" s="73">
        <v>75000</v>
      </c>
    </row>
    <row r="59" spans="1:6" ht="15" customHeight="1" x14ac:dyDescent="0.25">
      <c r="A59" s="298">
        <v>254</v>
      </c>
      <c r="B59" s="77">
        <v>43144</v>
      </c>
      <c r="C59" s="78" t="s">
        <v>27</v>
      </c>
      <c r="D59" s="79" t="s">
        <v>114</v>
      </c>
      <c r="E59" s="80">
        <v>3000000</v>
      </c>
      <c r="F59" s="80"/>
    </row>
    <row r="60" spans="1:6" ht="15" customHeight="1" x14ac:dyDescent="0.25">
      <c r="A60" s="298">
        <v>255</v>
      </c>
      <c r="B60" s="43">
        <v>43144</v>
      </c>
      <c r="C60" s="44" t="s">
        <v>27</v>
      </c>
      <c r="D60" s="57" t="s">
        <v>115</v>
      </c>
      <c r="E60" s="46"/>
      <c r="F60" s="60">
        <v>450000</v>
      </c>
    </row>
    <row r="61" spans="1:6" ht="15" customHeight="1" x14ac:dyDescent="0.25">
      <c r="A61" s="298">
        <v>256</v>
      </c>
      <c r="B61" s="43">
        <v>43144</v>
      </c>
      <c r="C61" s="44" t="s">
        <v>46</v>
      </c>
      <c r="D61" s="57" t="s">
        <v>117</v>
      </c>
      <c r="E61" s="46"/>
      <c r="F61" s="60">
        <v>240000</v>
      </c>
    </row>
    <row r="62" spans="1:6" ht="15" customHeight="1" x14ac:dyDescent="0.25">
      <c r="A62" s="298">
        <v>257</v>
      </c>
      <c r="B62" s="43">
        <v>43144</v>
      </c>
      <c r="C62" s="44" t="s">
        <v>19</v>
      </c>
      <c r="D62" s="57" t="s">
        <v>119</v>
      </c>
      <c r="E62" s="46"/>
      <c r="F62" s="60">
        <v>60000</v>
      </c>
    </row>
    <row r="63" spans="1:6" ht="15" customHeight="1" x14ac:dyDescent="0.25">
      <c r="A63" s="298">
        <v>258</v>
      </c>
      <c r="B63" s="43">
        <v>43144</v>
      </c>
      <c r="C63" s="44" t="s">
        <v>19</v>
      </c>
      <c r="D63" s="57" t="s">
        <v>121</v>
      </c>
      <c r="E63" s="46"/>
      <c r="F63" s="60">
        <v>800000</v>
      </c>
    </row>
    <row r="64" spans="1:6" ht="15" customHeight="1" x14ac:dyDescent="0.25">
      <c r="A64" s="298">
        <v>259</v>
      </c>
      <c r="B64" s="43">
        <v>43145</v>
      </c>
      <c r="C64" s="44" t="s">
        <v>22</v>
      </c>
      <c r="D64" s="57" t="s">
        <v>122</v>
      </c>
      <c r="E64" s="46"/>
      <c r="F64" s="60">
        <v>13000</v>
      </c>
    </row>
    <row r="65" spans="1:6" ht="15" customHeight="1" x14ac:dyDescent="0.25">
      <c r="A65" s="298">
        <v>260</v>
      </c>
      <c r="B65" s="43">
        <v>43145</v>
      </c>
      <c r="C65" s="44" t="s">
        <v>22</v>
      </c>
      <c r="D65" s="57" t="s">
        <v>124</v>
      </c>
      <c r="E65" s="59"/>
      <c r="F65" s="60">
        <v>35000</v>
      </c>
    </row>
    <row r="66" spans="1:6" ht="15" customHeight="1" x14ac:dyDescent="0.25">
      <c r="A66" s="298">
        <v>261</v>
      </c>
      <c r="B66" s="43">
        <v>43145</v>
      </c>
      <c r="C66" s="44" t="s">
        <v>27</v>
      </c>
      <c r="D66" s="57" t="s">
        <v>126</v>
      </c>
      <c r="E66" s="59"/>
      <c r="F66" s="60">
        <v>14000</v>
      </c>
    </row>
    <row r="67" spans="1:6" x14ac:dyDescent="0.25">
      <c r="A67" s="298">
        <v>262</v>
      </c>
      <c r="B67" s="43">
        <v>43145</v>
      </c>
      <c r="C67" s="44" t="s">
        <v>29</v>
      </c>
      <c r="D67" s="57" t="s">
        <v>128</v>
      </c>
      <c r="E67" s="59"/>
      <c r="F67" s="60">
        <v>70000</v>
      </c>
    </row>
    <row r="68" spans="1:6" x14ac:dyDescent="0.25">
      <c r="A68" s="298">
        <v>263</v>
      </c>
      <c r="B68" s="43">
        <v>43145</v>
      </c>
      <c r="C68" s="44" t="s">
        <v>29</v>
      </c>
      <c r="D68" s="57" t="s">
        <v>130</v>
      </c>
      <c r="E68" s="59"/>
      <c r="F68" s="60">
        <v>40000</v>
      </c>
    </row>
    <row r="69" spans="1:6" ht="15" customHeight="1" x14ac:dyDescent="0.25">
      <c r="A69" s="298">
        <v>264</v>
      </c>
      <c r="B69" s="43">
        <v>43146</v>
      </c>
      <c r="C69" s="44" t="s">
        <v>20</v>
      </c>
      <c r="D69" s="47" t="s">
        <v>134</v>
      </c>
      <c r="E69" s="46"/>
      <c r="F69" s="60">
        <v>70000</v>
      </c>
    </row>
    <row r="70" spans="1:6" ht="15" customHeight="1" x14ac:dyDescent="0.25">
      <c r="A70" s="298">
        <v>265</v>
      </c>
      <c r="B70" s="43">
        <v>43146</v>
      </c>
      <c r="C70" s="44" t="s">
        <v>46</v>
      </c>
      <c r="D70" s="57" t="s">
        <v>135</v>
      </c>
      <c r="E70" s="46"/>
      <c r="F70" s="46">
        <v>70000</v>
      </c>
    </row>
    <row r="71" spans="1:6" ht="15" customHeight="1" x14ac:dyDescent="0.25">
      <c r="A71" s="298">
        <v>266</v>
      </c>
      <c r="B71" s="48">
        <v>43146</v>
      </c>
      <c r="C71" s="49" t="s">
        <v>27</v>
      </c>
      <c r="D71" s="55" t="s">
        <v>132</v>
      </c>
      <c r="E71" s="50">
        <v>13000000</v>
      </c>
      <c r="F71" s="74"/>
    </row>
    <row r="72" spans="1:6" ht="15" customHeight="1" x14ac:dyDescent="0.25">
      <c r="A72" s="298">
        <v>267</v>
      </c>
      <c r="B72" s="43">
        <v>43146</v>
      </c>
      <c r="C72" s="44" t="s">
        <v>22</v>
      </c>
      <c r="D72" s="57" t="s">
        <v>140</v>
      </c>
      <c r="E72" s="46"/>
      <c r="F72" s="46">
        <v>10000</v>
      </c>
    </row>
    <row r="73" spans="1:6" ht="15" customHeight="1" x14ac:dyDescent="0.25">
      <c r="A73" s="298">
        <v>268</v>
      </c>
      <c r="B73" s="43">
        <v>43146</v>
      </c>
      <c r="C73" s="44" t="s">
        <v>22</v>
      </c>
      <c r="D73" s="57" t="s">
        <v>139</v>
      </c>
      <c r="E73" s="46"/>
      <c r="F73" s="46">
        <v>15000</v>
      </c>
    </row>
    <row r="74" spans="1:6" ht="15" customHeight="1" x14ac:dyDescent="0.25">
      <c r="A74" s="298">
        <v>269</v>
      </c>
      <c r="B74" s="43">
        <v>43146</v>
      </c>
      <c r="C74" s="44" t="s">
        <v>22</v>
      </c>
      <c r="D74" s="57" t="s">
        <v>141</v>
      </c>
      <c r="E74" s="46"/>
      <c r="F74" s="46">
        <v>20000</v>
      </c>
    </row>
    <row r="75" spans="1:6" ht="15" customHeight="1" x14ac:dyDescent="0.25">
      <c r="A75" s="298">
        <v>270</v>
      </c>
      <c r="B75" s="43">
        <v>43146</v>
      </c>
      <c r="C75" s="44" t="s">
        <v>143</v>
      </c>
      <c r="D75" s="57" t="s">
        <v>144</v>
      </c>
      <c r="E75" s="46"/>
      <c r="F75" s="46">
        <v>12050000</v>
      </c>
    </row>
    <row r="76" spans="1:6" ht="15" customHeight="1" x14ac:dyDescent="0.25">
      <c r="A76" s="298">
        <v>271</v>
      </c>
      <c r="B76" s="43">
        <v>43146</v>
      </c>
      <c r="C76" s="44" t="s">
        <v>22</v>
      </c>
      <c r="D76" s="45" t="s">
        <v>174</v>
      </c>
      <c r="E76" s="46"/>
      <c r="F76" s="46">
        <v>191000</v>
      </c>
    </row>
    <row r="77" spans="1:6" ht="15" customHeight="1" x14ac:dyDescent="0.25">
      <c r="A77" s="298">
        <v>272</v>
      </c>
      <c r="B77" s="61">
        <v>43146</v>
      </c>
      <c r="C77" s="62" t="s">
        <v>27</v>
      </c>
      <c r="D77" s="76" t="s">
        <v>173</v>
      </c>
      <c r="E77" s="75">
        <v>100000</v>
      </c>
      <c r="F77" s="75"/>
    </row>
    <row r="78" spans="1:6" ht="15" customHeight="1" x14ac:dyDescent="0.25">
      <c r="A78" s="298">
        <v>273</v>
      </c>
      <c r="B78" s="43">
        <v>43146</v>
      </c>
      <c r="C78" s="44" t="s">
        <v>46</v>
      </c>
      <c r="D78" s="57" t="s">
        <v>96</v>
      </c>
      <c r="E78" s="46"/>
      <c r="F78" s="46">
        <v>160000</v>
      </c>
    </row>
    <row r="79" spans="1:6" ht="15" customHeight="1" x14ac:dyDescent="0.25">
      <c r="A79" s="298">
        <v>274</v>
      </c>
      <c r="B79" s="43">
        <v>43147</v>
      </c>
      <c r="C79" s="44" t="s">
        <v>46</v>
      </c>
      <c r="D79" s="57" t="s">
        <v>96</v>
      </c>
      <c r="E79" s="46"/>
      <c r="F79" s="60">
        <v>160000</v>
      </c>
    </row>
    <row r="80" spans="1:6" ht="15" customHeight="1" x14ac:dyDescent="0.25">
      <c r="A80" s="298">
        <v>275</v>
      </c>
      <c r="B80" s="43">
        <v>43147</v>
      </c>
      <c r="C80" s="44" t="s">
        <v>46</v>
      </c>
      <c r="D80" s="47" t="s">
        <v>189</v>
      </c>
      <c r="E80" s="60"/>
      <c r="F80" s="60">
        <v>585000</v>
      </c>
    </row>
    <row r="81" spans="1:6" ht="15" customHeight="1" x14ac:dyDescent="0.25">
      <c r="A81" s="298">
        <v>276</v>
      </c>
      <c r="B81" s="43">
        <v>43147</v>
      </c>
      <c r="C81" s="44" t="s">
        <v>20</v>
      </c>
      <c r="D81" s="57" t="s">
        <v>146</v>
      </c>
      <c r="E81" s="46"/>
      <c r="F81" s="60">
        <v>10000</v>
      </c>
    </row>
    <row r="82" spans="1:6" x14ac:dyDescent="0.25">
      <c r="A82" s="298">
        <v>277</v>
      </c>
      <c r="B82" s="43">
        <v>43147</v>
      </c>
      <c r="C82" s="44" t="s">
        <v>29</v>
      </c>
      <c r="D82" s="57" t="s">
        <v>94</v>
      </c>
      <c r="E82" s="46"/>
      <c r="F82" s="60">
        <v>80000</v>
      </c>
    </row>
    <row r="83" spans="1:6" ht="15" customHeight="1" x14ac:dyDescent="0.25">
      <c r="A83" s="298">
        <v>278</v>
      </c>
      <c r="B83" s="43">
        <v>43147</v>
      </c>
      <c r="C83" s="44" t="s">
        <v>27</v>
      </c>
      <c r="D83" s="57" t="s">
        <v>148</v>
      </c>
      <c r="E83" s="46"/>
      <c r="F83" s="60">
        <v>70000</v>
      </c>
    </row>
    <row r="84" spans="1:6" ht="15" customHeight="1" x14ac:dyDescent="0.25">
      <c r="A84" s="298">
        <v>279</v>
      </c>
      <c r="B84" s="43">
        <v>43151</v>
      </c>
      <c r="C84" s="44" t="s">
        <v>22</v>
      </c>
      <c r="D84" s="57" t="s">
        <v>149</v>
      </c>
      <c r="E84" s="46"/>
      <c r="F84" s="60">
        <v>70000</v>
      </c>
    </row>
    <row r="85" spans="1:6" ht="15" customHeight="1" x14ac:dyDescent="0.25">
      <c r="A85" s="298">
        <v>280</v>
      </c>
      <c r="B85" s="43">
        <v>43149</v>
      </c>
      <c r="C85" s="44" t="s">
        <v>21</v>
      </c>
      <c r="D85" s="57" t="s">
        <v>150</v>
      </c>
      <c r="E85" s="46"/>
      <c r="F85" s="60">
        <v>500000</v>
      </c>
    </row>
    <row r="86" spans="1:6" ht="15" customHeight="1" x14ac:dyDescent="0.25">
      <c r="A86" s="298">
        <v>281</v>
      </c>
      <c r="B86" s="43">
        <v>43149</v>
      </c>
      <c r="C86" s="44" t="s">
        <v>27</v>
      </c>
      <c r="D86" s="57" t="s">
        <v>151</v>
      </c>
      <c r="E86" s="46"/>
      <c r="F86" s="60">
        <v>12000</v>
      </c>
    </row>
    <row r="87" spans="1:6" ht="15" customHeight="1" x14ac:dyDescent="0.25">
      <c r="A87" s="298">
        <v>282</v>
      </c>
      <c r="B87" s="43">
        <v>43151</v>
      </c>
      <c r="C87" s="44" t="s">
        <v>152</v>
      </c>
      <c r="D87" s="57" t="s">
        <v>153</v>
      </c>
      <c r="E87" s="46"/>
      <c r="F87" s="60">
        <v>70000</v>
      </c>
    </row>
    <row r="88" spans="1:6" ht="15" customHeight="1" x14ac:dyDescent="0.25">
      <c r="A88" s="298">
        <v>283</v>
      </c>
      <c r="B88" s="43">
        <v>43151</v>
      </c>
      <c r="C88" s="44" t="s">
        <v>20</v>
      </c>
      <c r="D88" s="57" t="s">
        <v>154</v>
      </c>
      <c r="E88" s="46"/>
      <c r="F88" s="60">
        <v>10000</v>
      </c>
    </row>
    <row r="89" spans="1:6" ht="15" customHeight="1" x14ac:dyDescent="0.25">
      <c r="A89" s="298">
        <v>284</v>
      </c>
      <c r="B89" s="43">
        <v>43151</v>
      </c>
      <c r="C89" s="44" t="s">
        <v>27</v>
      </c>
      <c r="D89" s="47" t="s">
        <v>155</v>
      </c>
      <c r="E89" s="46"/>
      <c r="F89" s="60">
        <v>105000</v>
      </c>
    </row>
    <row r="90" spans="1:6" ht="15" customHeight="1" x14ac:dyDescent="0.25">
      <c r="A90" s="298">
        <v>285</v>
      </c>
      <c r="B90" s="43">
        <v>43151</v>
      </c>
      <c r="C90" s="44" t="s">
        <v>46</v>
      </c>
      <c r="D90" s="47" t="s">
        <v>96</v>
      </c>
      <c r="E90" s="46"/>
      <c r="F90" s="60">
        <v>160000</v>
      </c>
    </row>
    <row r="91" spans="1:6" ht="15" customHeight="1" x14ac:dyDescent="0.25">
      <c r="A91" s="298">
        <v>286</v>
      </c>
      <c r="B91" s="43">
        <v>43151</v>
      </c>
      <c r="C91" s="44" t="s">
        <v>19</v>
      </c>
      <c r="D91" s="47" t="s">
        <v>23</v>
      </c>
      <c r="E91" s="46"/>
      <c r="F91" s="60">
        <v>50000</v>
      </c>
    </row>
    <row r="92" spans="1:6" ht="15" customHeight="1" x14ac:dyDescent="0.25">
      <c r="A92" s="298">
        <v>287</v>
      </c>
      <c r="B92" s="43">
        <v>43151</v>
      </c>
      <c r="C92" s="44" t="s">
        <v>152</v>
      </c>
      <c r="D92" s="47" t="s">
        <v>156</v>
      </c>
      <c r="E92" s="46"/>
      <c r="F92" s="60">
        <v>120000</v>
      </c>
    </row>
    <row r="93" spans="1:6" ht="15" customHeight="1" x14ac:dyDescent="0.25">
      <c r="A93" s="298">
        <v>288</v>
      </c>
      <c r="B93" s="43">
        <v>43151</v>
      </c>
      <c r="C93" s="44" t="s">
        <v>27</v>
      </c>
      <c r="D93" s="57" t="s">
        <v>147</v>
      </c>
      <c r="E93" s="46"/>
      <c r="F93" s="60">
        <v>150000</v>
      </c>
    </row>
    <row r="94" spans="1:6" ht="15" customHeight="1" x14ac:dyDescent="0.25">
      <c r="A94" s="298">
        <v>289</v>
      </c>
      <c r="B94" s="43">
        <v>43152</v>
      </c>
      <c r="C94" s="44" t="s">
        <v>21</v>
      </c>
      <c r="D94" s="57" t="s">
        <v>150</v>
      </c>
      <c r="E94" s="46"/>
      <c r="F94" s="60">
        <v>1000000</v>
      </c>
    </row>
    <row r="95" spans="1:6" ht="15" customHeight="1" x14ac:dyDescent="0.25">
      <c r="A95" s="298">
        <v>290</v>
      </c>
      <c r="B95" s="43">
        <v>43152</v>
      </c>
      <c r="C95" s="44" t="s">
        <v>27</v>
      </c>
      <c r="D95" s="57" t="s">
        <v>157</v>
      </c>
      <c r="E95" s="46"/>
      <c r="F95" s="60">
        <v>20000</v>
      </c>
    </row>
    <row r="96" spans="1:6" ht="15" customHeight="1" x14ac:dyDescent="0.25">
      <c r="A96" s="298">
        <v>291</v>
      </c>
      <c r="B96" s="43">
        <v>43152</v>
      </c>
      <c r="C96" s="44" t="s">
        <v>27</v>
      </c>
      <c r="D96" s="57" t="s">
        <v>77</v>
      </c>
      <c r="E96" s="46"/>
      <c r="F96" s="60">
        <v>400000</v>
      </c>
    </row>
    <row r="97" spans="1:6" ht="15" customHeight="1" x14ac:dyDescent="0.25">
      <c r="A97" s="298">
        <v>292</v>
      </c>
      <c r="B97" s="43">
        <v>43152</v>
      </c>
      <c r="C97" s="44" t="s">
        <v>152</v>
      </c>
      <c r="D97" s="57" t="s">
        <v>158</v>
      </c>
      <c r="E97" s="46"/>
      <c r="F97" s="60">
        <v>70000</v>
      </c>
    </row>
    <row r="98" spans="1:6" ht="15" customHeight="1" x14ac:dyDescent="0.25">
      <c r="A98" s="298">
        <v>293</v>
      </c>
      <c r="B98" s="43">
        <v>43152</v>
      </c>
      <c r="C98" s="44" t="s">
        <v>20</v>
      </c>
      <c r="D98" s="57" t="s">
        <v>362</v>
      </c>
      <c r="E98" s="46"/>
      <c r="F98" s="60">
        <v>30000</v>
      </c>
    </row>
    <row r="99" spans="1:6" ht="15" customHeight="1" x14ac:dyDescent="0.25">
      <c r="A99" s="298">
        <v>294</v>
      </c>
      <c r="B99" s="43">
        <v>43152</v>
      </c>
      <c r="C99" s="44" t="s">
        <v>20</v>
      </c>
      <c r="D99" s="47" t="s">
        <v>159</v>
      </c>
      <c r="E99" s="58"/>
      <c r="F99" s="300">
        <v>60000</v>
      </c>
    </row>
    <row r="100" spans="1:6" ht="15" customHeight="1" x14ac:dyDescent="0.25">
      <c r="A100" s="298">
        <v>295</v>
      </c>
      <c r="B100" s="43">
        <v>43152</v>
      </c>
      <c r="C100" s="44" t="s">
        <v>20</v>
      </c>
      <c r="D100" s="47" t="s">
        <v>160</v>
      </c>
      <c r="E100" s="58"/>
      <c r="F100" s="73">
        <v>70000</v>
      </c>
    </row>
    <row r="101" spans="1:6" ht="15" customHeight="1" x14ac:dyDescent="0.25">
      <c r="A101" s="298">
        <v>296</v>
      </c>
      <c r="B101" s="43">
        <v>43152</v>
      </c>
      <c r="C101" s="44" t="s">
        <v>46</v>
      </c>
      <c r="D101" s="47" t="s">
        <v>161</v>
      </c>
      <c r="E101" s="58"/>
      <c r="F101" s="73">
        <v>30000</v>
      </c>
    </row>
    <row r="102" spans="1:6" ht="15" customHeight="1" x14ac:dyDescent="0.25">
      <c r="A102" s="298">
        <v>297</v>
      </c>
      <c r="B102" s="43">
        <v>43152</v>
      </c>
      <c r="C102" s="44" t="s">
        <v>20</v>
      </c>
      <c r="D102" s="47" t="s">
        <v>162</v>
      </c>
      <c r="E102" s="58"/>
      <c r="F102" s="73">
        <v>30000</v>
      </c>
    </row>
    <row r="103" spans="1:6" ht="15" customHeight="1" x14ac:dyDescent="0.25">
      <c r="A103" s="298">
        <v>298</v>
      </c>
      <c r="B103" s="43">
        <v>43153</v>
      </c>
      <c r="C103" s="44" t="s">
        <v>46</v>
      </c>
      <c r="D103" s="47" t="s">
        <v>96</v>
      </c>
      <c r="E103" s="46"/>
      <c r="F103" s="60">
        <v>160000</v>
      </c>
    </row>
    <row r="104" spans="1:6" ht="15" customHeight="1" x14ac:dyDescent="0.25">
      <c r="A104" s="298">
        <v>298</v>
      </c>
      <c r="B104" s="48">
        <v>43154</v>
      </c>
      <c r="C104" s="49" t="s">
        <v>27</v>
      </c>
      <c r="D104" s="55" t="s">
        <v>503</v>
      </c>
      <c r="E104" s="50">
        <v>7000000</v>
      </c>
      <c r="F104" s="74"/>
    </row>
    <row r="105" spans="1:6" ht="15" customHeight="1" x14ac:dyDescent="0.25">
      <c r="A105" s="298">
        <v>299</v>
      </c>
      <c r="B105" s="43">
        <v>43154</v>
      </c>
      <c r="C105" s="44" t="s">
        <v>20</v>
      </c>
      <c r="D105" s="57" t="s">
        <v>164</v>
      </c>
      <c r="E105" s="46"/>
      <c r="F105" s="60">
        <v>70000</v>
      </c>
    </row>
    <row r="106" spans="1:6" ht="15" customHeight="1" x14ac:dyDescent="0.25">
      <c r="A106" s="298">
        <v>300</v>
      </c>
      <c r="B106" s="43">
        <v>43154</v>
      </c>
      <c r="C106" s="44" t="s">
        <v>46</v>
      </c>
      <c r="D106" s="47" t="s">
        <v>163</v>
      </c>
      <c r="E106" s="46"/>
      <c r="F106" s="60">
        <v>70000</v>
      </c>
    </row>
    <row r="107" spans="1:6" ht="15" customHeight="1" x14ac:dyDescent="0.25">
      <c r="A107" s="298">
        <v>301</v>
      </c>
      <c r="B107" s="43">
        <v>43154</v>
      </c>
      <c r="C107" s="44" t="s">
        <v>46</v>
      </c>
      <c r="D107" s="57" t="s">
        <v>165</v>
      </c>
      <c r="E107" s="46"/>
      <c r="F107" s="60">
        <v>850000</v>
      </c>
    </row>
    <row r="108" spans="1:6" ht="15" customHeight="1" x14ac:dyDescent="0.25">
      <c r="A108" s="298">
        <v>302</v>
      </c>
      <c r="B108" s="43">
        <v>43154</v>
      </c>
      <c r="C108" s="44" t="s">
        <v>46</v>
      </c>
      <c r="D108" s="57" t="s">
        <v>166</v>
      </c>
      <c r="E108" s="46"/>
      <c r="F108" s="60">
        <v>3100000</v>
      </c>
    </row>
    <row r="109" spans="1:6" x14ac:dyDescent="0.25">
      <c r="A109" s="298">
        <v>303</v>
      </c>
      <c r="B109" s="43">
        <v>43154</v>
      </c>
      <c r="C109" s="44" t="s">
        <v>29</v>
      </c>
      <c r="D109" s="57" t="s">
        <v>167</v>
      </c>
      <c r="E109" s="46"/>
      <c r="F109" s="60">
        <v>70000</v>
      </c>
    </row>
    <row r="110" spans="1:6" x14ac:dyDescent="0.25">
      <c r="A110" s="298">
        <v>304</v>
      </c>
      <c r="B110" s="43">
        <v>43154</v>
      </c>
      <c r="C110" s="44" t="s">
        <v>29</v>
      </c>
      <c r="D110" s="57" t="s">
        <v>94</v>
      </c>
      <c r="E110" s="46"/>
      <c r="F110" s="60">
        <v>80000</v>
      </c>
    </row>
    <row r="111" spans="1:6" ht="15" customHeight="1" x14ac:dyDescent="0.25">
      <c r="A111" s="298">
        <v>305</v>
      </c>
      <c r="B111" s="43">
        <v>43156</v>
      </c>
      <c r="C111" s="44" t="s">
        <v>46</v>
      </c>
      <c r="D111" s="57" t="s">
        <v>168</v>
      </c>
      <c r="E111" s="46"/>
      <c r="F111" s="60">
        <v>700000</v>
      </c>
    </row>
    <row r="112" spans="1:6" ht="15" customHeight="1" x14ac:dyDescent="0.25">
      <c r="A112" s="298">
        <v>306</v>
      </c>
      <c r="B112" s="43">
        <v>43156</v>
      </c>
      <c r="C112" s="44" t="s">
        <v>27</v>
      </c>
      <c r="D112" s="57" t="s">
        <v>169</v>
      </c>
      <c r="E112" s="46"/>
      <c r="F112" s="60">
        <v>20000</v>
      </c>
    </row>
    <row r="113" spans="1:6" ht="15" customHeight="1" x14ac:dyDescent="0.25">
      <c r="A113" s="298">
        <v>307</v>
      </c>
      <c r="B113" s="43">
        <v>43157</v>
      </c>
      <c r="C113" s="44" t="s">
        <v>27</v>
      </c>
      <c r="D113" s="57" t="s">
        <v>77</v>
      </c>
      <c r="E113" s="46"/>
      <c r="F113" s="60">
        <v>400000</v>
      </c>
    </row>
    <row r="114" spans="1:6" ht="15" customHeight="1" x14ac:dyDescent="0.25">
      <c r="A114" s="298">
        <v>308</v>
      </c>
      <c r="B114" s="48">
        <v>43159</v>
      </c>
      <c r="C114" s="49" t="s">
        <v>27</v>
      </c>
      <c r="D114" s="55" t="s">
        <v>170</v>
      </c>
      <c r="E114" s="56">
        <v>8000000</v>
      </c>
      <c r="F114" s="72"/>
    </row>
    <row r="115" spans="1:6" ht="15" customHeight="1" x14ac:dyDescent="0.25">
      <c r="A115" s="298">
        <v>309</v>
      </c>
      <c r="B115" s="43">
        <v>43159</v>
      </c>
      <c r="C115" s="44" t="s">
        <v>27</v>
      </c>
      <c r="D115" s="57" t="s">
        <v>171</v>
      </c>
      <c r="E115" s="46"/>
      <c r="F115" s="60">
        <v>40000</v>
      </c>
    </row>
    <row r="116" spans="1:6" ht="15" customHeight="1" x14ac:dyDescent="0.25">
      <c r="A116" s="298">
        <v>310</v>
      </c>
      <c r="B116" s="43">
        <v>43159</v>
      </c>
      <c r="C116" s="44" t="s">
        <v>21</v>
      </c>
      <c r="D116" s="57" t="s">
        <v>172</v>
      </c>
      <c r="E116" s="46"/>
      <c r="F116" s="60">
        <v>45000</v>
      </c>
    </row>
    <row r="117" spans="1:6" ht="15" customHeight="1" x14ac:dyDescent="0.25">
      <c r="A117" s="298">
        <v>311</v>
      </c>
      <c r="B117" s="43">
        <v>43159</v>
      </c>
      <c r="C117" s="44" t="s">
        <v>21</v>
      </c>
      <c r="D117" s="57" t="s">
        <v>175</v>
      </c>
      <c r="E117" s="46"/>
      <c r="F117" s="60">
        <v>20000</v>
      </c>
    </row>
    <row r="118" spans="1:6" ht="15" customHeight="1" x14ac:dyDescent="0.25">
      <c r="A118" s="298">
        <v>312</v>
      </c>
      <c r="B118" s="43">
        <v>43159</v>
      </c>
      <c r="C118" s="44" t="s">
        <v>152</v>
      </c>
      <c r="D118" s="57" t="s">
        <v>176</v>
      </c>
      <c r="E118" s="46"/>
      <c r="F118" s="60">
        <v>90000</v>
      </c>
    </row>
    <row r="119" spans="1:6" ht="15" customHeight="1" x14ac:dyDescent="0.25">
      <c r="A119" s="298">
        <v>313</v>
      </c>
      <c r="B119" s="43">
        <v>43159</v>
      </c>
      <c r="C119" s="44" t="s">
        <v>20</v>
      </c>
      <c r="D119" s="57" t="s">
        <v>177</v>
      </c>
      <c r="E119" s="46"/>
      <c r="F119" s="60">
        <v>45000</v>
      </c>
    </row>
    <row r="120" spans="1:6" ht="15" customHeight="1" x14ac:dyDescent="0.25">
      <c r="A120" s="298">
        <v>314</v>
      </c>
      <c r="B120" s="43">
        <v>43159</v>
      </c>
      <c r="C120" s="44" t="s">
        <v>19</v>
      </c>
      <c r="D120" s="57" t="s">
        <v>178</v>
      </c>
      <c r="E120" s="46"/>
      <c r="F120" s="60">
        <v>40000</v>
      </c>
    </row>
    <row r="121" spans="1:6" x14ac:dyDescent="0.25">
      <c r="A121" s="298">
        <v>315</v>
      </c>
      <c r="B121" s="43">
        <v>43159</v>
      </c>
      <c r="C121" s="44" t="s">
        <v>29</v>
      </c>
      <c r="D121" s="57" t="s">
        <v>179</v>
      </c>
      <c r="E121" s="46"/>
      <c r="F121" s="60">
        <v>64000</v>
      </c>
    </row>
    <row r="122" spans="1:6" ht="15" customHeight="1" x14ac:dyDescent="0.25">
      <c r="A122" s="298">
        <v>316</v>
      </c>
      <c r="B122" s="43">
        <v>43159</v>
      </c>
      <c r="C122" s="44" t="s">
        <v>27</v>
      </c>
      <c r="D122" s="57" t="s">
        <v>180</v>
      </c>
      <c r="E122" s="46"/>
      <c r="F122" s="60">
        <v>90000</v>
      </c>
    </row>
    <row r="123" spans="1:6" ht="15" customHeight="1" x14ac:dyDescent="0.25">
      <c r="A123" s="298">
        <v>317</v>
      </c>
      <c r="B123" s="43">
        <v>43159</v>
      </c>
      <c r="C123" s="44" t="s">
        <v>152</v>
      </c>
      <c r="D123" s="57" t="s">
        <v>181</v>
      </c>
      <c r="E123" s="46"/>
      <c r="F123" s="60">
        <v>70000</v>
      </c>
    </row>
    <row r="124" spans="1:6" ht="15" customHeight="1" x14ac:dyDescent="0.25">
      <c r="A124" s="298">
        <v>318</v>
      </c>
      <c r="B124" s="43">
        <v>43159</v>
      </c>
      <c r="C124" s="44" t="s">
        <v>27</v>
      </c>
      <c r="D124" s="47" t="s">
        <v>182</v>
      </c>
      <c r="E124" s="46"/>
      <c r="F124" s="46">
        <v>100000</v>
      </c>
    </row>
    <row r="125" spans="1:6" ht="15" customHeight="1" x14ac:dyDescent="0.25">
      <c r="A125" s="298">
        <v>319</v>
      </c>
      <c r="B125" s="43">
        <v>43159</v>
      </c>
      <c r="C125" s="44" t="s">
        <v>27</v>
      </c>
      <c r="D125" s="47" t="s">
        <v>183</v>
      </c>
      <c r="E125" s="46"/>
      <c r="F125" s="46">
        <v>20000</v>
      </c>
    </row>
    <row r="126" spans="1:6" ht="15" customHeight="1" x14ac:dyDescent="0.25">
      <c r="A126" s="298">
        <v>320</v>
      </c>
      <c r="B126" s="43">
        <v>43159</v>
      </c>
      <c r="C126" s="44" t="s">
        <v>27</v>
      </c>
      <c r="D126" s="47" t="s">
        <v>184</v>
      </c>
      <c r="E126" s="46"/>
      <c r="F126" s="60">
        <v>2000000</v>
      </c>
    </row>
    <row r="127" spans="1:6" ht="15" customHeight="1" x14ac:dyDescent="0.25">
      <c r="A127" s="298">
        <v>321</v>
      </c>
      <c r="B127" s="43">
        <v>43159</v>
      </c>
      <c r="C127" s="44" t="s">
        <v>27</v>
      </c>
      <c r="D127" s="47" t="s">
        <v>185</v>
      </c>
      <c r="E127" s="60"/>
      <c r="F127" s="60">
        <v>500000</v>
      </c>
    </row>
    <row r="128" spans="1:6" ht="15" customHeight="1" x14ac:dyDescent="0.25">
      <c r="A128" s="298">
        <v>322</v>
      </c>
      <c r="B128" s="61">
        <v>43159</v>
      </c>
      <c r="C128" s="62" t="s">
        <v>27</v>
      </c>
      <c r="D128" s="76" t="s">
        <v>173</v>
      </c>
      <c r="E128" s="75">
        <v>200000</v>
      </c>
      <c r="F128" s="75"/>
    </row>
    <row r="129" spans="1:6" ht="15" customHeight="1" x14ac:dyDescent="0.25">
      <c r="A129" s="298">
        <v>323</v>
      </c>
      <c r="B129" s="61">
        <v>43159</v>
      </c>
      <c r="C129" s="62" t="s">
        <v>27</v>
      </c>
      <c r="D129" s="76" t="s">
        <v>232</v>
      </c>
      <c r="E129" s="75">
        <v>100400</v>
      </c>
      <c r="F129" s="75"/>
    </row>
    <row r="130" spans="1:6" ht="15" customHeight="1" x14ac:dyDescent="0.25">
      <c r="A130" s="298">
        <v>324</v>
      </c>
      <c r="B130" s="61">
        <v>43159</v>
      </c>
      <c r="C130" s="62" t="s">
        <v>27</v>
      </c>
      <c r="D130" s="76" t="s">
        <v>375</v>
      </c>
      <c r="E130" s="75">
        <v>3000000</v>
      </c>
      <c r="F130" s="75"/>
    </row>
    <row r="131" spans="1:6" ht="15.75" customHeight="1" x14ac:dyDescent="0.25">
      <c r="B131" s="63"/>
      <c r="C131" s="63"/>
      <c r="D131" s="64" t="s">
        <v>8</v>
      </c>
      <c r="E131" s="32">
        <f>SUM(E7:E130)</f>
        <v>72496726</v>
      </c>
      <c r="F131" s="65">
        <f>SUM(F8:F130)</f>
        <v>40735090</v>
      </c>
    </row>
    <row r="132" spans="1:6" ht="15.75" customHeight="1" x14ac:dyDescent="0.25">
      <c r="B132" s="66"/>
      <c r="C132" s="66"/>
      <c r="D132" s="67" t="s">
        <v>186</v>
      </c>
      <c r="E132" s="34">
        <f>+E131-F131</f>
        <v>31761636</v>
      </c>
      <c r="F132" s="68"/>
    </row>
  </sheetData>
  <autoFilter ref="A7:F132"/>
  <mergeCells count="1">
    <mergeCell ref="A5:A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I11" sqref="I11"/>
    </sheetView>
  </sheetViews>
  <sheetFormatPr baseColWidth="10" defaultRowHeight="15" x14ac:dyDescent="0.25"/>
  <cols>
    <col min="1" max="1" width="4" customWidth="1"/>
    <col min="3" max="3" width="56.85546875" customWidth="1"/>
    <col min="4" max="4" width="20" customWidth="1"/>
  </cols>
  <sheetData>
    <row r="1" spans="1:5" x14ac:dyDescent="0.25">
      <c r="A1" s="1" t="s">
        <v>0</v>
      </c>
      <c r="B1" s="2"/>
      <c r="C1" s="2"/>
      <c r="D1" s="2"/>
      <c r="E1" s="3"/>
    </row>
    <row r="2" spans="1:5" x14ac:dyDescent="0.25">
      <c r="A2" s="4"/>
      <c r="B2" s="2"/>
      <c r="C2" s="2"/>
      <c r="D2" s="2"/>
      <c r="E2" s="3"/>
    </row>
    <row r="3" spans="1:5" x14ac:dyDescent="0.25">
      <c r="A3" s="5" t="s">
        <v>1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6"/>
      <c r="B5" s="6"/>
      <c r="C5" s="6"/>
      <c r="D5" s="7"/>
      <c r="E5" s="7"/>
    </row>
    <row r="6" spans="1:5" x14ac:dyDescent="0.25">
      <c r="A6" s="8" t="s">
        <v>2</v>
      </c>
      <c r="B6" s="8" t="s">
        <v>3</v>
      </c>
      <c r="C6" s="8" t="s">
        <v>4</v>
      </c>
      <c r="D6" s="9" t="s">
        <v>5</v>
      </c>
      <c r="E6" s="9" t="s">
        <v>6</v>
      </c>
    </row>
    <row r="7" spans="1:5" x14ac:dyDescent="0.25">
      <c r="A7" s="10"/>
      <c r="B7" s="11"/>
      <c r="C7" s="11"/>
      <c r="D7" s="12"/>
      <c r="E7" s="12"/>
    </row>
    <row r="8" spans="1:5" x14ac:dyDescent="0.25">
      <c r="A8" s="13"/>
      <c r="B8" s="14"/>
      <c r="C8" s="15" t="s">
        <v>7</v>
      </c>
      <c r="D8" s="16">
        <v>415138</v>
      </c>
      <c r="E8" s="17"/>
    </row>
    <row r="9" spans="1:5" x14ac:dyDescent="0.25">
      <c r="A9" s="18">
        <v>1</v>
      </c>
      <c r="B9" s="19">
        <v>43136</v>
      </c>
      <c r="C9" s="20" t="s">
        <v>9</v>
      </c>
      <c r="D9" s="21">
        <v>63000000</v>
      </c>
      <c r="E9" s="17"/>
    </row>
    <row r="10" spans="1:5" x14ac:dyDescent="0.25">
      <c r="A10" s="18">
        <v>2</v>
      </c>
      <c r="B10" s="19">
        <v>43137</v>
      </c>
      <c r="C10" s="28" t="s">
        <v>10</v>
      </c>
      <c r="D10" s="17"/>
      <c r="E10" s="17">
        <v>8000000</v>
      </c>
    </row>
    <row r="11" spans="1:5" x14ac:dyDescent="0.25">
      <c r="A11" s="18"/>
      <c r="B11" s="19">
        <v>43137</v>
      </c>
      <c r="C11" s="20" t="s">
        <v>392</v>
      </c>
      <c r="D11" s="21"/>
      <c r="E11" s="17">
        <v>13467500</v>
      </c>
    </row>
    <row r="12" spans="1:5" x14ac:dyDescent="0.25">
      <c r="A12" s="18"/>
      <c r="B12" s="19">
        <v>43137</v>
      </c>
      <c r="C12" s="20" t="s">
        <v>404</v>
      </c>
      <c r="D12" s="125"/>
      <c r="E12" s="17">
        <v>11300</v>
      </c>
    </row>
    <row r="13" spans="1:5" x14ac:dyDescent="0.25">
      <c r="A13" s="18"/>
      <c r="B13" s="19">
        <v>43139</v>
      </c>
      <c r="C13" s="28" t="s">
        <v>11</v>
      </c>
      <c r="D13" s="22"/>
      <c r="E13" s="17">
        <v>8000000</v>
      </c>
    </row>
    <row r="14" spans="1:5" x14ac:dyDescent="0.25">
      <c r="A14" s="18"/>
      <c r="B14" s="19">
        <v>43146</v>
      </c>
      <c r="C14" s="28" t="s">
        <v>12</v>
      </c>
      <c r="D14" s="17"/>
      <c r="E14" s="17">
        <v>13000000</v>
      </c>
    </row>
    <row r="15" spans="1:5" x14ac:dyDescent="0.25">
      <c r="A15" s="18"/>
      <c r="B15" s="19">
        <v>43151</v>
      </c>
      <c r="C15" s="20" t="s">
        <v>13</v>
      </c>
      <c r="D15" s="17"/>
      <c r="E15" s="17">
        <v>462500</v>
      </c>
    </row>
    <row r="16" spans="1:5" x14ac:dyDescent="0.25">
      <c r="A16" s="18"/>
      <c r="B16" s="19">
        <v>43151</v>
      </c>
      <c r="C16" s="20" t="s">
        <v>14</v>
      </c>
      <c r="D16" s="17"/>
      <c r="E16" s="17">
        <v>56500</v>
      </c>
    </row>
    <row r="17" spans="1:5" x14ac:dyDescent="0.25">
      <c r="A17" s="18"/>
      <c r="B17" s="19">
        <v>43154</v>
      </c>
      <c r="C17" s="28" t="s">
        <v>15</v>
      </c>
      <c r="D17" s="17"/>
      <c r="E17" s="17">
        <v>7000000</v>
      </c>
    </row>
    <row r="18" spans="1:5" x14ac:dyDescent="0.25">
      <c r="A18" s="18"/>
      <c r="B18" s="19">
        <v>43159</v>
      </c>
      <c r="C18" s="28" t="s">
        <v>16</v>
      </c>
      <c r="D18" s="17"/>
      <c r="E18" s="17">
        <v>8000000</v>
      </c>
    </row>
    <row r="19" spans="1:5" x14ac:dyDescent="0.25">
      <c r="A19" s="18"/>
      <c r="B19" s="19">
        <v>43159</v>
      </c>
      <c r="C19" s="29" t="s">
        <v>260</v>
      </c>
      <c r="D19" s="25"/>
      <c r="E19" s="26">
        <v>22600</v>
      </c>
    </row>
    <row r="20" spans="1:5" x14ac:dyDescent="0.25">
      <c r="A20" s="18"/>
      <c r="B20" s="19">
        <v>43159</v>
      </c>
      <c r="C20" s="29" t="s">
        <v>405</v>
      </c>
      <c r="D20" s="23"/>
      <c r="E20" s="24">
        <v>4576</v>
      </c>
    </row>
    <row r="21" spans="1:5" x14ac:dyDescent="0.25">
      <c r="A21" s="18"/>
      <c r="B21" s="19">
        <v>43159</v>
      </c>
      <c r="C21" s="29" t="s">
        <v>238</v>
      </c>
      <c r="D21" s="25"/>
      <c r="E21" s="26">
        <v>25424</v>
      </c>
    </row>
    <row r="22" spans="1:5" x14ac:dyDescent="0.25">
      <c r="A22" s="30"/>
      <c r="B22" s="19"/>
      <c r="C22" s="31" t="s">
        <v>8</v>
      </c>
      <c r="D22" s="32">
        <f>SUM(D8:D21)</f>
        <v>63415138</v>
      </c>
      <c r="E22" s="32">
        <f>SUM(E8:E21)</f>
        <v>58050400</v>
      </c>
    </row>
    <row r="23" spans="1:5" x14ac:dyDescent="0.25">
      <c r="A23" s="2"/>
      <c r="B23" s="13"/>
      <c r="C23" s="33" t="s">
        <v>554</v>
      </c>
      <c r="D23" s="34">
        <f>+D22-E22</f>
        <v>5364738</v>
      </c>
      <c r="E23" s="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I13" sqref="I13"/>
    </sheetView>
  </sheetViews>
  <sheetFormatPr baseColWidth="10" defaultRowHeight="15" x14ac:dyDescent="0.25"/>
  <cols>
    <col min="1" max="1" width="3.7109375" customWidth="1"/>
    <col min="3" max="3" width="53.7109375" customWidth="1"/>
  </cols>
  <sheetData>
    <row r="1" spans="1:5" x14ac:dyDescent="0.25">
      <c r="A1" s="1" t="s">
        <v>0</v>
      </c>
      <c r="B1" s="2"/>
      <c r="C1" s="2"/>
      <c r="D1" s="3"/>
      <c r="E1" s="3"/>
    </row>
    <row r="2" spans="1:5" x14ac:dyDescent="0.25">
      <c r="A2" s="2"/>
      <c r="B2" s="2"/>
      <c r="C2" s="2"/>
      <c r="D2" s="3"/>
      <c r="E2" s="3"/>
    </row>
    <row r="3" spans="1:5" x14ac:dyDescent="0.25">
      <c r="A3" s="5" t="s">
        <v>239</v>
      </c>
      <c r="B3" s="2"/>
      <c r="C3" s="2"/>
      <c r="D3" s="2"/>
      <c r="E3" s="3"/>
    </row>
    <row r="4" spans="1:5" x14ac:dyDescent="0.25">
      <c r="A4" s="2"/>
      <c r="B4" s="2"/>
      <c r="C4" s="2"/>
      <c r="D4" s="3"/>
      <c r="E4" s="3"/>
    </row>
    <row r="5" spans="1:5" x14ac:dyDescent="0.25">
      <c r="A5" s="8" t="s">
        <v>2</v>
      </c>
      <c r="B5" s="8" t="s">
        <v>3</v>
      </c>
      <c r="C5" s="8" t="s">
        <v>4</v>
      </c>
      <c r="D5" s="9" t="s">
        <v>5</v>
      </c>
      <c r="E5" s="9" t="s">
        <v>6</v>
      </c>
    </row>
    <row r="6" spans="1:5" x14ac:dyDescent="0.25">
      <c r="A6" s="10"/>
      <c r="B6" s="11"/>
      <c r="C6" s="11"/>
      <c r="D6" s="84"/>
      <c r="E6" s="12"/>
    </row>
    <row r="7" spans="1:5" x14ac:dyDescent="0.25">
      <c r="A7" s="13"/>
      <c r="B7" s="19"/>
      <c r="C7" s="15" t="s">
        <v>240</v>
      </c>
      <c r="D7" s="85">
        <v>313.54000000000002</v>
      </c>
      <c r="E7" s="86"/>
    </row>
    <row r="8" spans="1:5" x14ac:dyDescent="0.25">
      <c r="A8" s="13">
        <v>1</v>
      </c>
      <c r="B8" s="19">
        <v>43135</v>
      </c>
      <c r="C8" s="27" t="s">
        <v>242</v>
      </c>
      <c r="D8" s="87">
        <v>7000</v>
      </c>
      <c r="E8" s="86"/>
    </row>
    <row r="9" spans="1:5" x14ac:dyDescent="0.25">
      <c r="A9" s="88">
        <v>2</v>
      </c>
      <c r="B9" s="19">
        <v>43135</v>
      </c>
      <c r="C9" s="27" t="s">
        <v>243</v>
      </c>
      <c r="D9" s="87"/>
      <c r="E9" s="126">
        <v>96.9</v>
      </c>
    </row>
    <row r="10" spans="1:5" x14ac:dyDescent="0.25">
      <c r="A10" s="13">
        <v>3</v>
      </c>
      <c r="B10" s="19">
        <v>43136</v>
      </c>
      <c r="C10" s="27" t="s">
        <v>244</v>
      </c>
      <c r="D10" s="21"/>
      <c r="E10" s="21">
        <v>7000</v>
      </c>
    </row>
    <row r="11" spans="1:5" x14ac:dyDescent="0.25">
      <c r="A11" s="88">
        <v>4</v>
      </c>
      <c r="B11" s="19">
        <v>43159</v>
      </c>
      <c r="C11" s="29" t="s">
        <v>237</v>
      </c>
      <c r="D11" s="21"/>
      <c r="E11" s="21">
        <v>3.05</v>
      </c>
    </row>
    <row r="12" spans="1:5" x14ac:dyDescent="0.25">
      <c r="A12" s="13">
        <v>5</v>
      </c>
      <c r="B12" s="19">
        <v>43159</v>
      </c>
      <c r="C12" s="29" t="s">
        <v>238</v>
      </c>
      <c r="D12" s="21"/>
      <c r="E12" s="21">
        <v>16.95</v>
      </c>
    </row>
    <row r="13" spans="1:5" x14ac:dyDescent="0.25">
      <c r="A13" s="30"/>
      <c r="B13" s="19"/>
      <c r="C13" s="31" t="s">
        <v>8</v>
      </c>
      <c r="D13" s="89">
        <f>SUM(D7:D10)</f>
        <v>7313.54</v>
      </c>
      <c r="E13" s="90">
        <f>SUM(E7:E12)</f>
        <v>7116.9</v>
      </c>
    </row>
    <row r="14" spans="1:5" x14ac:dyDescent="0.25">
      <c r="A14" s="2"/>
      <c r="B14" s="2"/>
      <c r="C14" s="91" t="s">
        <v>241</v>
      </c>
      <c r="D14" s="92">
        <f>D13-E13</f>
        <v>196.64000000000033</v>
      </c>
      <c r="E14" s="3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2"/>
  <sheetViews>
    <sheetView topLeftCell="I1" workbookViewId="0">
      <selection activeCell="F20" sqref="F19:F20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8" customWidth="1"/>
    <col min="4" max="4" width="9" customWidth="1"/>
    <col min="5" max="5" width="8.28515625" customWidth="1"/>
    <col min="6" max="6" width="8" customWidth="1"/>
    <col min="7" max="7" width="11.85546875" bestFit="1" customWidth="1"/>
    <col min="8" max="8" width="15.28515625" bestFit="1" customWidth="1"/>
    <col min="9" max="9" width="10" customWidth="1"/>
    <col min="10" max="10" width="14.7109375" bestFit="1" customWidth="1"/>
    <col min="11" max="11" width="8.28515625" customWidth="1"/>
    <col min="12" max="12" width="10.5703125" customWidth="1"/>
    <col min="13" max="13" width="12.85546875" customWidth="1"/>
    <col min="14" max="14" width="9.42578125" customWidth="1"/>
    <col min="15" max="15" width="9.85546875" customWidth="1"/>
    <col min="16" max="16" width="15.140625" bestFit="1" customWidth="1"/>
    <col min="17" max="17" width="17.42578125" customWidth="1"/>
    <col min="18" max="18" width="8.5703125" customWidth="1"/>
    <col min="19" max="19" width="12.5703125" customWidth="1"/>
    <col min="20" max="20" width="15.140625" bestFit="1" customWidth="1"/>
    <col min="21" max="21" width="17.42578125" bestFit="1" customWidth="1"/>
    <col min="22" max="22" width="8.5703125" customWidth="1"/>
    <col min="23" max="23" width="12.5703125" bestFit="1" customWidth="1"/>
  </cols>
  <sheetData>
    <row r="3" spans="1:19" x14ac:dyDescent="0.25">
      <c r="A3" s="81" t="s">
        <v>467</v>
      </c>
      <c r="B3" s="81" t="s">
        <v>468</v>
      </c>
    </row>
    <row r="4" spans="1:19" x14ac:dyDescent="0.25">
      <c r="A4" s="81" t="s">
        <v>233</v>
      </c>
      <c r="B4" t="s">
        <v>273</v>
      </c>
      <c r="C4" t="s">
        <v>266</v>
      </c>
      <c r="D4" t="s">
        <v>423</v>
      </c>
      <c r="E4" t="s">
        <v>411</v>
      </c>
      <c r="F4" t="s">
        <v>271</v>
      </c>
      <c r="G4" t="s">
        <v>270</v>
      </c>
      <c r="H4" t="s">
        <v>415</v>
      </c>
      <c r="I4" t="s">
        <v>268</v>
      </c>
      <c r="J4" t="s">
        <v>409</v>
      </c>
      <c r="K4" t="s">
        <v>410</v>
      </c>
      <c r="L4" t="s">
        <v>267</v>
      </c>
      <c r="M4" t="s">
        <v>408</v>
      </c>
      <c r="N4" t="s">
        <v>259</v>
      </c>
      <c r="O4" t="s">
        <v>255</v>
      </c>
      <c r="P4" t="s">
        <v>417</v>
      </c>
      <c r="Q4" t="s">
        <v>378</v>
      </c>
      <c r="R4" t="s">
        <v>261</v>
      </c>
      <c r="S4" t="s">
        <v>235</v>
      </c>
    </row>
    <row r="5" spans="1:19" x14ac:dyDescent="0.25">
      <c r="A5" s="82" t="s">
        <v>257</v>
      </c>
      <c r="B5" s="83">
        <v>1149900</v>
      </c>
      <c r="C5" s="83">
        <v>1800000</v>
      </c>
      <c r="D5" s="83">
        <v>15150000</v>
      </c>
      <c r="E5" s="83">
        <v>3000000</v>
      </c>
      <c r="F5" s="83">
        <v>40000</v>
      </c>
      <c r="G5" s="83">
        <v>125000</v>
      </c>
      <c r="H5" s="83">
        <v>125000</v>
      </c>
      <c r="I5" s="83">
        <v>14669000</v>
      </c>
      <c r="J5" s="83">
        <v>226140</v>
      </c>
      <c r="K5" s="83">
        <v>2750000</v>
      </c>
      <c r="L5" s="83">
        <v>1780000</v>
      </c>
      <c r="M5" s="83">
        <v>199500</v>
      </c>
      <c r="N5" s="83">
        <v>9901450</v>
      </c>
      <c r="O5" s="83">
        <v>15000</v>
      </c>
      <c r="P5" s="83">
        <v>2424000</v>
      </c>
      <c r="Q5" s="83">
        <v>2720000</v>
      </c>
      <c r="R5" s="83">
        <v>22600</v>
      </c>
      <c r="S5" s="83">
        <v>56097590</v>
      </c>
    </row>
    <row r="6" spans="1:19" x14ac:dyDescent="0.25">
      <c r="A6" s="129" t="s">
        <v>357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>
        <v>80000</v>
      </c>
      <c r="M6" s="83"/>
      <c r="N6" s="83">
        <v>2606000</v>
      </c>
      <c r="O6" s="83">
        <v>15000</v>
      </c>
      <c r="P6" s="83"/>
      <c r="Q6" s="83">
        <v>2720000</v>
      </c>
      <c r="R6" s="83"/>
      <c r="S6" s="83">
        <v>5421000</v>
      </c>
    </row>
    <row r="7" spans="1:19" x14ac:dyDescent="0.25">
      <c r="A7" s="129" t="s">
        <v>256</v>
      </c>
      <c r="B7" s="83"/>
      <c r="C7" s="83"/>
      <c r="D7" s="83"/>
      <c r="E7" s="83"/>
      <c r="F7" s="83">
        <v>40000</v>
      </c>
      <c r="G7" s="83">
        <v>125000</v>
      </c>
      <c r="H7" s="83"/>
      <c r="I7" s="83"/>
      <c r="J7" s="83"/>
      <c r="K7" s="83"/>
      <c r="L7" s="83"/>
      <c r="M7" s="83"/>
      <c r="N7" s="83">
        <v>1398000</v>
      </c>
      <c r="O7" s="83"/>
      <c r="P7" s="83"/>
      <c r="Q7" s="83"/>
      <c r="R7" s="83"/>
      <c r="S7" s="83">
        <v>1563000</v>
      </c>
    </row>
    <row r="8" spans="1:19" x14ac:dyDescent="0.25">
      <c r="A8" s="129" t="s">
        <v>394</v>
      </c>
      <c r="B8" s="83"/>
      <c r="C8" s="83"/>
      <c r="D8" s="83">
        <v>15150000</v>
      </c>
      <c r="E8" s="83"/>
      <c r="F8" s="83"/>
      <c r="G8" s="83"/>
      <c r="H8" s="83"/>
      <c r="I8" s="83">
        <v>13467500</v>
      </c>
      <c r="J8" s="83"/>
      <c r="K8" s="83"/>
      <c r="L8" s="83"/>
      <c r="M8" s="83"/>
      <c r="N8" s="83">
        <v>3410450</v>
      </c>
      <c r="O8" s="83"/>
      <c r="P8" s="83">
        <v>2424000</v>
      </c>
      <c r="Q8" s="83"/>
      <c r="R8" s="83"/>
      <c r="S8" s="83">
        <v>34451950</v>
      </c>
    </row>
    <row r="9" spans="1:19" x14ac:dyDescent="0.25">
      <c r="A9" s="129" t="s">
        <v>329</v>
      </c>
      <c r="B9" s="83"/>
      <c r="C9" s="83">
        <v>1800000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>
        <v>270000</v>
      </c>
      <c r="O9" s="83"/>
      <c r="P9" s="83"/>
      <c r="Q9" s="83"/>
      <c r="R9" s="83"/>
      <c r="S9" s="83">
        <v>2070000</v>
      </c>
    </row>
    <row r="10" spans="1:19" x14ac:dyDescent="0.25">
      <c r="A10" s="129" t="s">
        <v>262</v>
      </c>
      <c r="B10" s="83">
        <v>1149900</v>
      </c>
      <c r="C10" s="83"/>
      <c r="D10" s="83"/>
      <c r="E10" s="83">
        <v>3000000</v>
      </c>
      <c r="F10" s="83"/>
      <c r="G10" s="83"/>
      <c r="H10" s="83">
        <v>125000</v>
      </c>
      <c r="I10" s="83">
        <v>912500</v>
      </c>
      <c r="J10" s="83">
        <v>226140</v>
      </c>
      <c r="K10" s="83">
        <v>2750000</v>
      </c>
      <c r="L10" s="83">
        <v>1700000</v>
      </c>
      <c r="M10" s="83">
        <v>199500</v>
      </c>
      <c r="N10" s="83">
        <v>2217000</v>
      </c>
      <c r="O10" s="83"/>
      <c r="P10" s="83"/>
      <c r="Q10" s="83"/>
      <c r="R10" s="83">
        <v>22600</v>
      </c>
      <c r="S10" s="83">
        <v>12302640</v>
      </c>
    </row>
    <row r="11" spans="1:19" x14ac:dyDescent="0.25">
      <c r="A11" s="129" t="s">
        <v>269</v>
      </c>
      <c r="B11" s="83"/>
      <c r="C11" s="83"/>
      <c r="D11" s="83"/>
      <c r="E11" s="83"/>
      <c r="F11" s="83"/>
      <c r="G11" s="83"/>
      <c r="H11" s="83"/>
      <c r="I11" s="83">
        <v>289000</v>
      </c>
      <c r="J11" s="83"/>
      <c r="K11" s="83"/>
      <c r="L11" s="83"/>
      <c r="M11" s="83"/>
      <c r="N11" s="83"/>
      <c r="O11" s="83"/>
      <c r="P11" s="83"/>
      <c r="Q11" s="83"/>
      <c r="R11" s="83"/>
      <c r="S11" s="83">
        <v>289000</v>
      </c>
    </row>
    <row r="12" spans="1:19" x14ac:dyDescent="0.25">
      <c r="A12" s="82" t="s">
        <v>235</v>
      </c>
      <c r="B12" s="83">
        <v>1149900</v>
      </c>
      <c r="C12" s="83">
        <v>1800000</v>
      </c>
      <c r="D12" s="83">
        <v>15150000</v>
      </c>
      <c r="E12" s="83">
        <v>3000000</v>
      </c>
      <c r="F12" s="83">
        <v>40000</v>
      </c>
      <c r="G12" s="83">
        <v>125000</v>
      </c>
      <c r="H12" s="83">
        <v>125000</v>
      </c>
      <c r="I12" s="83">
        <v>14669000</v>
      </c>
      <c r="J12" s="83">
        <v>226140</v>
      </c>
      <c r="K12" s="83">
        <v>2750000</v>
      </c>
      <c r="L12" s="83">
        <v>1780000</v>
      </c>
      <c r="M12" s="83">
        <v>199500</v>
      </c>
      <c r="N12" s="83">
        <v>9901450</v>
      </c>
      <c r="O12" s="83">
        <v>15000</v>
      </c>
      <c r="P12" s="83">
        <v>2424000</v>
      </c>
      <c r="Q12" s="83">
        <v>2720000</v>
      </c>
      <c r="R12" s="83">
        <v>22600</v>
      </c>
      <c r="S12" s="83">
        <v>56097590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F19" sqref="F19"/>
    </sheetView>
  </sheetViews>
  <sheetFormatPr baseColWidth="10" defaultRowHeight="15" x14ac:dyDescent="0.25"/>
  <cols>
    <col min="1" max="1" width="21" customWidth="1"/>
    <col min="2" max="2" width="27.140625" bestFit="1" customWidth="1"/>
  </cols>
  <sheetData>
    <row r="3" spans="1:2" x14ac:dyDescent="0.25">
      <c r="A3" s="81" t="s">
        <v>233</v>
      </c>
      <c r="B3" t="s">
        <v>467</v>
      </c>
    </row>
    <row r="4" spans="1:2" x14ac:dyDescent="0.25">
      <c r="A4" s="82" t="s">
        <v>22</v>
      </c>
      <c r="B4" s="83">
        <v>303000</v>
      </c>
    </row>
    <row r="5" spans="1:2" x14ac:dyDescent="0.25">
      <c r="A5" s="82" t="s">
        <v>263</v>
      </c>
      <c r="B5" s="83">
        <v>14050400</v>
      </c>
    </row>
    <row r="6" spans="1:2" x14ac:dyDescent="0.25">
      <c r="A6" s="82" t="s">
        <v>286</v>
      </c>
      <c r="B6" s="83">
        <v>180000</v>
      </c>
    </row>
    <row r="7" spans="1:2" x14ac:dyDescent="0.25">
      <c r="A7" s="82" t="s">
        <v>402</v>
      </c>
      <c r="B7" s="83">
        <v>872100</v>
      </c>
    </row>
    <row r="8" spans="1:2" x14ac:dyDescent="0.25">
      <c r="A8" s="82" t="s">
        <v>152</v>
      </c>
      <c r="B8" s="83">
        <v>420000</v>
      </c>
    </row>
    <row r="9" spans="1:2" x14ac:dyDescent="0.25">
      <c r="A9" s="82" t="s">
        <v>143</v>
      </c>
      <c r="B9" s="83">
        <v>12050000</v>
      </c>
    </row>
    <row r="10" spans="1:2" x14ac:dyDescent="0.25">
      <c r="A10" s="82" t="s">
        <v>21</v>
      </c>
      <c r="B10" s="83">
        <v>3736000</v>
      </c>
    </row>
    <row r="11" spans="1:2" x14ac:dyDescent="0.25">
      <c r="A11" s="82" t="s">
        <v>20</v>
      </c>
      <c r="B11" s="83">
        <v>885000</v>
      </c>
    </row>
    <row r="12" spans="1:2" x14ac:dyDescent="0.25">
      <c r="A12" s="82" t="s">
        <v>27</v>
      </c>
      <c r="B12" s="83">
        <v>11606640</v>
      </c>
    </row>
    <row r="13" spans="1:2" x14ac:dyDescent="0.25">
      <c r="A13" s="82" t="s">
        <v>46</v>
      </c>
      <c r="B13" s="83">
        <v>8934450</v>
      </c>
    </row>
    <row r="14" spans="1:2" x14ac:dyDescent="0.25">
      <c r="A14" s="82" t="s">
        <v>29</v>
      </c>
      <c r="B14" s="83">
        <v>990000</v>
      </c>
    </row>
    <row r="15" spans="1:2" x14ac:dyDescent="0.25">
      <c r="A15" s="82" t="s">
        <v>19</v>
      </c>
      <c r="B15" s="83">
        <v>2070000</v>
      </c>
    </row>
    <row r="16" spans="1:2" x14ac:dyDescent="0.25">
      <c r="A16" s="82" t="s">
        <v>235</v>
      </c>
      <c r="B16" s="83">
        <v>56097590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5"/>
  <sheetViews>
    <sheetView topLeftCell="A145" workbookViewId="0">
      <selection activeCell="M154" sqref="M154"/>
    </sheetView>
  </sheetViews>
  <sheetFormatPr baseColWidth="10" defaultRowHeight="15" x14ac:dyDescent="0.25"/>
  <sheetData>
    <row r="1" spans="1:11" ht="60" x14ac:dyDescent="0.25">
      <c r="A1" s="93" t="s">
        <v>245</v>
      </c>
      <c r="B1" s="94" t="s">
        <v>246</v>
      </c>
      <c r="C1" s="94" t="s">
        <v>247</v>
      </c>
      <c r="D1" s="94" t="s">
        <v>248</v>
      </c>
      <c r="E1" s="95" t="s">
        <v>249</v>
      </c>
      <c r="F1" s="94" t="s">
        <v>18</v>
      </c>
      <c r="G1" s="94" t="s">
        <v>250</v>
      </c>
      <c r="H1" s="94" t="s">
        <v>251</v>
      </c>
      <c r="I1" s="94" t="s">
        <v>252</v>
      </c>
      <c r="J1" s="96" t="s">
        <v>253</v>
      </c>
      <c r="K1" s="96" t="s">
        <v>254</v>
      </c>
    </row>
    <row r="2" spans="1:11" x14ac:dyDescent="0.25">
      <c r="A2" s="303">
        <v>43132</v>
      </c>
      <c r="B2" s="99" t="s">
        <v>272</v>
      </c>
      <c r="C2" s="99" t="s">
        <v>259</v>
      </c>
      <c r="D2" s="99" t="s">
        <v>256</v>
      </c>
      <c r="E2" s="128">
        <v>16000</v>
      </c>
      <c r="F2" s="99" t="s">
        <v>29</v>
      </c>
      <c r="G2" s="102" t="s">
        <v>257</v>
      </c>
      <c r="H2" s="99" t="s">
        <v>32</v>
      </c>
      <c r="I2" s="101" t="s">
        <v>258</v>
      </c>
      <c r="J2" s="98">
        <f t="shared" ref="J2:J65" si="0">E2/9000</f>
        <v>1.7777777777777777</v>
      </c>
      <c r="K2" s="98">
        <v>9000</v>
      </c>
    </row>
    <row r="3" spans="1:11" x14ac:dyDescent="0.25">
      <c r="A3" s="303">
        <v>43132</v>
      </c>
      <c r="B3" s="98" t="s">
        <v>265</v>
      </c>
      <c r="C3" s="98" t="s">
        <v>259</v>
      </c>
      <c r="D3" s="99" t="s">
        <v>357</v>
      </c>
      <c r="E3" s="128">
        <v>15000</v>
      </c>
      <c r="F3" s="99" t="s">
        <v>20</v>
      </c>
      <c r="G3" s="102" t="s">
        <v>257</v>
      </c>
      <c r="H3" s="99" t="s">
        <v>366</v>
      </c>
      <c r="I3" s="101" t="s">
        <v>258</v>
      </c>
      <c r="J3" s="98">
        <f t="shared" si="0"/>
        <v>1.6666666666666667</v>
      </c>
      <c r="K3" s="98">
        <v>9000</v>
      </c>
    </row>
    <row r="4" spans="1:11" x14ac:dyDescent="0.25">
      <c r="A4" s="303">
        <v>43132</v>
      </c>
      <c r="B4" s="98" t="s">
        <v>264</v>
      </c>
      <c r="C4" s="99" t="s">
        <v>259</v>
      </c>
      <c r="D4" s="101" t="s">
        <v>357</v>
      </c>
      <c r="E4" s="128">
        <v>15000</v>
      </c>
      <c r="F4" s="99" t="s">
        <v>21</v>
      </c>
      <c r="G4" s="102" t="s">
        <v>257</v>
      </c>
      <c r="H4" s="99" t="s">
        <v>366</v>
      </c>
      <c r="I4" s="101" t="s">
        <v>258</v>
      </c>
      <c r="J4" s="98">
        <f t="shared" si="0"/>
        <v>1.6666666666666667</v>
      </c>
      <c r="K4" s="98">
        <v>9000</v>
      </c>
    </row>
    <row r="5" spans="1:11" x14ac:dyDescent="0.25">
      <c r="A5" s="302">
        <v>43132</v>
      </c>
      <c r="B5" s="102" t="s">
        <v>416</v>
      </c>
      <c r="C5" s="98" t="s">
        <v>410</v>
      </c>
      <c r="D5" s="98" t="s">
        <v>262</v>
      </c>
      <c r="E5" s="123">
        <v>75000</v>
      </c>
      <c r="F5" s="99" t="s">
        <v>27</v>
      </c>
      <c r="G5" s="102" t="s">
        <v>257</v>
      </c>
      <c r="H5" s="99" t="s">
        <v>31</v>
      </c>
      <c r="I5" s="101" t="s">
        <v>258</v>
      </c>
      <c r="J5" s="98">
        <f t="shared" si="0"/>
        <v>8.3333333333333339</v>
      </c>
      <c r="K5" s="98">
        <v>9000</v>
      </c>
    </row>
    <row r="6" spans="1:11" x14ac:dyDescent="0.25">
      <c r="A6" s="303">
        <v>43133</v>
      </c>
      <c r="B6" s="99" t="s">
        <v>272</v>
      </c>
      <c r="C6" s="99" t="s">
        <v>259</v>
      </c>
      <c r="D6" s="99" t="s">
        <v>256</v>
      </c>
      <c r="E6" s="128">
        <v>16000</v>
      </c>
      <c r="F6" s="99" t="s">
        <v>29</v>
      </c>
      <c r="G6" s="102" t="s">
        <v>257</v>
      </c>
      <c r="H6" s="99" t="s">
        <v>32</v>
      </c>
      <c r="I6" s="101" t="s">
        <v>258</v>
      </c>
      <c r="J6" s="98">
        <f t="shared" si="0"/>
        <v>1.7777777777777777</v>
      </c>
      <c r="K6" s="98">
        <v>9000</v>
      </c>
    </row>
    <row r="7" spans="1:11" x14ac:dyDescent="0.25">
      <c r="A7" s="303">
        <v>43133</v>
      </c>
      <c r="B7" s="99" t="s">
        <v>305</v>
      </c>
      <c r="C7" s="99" t="s">
        <v>268</v>
      </c>
      <c r="D7" s="99" t="s">
        <v>269</v>
      </c>
      <c r="E7" s="128">
        <v>150000</v>
      </c>
      <c r="F7" s="99" t="s">
        <v>29</v>
      </c>
      <c r="G7" s="102" t="s">
        <v>257</v>
      </c>
      <c r="H7" s="99" t="s">
        <v>304</v>
      </c>
      <c r="I7" s="101" t="s">
        <v>258</v>
      </c>
      <c r="J7" s="98">
        <f t="shared" si="0"/>
        <v>16.666666666666668</v>
      </c>
      <c r="K7" s="98">
        <v>9000</v>
      </c>
    </row>
    <row r="8" spans="1:11" x14ac:dyDescent="0.25">
      <c r="A8" s="303">
        <v>43133</v>
      </c>
      <c r="B8" s="98" t="s">
        <v>265</v>
      </c>
      <c r="C8" s="99" t="s">
        <v>259</v>
      </c>
      <c r="D8" s="98" t="s">
        <v>357</v>
      </c>
      <c r="E8" s="128">
        <v>15000</v>
      </c>
      <c r="F8" s="113" t="s">
        <v>20</v>
      </c>
      <c r="G8" s="102" t="s">
        <v>257</v>
      </c>
      <c r="H8" s="99" t="s">
        <v>366</v>
      </c>
      <c r="I8" s="101" t="s">
        <v>258</v>
      </c>
      <c r="J8" s="98">
        <f t="shared" si="0"/>
        <v>1.6666666666666667</v>
      </c>
      <c r="K8" s="98">
        <v>9000</v>
      </c>
    </row>
    <row r="9" spans="1:11" x14ac:dyDescent="0.25">
      <c r="A9" s="303">
        <v>43133</v>
      </c>
      <c r="B9" s="98" t="s">
        <v>264</v>
      </c>
      <c r="C9" s="98" t="s">
        <v>259</v>
      </c>
      <c r="D9" s="98" t="s">
        <v>357</v>
      </c>
      <c r="E9" s="128">
        <v>15000</v>
      </c>
      <c r="F9" s="99" t="s">
        <v>21</v>
      </c>
      <c r="G9" s="102" t="s">
        <v>257</v>
      </c>
      <c r="H9" s="99" t="s">
        <v>366</v>
      </c>
      <c r="I9" s="101" t="s">
        <v>258</v>
      </c>
      <c r="J9" s="98">
        <f t="shared" si="0"/>
        <v>1.6666666666666667</v>
      </c>
      <c r="K9" s="98">
        <v>9000</v>
      </c>
    </row>
    <row r="10" spans="1:11" x14ac:dyDescent="0.25">
      <c r="A10" s="304">
        <v>43133</v>
      </c>
      <c r="B10" s="104" t="s">
        <v>45</v>
      </c>
      <c r="C10" s="107" t="s">
        <v>415</v>
      </c>
      <c r="D10" s="107" t="s">
        <v>262</v>
      </c>
      <c r="E10" s="305">
        <v>90000</v>
      </c>
      <c r="F10" s="109" t="s">
        <v>27</v>
      </c>
      <c r="G10" s="104" t="s">
        <v>257</v>
      </c>
      <c r="H10" s="109" t="s">
        <v>33</v>
      </c>
      <c r="I10" s="105" t="s">
        <v>258</v>
      </c>
      <c r="J10" s="107">
        <f t="shared" si="0"/>
        <v>10</v>
      </c>
      <c r="K10" s="107">
        <v>9000</v>
      </c>
    </row>
    <row r="11" spans="1:11" x14ac:dyDescent="0.25">
      <c r="A11" s="302">
        <v>43133</v>
      </c>
      <c r="B11" s="102" t="s">
        <v>406</v>
      </c>
      <c r="C11" s="98" t="s">
        <v>259</v>
      </c>
      <c r="D11" s="98" t="s">
        <v>357</v>
      </c>
      <c r="E11" s="123">
        <v>800000</v>
      </c>
      <c r="F11" s="99" t="s">
        <v>27</v>
      </c>
      <c r="G11" s="102" t="s">
        <v>257</v>
      </c>
      <c r="H11" s="99" t="s">
        <v>35</v>
      </c>
      <c r="I11" s="101" t="s">
        <v>258</v>
      </c>
      <c r="J11" s="98">
        <f t="shared" si="0"/>
        <v>88.888888888888886</v>
      </c>
      <c r="K11" s="98">
        <v>9000</v>
      </c>
    </row>
    <row r="12" spans="1:11" x14ac:dyDescent="0.25">
      <c r="A12" s="302">
        <v>43133</v>
      </c>
      <c r="B12" s="99" t="s">
        <v>49</v>
      </c>
      <c r="C12" s="99" t="s">
        <v>408</v>
      </c>
      <c r="D12" s="99" t="s">
        <v>262</v>
      </c>
      <c r="E12" s="123">
        <v>20000</v>
      </c>
      <c r="F12" s="99" t="s">
        <v>27</v>
      </c>
      <c r="G12" s="102" t="s">
        <v>257</v>
      </c>
      <c r="H12" s="99" t="s">
        <v>36</v>
      </c>
      <c r="I12" s="101" t="s">
        <v>258</v>
      </c>
      <c r="J12" s="98">
        <f t="shared" si="0"/>
        <v>2.2222222222222223</v>
      </c>
      <c r="K12" s="98">
        <v>9000</v>
      </c>
    </row>
    <row r="13" spans="1:11" x14ac:dyDescent="0.25">
      <c r="A13" s="302">
        <v>43133</v>
      </c>
      <c r="B13" s="99" t="s">
        <v>47</v>
      </c>
      <c r="C13" s="98" t="s">
        <v>259</v>
      </c>
      <c r="D13" s="98" t="s">
        <v>394</v>
      </c>
      <c r="E13" s="123">
        <v>115450</v>
      </c>
      <c r="F13" s="99" t="s">
        <v>46</v>
      </c>
      <c r="G13" s="102" t="s">
        <v>257</v>
      </c>
      <c r="H13" s="99" t="s">
        <v>34</v>
      </c>
      <c r="I13" s="101" t="s">
        <v>258</v>
      </c>
      <c r="J13" s="98">
        <f t="shared" si="0"/>
        <v>12.827777777777778</v>
      </c>
      <c r="K13" s="98">
        <v>9000</v>
      </c>
    </row>
    <row r="14" spans="1:11" x14ac:dyDescent="0.25">
      <c r="A14" s="303">
        <v>43135</v>
      </c>
      <c r="B14" s="99" t="s">
        <v>401</v>
      </c>
      <c r="C14" s="101" t="s">
        <v>273</v>
      </c>
      <c r="D14" s="101" t="s">
        <v>262</v>
      </c>
      <c r="E14" s="128">
        <v>872100</v>
      </c>
      <c r="F14" s="99" t="s">
        <v>402</v>
      </c>
      <c r="G14" s="102" t="s">
        <v>257</v>
      </c>
      <c r="H14" s="99" t="s">
        <v>366</v>
      </c>
      <c r="I14" s="101" t="s">
        <v>258</v>
      </c>
      <c r="J14" s="98">
        <f t="shared" si="0"/>
        <v>96.9</v>
      </c>
      <c r="K14" s="98">
        <v>9000</v>
      </c>
    </row>
    <row r="15" spans="1:11" x14ac:dyDescent="0.25">
      <c r="A15" s="303">
        <v>43136</v>
      </c>
      <c r="B15" s="99" t="s">
        <v>272</v>
      </c>
      <c r="C15" s="99" t="s">
        <v>259</v>
      </c>
      <c r="D15" s="99" t="s">
        <v>256</v>
      </c>
      <c r="E15" s="128">
        <v>16000</v>
      </c>
      <c r="F15" s="99" t="s">
        <v>29</v>
      </c>
      <c r="G15" s="102" t="s">
        <v>257</v>
      </c>
      <c r="H15" s="99" t="s">
        <v>32</v>
      </c>
      <c r="I15" s="101" t="s">
        <v>258</v>
      </c>
      <c r="J15" s="98">
        <f t="shared" si="0"/>
        <v>1.7777777777777777</v>
      </c>
      <c r="K15" s="98">
        <v>9000</v>
      </c>
    </row>
    <row r="16" spans="1:11" x14ac:dyDescent="0.25">
      <c r="A16" s="303">
        <v>43136</v>
      </c>
      <c r="B16" s="98" t="s">
        <v>308</v>
      </c>
      <c r="C16" s="98" t="s">
        <v>259</v>
      </c>
      <c r="D16" s="99" t="s">
        <v>329</v>
      </c>
      <c r="E16" s="301">
        <v>10000</v>
      </c>
      <c r="F16" s="99" t="s">
        <v>19</v>
      </c>
      <c r="G16" s="102" t="s">
        <v>257</v>
      </c>
      <c r="H16" s="99" t="s">
        <v>72</v>
      </c>
      <c r="I16" s="101" t="s">
        <v>258</v>
      </c>
      <c r="J16" s="98">
        <f t="shared" si="0"/>
        <v>1.1111111111111112</v>
      </c>
      <c r="K16" s="98">
        <v>9000</v>
      </c>
    </row>
    <row r="17" spans="1:11" x14ac:dyDescent="0.25">
      <c r="A17" s="303">
        <v>43136</v>
      </c>
      <c r="B17" s="98" t="s">
        <v>265</v>
      </c>
      <c r="C17" s="98" t="s">
        <v>255</v>
      </c>
      <c r="D17" s="98" t="s">
        <v>357</v>
      </c>
      <c r="E17" s="128">
        <v>15000</v>
      </c>
      <c r="F17" s="113" t="s">
        <v>20</v>
      </c>
      <c r="G17" s="102" t="s">
        <v>257</v>
      </c>
      <c r="H17" s="99" t="s">
        <v>366</v>
      </c>
      <c r="I17" s="101" t="s">
        <v>258</v>
      </c>
      <c r="J17" s="98">
        <f t="shared" si="0"/>
        <v>1.6666666666666667</v>
      </c>
      <c r="K17" s="98">
        <v>9000</v>
      </c>
    </row>
    <row r="18" spans="1:11" x14ac:dyDescent="0.25">
      <c r="A18" s="303">
        <v>43136</v>
      </c>
      <c r="B18" s="98" t="s">
        <v>348</v>
      </c>
      <c r="C18" s="98" t="s">
        <v>259</v>
      </c>
      <c r="D18" s="99" t="s">
        <v>357</v>
      </c>
      <c r="E18" s="128">
        <v>150000</v>
      </c>
      <c r="F18" s="99" t="s">
        <v>20</v>
      </c>
      <c r="G18" s="102" t="s">
        <v>257</v>
      </c>
      <c r="H18" s="99" t="s">
        <v>355</v>
      </c>
      <c r="I18" s="101" t="s">
        <v>258</v>
      </c>
      <c r="J18" s="98">
        <f t="shared" si="0"/>
        <v>16.666666666666668</v>
      </c>
      <c r="K18" s="98">
        <v>9000</v>
      </c>
    </row>
    <row r="19" spans="1:11" x14ac:dyDescent="0.25">
      <c r="A19" s="303">
        <v>43136</v>
      </c>
      <c r="B19" s="98" t="s">
        <v>363</v>
      </c>
      <c r="C19" s="99" t="s">
        <v>259</v>
      </c>
      <c r="D19" s="99" t="s">
        <v>357</v>
      </c>
      <c r="E19" s="128">
        <v>70000</v>
      </c>
      <c r="F19" s="99" t="s">
        <v>20</v>
      </c>
      <c r="G19" s="102" t="s">
        <v>257</v>
      </c>
      <c r="H19" s="99" t="s">
        <v>365</v>
      </c>
      <c r="I19" s="101" t="s">
        <v>258</v>
      </c>
      <c r="J19" s="98">
        <f t="shared" si="0"/>
        <v>7.7777777777777777</v>
      </c>
      <c r="K19" s="98">
        <v>9000</v>
      </c>
    </row>
    <row r="20" spans="1:11" x14ac:dyDescent="0.25">
      <c r="A20" s="303">
        <v>43136</v>
      </c>
      <c r="B20" s="98" t="s">
        <v>264</v>
      </c>
      <c r="C20" s="98" t="s">
        <v>259</v>
      </c>
      <c r="D20" s="99" t="s">
        <v>357</v>
      </c>
      <c r="E20" s="128">
        <v>15000</v>
      </c>
      <c r="F20" s="99" t="s">
        <v>21</v>
      </c>
      <c r="G20" s="102" t="s">
        <v>257</v>
      </c>
      <c r="H20" s="99" t="s">
        <v>366</v>
      </c>
      <c r="I20" s="101" t="s">
        <v>258</v>
      </c>
      <c r="J20" s="98">
        <f t="shared" si="0"/>
        <v>1.6666666666666667</v>
      </c>
      <c r="K20" s="98">
        <v>9000</v>
      </c>
    </row>
    <row r="21" spans="1:11" x14ac:dyDescent="0.25">
      <c r="A21" s="302">
        <v>43136</v>
      </c>
      <c r="B21" s="99" t="s">
        <v>296</v>
      </c>
      <c r="C21" s="98" t="s">
        <v>408</v>
      </c>
      <c r="D21" s="98" t="s">
        <v>262</v>
      </c>
      <c r="E21" s="123">
        <v>34000</v>
      </c>
      <c r="F21" s="99" t="s">
        <v>27</v>
      </c>
      <c r="G21" s="102" t="s">
        <v>257</v>
      </c>
      <c r="H21" s="99" t="s">
        <v>38</v>
      </c>
      <c r="I21" s="101" t="s">
        <v>258</v>
      </c>
      <c r="J21" s="98">
        <f t="shared" si="0"/>
        <v>3.7777777777777777</v>
      </c>
      <c r="K21" s="98">
        <v>9000</v>
      </c>
    </row>
    <row r="22" spans="1:11" x14ac:dyDescent="0.25">
      <c r="A22" s="302">
        <v>43136</v>
      </c>
      <c r="B22" s="99" t="s">
        <v>419</v>
      </c>
      <c r="C22" s="98" t="s">
        <v>417</v>
      </c>
      <c r="D22" s="98" t="s">
        <v>394</v>
      </c>
      <c r="E22" s="123">
        <v>1500000</v>
      </c>
      <c r="F22" s="99" t="s">
        <v>46</v>
      </c>
      <c r="G22" s="102" t="s">
        <v>257</v>
      </c>
      <c r="H22" s="99" t="s">
        <v>37</v>
      </c>
      <c r="I22" s="101" t="s">
        <v>258</v>
      </c>
      <c r="J22" s="98">
        <f t="shared" si="0"/>
        <v>166.66666666666666</v>
      </c>
      <c r="K22" s="98">
        <v>9000</v>
      </c>
    </row>
    <row r="23" spans="1:11" x14ac:dyDescent="0.25">
      <c r="A23" s="302">
        <v>43136</v>
      </c>
      <c r="B23" s="99" t="s">
        <v>418</v>
      </c>
      <c r="C23" s="98" t="s">
        <v>259</v>
      </c>
      <c r="D23" s="98" t="s">
        <v>394</v>
      </c>
      <c r="E23" s="123">
        <v>150000</v>
      </c>
      <c r="F23" s="99" t="s">
        <v>46</v>
      </c>
      <c r="G23" s="102" t="s">
        <v>257</v>
      </c>
      <c r="H23" s="99" t="s">
        <v>39</v>
      </c>
      <c r="I23" s="101" t="s">
        <v>258</v>
      </c>
      <c r="J23" s="98">
        <f t="shared" si="0"/>
        <v>16.666666666666668</v>
      </c>
      <c r="K23" s="98">
        <v>9000</v>
      </c>
    </row>
    <row r="24" spans="1:11" x14ac:dyDescent="0.25">
      <c r="A24" s="302">
        <v>43136</v>
      </c>
      <c r="B24" s="99" t="s">
        <v>96</v>
      </c>
      <c r="C24" s="98" t="s">
        <v>259</v>
      </c>
      <c r="D24" s="98" t="s">
        <v>394</v>
      </c>
      <c r="E24" s="123">
        <v>160000</v>
      </c>
      <c r="F24" s="99" t="s">
        <v>46</v>
      </c>
      <c r="G24" s="102" t="s">
        <v>257</v>
      </c>
      <c r="H24" s="99" t="s">
        <v>40</v>
      </c>
      <c r="I24" s="101" t="s">
        <v>258</v>
      </c>
      <c r="J24" s="98">
        <f t="shared" si="0"/>
        <v>17.777777777777779</v>
      </c>
      <c r="K24" s="98">
        <v>9000</v>
      </c>
    </row>
    <row r="25" spans="1:11" x14ac:dyDescent="0.25">
      <c r="A25" s="302">
        <v>43136</v>
      </c>
      <c r="B25" s="99" t="s">
        <v>66</v>
      </c>
      <c r="C25" s="98" t="s">
        <v>259</v>
      </c>
      <c r="D25" s="98" t="s">
        <v>394</v>
      </c>
      <c r="E25" s="123">
        <v>70000</v>
      </c>
      <c r="F25" s="99" t="s">
        <v>46</v>
      </c>
      <c r="G25" s="102" t="s">
        <v>257</v>
      </c>
      <c r="H25" s="99" t="s">
        <v>41</v>
      </c>
      <c r="I25" s="101" t="s">
        <v>258</v>
      </c>
      <c r="J25" s="98">
        <f t="shared" si="0"/>
        <v>7.7777777777777777</v>
      </c>
      <c r="K25" s="98">
        <v>9000</v>
      </c>
    </row>
    <row r="26" spans="1:11" x14ac:dyDescent="0.25">
      <c r="A26" s="303">
        <v>43137</v>
      </c>
      <c r="B26" s="99" t="s">
        <v>272</v>
      </c>
      <c r="C26" s="99" t="s">
        <v>259</v>
      </c>
      <c r="D26" s="99" t="s">
        <v>256</v>
      </c>
      <c r="E26" s="128">
        <v>16000</v>
      </c>
      <c r="F26" s="99" t="s">
        <v>29</v>
      </c>
      <c r="G26" s="102" t="s">
        <v>257</v>
      </c>
      <c r="H26" s="99" t="s">
        <v>32</v>
      </c>
      <c r="I26" s="101" t="s">
        <v>258</v>
      </c>
      <c r="J26" s="98">
        <f t="shared" si="0"/>
        <v>1.7777777777777777</v>
      </c>
      <c r="K26" s="98">
        <v>9000</v>
      </c>
    </row>
    <row r="27" spans="1:11" x14ac:dyDescent="0.25">
      <c r="A27" s="303">
        <v>43137</v>
      </c>
      <c r="B27" s="98" t="s">
        <v>308</v>
      </c>
      <c r="C27" s="98" t="s">
        <v>259</v>
      </c>
      <c r="D27" s="99" t="s">
        <v>329</v>
      </c>
      <c r="E27" s="301">
        <v>10000</v>
      </c>
      <c r="F27" s="99" t="s">
        <v>19</v>
      </c>
      <c r="G27" s="102" t="s">
        <v>257</v>
      </c>
      <c r="H27" s="99" t="s">
        <v>72</v>
      </c>
      <c r="I27" s="101" t="s">
        <v>258</v>
      </c>
      <c r="J27" s="98">
        <f t="shared" si="0"/>
        <v>1.1111111111111112</v>
      </c>
      <c r="K27" s="98">
        <v>9000</v>
      </c>
    </row>
    <row r="28" spans="1:11" x14ac:dyDescent="0.25">
      <c r="A28" s="303">
        <v>43137</v>
      </c>
      <c r="B28" s="98" t="s">
        <v>309</v>
      </c>
      <c r="C28" s="98" t="s">
        <v>259</v>
      </c>
      <c r="D28" s="98" t="s">
        <v>329</v>
      </c>
      <c r="E28" s="301">
        <v>70000</v>
      </c>
      <c r="F28" s="99" t="s">
        <v>19</v>
      </c>
      <c r="G28" s="102" t="s">
        <v>257</v>
      </c>
      <c r="H28" s="99" t="s">
        <v>44</v>
      </c>
      <c r="I28" s="101" t="s">
        <v>258</v>
      </c>
      <c r="J28" s="98">
        <f t="shared" si="0"/>
        <v>7.7777777777777777</v>
      </c>
      <c r="K28" s="98">
        <v>9000</v>
      </c>
    </row>
    <row r="29" spans="1:11" x14ac:dyDescent="0.25">
      <c r="A29" s="303">
        <v>43137</v>
      </c>
      <c r="B29" s="98" t="s">
        <v>265</v>
      </c>
      <c r="C29" s="99" t="s">
        <v>259</v>
      </c>
      <c r="D29" s="99" t="s">
        <v>357</v>
      </c>
      <c r="E29" s="128">
        <v>15000</v>
      </c>
      <c r="F29" s="113" t="s">
        <v>20</v>
      </c>
      <c r="G29" s="102" t="s">
        <v>257</v>
      </c>
      <c r="H29" s="99" t="s">
        <v>55</v>
      </c>
      <c r="I29" s="101" t="s">
        <v>258</v>
      </c>
      <c r="J29" s="98">
        <f t="shared" si="0"/>
        <v>1.6666666666666667</v>
      </c>
      <c r="K29" s="98">
        <v>9000</v>
      </c>
    </row>
    <row r="30" spans="1:11" x14ac:dyDescent="0.25">
      <c r="A30" s="303">
        <v>43137</v>
      </c>
      <c r="B30" s="98" t="s">
        <v>349</v>
      </c>
      <c r="C30" s="99" t="s">
        <v>259</v>
      </c>
      <c r="D30" s="99" t="s">
        <v>357</v>
      </c>
      <c r="E30" s="128">
        <v>30000</v>
      </c>
      <c r="F30" s="99" t="s">
        <v>20</v>
      </c>
      <c r="G30" s="102" t="s">
        <v>257</v>
      </c>
      <c r="H30" s="99" t="s">
        <v>56</v>
      </c>
      <c r="I30" s="101" t="s">
        <v>258</v>
      </c>
      <c r="J30" s="98">
        <f t="shared" si="0"/>
        <v>3.3333333333333335</v>
      </c>
      <c r="K30" s="98">
        <v>9000</v>
      </c>
    </row>
    <row r="31" spans="1:11" x14ac:dyDescent="0.25">
      <c r="A31" s="303">
        <v>43137</v>
      </c>
      <c r="B31" s="98" t="s">
        <v>350</v>
      </c>
      <c r="C31" s="99" t="s">
        <v>259</v>
      </c>
      <c r="D31" s="101" t="s">
        <v>357</v>
      </c>
      <c r="E31" s="128">
        <v>90000</v>
      </c>
      <c r="F31" s="99" t="s">
        <v>20</v>
      </c>
      <c r="G31" s="102" t="s">
        <v>257</v>
      </c>
      <c r="H31" s="99" t="s">
        <v>359</v>
      </c>
      <c r="I31" s="101" t="s">
        <v>258</v>
      </c>
      <c r="J31" s="98">
        <f t="shared" si="0"/>
        <v>10</v>
      </c>
      <c r="K31" s="98">
        <v>9000</v>
      </c>
    </row>
    <row r="32" spans="1:11" x14ac:dyDescent="0.25">
      <c r="A32" s="303">
        <v>43137</v>
      </c>
      <c r="B32" s="98" t="s">
        <v>264</v>
      </c>
      <c r="C32" s="98" t="s">
        <v>259</v>
      </c>
      <c r="D32" s="98" t="s">
        <v>357</v>
      </c>
      <c r="E32" s="128">
        <v>15000</v>
      </c>
      <c r="F32" s="99" t="s">
        <v>21</v>
      </c>
      <c r="G32" s="102" t="s">
        <v>257</v>
      </c>
      <c r="H32" s="99" t="s">
        <v>459</v>
      </c>
      <c r="I32" s="101" t="s">
        <v>258</v>
      </c>
      <c r="J32" s="98">
        <f t="shared" si="0"/>
        <v>1.6666666666666667</v>
      </c>
      <c r="K32" s="98">
        <v>9000</v>
      </c>
    </row>
    <row r="33" spans="1:11" x14ac:dyDescent="0.25">
      <c r="A33" s="302">
        <v>43137</v>
      </c>
      <c r="B33" s="99" t="s">
        <v>58</v>
      </c>
      <c r="C33" s="98" t="s">
        <v>259</v>
      </c>
      <c r="D33" s="98" t="s">
        <v>262</v>
      </c>
      <c r="E33" s="122">
        <v>40000</v>
      </c>
      <c r="F33" s="99" t="s">
        <v>27</v>
      </c>
      <c r="G33" s="102" t="s">
        <v>257</v>
      </c>
      <c r="H33" s="99" t="s">
        <v>60</v>
      </c>
      <c r="I33" s="101" t="s">
        <v>258</v>
      </c>
      <c r="J33" s="98">
        <f t="shared" si="0"/>
        <v>4.4444444444444446</v>
      </c>
      <c r="K33" s="98">
        <v>9000</v>
      </c>
    </row>
    <row r="34" spans="1:11" x14ac:dyDescent="0.25">
      <c r="A34" s="302">
        <v>43137</v>
      </c>
      <c r="B34" s="99" t="s">
        <v>407</v>
      </c>
      <c r="C34" s="98" t="s">
        <v>259</v>
      </c>
      <c r="D34" s="99" t="s">
        <v>262</v>
      </c>
      <c r="E34" s="122">
        <v>120000</v>
      </c>
      <c r="F34" s="99" t="s">
        <v>27</v>
      </c>
      <c r="G34" s="102" t="s">
        <v>257</v>
      </c>
      <c r="H34" s="99" t="s">
        <v>62</v>
      </c>
      <c r="I34" s="101" t="s">
        <v>258</v>
      </c>
      <c r="J34" s="98">
        <f t="shared" si="0"/>
        <v>13.333333333333334</v>
      </c>
      <c r="K34" s="98">
        <v>9000</v>
      </c>
    </row>
    <row r="35" spans="1:11" x14ac:dyDescent="0.25">
      <c r="A35" s="302">
        <v>43137</v>
      </c>
      <c r="B35" s="99" t="s">
        <v>67</v>
      </c>
      <c r="C35" s="98" t="s">
        <v>259</v>
      </c>
      <c r="D35" s="98" t="s">
        <v>394</v>
      </c>
      <c r="E35" s="122">
        <v>30000</v>
      </c>
      <c r="F35" s="99" t="s">
        <v>46</v>
      </c>
      <c r="G35" s="102" t="s">
        <v>257</v>
      </c>
      <c r="H35" s="99" t="s">
        <v>63</v>
      </c>
      <c r="I35" s="101" t="s">
        <v>258</v>
      </c>
      <c r="J35" s="98">
        <f t="shared" si="0"/>
        <v>3.3333333333333335</v>
      </c>
      <c r="K35" s="98">
        <v>9000</v>
      </c>
    </row>
    <row r="36" spans="1:11" x14ac:dyDescent="0.25">
      <c r="A36" s="302">
        <v>43137</v>
      </c>
      <c r="B36" s="99" t="s">
        <v>68</v>
      </c>
      <c r="C36" s="98" t="s">
        <v>259</v>
      </c>
      <c r="D36" s="98" t="s">
        <v>394</v>
      </c>
      <c r="E36" s="122">
        <v>90000</v>
      </c>
      <c r="F36" s="99" t="s">
        <v>46</v>
      </c>
      <c r="G36" s="102" t="s">
        <v>257</v>
      </c>
      <c r="H36" s="99" t="s">
        <v>69</v>
      </c>
      <c r="I36" s="101" t="s">
        <v>258</v>
      </c>
      <c r="J36" s="98">
        <f t="shared" si="0"/>
        <v>10</v>
      </c>
      <c r="K36" s="98">
        <v>9000</v>
      </c>
    </row>
    <row r="37" spans="1:11" x14ac:dyDescent="0.25">
      <c r="A37" s="303">
        <v>43137</v>
      </c>
      <c r="B37" s="101" t="s">
        <v>395</v>
      </c>
      <c r="C37" s="101" t="s">
        <v>268</v>
      </c>
      <c r="D37" s="101" t="s">
        <v>394</v>
      </c>
      <c r="E37" s="128">
        <v>13467500</v>
      </c>
      <c r="F37" s="101" t="s">
        <v>263</v>
      </c>
      <c r="G37" s="102" t="s">
        <v>257</v>
      </c>
      <c r="H37" s="99" t="s">
        <v>396</v>
      </c>
      <c r="I37" s="101" t="s">
        <v>258</v>
      </c>
      <c r="J37" s="98">
        <f t="shared" si="0"/>
        <v>1496.3888888888889</v>
      </c>
      <c r="K37" s="98">
        <v>9000</v>
      </c>
    </row>
    <row r="38" spans="1:11" x14ac:dyDescent="0.25">
      <c r="A38" s="303">
        <v>43137</v>
      </c>
      <c r="B38" s="99" t="s">
        <v>403</v>
      </c>
      <c r="C38" s="101" t="s">
        <v>273</v>
      </c>
      <c r="D38" s="101" t="s">
        <v>262</v>
      </c>
      <c r="E38" s="128">
        <v>11300</v>
      </c>
      <c r="F38" s="101" t="s">
        <v>263</v>
      </c>
      <c r="G38" s="102" t="s">
        <v>257</v>
      </c>
      <c r="H38" s="99" t="s">
        <v>366</v>
      </c>
      <c r="I38" s="101" t="s">
        <v>258</v>
      </c>
      <c r="J38" s="98">
        <f t="shared" si="0"/>
        <v>1.2555555555555555</v>
      </c>
      <c r="K38" s="98">
        <v>9000</v>
      </c>
    </row>
    <row r="39" spans="1:11" x14ac:dyDescent="0.25">
      <c r="A39" s="303">
        <v>43138</v>
      </c>
      <c r="B39" s="99" t="s">
        <v>297</v>
      </c>
      <c r="C39" s="99" t="s">
        <v>259</v>
      </c>
      <c r="D39" s="99" t="s">
        <v>256</v>
      </c>
      <c r="E39" s="128">
        <v>70000</v>
      </c>
      <c r="F39" s="99" t="s">
        <v>29</v>
      </c>
      <c r="G39" s="102" t="s">
        <v>257</v>
      </c>
      <c r="H39" s="99" t="s">
        <v>43</v>
      </c>
      <c r="I39" s="101" t="s">
        <v>258</v>
      </c>
      <c r="J39" s="98">
        <f t="shared" si="0"/>
        <v>7.7777777777777777</v>
      </c>
      <c r="K39" s="98">
        <v>9000</v>
      </c>
    </row>
    <row r="40" spans="1:11" x14ac:dyDescent="0.25">
      <c r="A40" s="303">
        <v>43138</v>
      </c>
      <c r="B40" s="98" t="s">
        <v>308</v>
      </c>
      <c r="C40" s="98" t="s">
        <v>259</v>
      </c>
      <c r="D40" s="99" t="s">
        <v>329</v>
      </c>
      <c r="E40" s="301">
        <v>10000</v>
      </c>
      <c r="F40" s="99" t="s">
        <v>19</v>
      </c>
      <c r="G40" s="102" t="s">
        <v>257</v>
      </c>
      <c r="H40" s="99" t="s">
        <v>72</v>
      </c>
      <c r="I40" s="101" t="s">
        <v>258</v>
      </c>
      <c r="J40" s="98">
        <f t="shared" si="0"/>
        <v>1.1111111111111112</v>
      </c>
      <c r="K40" s="98">
        <v>9000</v>
      </c>
    </row>
    <row r="41" spans="1:11" x14ac:dyDescent="0.25">
      <c r="A41" s="303">
        <v>43138</v>
      </c>
      <c r="B41" s="98" t="s">
        <v>265</v>
      </c>
      <c r="C41" s="99" t="s">
        <v>259</v>
      </c>
      <c r="D41" s="101" t="s">
        <v>357</v>
      </c>
      <c r="E41" s="128">
        <v>15000</v>
      </c>
      <c r="F41" s="99" t="s">
        <v>20</v>
      </c>
      <c r="G41" s="102" t="s">
        <v>257</v>
      </c>
      <c r="H41" s="99" t="s">
        <v>55</v>
      </c>
      <c r="I41" s="101" t="s">
        <v>258</v>
      </c>
      <c r="J41" s="98">
        <f t="shared" si="0"/>
        <v>1.6666666666666667</v>
      </c>
      <c r="K41" s="98">
        <v>9000</v>
      </c>
    </row>
    <row r="42" spans="1:11" x14ac:dyDescent="0.25">
      <c r="A42" s="303">
        <v>43138</v>
      </c>
      <c r="B42" s="98" t="s">
        <v>264</v>
      </c>
      <c r="C42" s="98" t="s">
        <v>259</v>
      </c>
      <c r="D42" s="98" t="s">
        <v>357</v>
      </c>
      <c r="E42" s="128">
        <v>15000</v>
      </c>
      <c r="F42" s="99" t="s">
        <v>21</v>
      </c>
      <c r="G42" s="102" t="s">
        <v>257</v>
      </c>
      <c r="H42" s="99" t="s">
        <v>458</v>
      </c>
      <c r="I42" s="101" t="s">
        <v>258</v>
      </c>
      <c r="J42" s="98">
        <f t="shared" si="0"/>
        <v>1.6666666666666667</v>
      </c>
      <c r="K42" s="98">
        <v>9000</v>
      </c>
    </row>
    <row r="43" spans="1:11" x14ac:dyDescent="0.25">
      <c r="A43" s="302">
        <v>43138</v>
      </c>
      <c r="B43" s="99" t="s">
        <v>54</v>
      </c>
      <c r="C43" s="98" t="s">
        <v>409</v>
      </c>
      <c r="D43" s="99" t="s">
        <v>262</v>
      </c>
      <c r="E43" s="122">
        <v>226140</v>
      </c>
      <c r="F43" s="99" t="s">
        <v>27</v>
      </c>
      <c r="G43" s="102" t="s">
        <v>257</v>
      </c>
      <c r="H43" s="99" t="s">
        <v>71</v>
      </c>
      <c r="I43" s="101" t="s">
        <v>258</v>
      </c>
      <c r="J43" s="98">
        <f t="shared" si="0"/>
        <v>25.126666666666665</v>
      </c>
      <c r="K43" s="98">
        <v>9000</v>
      </c>
    </row>
    <row r="44" spans="1:11" x14ac:dyDescent="0.25">
      <c r="A44" s="304">
        <v>43138</v>
      </c>
      <c r="B44" s="104" t="s">
        <v>59</v>
      </c>
      <c r="C44" s="107" t="s">
        <v>268</v>
      </c>
      <c r="D44" s="109" t="s">
        <v>269</v>
      </c>
      <c r="E44" s="305">
        <v>35000</v>
      </c>
      <c r="F44" s="109" t="s">
        <v>27</v>
      </c>
      <c r="G44" s="104" t="s">
        <v>257</v>
      </c>
      <c r="H44" s="109" t="s">
        <v>74</v>
      </c>
      <c r="I44" s="105" t="s">
        <v>258</v>
      </c>
      <c r="J44" s="107">
        <f t="shared" si="0"/>
        <v>3.8888888888888888</v>
      </c>
      <c r="K44" s="107">
        <v>9000</v>
      </c>
    </row>
    <row r="45" spans="1:11" x14ac:dyDescent="0.25">
      <c r="A45" s="302">
        <v>43138</v>
      </c>
      <c r="B45" s="99" t="s">
        <v>77</v>
      </c>
      <c r="C45" s="98" t="s">
        <v>267</v>
      </c>
      <c r="D45" s="99" t="s">
        <v>262</v>
      </c>
      <c r="E45" s="123">
        <v>400000</v>
      </c>
      <c r="F45" s="99" t="s">
        <v>27</v>
      </c>
      <c r="G45" s="102" t="s">
        <v>257</v>
      </c>
      <c r="H45" s="99" t="s">
        <v>76</v>
      </c>
      <c r="I45" s="101" t="s">
        <v>258</v>
      </c>
      <c r="J45" s="98">
        <f t="shared" si="0"/>
        <v>44.444444444444443</v>
      </c>
      <c r="K45" s="98">
        <v>9000</v>
      </c>
    </row>
    <row r="46" spans="1:11" x14ac:dyDescent="0.25">
      <c r="A46" s="302">
        <v>43138</v>
      </c>
      <c r="B46" s="102" t="s">
        <v>78</v>
      </c>
      <c r="C46" s="98" t="s">
        <v>267</v>
      </c>
      <c r="D46" s="99" t="s">
        <v>262</v>
      </c>
      <c r="E46" s="123">
        <v>100000</v>
      </c>
      <c r="F46" s="99" t="s">
        <v>27</v>
      </c>
      <c r="G46" s="102" t="s">
        <v>257</v>
      </c>
      <c r="H46" s="99" t="s">
        <v>79</v>
      </c>
      <c r="I46" s="101" t="s">
        <v>258</v>
      </c>
      <c r="J46" s="98">
        <f t="shared" si="0"/>
        <v>11.111111111111111</v>
      </c>
      <c r="K46" s="98">
        <v>9000</v>
      </c>
    </row>
    <row r="47" spans="1:11" x14ac:dyDescent="0.25">
      <c r="A47" s="302">
        <v>43138</v>
      </c>
      <c r="B47" s="102" t="s">
        <v>80</v>
      </c>
      <c r="C47" s="98" t="s">
        <v>410</v>
      </c>
      <c r="D47" s="99" t="s">
        <v>262</v>
      </c>
      <c r="E47" s="123">
        <v>75000</v>
      </c>
      <c r="F47" s="99" t="s">
        <v>27</v>
      </c>
      <c r="G47" s="102" t="s">
        <v>257</v>
      </c>
      <c r="H47" s="99" t="s">
        <v>81</v>
      </c>
      <c r="I47" s="101" t="s">
        <v>258</v>
      </c>
      <c r="J47" s="98">
        <f t="shared" si="0"/>
        <v>8.3333333333333339</v>
      </c>
      <c r="K47" s="98">
        <v>9000</v>
      </c>
    </row>
    <row r="48" spans="1:11" x14ac:dyDescent="0.25">
      <c r="A48" s="303">
        <v>43139</v>
      </c>
      <c r="B48" s="98" t="s">
        <v>293</v>
      </c>
      <c r="C48" s="98" t="s">
        <v>259</v>
      </c>
      <c r="D48" s="99" t="s">
        <v>256</v>
      </c>
      <c r="E48" s="128">
        <v>70000</v>
      </c>
      <c r="F48" s="99" t="s">
        <v>22</v>
      </c>
      <c r="G48" s="102" t="s">
        <v>257</v>
      </c>
      <c r="H48" s="99" t="s">
        <v>73</v>
      </c>
      <c r="I48" s="101" t="s">
        <v>258</v>
      </c>
      <c r="J48" s="98">
        <f t="shared" si="0"/>
        <v>7.7777777777777777</v>
      </c>
      <c r="K48" s="98">
        <v>9000</v>
      </c>
    </row>
    <row r="49" spans="1:11" x14ac:dyDescent="0.25">
      <c r="A49" s="303">
        <v>43139</v>
      </c>
      <c r="B49" s="99" t="s">
        <v>272</v>
      </c>
      <c r="C49" s="99" t="s">
        <v>259</v>
      </c>
      <c r="D49" s="99" t="s">
        <v>256</v>
      </c>
      <c r="E49" s="128">
        <v>16000</v>
      </c>
      <c r="F49" s="99" t="s">
        <v>29</v>
      </c>
      <c r="G49" s="102" t="s">
        <v>257</v>
      </c>
      <c r="H49" s="99" t="s">
        <v>32</v>
      </c>
      <c r="I49" s="101" t="s">
        <v>258</v>
      </c>
      <c r="J49" s="98">
        <f t="shared" si="0"/>
        <v>1.7777777777777777</v>
      </c>
      <c r="K49" s="98">
        <v>9000</v>
      </c>
    </row>
    <row r="50" spans="1:11" x14ac:dyDescent="0.25">
      <c r="A50" s="303">
        <v>43139</v>
      </c>
      <c r="B50" s="98" t="s">
        <v>308</v>
      </c>
      <c r="C50" s="98" t="s">
        <v>259</v>
      </c>
      <c r="D50" s="99" t="s">
        <v>329</v>
      </c>
      <c r="E50" s="301">
        <v>10000</v>
      </c>
      <c r="F50" s="99" t="s">
        <v>19</v>
      </c>
      <c r="G50" s="102" t="s">
        <v>257</v>
      </c>
      <c r="H50" s="99" t="s">
        <v>72</v>
      </c>
      <c r="I50" s="101" t="s">
        <v>258</v>
      </c>
      <c r="J50" s="98">
        <f t="shared" si="0"/>
        <v>1.1111111111111112</v>
      </c>
      <c r="K50" s="98">
        <v>9000</v>
      </c>
    </row>
    <row r="51" spans="1:11" x14ac:dyDescent="0.25">
      <c r="A51" s="303">
        <v>43139</v>
      </c>
      <c r="B51" s="98" t="s">
        <v>265</v>
      </c>
      <c r="C51" s="99" t="s">
        <v>259</v>
      </c>
      <c r="D51" s="101" t="s">
        <v>357</v>
      </c>
      <c r="E51" s="128">
        <v>15000</v>
      </c>
      <c r="F51" s="99" t="s">
        <v>20</v>
      </c>
      <c r="G51" s="102" t="s">
        <v>257</v>
      </c>
      <c r="H51" s="99" t="s">
        <v>55</v>
      </c>
      <c r="I51" s="101" t="s">
        <v>258</v>
      </c>
      <c r="J51" s="98">
        <f t="shared" si="0"/>
        <v>1.6666666666666667</v>
      </c>
      <c r="K51" s="98">
        <v>9000</v>
      </c>
    </row>
    <row r="52" spans="1:11" x14ac:dyDescent="0.25">
      <c r="A52" s="303">
        <v>43139</v>
      </c>
      <c r="B52" s="98" t="s">
        <v>264</v>
      </c>
      <c r="C52" s="98" t="s">
        <v>259</v>
      </c>
      <c r="D52" s="98" t="s">
        <v>357</v>
      </c>
      <c r="E52" s="128">
        <v>15000</v>
      </c>
      <c r="F52" s="99" t="s">
        <v>21</v>
      </c>
      <c r="G52" s="102" t="s">
        <v>257</v>
      </c>
      <c r="H52" s="99" t="s">
        <v>460</v>
      </c>
      <c r="I52" s="101" t="s">
        <v>258</v>
      </c>
      <c r="J52" s="98">
        <f t="shared" si="0"/>
        <v>1.6666666666666667</v>
      </c>
      <c r="K52" s="98">
        <v>9000</v>
      </c>
    </row>
    <row r="53" spans="1:11" x14ac:dyDescent="0.25">
      <c r="A53" s="302">
        <v>43139</v>
      </c>
      <c r="B53" s="102" t="s">
        <v>82</v>
      </c>
      <c r="C53" s="99" t="s">
        <v>411</v>
      </c>
      <c r="D53" s="99" t="s">
        <v>262</v>
      </c>
      <c r="E53" s="123">
        <v>3000000</v>
      </c>
      <c r="F53" s="99" t="s">
        <v>27</v>
      </c>
      <c r="G53" s="102" t="s">
        <v>257</v>
      </c>
      <c r="H53" s="99" t="s">
        <v>83</v>
      </c>
      <c r="I53" s="101" t="s">
        <v>258</v>
      </c>
      <c r="J53" s="98">
        <f t="shared" si="0"/>
        <v>333.33333333333331</v>
      </c>
      <c r="K53" s="98">
        <v>9000</v>
      </c>
    </row>
    <row r="54" spans="1:11" x14ac:dyDescent="0.25">
      <c r="A54" s="302">
        <v>43139</v>
      </c>
      <c r="B54" s="102" t="s">
        <v>412</v>
      </c>
      <c r="C54" s="99" t="s">
        <v>259</v>
      </c>
      <c r="D54" s="99" t="s">
        <v>262</v>
      </c>
      <c r="E54" s="123">
        <v>390000</v>
      </c>
      <c r="F54" s="99" t="s">
        <v>27</v>
      </c>
      <c r="G54" s="102" t="s">
        <v>257</v>
      </c>
      <c r="H54" s="99" t="s">
        <v>85</v>
      </c>
      <c r="I54" s="101" t="s">
        <v>258</v>
      </c>
      <c r="J54" s="98">
        <f t="shared" si="0"/>
        <v>43.333333333333336</v>
      </c>
      <c r="K54" s="98">
        <v>9000</v>
      </c>
    </row>
    <row r="55" spans="1:11" x14ac:dyDescent="0.25">
      <c r="A55" s="302">
        <v>43139</v>
      </c>
      <c r="B55" s="102" t="s">
        <v>413</v>
      </c>
      <c r="C55" s="99" t="s">
        <v>259</v>
      </c>
      <c r="D55" s="99" t="s">
        <v>262</v>
      </c>
      <c r="E55" s="123">
        <v>1027000</v>
      </c>
      <c r="F55" s="99" t="s">
        <v>27</v>
      </c>
      <c r="G55" s="102" t="s">
        <v>257</v>
      </c>
      <c r="H55" s="99" t="s">
        <v>85</v>
      </c>
      <c r="I55" s="101" t="s">
        <v>258</v>
      </c>
      <c r="J55" s="98">
        <f t="shared" si="0"/>
        <v>114.11111111111111</v>
      </c>
      <c r="K55" s="98">
        <v>9000</v>
      </c>
    </row>
    <row r="56" spans="1:11" x14ac:dyDescent="0.25">
      <c r="A56" s="302">
        <v>43139</v>
      </c>
      <c r="B56" s="102" t="s">
        <v>414</v>
      </c>
      <c r="C56" s="99" t="s">
        <v>408</v>
      </c>
      <c r="D56" s="99" t="s">
        <v>262</v>
      </c>
      <c r="E56" s="123">
        <v>93500</v>
      </c>
      <c r="F56" s="99" t="s">
        <v>27</v>
      </c>
      <c r="G56" s="102" t="s">
        <v>257</v>
      </c>
      <c r="H56" s="99" t="s">
        <v>85</v>
      </c>
      <c r="I56" s="101" t="s">
        <v>258</v>
      </c>
      <c r="J56" s="98">
        <f t="shared" si="0"/>
        <v>10.388888888888889</v>
      </c>
      <c r="K56" s="98">
        <v>9000</v>
      </c>
    </row>
    <row r="57" spans="1:11" x14ac:dyDescent="0.25">
      <c r="A57" s="302">
        <v>43139</v>
      </c>
      <c r="B57" s="99" t="s">
        <v>86</v>
      </c>
      <c r="C57" s="99" t="s">
        <v>259</v>
      </c>
      <c r="D57" s="98" t="s">
        <v>262</v>
      </c>
      <c r="E57" s="122">
        <v>70000</v>
      </c>
      <c r="F57" s="99" t="s">
        <v>27</v>
      </c>
      <c r="G57" s="102" t="s">
        <v>257</v>
      </c>
      <c r="H57" s="99" t="s">
        <v>87</v>
      </c>
      <c r="I57" s="101" t="s">
        <v>258</v>
      </c>
      <c r="J57" s="98">
        <f t="shared" si="0"/>
        <v>7.7777777777777777</v>
      </c>
      <c r="K57" s="98">
        <v>9000</v>
      </c>
    </row>
    <row r="58" spans="1:11" x14ac:dyDescent="0.25">
      <c r="A58" s="302">
        <v>43139</v>
      </c>
      <c r="B58" s="99" t="s">
        <v>89</v>
      </c>
      <c r="C58" s="99" t="s">
        <v>259</v>
      </c>
      <c r="D58" s="99" t="s">
        <v>262</v>
      </c>
      <c r="E58" s="123">
        <v>70000</v>
      </c>
      <c r="F58" s="99" t="s">
        <v>27</v>
      </c>
      <c r="G58" s="102" t="s">
        <v>257</v>
      </c>
      <c r="H58" s="99" t="s">
        <v>88</v>
      </c>
      <c r="I58" s="101" t="s">
        <v>258</v>
      </c>
      <c r="J58" s="98">
        <f t="shared" si="0"/>
        <v>7.7777777777777777</v>
      </c>
      <c r="K58" s="98">
        <v>9000</v>
      </c>
    </row>
    <row r="59" spans="1:11" x14ac:dyDescent="0.25">
      <c r="A59" s="303">
        <v>43140</v>
      </c>
      <c r="B59" s="99" t="s">
        <v>272</v>
      </c>
      <c r="C59" s="99" t="s">
        <v>259</v>
      </c>
      <c r="D59" s="99" t="s">
        <v>256</v>
      </c>
      <c r="E59" s="128">
        <v>16000</v>
      </c>
      <c r="F59" s="99" t="s">
        <v>29</v>
      </c>
      <c r="G59" s="102" t="s">
        <v>257</v>
      </c>
      <c r="H59" s="99" t="s">
        <v>93</v>
      </c>
      <c r="I59" s="101" t="s">
        <v>258</v>
      </c>
      <c r="J59" s="98">
        <f t="shared" si="0"/>
        <v>1.7777777777777777</v>
      </c>
      <c r="K59" s="98">
        <v>9000</v>
      </c>
    </row>
    <row r="60" spans="1:11" x14ac:dyDescent="0.25">
      <c r="A60" s="303">
        <v>43140</v>
      </c>
      <c r="B60" s="98" t="s">
        <v>310</v>
      </c>
      <c r="C60" s="98" t="s">
        <v>266</v>
      </c>
      <c r="D60" s="99" t="s">
        <v>329</v>
      </c>
      <c r="E60" s="301">
        <v>100000</v>
      </c>
      <c r="F60" s="99" t="s">
        <v>19</v>
      </c>
      <c r="G60" s="102" t="s">
        <v>257</v>
      </c>
      <c r="H60" s="99" t="s">
        <v>339</v>
      </c>
      <c r="I60" s="101" t="s">
        <v>258</v>
      </c>
      <c r="J60" s="98">
        <f t="shared" si="0"/>
        <v>11.111111111111111</v>
      </c>
      <c r="K60" s="98">
        <v>9000</v>
      </c>
    </row>
    <row r="61" spans="1:11" x14ac:dyDescent="0.25">
      <c r="A61" s="303">
        <v>43140</v>
      </c>
      <c r="B61" s="98" t="s">
        <v>311</v>
      </c>
      <c r="C61" s="98" t="s">
        <v>266</v>
      </c>
      <c r="D61" s="99" t="s">
        <v>329</v>
      </c>
      <c r="E61" s="301">
        <v>100000</v>
      </c>
      <c r="F61" s="99" t="s">
        <v>19</v>
      </c>
      <c r="G61" s="102" t="s">
        <v>257</v>
      </c>
      <c r="H61" s="99" t="s">
        <v>338</v>
      </c>
      <c r="I61" s="101" t="s">
        <v>258</v>
      </c>
      <c r="J61" s="98">
        <f t="shared" si="0"/>
        <v>11.111111111111111</v>
      </c>
      <c r="K61" s="98">
        <v>9000</v>
      </c>
    </row>
    <row r="62" spans="1:11" x14ac:dyDescent="0.25">
      <c r="A62" s="303">
        <v>43140</v>
      </c>
      <c r="B62" s="98" t="s">
        <v>312</v>
      </c>
      <c r="C62" s="98" t="s">
        <v>266</v>
      </c>
      <c r="D62" s="99" t="s">
        <v>329</v>
      </c>
      <c r="E62" s="301">
        <v>100000</v>
      </c>
      <c r="F62" s="99" t="s">
        <v>19</v>
      </c>
      <c r="G62" s="102" t="s">
        <v>257</v>
      </c>
      <c r="H62" s="99" t="s">
        <v>337</v>
      </c>
      <c r="I62" s="101" t="s">
        <v>258</v>
      </c>
      <c r="J62" s="98">
        <f t="shared" si="0"/>
        <v>11.111111111111111</v>
      </c>
      <c r="K62" s="98">
        <v>9000</v>
      </c>
    </row>
    <row r="63" spans="1:11" x14ac:dyDescent="0.25">
      <c r="A63" s="303">
        <v>43140</v>
      </c>
      <c r="B63" s="98" t="s">
        <v>313</v>
      </c>
      <c r="C63" s="98" t="s">
        <v>266</v>
      </c>
      <c r="D63" s="99" t="s">
        <v>329</v>
      </c>
      <c r="E63" s="301">
        <v>100000</v>
      </c>
      <c r="F63" s="99" t="s">
        <v>19</v>
      </c>
      <c r="G63" s="102" t="s">
        <v>257</v>
      </c>
      <c r="H63" s="99" t="s">
        <v>336</v>
      </c>
      <c r="I63" s="101" t="s">
        <v>258</v>
      </c>
      <c r="J63" s="98">
        <f t="shared" si="0"/>
        <v>11.111111111111111</v>
      </c>
      <c r="K63" s="98">
        <v>9000</v>
      </c>
    </row>
    <row r="64" spans="1:11" x14ac:dyDescent="0.25">
      <c r="A64" s="303">
        <v>43140</v>
      </c>
      <c r="B64" s="98" t="s">
        <v>314</v>
      </c>
      <c r="C64" s="98" t="s">
        <v>266</v>
      </c>
      <c r="D64" s="99" t="s">
        <v>329</v>
      </c>
      <c r="E64" s="301">
        <v>100000</v>
      </c>
      <c r="F64" s="113" t="s">
        <v>19</v>
      </c>
      <c r="G64" s="102" t="s">
        <v>257</v>
      </c>
      <c r="H64" s="99" t="s">
        <v>335</v>
      </c>
      <c r="I64" s="101" t="s">
        <v>258</v>
      </c>
      <c r="J64" s="98">
        <f t="shared" si="0"/>
        <v>11.111111111111111</v>
      </c>
      <c r="K64" s="98">
        <v>9000</v>
      </c>
    </row>
    <row r="65" spans="1:11" x14ac:dyDescent="0.25">
      <c r="A65" s="303">
        <v>43140</v>
      </c>
      <c r="B65" s="98" t="s">
        <v>315</v>
      </c>
      <c r="C65" s="98" t="s">
        <v>266</v>
      </c>
      <c r="D65" s="99" t="s">
        <v>329</v>
      </c>
      <c r="E65" s="301">
        <v>100000</v>
      </c>
      <c r="F65" s="99" t="s">
        <v>19</v>
      </c>
      <c r="G65" s="102" t="s">
        <v>257</v>
      </c>
      <c r="H65" s="99" t="s">
        <v>334</v>
      </c>
      <c r="I65" s="101" t="s">
        <v>258</v>
      </c>
      <c r="J65" s="98">
        <f t="shared" si="0"/>
        <v>11.111111111111111</v>
      </c>
      <c r="K65" s="98">
        <v>9000</v>
      </c>
    </row>
    <row r="66" spans="1:11" x14ac:dyDescent="0.25">
      <c r="A66" s="303">
        <v>43140</v>
      </c>
      <c r="B66" s="98" t="s">
        <v>316</v>
      </c>
      <c r="C66" s="98" t="s">
        <v>266</v>
      </c>
      <c r="D66" s="99" t="s">
        <v>329</v>
      </c>
      <c r="E66" s="301">
        <v>100000</v>
      </c>
      <c r="F66" s="99" t="s">
        <v>19</v>
      </c>
      <c r="G66" s="102" t="s">
        <v>257</v>
      </c>
      <c r="H66" s="99" t="s">
        <v>333</v>
      </c>
      <c r="I66" s="101" t="s">
        <v>258</v>
      </c>
      <c r="J66" s="98">
        <f t="shared" ref="J66:J129" si="1">E66/9000</f>
        <v>11.111111111111111</v>
      </c>
      <c r="K66" s="98">
        <v>9000</v>
      </c>
    </row>
    <row r="67" spans="1:11" x14ac:dyDescent="0.25">
      <c r="A67" s="303">
        <v>43140</v>
      </c>
      <c r="B67" s="98" t="s">
        <v>317</v>
      </c>
      <c r="C67" s="98" t="s">
        <v>266</v>
      </c>
      <c r="D67" s="99" t="s">
        <v>329</v>
      </c>
      <c r="E67" s="301">
        <v>100000</v>
      </c>
      <c r="F67" s="99" t="s">
        <v>19</v>
      </c>
      <c r="G67" s="102" t="s">
        <v>257</v>
      </c>
      <c r="H67" s="99" t="s">
        <v>331</v>
      </c>
      <c r="I67" s="101" t="s">
        <v>258</v>
      </c>
      <c r="J67" s="98">
        <f t="shared" si="1"/>
        <v>11.111111111111111</v>
      </c>
      <c r="K67" s="98">
        <v>9000</v>
      </c>
    </row>
    <row r="68" spans="1:11" x14ac:dyDescent="0.25">
      <c r="A68" s="303">
        <v>43140</v>
      </c>
      <c r="B68" s="98" t="s">
        <v>318</v>
      </c>
      <c r="C68" s="98" t="s">
        <v>266</v>
      </c>
      <c r="D68" s="99" t="s">
        <v>329</v>
      </c>
      <c r="E68" s="301">
        <v>100000</v>
      </c>
      <c r="F68" s="99" t="s">
        <v>19</v>
      </c>
      <c r="G68" s="102" t="s">
        <v>257</v>
      </c>
      <c r="H68" s="99" t="s">
        <v>332</v>
      </c>
      <c r="I68" s="101" t="s">
        <v>258</v>
      </c>
      <c r="J68" s="98">
        <f t="shared" si="1"/>
        <v>11.111111111111111</v>
      </c>
      <c r="K68" s="98">
        <v>9000</v>
      </c>
    </row>
    <row r="69" spans="1:11" x14ac:dyDescent="0.25">
      <c r="A69" s="303">
        <v>43140</v>
      </c>
      <c r="B69" s="98" t="s">
        <v>319</v>
      </c>
      <c r="C69" s="98" t="s">
        <v>266</v>
      </c>
      <c r="D69" s="99" t="s">
        <v>329</v>
      </c>
      <c r="E69" s="301">
        <v>100000</v>
      </c>
      <c r="F69" s="99" t="s">
        <v>19</v>
      </c>
      <c r="G69" s="102" t="s">
        <v>257</v>
      </c>
      <c r="H69" s="99" t="s">
        <v>330</v>
      </c>
      <c r="I69" s="101" t="s">
        <v>258</v>
      </c>
      <c r="J69" s="98">
        <f t="shared" si="1"/>
        <v>11.111111111111111</v>
      </c>
      <c r="K69" s="98">
        <v>9000</v>
      </c>
    </row>
    <row r="70" spans="1:11" x14ac:dyDescent="0.25">
      <c r="A70" s="303">
        <v>43140</v>
      </c>
      <c r="B70" s="98" t="s">
        <v>265</v>
      </c>
      <c r="C70" s="99" t="s">
        <v>259</v>
      </c>
      <c r="D70" s="98" t="s">
        <v>357</v>
      </c>
      <c r="E70" s="128">
        <v>15000</v>
      </c>
      <c r="F70" s="99" t="s">
        <v>20</v>
      </c>
      <c r="G70" s="102" t="s">
        <v>257</v>
      </c>
      <c r="H70" s="99" t="s">
        <v>55</v>
      </c>
      <c r="I70" s="101" t="s">
        <v>258</v>
      </c>
      <c r="J70" s="98">
        <f t="shared" si="1"/>
        <v>1.6666666666666667</v>
      </c>
      <c r="K70" s="98">
        <v>9000</v>
      </c>
    </row>
    <row r="71" spans="1:11" x14ac:dyDescent="0.25">
      <c r="A71" s="303">
        <v>43140</v>
      </c>
      <c r="B71" s="98" t="s">
        <v>264</v>
      </c>
      <c r="C71" s="98" t="s">
        <v>259</v>
      </c>
      <c r="D71" s="98" t="s">
        <v>357</v>
      </c>
      <c r="E71" s="128">
        <v>15000</v>
      </c>
      <c r="F71" s="99" t="s">
        <v>21</v>
      </c>
      <c r="G71" s="102" t="s">
        <v>257</v>
      </c>
      <c r="H71" s="99" t="s">
        <v>461</v>
      </c>
      <c r="I71" s="101" t="s">
        <v>258</v>
      </c>
      <c r="J71" s="98">
        <f t="shared" si="1"/>
        <v>1.6666666666666667</v>
      </c>
      <c r="K71" s="98">
        <v>9000</v>
      </c>
    </row>
    <row r="72" spans="1:11" x14ac:dyDescent="0.25">
      <c r="A72" s="303">
        <v>43143</v>
      </c>
      <c r="B72" s="99" t="s">
        <v>272</v>
      </c>
      <c r="C72" s="99" t="s">
        <v>259</v>
      </c>
      <c r="D72" s="99" t="s">
        <v>256</v>
      </c>
      <c r="E72" s="128">
        <v>16000</v>
      </c>
      <c r="F72" s="99" t="s">
        <v>29</v>
      </c>
      <c r="G72" s="102" t="s">
        <v>257</v>
      </c>
      <c r="H72" s="99" t="s">
        <v>93</v>
      </c>
      <c r="I72" s="101" t="s">
        <v>258</v>
      </c>
      <c r="J72" s="98">
        <f t="shared" si="1"/>
        <v>1.7777777777777777</v>
      </c>
      <c r="K72" s="98">
        <v>9000</v>
      </c>
    </row>
    <row r="73" spans="1:11" x14ac:dyDescent="0.25">
      <c r="A73" s="303">
        <v>43143</v>
      </c>
      <c r="B73" s="102" t="s">
        <v>303</v>
      </c>
      <c r="C73" s="99" t="s">
        <v>270</v>
      </c>
      <c r="D73" s="117" t="s">
        <v>256</v>
      </c>
      <c r="E73" s="128">
        <v>125000</v>
      </c>
      <c r="F73" s="101" t="s">
        <v>29</v>
      </c>
      <c r="G73" s="98" t="s">
        <v>257</v>
      </c>
      <c r="H73" s="99" t="s">
        <v>101</v>
      </c>
      <c r="I73" s="101" t="s">
        <v>258</v>
      </c>
      <c r="J73" s="98">
        <f t="shared" si="1"/>
        <v>13.888888888888889</v>
      </c>
      <c r="K73" s="98">
        <v>9000</v>
      </c>
    </row>
    <row r="74" spans="1:11" x14ac:dyDescent="0.25">
      <c r="A74" s="303">
        <v>43143</v>
      </c>
      <c r="B74" s="99" t="s">
        <v>306</v>
      </c>
      <c r="C74" s="99" t="s">
        <v>259</v>
      </c>
      <c r="D74" s="99" t="s">
        <v>256</v>
      </c>
      <c r="E74" s="128">
        <v>32000</v>
      </c>
      <c r="F74" s="99" t="s">
        <v>29</v>
      </c>
      <c r="G74" s="102" t="s">
        <v>257</v>
      </c>
      <c r="H74" s="99" t="s">
        <v>307</v>
      </c>
      <c r="I74" s="101" t="s">
        <v>258</v>
      </c>
      <c r="J74" s="98">
        <f t="shared" si="1"/>
        <v>3.5555555555555554</v>
      </c>
      <c r="K74" s="98">
        <v>9000</v>
      </c>
    </row>
    <row r="75" spans="1:11" x14ac:dyDescent="0.25">
      <c r="A75" s="303">
        <v>43143</v>
      </c>
      <c r="B75" s="98" t="s">
        <v>308</v>
      </c>
      <c r="C75" s="98" t="s">
        <v>259</v>
      </c>
      <c r="D75" s="99" t="s">
        <v>329</v>
      </c>
      <c r="E75" s="301">
        <v>10000</v>
      </c>
      <c r="F75" s="99" t="s">
        <v>19</v>
      </c>
      <c r="G75" s="102" t="s">
        <v>257</v>
      </c>
      <c r="H75" s="99" t="s">
        <v>105</v>
      </c>
      <c r="I75" s="101" t="s">
        <v>258</v>
      </c>
      <c r="J75" s="98">
        <f t="shared" si="1"/>
        <v>1.1111111111111112</v>
      </c>
      <c r="K75" s="98">
        <v>9000</v>
      </c>
    </row>
    <row r="76" spans="1:11" x14ac:dyDescent="0.25">
      <c r="A76" s="303">
        <v>43143</v>
      </c>
      <c r="B76" s="98" t="s">
        <v>265</v>
      </c>
      <c r="C76" s="99" t="s">
        <v>259</v>
      </c>
      <c r="D76" s="98" t="s">
        <v>357</v>
      </c>
      <c r="E76" s="128">
        <v>15000</v>
      </c>
      <c r="F76" s="99" t="s">
        <v>20</v>
      </c>
      <c r="G76" s="102" t="s">
        <v>257</v>
      </c>
      <c r="H76" s="99" t="s">
        <v>55</v>
      </c>
      <c r="I76" s="101" t="s">
        <v>258</v>
      </c>
      <c r="J76" s="98">
        <f t="shared" si="1"/>
        <v>1.6666666666666667</v>
      </c>
      <c r="K76" s="98">
        <v>9000</v>
      </c>
    </row>
    <row r="77" spans="1:11" x14ac:dyDescent="0.25">
      <c r="A77" s="302">
        <v>43143</v>
      </c>
      <c r="B77" s="99" t="s">
        <v>77</v>
      </c>
      <c r="C77" s="99" t="s">
        <v>267</v>
      </c>
      <c r="D77" s="98" t="s">
        <v>262</v>
      </c>
      <c r="E77" s="122">
        <v>400000</v>
      </c>
      <c r="F77" s="99" t="s">
        <v>27</v>
      </c>
      <c r="G77" s="102" t="s">
        <v>257</v>
      </c>
      <c r="H77" s="99" t="s">
        <v>102</v>
      </c>
      <c r="I77" s="101" t="s">
        <v>258</v>
      </c>
      <c r="J77" s="98">
        <f t="shared" si="1"/>
        <v>44.444444444444443</v>
      </c>
      <c r="K77" s="98">
        <v>9000</v>
      </c>
    </row>
    <row r="78" spans="1:11" x14ac:dyDescent="0.25">
      <c r="A78" s="302">
        <v>43143</v>
      </c>
      <c r="B78" s="102" t="s">
        <v>108</v>
      </c>
      <c r="C78" s="99" t="s">
        <v>259</v>
      </c>
      <c r="D78" s="99" t="s">
        <v>262</v>
      </c>
      <c r="E78" s="123">
        <v>150000</v>
      </c>
      <c r="F78" s="99" t="s">
        <v>27</v>
      </c>
      <c r="G78" s="102" t="s">
        <v>257</v>
      </c>
      <c r="H78" s="99" t="s">
        <v>109</v>
      </c>
      <c r="I78" s="101" t="s">
        <v>258</v>
      </c>
      <c r="J78" s="98">
        <f t="shared" si="1"/>
        <v>16.666666666666668</v>
      </c>
      <c r="K78" s="98">
        <v>9000</v>
      </c>
    </row>
    <row r="79" spans="1:11" x14ac:dyDescent="0.25">
      <c r="A79" s="302">
        <v>43143</v>
      </c>
      <c r="B79" s="99" t="s">
        <v>66</v>
      </c>
      <c r="C79" s="99" t="s">
        <v>259</v>
      </c>
      <c r="D79" s="99" t="s">
        <v>394</v>
      </c>
      <c r="E79" s="123">
        <v>70000</v>
      </c>
      <c r="F79" s="99" t="s">
        <v>46</v>
      </c>
      <c r="G79" s="102" t="s">
        <v>257</v>
      </c>
      <c r="H79" s="99" t="s">
        <v>95</v>
      </c>
      <c r="I79" s="101" t="s">
        <v>258</v>
      </c>
      <c r="J79" s="98">
        <f t="shared" si="1"/>
        <v>7.7777777777777777</v>
      </c>
      <c r="K79" s="98">
        <v>9000</v>
      </c>
    </row>
    <row r="80" spans="1:11" x14ac:dyDescent="0.25">
      <c r="A80" s="302">
        <v>43143</v>
      </c>
      <c r="B80" s="102" t="s">
        <v>96</v>
      </c>
      <c r="C80" s="99" t="s">
        <v>259</v>
      </c>
      <c r="D80" s="99" t="s">
        <v>394</v>
      </c>
      <c r="E80" s="123">
        <v>160000</v>
      </c>
      <c r="F80" s="99" t="s">
        <v>46</v>
      </c>
      <c r="G80" s="102" t="s">
        <v>257</v>
      </c>
      <c r="H80" s="99" t="s">
        <v>97</v>
      </c>
      <c r="I80" s="101" t="s">
        <v>258</v>
      </c>
      <c r="J80" s="98">
        <f t="shared" si="1"/>
        <v>17.777777777777779</v>
      </c>
      <c r="K80" s="98">
        <v>9000</v>
      </c>
    </row>
    <row r="81" spans="1:11" x14ac:dyDescent="0.25">
      <c r="A81" s="302">
        <v>43143</v>
      </c>
      <c r="B81" s="102" t="s">
        <v>393</v>
      </c>
      <c r="C81" s="99" t="s">
        <v>417</v>
      </c>
      <c r="D81" s="99" t="s">
        <v>394</v>
      </c>
      <c r="E81" s="123">
        <v>224000</v>
      </c>
      <c r="F81" s="99" t="s">
        <v>46</v>
      </c>
      <c r="G81" s="102" t="s">
        <v>257</v>
      </c>
      <c r="H81" s="99" t="s">
        <v>420</v>
      </c>
      <c r="I81" s="101" t="s">
        <v>258</v>
      </c>
      <c r="J81" s="98">
        <f t="shared" si="1"/>
        <v>24.888888888888889</v>
      </c>
      <c r="K81" s="98">
        <v>9000</v>
      </c>
    </row>
    <row r="82" spans="1:11" x14ac:dyDescent="0.25">
      <c r="A82" s="303">
        <v>43144</v>
      </c>
      <c r="B82" s="98" t="s">
        <v>294</v>
      </c>
      <c r="C82" s="99" t="s">
        <v>259</v>
      </c>
      <c r="D82" s="99" t="s">
        <v>256</v>
      </c>
      <c r="E82" s="128">
        <v>70000</v>
      </c>
      <c r="F82" s="99" t="s">
        <v>22</v>
      </c>
      <c r="G82" s="102" t="s">
        <v>257</v>
      </c>
      <c r="H82" s="99" t="s">
        <v>104</v>
      </c>
      <c r="I82" s="101" t="s">
        <v>258</v>
      </c>
      <c r="J82" s="98">
        <f t="shared" si="1"/>
        <v>7.7777777777777777</v>
      </c>
      <c r="K82" s="98">
        <v>9000</v>
      </c>
    </row>
    <row r="83" spans="1:11" x14ac:dyDescent="0.25">
      <c r="A83" s="303">
        <v>43144</v>
      </c>
      <c r="B83" s="99" t="s">
        <v>298</v>
      </c>
      <c r="C83" s="99" t="s">
        <v>259</v>
      </c>
      <c r="D83" s="99" t="s">
        <v>256</v>
      </c>
      <c r="E83" s="128">
        <v>70000</v>
      </c>
      <c r="F83" s="99" t="s">
        <v>29</v>
      </c>
      <c r="G83" s="102" t="s">
        <v>257</v>
      </c>
      <c r="H83" s="99" t="s">
        <v>99</v>
      </c>
      <c r="I83" s="101" t="s">
        <v>258</v>
      </c>
      <c r="J83" s="98">
        <f t="shared" si="1"/>
        <v>7.7777777777777777</v>
      </c>
      <c r="K83" s="98">
        <v>9000</v>
      </c>
    </row>
    <row r="84" spans="1:11" x14ac:dyDescent="0.25">
      <c r="A84" s="303">
        <v>43144</v>
      </c>
      <c r="B84" s="98" t="s">
        <v>308</v>
      </c>
      <c r="C84" s="98" t="s">
        <v>259</v>
      </c>
      <c r="D84" s="99" t="s">
        <v>329</v>
      </c>
      <c r="E84" s="301">
        <v>10000</v>
      </c>
      <c r="F84" s="99" t="s">
        <v>19</v>
      </c>
      <c r="G84" s="102" t="s">
        <v>257</v>
      </c>
      <c r="H84" s="99" t="s">
        <v>105</v>
      </c>
      <c r="I84" s="101" t="s">
        <v>258</v>
      </c>
      <c r="J84" s="98">
        <f t="shared" si="1"/>
        <v>1.1111111111111112</v>
      </c>
      <c r="K84" s="98">
        <v>9000</v>
      </c>
    </row>
    <row r="85" spans="1:11" x14ac:dyDescent="0.25">
      <c r="A85" s="303">
        <v>43144</v>
      </c>
      <c r="B85" s="98" t="s">
        <v>265</v>
      </c>
      <c r="C85" s="99" t="s">
        <v>259</v>
      </c>
      <c r="D85" s="98" t="s">
        <v>357</v>
      </c>
      <c r="E85" s="128">
        <v>15000</v>
      </c>
      <c r="F85" s="99" t="s">
        <v>20</v>
      </c>
      <c r="G85" s="102" t="s">
        <v>257</v>
      </c>
      <c r="H85" s="99" t="s">
        <v>107</v>
      </c>
      <c r="I85" s="101" t="s">
        <v>258</v>
      </c>
      <c r="J85" s="98">
        <f t="shared" si="1"/>
        <v>1.6666666666666667</v>
      </c>
      <c r="K85" s="98">
        <v>9000</v>
      </c>
    </row>
    <row r="86" spans="1:11" x14ac:dyDescent="0.25">
      <c r="A86" s="303">
        <v>43144</v>
      </c>
      <c r="B86" s="98" t="s">
        <v>264</v>
      </c>
      <c r="C86" s="98" t="s">
        <v>259</v>
      </c>
      <c r="D86" s="99" t="s">
        <v>357</v>
      </c>
      <c r="E86" s="128">
        <v>15000</v>
      </c>
      <c r="F86" s="99" t="s">
        <v>21</v>
      </c>
      <c r="G86" s="102" t="s">
        <v>257</v>
      </c>
      <c r="H86" s="99" t="s">
        <v>111</v>
      </c>
      <c r="I86" s="101" t="s">
        <v>258</v>
      </c>
      <c r="J86" s="98">
        <f t="shared" si="1"/>
        <v>1.6666666666666667</v>
      </c>
      <c r="K86" s="98">
        <v>9000</v>
      </c>
    </row>
    <row r="87" spans="1:11" x14ac:dyDescent="0.25">
      <c r="A87" s="302">
        <v>43144</v>
      </c>
      <c r="B87" s="99" t="s">
        <v>115</v>
      </c>
      <c r="C87" s="99" t="s">
        <v>268</v>
      </c>
      <c r="D87" s="98" t="s">
        <v>262</v>
      </c>
      <c r="E87" s="122">
        <v>450000</v>
      </c>
      <c r="F87" s="99" t="s">
        <v>27</v>
      </c>
      <c r="G87" s="102" t="s">
        <v>257</v>
      </c>
      <c r="H87" s="99" t="s">
        <v>116</v>
      </c>
      <c r="I87" s="101" t="s">
        <v>258</v>
      </c>
      <c r="J87" s="98">
        <f t="shared" si="1"/>
        <v>50</v>
      </c>
      <c r="K87" s="98">
        <v>9000</v>
      </c>
    </row>
    <row r="88" spans="1:11" x14ac:dyDescent="0.25">
      <c r="A88" s="302">
        <v>43144</v>
      </c>
      <c r="B88" s="99" t="s">
        <v>117</v>
      </c>
      <c r="C88" s="99" t="s">
        <v>259</v>
      </c>
      <c r="D88" s="99" t="s">
        <v>394</v>
      </c>
      <c r="E88" s="122">
        <v>240000</v>
      </c>
      <c r="F88" s="99" t="s">
        <v>46</v>
      </c>
      <c r="G88" s="102" t="s">
        <v>257</v>
      </c>
      <c r="H88" s="99" t="s">
        <v>118</v>
      </c>
      <c r="I88" s="101" t="s">
        <v>258</v>
      </c>
      <c r="J88" s="98">
        <f t="shared" si="1"/>
        <v>26.666666666666668</v>
      </c>
      <c r="K88" s="98">
        <v>9000</v>
      </c>
    </row>
    <row r="89" spans="1:11" x14ac:dyDescent="0.25">
      <c r="A89" s="302">
        <v>43145</v>
      </c>
      <c r="B89" s="99" t="s">
        <v>122</v>
      </c>
      <c r="C89" s="98" t="s">
        <v>259</v>
      </c>
      <c r="D89" s="99" t="s">
        <v>256</v>
      </c>
      <c r="E89" s="122">
        <v>13000</v>
      </c>
      <c r="F89" s="99" t="s">
        <v>22</v>
      </c>
      <c r="G89" s="102" t="s">
        <v>257</v>
      </c>
      <c r="H89" s="99" t="s">
        <v>123</v>
      </c>
      <c r="I89" s="101" t="s">
        <v>258</v>
      </c>
      <c r="J89" s="98">
        <f t="shared" si="1"/>
        <v>1.4444444444444444</v>
      </c>
      <c r="K89" s="98">
        <v>9000</v>
      </c>
    </row>
    <row r="90" spans="1:11" x14ac:dyDescent="0.25">
      <c r="A90" s="303">
        <v>43145</v>
      </c>
      <c r="B90" s="99" t="s">
        <v>299</v>
      </c>
      <c r="C90" s="98" t="s">
        <v>259</v>
      </c>
      <c r="D90" s="99" t="s">
        <v>256</v>
      </c>
      <c r="E90" s="128">
        <v>75000</v>
      </c>
      <c r="F90" s="99" t="s">
        <v>29</v>
      </c>
      <c r="G90" s="102" t="s">
        <v>257</v>
      </c>
      <c r="H90" s="99" t="s">
        <v>113</v>
      </c>
      <c r="I90" s="101" t="s">
        <v>258</v>
      </c>
      <c r="J90" s="98">
        <f t="shared" si="1"/>
        <v>8.3333333333333339</v>
      </c>
      <c r="K90" s="98">
        <v>9000</v>
      </c>
    </row>
    <row r="91" spans="1:11" x14ac:dyDescent="0.25">
      <c r="A91" s="303">
        <v>43145</v>
      </c>
      <c r="B91" s="99" t="s">
        <v>272</v>
      </c>
      <c r="C91" s="99" t="s">
        <v>259</v>
      </c>
      <c r="D91" s="99" t="s">
        <v>256</v>
      </c>
      <c r="E91" s="128">
        <v>16000</v>
      </c>
      <c r="F91" s="99" t="s">
        <v>29</v>
      </c>
      <c r="G91" s="102" t="s">
        <v>257</v>
      </c>
      <c r="H91" s="99" t="s">
        <v>93</v>
      </c>
      <c r="I91" s="101" t="s">
        <v>258</v>
      </c>
      <c r="J91" s="98">
        <f t="shared" si="1"/>
        <v>1.7777777777777777</v>
      </c>
      <c r="K91" s="98">
        <v>9000</v>
      </c>
    </row>
    <row r="92" spans="1:11" x14ac:dyDescent="0.25">
      <c r="A92" s="303">
        <v>43145</v>
      </c>
      <c r="B92" s="98" t="s">
        <v>320</v>
      </c>
      <c r="C92" s="98" t="s">
        <v>259</v>
      </c>
      <c r="D92" s="98" t="s">
        <v>329</v>
      </c>
      <c r="E92" s="301">
        <v>60000</v>
      </c>
      <c r="F92" s="99" t="s">
        <v>19</v>
      </c>
      <c r="G92" s="102" t="s">
        <v>257</v>
      </c>
      <c r="H92" s="99" t="s">
        <v>120</v>
      </c>
      <c r="I92" s="101" t="s">
        <v>258</v>
      </c>
      <c r="J92" s="98">
        <f t="shared" si="1"/>
        <v>6.666666666666667</v>
      </c>
      <c r="K92" s="98">
        <v>9000</v>
      </c>
    </row>
    <row r="93" spans="1:11" x14ac:dyDescent="0.25">
      <c r="A93" s="303">
        <v>43145</v>
      </c>
      <c r="B93" s="98" t="s">
        <v>321</v>
      </c>
      <c r="C93" s="98" t="s">
        <v>266</v>
      </c>
      <c r="D93" s="99" t="s">
        <v>329</v>
      </c>
      <c r="E93" s="301">
        <v>100000</v>
      </c>
      <c r="F93" s="99" t="s">
        <v>19</v>
      </c>
      <c r="G93" s="102" t="s">
        <v>257</v>
      </c>
      <c r="H93" s="99" t="s">
        <v>340</v>
      </c>
      <c r="I93" s="101" t="s">
        <v>258</v>
      </c>
      <c r="J93" s="98">
        <f t="shared" si="1"/>
        <v>11.111111111111111</v>
      </c>
      <c r="K93" s="98">
        <v>9000</v>
      </c>
    </row>
    <row r="94" spans="1:11" x14ac:dyDescent="0.25">
      <c r="A94" s="303">
        <v>43145</v>
      </c>
      <c r="B94" s="98" t="s">
        <v>322</v>
      </c>
      <c r="C94" s="98" t="s">
        <v>266</v>
      </c>
      <c r="D94" s="99" t="s">
        <v>329</v>
      </c>
      <c r="E94" s="301">
        <v>100000</v>
      </c>
      <c r="F94" s="99" t="s">
        <v>19</v>
      </c>
      <c r="G94" s="102" t="s">
        <v>257</v>
      </c>
      <c r="H94" s="99" t="s">
        <v>341</v>
      </c>
      <c r="I94" s="101" t="s">
        <v>258</v>
      </c>
      <c r="J94" s="98">
        <f t="shared" si="1"/>
        <v>11.111111111111111</v>
      </c>
      <c r="K94" s="98">
        <v>9000</v>
      </c>
    </row>
    <row r="95" spans="1:11" x14ac:dyDescent="0.25">
      <c r="A95" s="303">
        <v>43145</v>
      </c>
      <c r="B95" s="98" t="s">
        <v>323</v>
      </c>
      <c r="C95" s="98" t="s">
        <v>266</v>
      </c>
      <c r="D95" s="99" t="s">
        <v>329</v>
      </c>
      <c r="E95" s="301">
        <v>100000</v>
      </c>
      <c r="F95" s="99" t="s">
        <v>19</v>
      </c>
      <c r="G95" s="102" t="s">
        <v>257</v>
      </c>
      <c r="H95" s="99" t="s">
        <v>342</v>
      </c>
      <c r="I95" s="101" t="s">
        <v>258</v>
      </c>
      <c r="J95" s="98">
        <f t="shared" si="1"/>
        <v>11.111111111111111</v>
      </c>
      <c r="K95" s="98">
        <v>9000</v>
      </c>
    </row>
    <row r="96" spans="1:11" x14ac:dyDescent="0.25">
      <c r="A96" s="303">
        <v>43145</v>
      </c>
      <c r="B96" s="98" t="s">
        <v>324</v>
      </c>
      <c r="C96" s="98" t="s">
        <v>266</v>
      </c>
      <c r="D96" s="99" t="s">
        <v>329</v>
      </c>
      <c r="E96" s="301">
        <v>100000</v>
      </c>
      <c r="F96" s="99" t="s">
        <v>19</v>
      </c>
      <c r="G96" s="102" t="s">
        <v>257</v>
      </c>
      <c r="H96" s="99" t="s">
        <v>343</v>
      </c>
      <c r="I96" s="101" t="s">
        <v>258</v>
      </c>
      <c r="J96" s="98">
        <f t="shared" si="1"/>
        <v>11.111111111111111</v>
      </c>
      <c r="K96" s="98">
        <v>9000</v>
      </c>
    </row>
    <row r="97" spans="1:11" x14ac:dyDescent="0.25">
      <c r="A97" s="303">
        <v>43145</v>
      </c>
      <c r="B97" s="98" t="s">
        <v>325</v>
      </c>
      <c r="C97" s="98" t="s">
        <v>266</v>
      </c>
      <c r="D97" s="99" t="s">
        <v>329</v>
      </c>
      <c r="E97" s="301">
        <v>100000</v>
      </c>
      <c r="F97" s="99" t="s">
        <v>19</v>
      </c>
      <c r="G97" s="102" t="s">
        <v>257</v>
      </c>
      <c r="H97" s="99" t="s">
        <v>344</v>
      </c>
      <c r="I97" s="101" t="s">
        <v>258</v>
      </c>
      <c r="J97" s="98">
        <f t="shared" si="1"/>
        <v>11.111111111111111</v>
      </c>
      <c r="K97" s="98">
        <v>9000</v>
      </c>
    </row>
    <row r="98" spans="1:11" x14ac:dyDescent="0.25">
      <c r="A98" s="303">
        <v>43145</v>
      </c>
      <c r="B98" s="98" t="s">
        <v>326</v>
      </c>
      <c r="C98" s="98" t="s">
        <v>266</v>
      </c>
      <c r="D98" s="99" t="s">
        <v>329</v>
      </c>
      <c r="E98" s="301">
        <v>100000</v>
      </c>
      <c r="F98" s="99" t="s">
        <v>19</v>
      </c>
      <c r="G98" s="102" t="s">
        <v>257</v>
      </c>
      <c r="H98" s="99" t="s">
        <v>345</v>
      </c>
      <c r="I98" s="101" t="s">
        <v>258</v>
      </c>
      <c r="J98" s="98">
        <f t="shared" si="1"/>
        <v>11.111111111111111</v>
      </c>
      <c r="K98" s="98">
        <v>9000</v>
      </c>
    </row>
    <row r="99" spans="1:11" x14ac:dyDescent="0.25">
      <c r="A99" s="303">
        <v>43145</v>
      </c>
      <c r="B99" s="98" t="s">
        <v>327</v>
      </c>
      <c r="C99" s="98" t="s">
        <v>266</v>
      </c>
      <c r="D99" s="99" t="s">
        <v>329</v>
      </c>
      <c r="E99" s="301">
        <v>100000</v>
      </c>
      <c r="F99" s="99" t="s">
        <v>19</v>
      </c>
      <c r="G99" s="102" t="s">
        <v>257</v>
      </c>
      <c r="H99" s="99" t="s">
        <v>346</v>
      </c>
      <c r="I99" s="101" t="s">
        <v>258</v>
      </c>
      <c r="J99" s="98">
        <f t="shared" si="1"/>
        <v>11.111111111111111</v>
      </c>
      <c r="K99" s="98">
        <v>9000</v>
      </c>
    </row>
    <row r="100" spans="1:11" x14ac:dyDescent="0.25">
      <c r="A100" s="303">
        <v>43145</v>
      </c>
      <c r="B100" s="98" t="s">
        <v>328</v>
      </c>
      <c r="C100" s="98" t="s">
        <v>266</v>
      </c>
      <c r="D100" s="99" t="s">
        <v>329</v>
      </c>
      <c r="E100" s="301">
        <v>100000</v>
      </c>
      <c r="F100" s="99" t="s">
        <v>19</v>
      </c>
      <c r="G100" s="102" t="s">
        <v>257</v>
      </c>
      <c r="H100" s="99" t="s">
        <v>347</v>
      </c>
      <c r="I100" s="101" t="s">
        <v>258</v>
      </c>
      <c r="J100" s="98">
        <f t="shared" si="1"/>
        <v>11.111111111111111</v>
      </c>
      <c r="K100" s="98">
        <v>9000</v>
      </c>
    </row>
    <row r="101" spans="1:11" x14ac:dyDescent="0.25">
      <c r="A101" s="303">
        <v>43145</v>
      </c>
      <c r="B101" s="98" t="s">
        <v>265</v>
      </c>
      <c r="C101" s="99" t="s">
        <v>259</v>
      </c>
      <c r="D101" s="98" t="s">
        <v>357</v>
      </c>
      <c r="E101" s="128">
        <v>15000</v>
      </c>
      <c r="F101" s="99" t="s">
        <v>20</v>
      </c>
      <c r="G101" s="102" t="s">
        <v>257</v>
      </c>
      <c r="H101" s="99" t="s">
        <v>107</v>
      </c>
      <c r="I101" s="101" t="s">
        <v>258</v>
      </c>
      <c r="J101" s="98">
        <f t="shared" si="1"/>
        <v>1.6666666666666667</v>
      </c>
      <c r="K101" s="98">
        <v>9000</v>
      </c>
    </row>
    <row r="102" spans="1:11" x14ac:dyDescent="0.25">
      <c r="A102" s="303">
        <v>43145</v>
      </c>
      <c r="B102" s="98" t="s">
        <v>360</v>
      </c>
      <c r="C102" s="99" t="s">
        <v>259</v>
      </c>
      <c r="D102" s="98" t="s">
        <v>357</v>
      </c>
      <c r="E102" s="128">
        <v>70000</v>
      </c>
      <c r="F102" s="99" t="s">
        <v>20</v>
      </c>
      <c r="G102" s="102" t="s">
        <v>257</v>
      </c>
      <c r="H102" s="99" t="s">
        <v>133</v>
      </c>
      <c r="I102" s="101" t="s">
        <v>258</v>
      </c>
      <c r="J102" s="98">
        <f t="shared" si="1"/>
        <v>7.7777777777777777</v>
      </c>
      <c r="K102" s="98">
        <v>9000</v>
      </c>
    </row>
    <row r="103" spans="1:11" x14ac:dyDescent="0.25">
      <c r="A103" s="303">
        <v>43145</v>
      </c>
      <c r="B103" s="98" t="s">
        <v>367</v>
      </c>
      <c r="C103" s="98" t="s">
        <v>259</v>
      </c>
      <c r="D103" s="99" t="s">
        <v>357</v>
      </c>
      <c r="E103" s="128">
        <v>150000</v>
      </c>
      <c r="F103" s="99" t="s">
        <v>21</v>
      </c>
      <c r="G103" s="102" t="s">
        <v>257</v>
      </c>
      <c r="H103" s="99" t="s">
        <v>435</v>
      </c>
      <c r="I103" s="101" t="s">
        <v>258</v>
      </c>
      <c r="J103" s="98">
        <f t="shared" si="1"/>
        <v>16.666666666666668</v>
      </c>
      <c r="K103" s="98">
        <v>9000</v>
      </c>
    </row>
    <row r="104" spans="1:11" x14ac:dyDescent="0.25">
      <c r="A104" s="303">
        <v>43145</v>
      </c>
      <c r="B104" s="98" t="s">
        <v>438</v>
      </c>
      <c r="C104" s="98" t="s">
        <v>259</v>
      </c>
      <c r="D104" s="101" t="s">
        <v>357</v>
      </c>
      <c r="E104" s="128">
        <v>10000</v>
      </c>
      <c r="F104" s="99" t="s">
        <v>21</v>
      </c>
      <c r="G104" s="102" t="s">
        <v>257</v>
      </c>
      <c r="H104" s="99" t="s">
        <v>439</v>
      </c>
      <c r="I104" s="101" t="s">
        <v>258</v>
      </c>
      <c r="J104" s="98">
        <f t="shared" si="1"/>
        <v>1.1111111111111112</v>
      </c>
      <c r="K104" s="98">
        <v>9000</v>
      </c>
    </row>
    <row r="105" spans="1:11" x14ac:dyDescent="0.25">
      <c r="A105" s="303">
        <v>43145</v>
      </c>
      <c r="B105" s="98" t="s">
        <v>368</v>
      </c>
      <c r="C105" s="98" t="s">
        <v>378</v>
      </c>
      <c r="D105" s="98" t="s">
        <v>357</v>
      </c>
      <c r="E105" s="128">
        <v>80000</v>
      </c>
      <c r="F105" s="99" t="s">
        <v>21</v>
      </c>
      <c r="G105" s="102" t="s">
        <v>257</v>
      </c>
      <c r="H105" s="99" t="s">
        <v>440</v>
      </c>
      <c r="I105" s="101" t="s">
        <v>258</v>
      </c>
      <c r="J105" s="98">
        <f t="shared" si="1"/>
        <v>8.8888888888888893</v>
      </c>
      <c r="K105" s="98">
        <v>9000</v>
      </c>
    </row>
    <row r="106" spans="1:11" x14ac:dyDescent="0.25">
      <c r="A106" s="303">
        <v>43145</v>
      </c>
      <c r="B106" s="98" t="s">
        <v>379</v>
      </c>
      <c r="C106" s="98" t="s">
        <v>259</v>
      </c>
      <c r="D106" s="98" t="s">
        <v>357</v>
      </c>
      <c r="E106" s="128">
        <v>5000</v>
      </c>
      <c r="F106" s="99" t="s">
        <v>21</v>
      </c>
      <c r="G106" s="102" t="s">
        <v>257</v>
      </c>
      <c r="H106" s="99" t="s">
        <v>441</v>
      </c>
      <c r="I106" s="101" t="s">
        <v>258</v>
      </c>
      <c r="J106" s="98">
        <f t="shared" si="1"/>
        <v>0.55555555555555558</v>
      </c>
      <c r="K106" s="98">
        <v>9000</v>
      </c>
    </row>
    <row r="107" spans="1:11" x14ac:dyDescent="0.25">
      <c r="A107" s="307">
        <v>43145</v>
      </c>
      <c r="B107" s="107" t="s">
        <v>557</v>
      </c>
      <c r="C107" s="107" t="s">
        <v>378</v>
      </c>
      <c r="D107" s="107" t="s">
        <v>357</v>
      </c>
      <c r="E107" s="308">
        <v>250000</v>
      </c>
      <c r="F107" s="109" t="s">
        <v>21</v>
      </c>
      <c r="G107" s="104" t="s">
        <v>257</v>
      </c>
      <c r="H107" s="109" t="s">
        <v>374</v>
      </c>
      <c r="I107" s="105" t="s">
        <v>258</v>
      </c>
      <c r="J107" s="107">
        <f t="shared" si="1"/>
        <v>27.777777777777779</v>
      </c>
      <c r="K107" s="107">
        <v>9000</v>
      </c>
    </row>
    <row r="108" spans="1:11" x14ac:dyDescent="0.25">
      <c r="A108" s="304">
        <v>43145</v>
      </c>
      <c r="B108" s="109" t="s">
        <v>126</v>
      </c>
      <c r="C108" s="109" t="s">
        <v>268</v>
      </c>
      <c r="D108" s="107" t="s">
        <v>269</v>
      </c>
      <c r="E108" s="306">
        <v>14000</v>
      </c>
      <c r="F108" s="109" t="s">
        <v>27</v>
      </c>
      <c r="G108" s="104" t="s">
        <v>257</v>
      </c>
      <c r="H108" s="109" t="s">
        <v>127</v>
      </c>
      <c r="I108" s="105" t="s">
        <v>258</v>
      </c>
      <c r="J108" s="107">
        <f t="shared" si="1"/>
        <v>1.5555555555555556</v>
      </c>
      <c r="K108" s="107">
        <v>9000</v>
      </c>
    </row>
    <row r="109" spans="1:11" x14ac:dyDescent="0.25">
      <c r="A109" s="302">
        <v>43146</v>
      </c>
      <c r="B109" s="99" t="s">
        <v>124</v>
      </c>
      <c r="C109" s="98" t="s">
        <v>259</v>
      </c>
      <c r="D109" s="99" t="s">
        <v>256</v>
      </c>
      <c r="E109" s="122">
        <v>35000</v>
      </c>
      <c r="F109" s="99" t="s">
        <v>22</v>
      </c>
      <c r="G109" s="102" t="s">
        <v>257</v>
      </c>
      <c r="H109" s="99" t="s">
        <v>125</v>
      </c>
      <c r="I109" s="101" t="s">
        <v>258</v>
      </c>
      <c r="J109" s="98">
        <f t="shared" si="1"/>
        <v>3.8888888888888888</v>
      </c>
      <c r="K109" s="98">
        <v>9000</v>
      </c>
    </row>
    <row r="110" spans="1:11" x14ac:dyDescent="0.25">
      <c r="A110" s="302">
        <v>43146</v>
      </c>
      <c r="B110" s="99" t="s">
        <v>140</v>
      </c>
      <c r="C110" s="99" t="s">
        <v>259</v>
      </c>
      <c r="D110" s="99" t="s">
        <v>256</v>
      </c>
      <c r="E110" s="123">
        <v>10000</v>
      </c>
      <c r="F110" s="99" t="s">
        <v>22</v>
      </c>
      <c r="G110" s="102" t="s">
        <v>257</v>
      </c>
      <c r="H110" s="99" t="s">
        <v>137</v>
      </c>
      <c r="I110" s="101" t="s">
        <v>258</v>
      </c>
      <c r="J110" s="98">
        <f t="shared" si="1"/>
        <v>1.1111111111111112</v>
      </c>
      <c r="K110" s="98">
        <v>9000</v>
      </c>
    </row>
    <row r="111" spans="1:11" x14ac:dyDescent="0.25">
      <c r="A111" s="302">
        <v>43146</v>
      </c>
      <c r="B111" s="99" t="s">
        <v>139</v>
      </c>
      <c r="C111" s="99" t="s">
        <v>259</v>
      </c>
      <c r="D111" s="99" t="s">
        <v>256</v>
      </c>
      <c r="E111" s="123">
        <v>15000</v>
      </c>
      <c r="F111" s="99" t="s">
        <v>22</v>
      </c>
      <c r="G111" s="102" t="s">
        <v>257</v>
      </c>
      <c r="H111" s="99" t="s">
        <v>138</v>
      </c>
      <c r="I111" s="101" t="s">
        <v>258</v>
      </c>
      <c r="J111" s="98">
        <f t="shared" si="1"/>
        <v>1.6666666666666667</v>
      </c>
      <c r="K111" s="98">
        <v>9000</v>
      </c>
    </row>
    <row r="112" spans="1:11" x14ac:dyDescent="0.25">
      <c r="A112" s="302">
        <v>43146</v>
      </c>
      <c r="B112" s="99" t="s">
        <v>141</v>
      </c>
      <c r="C112" s="99" t="s">
        <v>259</v>
      </c>
      <c r="D112" s="99" t="s">
        <v>256</v>
      </c>
      <c r="E112" s="123">
        <v>20000</v>
      </c>
      <c r="F112" s="99" t="s">
        <v>22</v>
      </c>
      <c r="G112" s="102" t="s">
        <v>257</v>
      </c>
      <c r="H112" s="99" t="s">
        <v>142</v>
      </c>
      <c r="I112" s="101" t="s">
        <v>258</v>
      </c>
      <c r="J112" s="98">
        <f t="shared" si="1"/>
        <v>2.2222222222222223</v>
      </c>
      <c r="K112" s="98">
        <v>9000</v>
      </c>
    </row>
    <row r="113" spans="1:11" x14ac:dyDescent="0.25">
      <c r="A113" s="303">
        <v>43146</v>
      </c>
      <c r="B113" s="99" t="s">
        <v>300</v>
      </c>
      <c r="C113" s="99" t="s">
        <v>271</v>
      </c>
      <c r="D113" s="99" t="s">
        <v>256</v>
      </c>
      <c r="E113" s="128">
        <v>40000</v>
      </c>
      <c r="F113" s="99" t="s">
        <v>29</v>
      </c>
      <c r="G113" s="102" t="s">
        <v>257</v>
      </c>
      <c r="H113" s="99" t="s">
        <v>131</v>
      </c>
      <c r="I113" s="101" t="s">
        <v>258</v>
      </c>
      <c r="J113" s="98">
        <f t="shared" si="1"/>
        <v>4.4444444444444446</v>
      </c>
      <c r="K113" s="98">
        <v>9000</v>
      </c>
    </row>
    <row r="114" spans="1:11" x14ac:dyDescent="0.25">
      <c r="A114" s="303">
        <v>43146</v>
      </c>
      <c r="B114" s="99" t="s">
        <v>301</v>
      </c>
      <c r="C114" s="98" t="s">
        <v>259</v>
      </c>
      <c r="D114" s="99" t="s">
        <v>256</v>
      </c>
      <c r="E114" s="128">
        <v>70000</v>
      </c>
      <c r="F114" s="99" t="s">
        <v>29</v>
      </c>
      <c r="G114" s="102" t="s">
        <v>257</v>
      </c>
      <c r="H114" s="99" t="s">
        <v>129</v>
      </c>
      <c r="I114" s="101" t="s">
        <v>258</v>
      </c>
      <c r="J114" s="98">
        <f t="shared" si="1"/>
        <v>7.7777777777777777</v>
      </c>
      <c r="K114" s="98">
        <v>9000</v>
      </c>
    </row>
    <row r="115" spans="1:11" x14ac:dyDescent="0.25">
      <c r="A115" s="303">
        <v>43146</v>
      </c>
      <c r="B115" s="99" t="s">
        <v>272</v>
      </c>
      <c r="C115" s="99" t="s">
        <v>259</v>
      </c>
      <c r="D115" s="99" t="s">
        <v>256</v>
      </c>
      <c r="E115" s="128">
        <v>16000</v>
      </c>
      <c r="F115" s="99" t="s">
        <v>29</v>
      </c>
      <c r="G115" s="102" t="s">
        <v>257</v>
      </c>
      <c r="H115" s="99" t="s">
        <v>93</v>
      </c>
      <c r="I115" s="101" t="s">
        <v>258</v>
      </c>
      <c r="J115" s="98">
        <f t="shared" si="1"/>
        <v>1.7777777777777777</v>
      </c>
      <c r="K115" s="98">
        <v>9000</v>
      </c>
    </row>
    <row r="116" spans="1:11" x14ac:dyDescent="0.25">
      <c r="A116" s="303">
        <v>43146</v>
      </c>
      <c r="B116" s="98" t="s">
        <v>308</v>
      </c>
      <c r="C116" s="98" t="s">
        <v>259</v>
      </c>
      <c r="D116" s="99" t="s">
        <v>329</v>
      </c>
      <c r="E116" s="301">
        <v>10000</v>
      </c>
      <c r="F116" s="99" t="s">
        <v>19</v>
      </c>
      <c r="G116" s="102" t="s">
        <v>257</v>
      </c>
      <c r="H116" s="99" t="s">
        <v>105</v>
      </c>
      <c r="I116" s="101" t="s">
        <v>258</v>
      </c>
      <c r="J116" s="98">
        <f t="shared" si="1"/>
        <v>1.1111111111111112</v>
      </c>
      <c r="K116" s="98">
        <v>9000</v>
      </c>
    </row>
    <row r="117" spans="1:11" x14ac:dyDescent="0.25">
      <c r="A117" s="303">
        <v>43146</v>
      </c>
      <c r="B117" s="98" t="s">
        <v>265</v>
      </c>
      <c r="C117" s="99" t="s">
        <v>259</v>
      </c>
      <c r="D117" s="98" t="s">
        <v>357</v>
      </c>
      <c r="E117" s="128">
        <v>15000</v>
      </c>
      <c r="F117" s="99" t="s">
        <v>20</v>
      </c>
      <c r="G117" s="102" t="s">
        <v>257</v>
      </c>
      <c r="H117" s="99" t="s">
        <v>107</v>
      </c>
      <c r="I117" s="101" t="s">
        <v>258</v>
      </c>
      <c r="J117" s="98">
        <f t="shared" si="1"/>
        <v>1.6666666666666667</v>
      </c>
      <c r="K117" s="98">
        <v>9000</v>
      </c>
    </row>
    <row r="118" spans="1:11" x14ac:dyDescent="0.25">
      <c r="A118" s="303">
        <v>43146</v>
      </c>
      <c r="B118" s="98" t="s">
        <v>368</v>
      </c>
      <c r="C118" s="98" t="s">
        <v>378</v>
      </c>
      <c r="D118" s="98" t="s">
        <v>357</v>
      </c>
      <c r="E118" s="128">
        <v>80000</v>
      </c>
      <c r="F118" s="99" t="s">
        <v>21</v>
      </c>
      <c r="G118" s="102" t="s">
        <v>257</v>
      </c>
      <c r="H118" s="99" t="s">
        <v>442</v>
      </c>
      <c r="I118" s="101" t="s">
        <v>258</v>
      </c>
      <c r="J118" s="98">
        <f t="shared" si="1"/>
        <v>8.8888888888888893</v>
      </c>
      <c r="K118" s="98">
        <v>9000</v>
      </c>
    </row>
    <row r="119" spans="1:11" x14ac:dyDescent="0.25">
      <c r="A119" s="303">
        <v>43146</v>
      </c>
      <c r="B119" s="98" t="s">
        <v>369</v>
      </c>
      <c r="C119" s="98" t="s">
        <v>267</v>
      </c>
      <c r="D119" s="98" t="s">
        <v>357</v>
      </c>
      <c r="E119" s="128">
        <v>10000</v>
      </c>
      <c r="F119" s="99" t="s">
        <v>21</v>
      </c>
      <c r="G119" s="102" t="s">
        <v>257</v>
      </c>
      <c r="H119" s="99" t="s">
        <v>42</v>
      </c>
      <c r="I119" s="101" t="s">
        <v>258</v>
      </c>
      <c r="J119" s="98">
        <f t="shared" si="1"/>
        <v>1.1111111111111112</v>
      </c>
      <c r="K119" s="98">
        <v>9000</v>
      </c>
    </row>
    <row r="120" spans="1:11" x14ac:dyDescent="0.25">
      <c r="A120" s="307">
        <v>43146</v>
      </c>
      <c r="B120" s="107" t="s">
        <v>557</v>
      </c>
      <c r="C120" s="107" t="s">
        <v>378</v>
      </c>
      <c r="D120" s="107" t="s">
        <v>357</v>
      </c>
      <c r="E120" s="308">
        <v>250000</v>
      </c>
      <c r="F120" s="109" t="s">
        <v>21</v>
      </c>
      <c r="G120" s="104" t="s">
        <v>257</v>
      </c>
      <c r="H120" s="109" t="s">
        <v>374</v>
      </c>
      <c r="I120" s="105" t="s">
        <v>258</v>
      </c>
      <c r="J120" s="107">
        <f t="shared" si="1"/>
        <v>27.777777777777779</v>
      </c>
      <c r="K120" s="107">
        <v>9000</v>
      </c>
    </row>
    <row r="121" spans="1:11" x14ac:dyDescent="0.25">
      <c r="A121" s="302">
        <v>43146</v>
      </c>
      <c r="B121" s="99" t="s">
        <v>422</v>
      </c>
      <c r="C121" s="99" t="s">
        <v>423</v>
      </c>
      <c r="D121" s="99" t="s">
        <v>394</v>
      </c>
      <c r="E121" s="128">
        <v>12050000</v>
      </c>
      <c r="F121" s="99" t="s">
        <v>143</v>
      </c>
      <c r="G121" s="102" t="s">
        <v>257</v>
      </c>
      <c r="H121" s="99" t="s">
        <v>145</v>
      </c>
      <c r="I121" s="101" t="s">
        <v>258</v>
      </c>
      <c r="J121" s="98">
        <f t="shared" si="1"/>
        <v>1338.8888888888889</v>
      </c>
      <c r="K121" s="98">
        <v>9000</v>
      </c>
    </row>
    <row r="122" spans="1:11" x14ac:dyDescent="0.25">
      <c r="A122" s="302">
        <v>43146</v>
      </c>
      <c r="B122" s="99" t="s">
        <v>135</v>
      </c>
      <c r="C122" s="99" t="s">
        <v>259</v>
      </c>
      <c r="D122" s="99" t="s">
        <v>394</v>
      </c>
      <c r="E122" s="123">
        <v>70000</v>
      </c>
      <c r="F122" s="99" t="s">
        <v>46</v>
      </c>
      <c r="G122" s="102" t="s">
        <v>257</v>
      </c>
      <c r="H122" s="99" t="s">
        <v>136</v>
      </c>
      <c r="I122" s="101" t="s">
        <v>258</v>
      </c>
      <c r="J122" s="98">
        <f t="shared" si="1"/>
        <v>7.7777777777777777</v>
      </c>
      <c r="K122" s="98">
        <v>9000</v>
      </c>
    </row>
    <row r="123" spans="1:11" x14ac:dyDescent="0.25">
      <c r="A123" s="302">
        <v>43146</v>
      </c>
      <c r="B123" s="99" t="s">
        <v>96</v>
      </c>
      <c r="C123" s="99" t="s">
        <v>259</v>
      </c>
      <c r="D123" s="99" t="s">
        <v>394</v>
      </c>
      <c r="E123" s="123">
        <v>160000</v>
      </c>
      <c r="F123" s="99" t="s">
        <v>46</v>
      </c>
      <c r="G123" s="102" t="s">
        <v>257</v>
      </c>
      <c r="H123" s="99" t="s">
        <v>187</v>
      </c>
      <c r="I123" s="101" t="s">
        <v>258</v>
      </c>
      <c r="J123" s="98">
        <f t="shared" si="1"/>
        <v>17.777777777777779</v>
      </c>
      <c r="K123" s="98">
        <v>9000</v>
      </c>
    </row>
    <row r="124" spans="1:11" x14ac:dyDescent="0.25">
      <c r="A124" s="303">
        <v>43147</v>
      </c>
      <c r="B124" s="99" t="s">
        <v>272</v>
      </c>
      <c r="C124" s="99" t="s">
        <v>259</v>
      </c>
      <c r="D124" s="99" t="s">
        <v>256</v>
      </c>
      <c r="E124" s="128">
        <v>16000</v>
      </c>
      <c r="F124" s="99" t="s">
        <v>29</v>
      </c>
      <c r="G124" s="102" t="s">
        <v>257</v>
      </c>
      <c r="H124" s="99" t="s">
        <v>192</v>
      </c>
      <c r="I124" s="101" t="s">
        <v>258</v>
      </c>
      <c r="J124" s="98">
        <f t="shared" si="1"/>
        <v>1.7777777777777777</v>
      </c>
      <c r="K124" s="98">
        <v>9000</v>
      </c>
    </row>
    <row r="125" spans="1:11" x14ac:dyDescent="0.25">
      <c r="A125" s="303">
        <v>43147</v>
      </c>
      <c r="B125" s="98" t="s">
        <v>308</v>
      </c>
      <c r="C125" s="98" t="s">
        <v>259</v>
      </c>
      <c r="D125" s="99" t="s">
        <v>329</v>
      </c>
      <c r="E125" s="301">
        <v>10000</v>
      </c>
      <c r="F125" s="99" t="s">
        <v>19</v>
      </c>
      <c r="G125" s="102" t="s">
        <v>257</v>
      </c>
      <c r="H125" s="99" t="s">
        <v>105</v>
      </c>
      <c r="I125" s="101" t="s">
        <v>258</v>
      </c>
      <c r="J125" s="98">
        <f t="shared" si="1"/>
        <v>1.1111111111111112</v>
      </c>
      <c r="K125" s="98">
        <v>9000</v>
      </c>
    </row>
    <row r="126" spans="1:11" x14ac:dyDescent="0.25">
      <c r="A126" s="303">
        <v>43147</v>
      </c>
      <c r="B126" s="98" t="s">
        <v>265</v>
      </c>
      <c r="C126" s="99" t="s">
        <v>259</v>
      </c>
      <c r="D126" s="98" t="s">
        <v>357</v>
      </c>
      <c r="E126" s="128">
        <v>15000</v>
      </c>
      <c r="F126" s="99" t="s">
        <v>20</v>
      </c>
      <c r="G126" s="102" t="s">
        <v>257</v>
      </c>
      <c r="H126" s="99" t="s">
        <v>107</v>
      </c>
      <c r="I126" s="101" t="s">
        <v>258</v>
      </c>
      <c r="J126" s="98">
        <f t="shared" si="1"/>
        <v>1.6666666666666667</v>
      </c>
      <c r="K126" s="98">
        <v>9000</v>
      </c>
    </row>
    <row r="127" spans="1:11" x14ac:dyDescent="0.25">
      <c r="A127" s="303">
        <v>43147</v>
      </c>
      <c r="B127" s="99" t="s">
        <v>146</v>
      </c>
      <c r="C127" s="98" t="s">
        <v>267</v>
      </c>
      <c r="D127" s="98" t="s">
        <v>357</v>
      </c>
      <c r="E127" s="128">
        <v>10000</v>
      </c>
      <c r="F127" s="99" t="s">
        <v>20</v>
      </c>
      <c r="G127" s="102" t="s">
        <v>257</v>
      </c>
      <c r="H127" s="99" t="s">
        <v>191</v>
      </c>
      <c r="I127" s="101" t="s">
        <v>258</v>
      </c>
      <c r="J127" s="98">
        <f t="shared" si="1"/>
        <v>1.1111111111111112</v>
      </c>
      <c r="K127" s="98">
        <v>9000</v>
      </c>
    </row>
    <row r="128" spans="1:11" x14ac:dyDescent="0.25">
      <c r="A128" s="303">
        <v>43147</v>
      </c>
      <c r="B128" s="98" t="s">
        <v>370</v>
      </c>
      <c r="C128" s="98" t="s">
        <v>259</v>
      </c>
      <c r="D128" s="98" t="s">
        <v>357</v>
      </c>
      <c r="E128" s="128">
        <v>5000</v>
      </c>
      <c r="F128" s="99" t="s">
        <v>21</v>
      </c>
      <c r="G128" s="102" t="s">
        <v>257</v>
      </c>
      <c r="H128" s="99" t="s">
        <v>443</v>
      </c>
      <c r="I128" s="101" t="s">
        <v>258</v>
      </c>
      <c r="J128" s="98">
        <f t="shared" si="1"/>
        <v>0.55555555555555558</v>
      </c>
      <c r="K128" s="98">
        <v>9000</v>
      </c>
    </row>
    <row r="129" spans="1:11" x14ac:dyDescent="0.25">
      <c r="A129" s="303">
        <v>43147</v>
      </c>
      <c r="B129" s="98" t="s">
        <v>437</v>
      </c>
      <c r="C129" s="98" t="s">
        <v>259</v>
      </c>
      <c r="D129" s="98" t="s">
        <v>357</v>
      </c>
      <c r="E129" s="128">
        <v>10000</v>
      </c>
      <c r="F129" s="99" t="s">
        <v>21</v>
      </c>
      <c r="G129" s="102" t="s">
        <v>257</v>
      </c>
      <c r="H129" s="99" t="s">
        <v>444</v>
      </c>
      <c r="I129" s="101" t="s">
        <v>258</v>
      </c>
      <c r="J129" s="98">
        <f t="shared" si="1"/>
        <v>1.1111111111111112</v>
      </c>
      <c r="K129" s="98">
        <v>9000</v>
      </c>
    </row>
    <row r="130" spans="1:11" x14ac:dyDescent="0.25">
      <c r="A130" s="303">
        <v>43147</v>
      </c>
      <c r="B130" s="98" t="s">
        <v>380</v>
      </c>
      <c r="C130" s="98" t="s">
        <v>259</v>
      </c>
      <c r="D130" s="98" t="s">
        <v>357</v>
      </c>
      <c r="E130" s="128">
        <v>20000</v>
      </c>
      <c r="F130" s="99" t="s">
        <v>21</v>
      </c>
      <c r="G130" s="102" t="s">
        <v>257</v>
      </c>
      <c r="H130" s="99" t="s">
        <v>436</v>
      </c>
      <c r="I130" s="101" t="s">
        <v>258</v>
      </c>
      <c r="J130" s="98">
        <f t="shared" ref="J130:J193" si="2">E130/9000</f>
        <v>2.2222222222222223</v>
      </c>
      <c r="K130" s="98">
        <v>9000</v>
      </c>
    </row>
    <row r="131" spans="1:11" x14ac:dyDescent="0.25">
      <c r="A131" s="303">
        <v>43147</v>
      </c>
      <c r="B131" s="98" t="s">
        <v>368</v>
      </c>
      <c r="C131" s="98" t="s">
        <v>378</v>
      </c>
      <c r="D131" s="98" t="s">
        <v>357</v>
      </c>
      <c r="E131" s="128">
        <v>80000</v>
      </c>
      <c r="F131" s="99" t="s">
        <v>21</v>
      </c>
      <c r="G131" s="102" t="s">
        <v>257</v>
      </c>
      <c r="H131" s="99" t="s">
        <v>42</v>
      </c>
      <c r="I131" s="101" t="s">
        <v>258</v>
      </c>
      <c r="J131" s="98">
        <f t="shared" si="2"/>
        <v>8.8888888888888893</v>
      </c>
      <c r="K131" s="98">
        <v>9000</v>
      </c>
    </row>
    <row r="132" spans="1:11" x14ac:dyDescent="0.25">
      <c r="A132" s="303">
        <v>43147</v>
      </c>
      <c r="B132" s="98" t="s">
        <v>457</v>
      </c>
      <c r="C132" s="98" t="s">
        <v>259</v>
      </c>
      <c r="D132" s="98" t="s">
        <v>357</v>
      </c>
      <c r="E132" s="128">
        <v>80000</v>
      </c>
      <c r="F132" s="99" t="s">
        <v>21</v>
      </c>
      <c r="G132" s="102" t="s">
        <v>257</v>
      </c>
      <c r="H132" s="99" t="s">
        <v>42</v>
      </c>
      <c r="I132" s="101" t="s">
        <v>258</v>
      </c>
      <c r="J132" s="98">
        <f t="shared" si="2"/>
        <v>8.8888888888888893</v>
      </c>
      <c r="K132" s="98">
        <v>9000</v>
      </c>
    </row>
    <row r="133" spans="1:11" x14ac:dyDescent="0.25">
      <c r="A133" s="307">
        <v>43147</v>
      </c>
      <c r="B133" s="107" t="s">
        <v>557</v>
      </c>
      <c r="C133" s="107" t="s">
        <v>378</v>
      </c>
      <c r="D133" s="109" t="s">
        <v>357</v>
      </c>
      <c r="E133" s="308">
        <v>250000</v>
      </c>
      <c r="F133" s="109" t="s">
        <v>21</v>
      </c>
      <c r="G133" s="104" t="s">
        <v>257</v>
      </c>
      <c r="H133" s="109" t="s">
        <v>374</v>
      </c>
      <c r="I133" s="105" t="s">
        <v>258</v>
      </c>
      <c r="J133" s="107">
        <f t="shared" si="2"/>
        <v>27.777777777777779</v>
      </c>
      <c r="K133" s="107">
        <v>9000</v>
      </c>
    </row>
    <row r="134" spans="1:11" x14ac:dyDescent="0.25">
      <c r="A134" s="302">
        <v>43147</v>
      </c>
      <c r="B134" s="99" t="s">
        <v>148</v>
      </c>
      <c r="C134" s="99" t="s">
        <v>259</v>
      </c>
      <c r="D134" s="101" t="s">
        <v>262</v>
      </c>
      <c r="E134" s="122">
        <v>70000</v>
      </c>
      <c r="F134" s="99" t="s">
        <v>27</v>
      </c>
      <c r="G134" s="102" t="s">
        <v>257</v>
      </c>
      <c r="H134" s="99" t="s">
        <v>193</v>
      </c>
      <c r="I134" s="101" t="s">
        <v>258</v>
      </c>
      <c r="J134" s="98">
        <f t="shared" si="2"/>
        <v>7.7777777777777777</v>
      </c>
      <c r="K134" s="98">
        <v>9000</v>
      </c>
    </row>
    <row r="135" spans="1:11" x14ac:dyDescent="0.25">
      <c r="A135" s="302">
        <v>43147</v>
      </c>
      <c r="B135" s="99" t="s">
        <v>421</v>
      </c>
      <c r="C135" s="99" t="s">
        <v>259</v>
      </c>
      <c r="D135" s="99" t="s">
        <v>394</v>
      </c>
      <c r="E135" s="122">
        <v>160000</v>
      </c>
      <c r="F135" s="99" t="s">
        <v>46</v>
      </c>
      <c r="G135" s="102" t="s">
        <v>257</v>
      </c>
      <c r="H135" s="99" t="s">
        <v>188</v>
      </c>
      <c r="I135" s="101" t="s">
        <v>258</v>
      </c>
      <c r="J135" s="98">
        <f t="shared" si="2"/>
        <v>17.777777777777779</v>
      </c>
      <c r="K135" s="98">
        <v>9000</v>
      </c>
    </row>
    <row r="136" spans="1:11" x14ac:dyDescent="0.25">
      <c r="A136" s="302">
        <v>43147</v>
      </c>
      <c r="B136" s="99" t="s">
        <v>189</v>
      </c>
      <c r="C136" s="99" t="s">
        <v>259</v>
      </c>
      <c r="D136" s="99" t="s">
        <v>394</v>
      </c>
      <c r="E136" s="122">
        <v>585000</v>
      </c>
      <c r="F136" s="99" t="s">
        <v>46</v>
      </c>
      <c r="G136" s="102" t="s">
        <v>257</v>
      </c>
      <c r="H136" s="99" t="s">
        <v>190</v>
      </c>
      <c r="I136" s="101" t="s">
        <v>258</v>
      </c>
      <c r="J136" s="98">
        <f t="shared" si="2"/>
        <v>65</v>
      </c>
      <c r="K136" s="98">
        <v>9000</v>
      </c>
    </row>
    <row r="137" spans="1:11" x14ac:dyDescent="0.25">
      <c r="A137" s="303">
        <v>43148</v>
      </c>
      <c r="B137" s="98" t="s">
        <v>371</v>
      </c>
      <c r="C137" s="98" t="s">
        <v>259</v>
      </c>
      <c r="D137" s="99" t="s">
        <v>357</v>
      </c>
      <c r="E137" s="128">
        <v>5000</v>
      </c>
      <c r="F137" s="99" t="s">
        <v>21</v>
      </c>
      <c r="G137" s="102" t="s">
        <v>257</v>
      </c>
      <c r="H137" s="99" t="s">
        <v>456</v>
      </c>
      <c r="I137" s="101" t="s">
        <v>258</v>
      </c>
      <c r="J137" s="98">
        <f t="shared" si="2"/>
        <v>0.55555555555555558</v>
      </c>
      <c r="K137" s="98">
        <v>9000</v>
      </c>
    </row>
    <row r="138" spans="1:11" x14ac:dyDescent="0.25">
      <c r="A138" s="303">
        <v>43148</v>
      </c>
      <c r="B138" s="98" t="s">
        <v>372</v>
      </c>
      <c r="C138" s="98" t="s">
        <v>259</v>
      </c>
      <c r="D138" s="99" t="s">
        <v>357</v>
      </c>
      <c r="E138" s="128">
        <v>100000</v>
      </c>
      <c r="F138" s="99" t="s">
        <v>21</v>
      </c>
      <c r="G138" s="102" t="s">
        <v>257</v>
      </c>
      <c r="H138" s="99" t="s">
        <v>453</v>
      </c>
      <c r="I138" s="101" t="s">
        <v>258</v>
      </c>
      <c r="J138" s="98">
        <f t="shared" si="2"/>
        <v>11.111111111111111</v>
      </c>
      <c r="K138" s="98">
        <v>9000</v>
      </c>
    </row>
    <row r="139" spans="1:11" x14ac:dyDescent="0.25">
      <c r="A139" s="303">
        <v>43148</v>
      </c>
      <c r="B139" s="98" t="s">
        <v>368</v>
      </c>
      <c r="C139" s="98" t="s">
        <v>378</v>
      </c>
      <c r="D139" s="99" t="s">
        <v>357</v>
      </c>
      <c r="E139" s="128">
        <v>80000</v>
      </c>
      <c r="F139" s="99" t="s">
        <v>21</v>
      </c>
      <c r="G139" s="102" t="s">
        <v>257</v>
      </c>
      <c r="H139" s="99" t="s">
        <v>454</v>
      </c>
      <c r="I139" s="101" t="s">
        <v>258</v>
      </c>
      <c r="J139" s="98">
        <f t="shared" si="2"/>
        <v>8.8888888888888893</v>
      </c>
      <c r="K139" s="98">
        <v>9000</v>
      </c>
    </row>
    <row r="140" spans="1:11" x14ac:dyDescent="0.25">
      <c r="A140" s="307">
        <v>43148</v>
      </c>
      <c r="B140" s="107" t="s">
        <v>557</v>
      </c>
      <c r="C140" s="107" t="s">
        <v>378</v>
      </c>
      <c r="D140" s="109" t="s">
        <v>357</v>
      </c>
      <c r="E140" s="308">
        <v>250000</v>
      </c>
      <c r="F140" s="109" t="s">
        <v>21</v>
      </c>
      <c r="G140" s="104" t="s">
        <v>257</v>
      </c>
      <c r="H140" s="109" t="s">
        <v>374</v>
      </c>
      <c r="I140" s="105" t="s">
        <v>258</v>
      </c>
      <c r="J140" s="107">
        <f t="shared" si="2"/>
        <v>27.777777777777779</v>
      </c>
      <c r="K140" s="107">
        <v>9000</v>
      </c>
    </row>
    <row r="141" spans="1:11" x14ac:dyDescent="0.25">
      <c r="A141" s="303">
        <v>43149</v>
      </c>
      <c r="B141" s="98" t="s">
        <v>368</v>
      </c>
      <c r="C141" s="98" t="s">
        <v>378</v>
      </c>
      <c r="D141" s="99" t="s">
        <v>357</v>
      </c>
      <c r="E141" s="128">
        <v>80000</v>
      </c>
      <c r="F141" s="99" t="s">
        <v>21</v>
      </c>
      <c r="G141" s="102" t="s">
        <v>257</v>
      </c>
      <c r="H141" s="99" t="s">
        <v>455</v>
      </c>
      <c r="I141" s="101" t="s">
        <v>258</v>
      </c>
      <c r="J141" s="98">
        <f t="shared" si="2"/>
        <v>8.8888888888888893</v>
      </c>
      <c r="K141" s="98">
        <v>9000</v>
      </c>
    </row>
    <row r="142" spans="1:11" x14ac:dyDescent="0.25">
      <c r="A142" s="307">
        <v>43149</v>
      </c>
      <c r="B142" s="107" t="s">
        <v>557</v>
      </c>
      <c r="C142" s="107" t="s">
        <v>378</v>
      </c>
      <c r="D142" s="107" t="s">
        <v>357</v>
      </c>
      <c r="E142" s="308">
        <v>250000</v>
      </c>
      <c r="F142" s="109" t="s">
        <v>21</v>
      </c>
      <c r="G142" s="104" t="s">
        <v>257</v>
      </c>
      <c r="H142" s="109" t="s">
        <v>374</v>
      </c>
      <c r="I142" s="105" t="s">
        <v>258</v>
      </c>
      <c r="J142" s="107">
        <f t="shared" si="2"/>
        <v>27.777777777777779</v>
      </c>
      <c r="K142" s="107">
        <v>9000</v>
      </c>
    </row>
    <row r="143" spans="1:11" x14ac:dyDescent="0.25">
      <c r="A143" s="303">
        <v>43149</v>
      </c>
      <c r="B143" s="98" t="s">
        <v>381</v>
      </c>
      <c r="C143" s="98" t="s">
        <v>267</v>
      </c>
      <c r="D143" s="98" t="s">
        <v>357</v>
      </c>
      <c r="E143" s="128">
        <v>5000</v>
      </c>
      <c r="F143" s="99" t="s">
        <v>21</v>
      </c>
      <c r="G143" s="102" t="s">
        <v>257</v>
      </c>
      <c r="H143" s="99" t="s">
        <v>195</v>
      </c>
      <c r="I143" s="101" t="s">
        <v>258</v>
      </c>
      <c r="J143" s="98">
        <f t="shared" si="2"/>
        <v>0.55555555555555558</v>
      </c>
      <c r="K143" s="98">
        <v>9000</v>
      </c>
    </row>
    <row r="144" spans="1:11" x14ac:dyDescent="0.25">
      <c r="A144" s="302">
        <v>43149</v>
      </c>
      <c r="B144" s="99" t="s">
        <v>151</v>
      </c>
      <c r="C144" s="99" t="s">
        <v>408</v>
      </c>
      <c r="D144" s="99" t="s">
        <v>262</v>
      </c>
      <c r="E144" s="122">
        <v>12000</v>
      </c>
      <c r="F144" s="99" t="s">
        <v>27</v>
      </c>
      <c r="G144" s="102" t="s">
        <v>257</v>
      </c>
      <c r="H144" s="99" t="s">
        <v>196</v>
      </c>
      <c r="I144" s="101" t="s">
        <v>258</v>
      </c>
      <c r="J144" s="98">
        <f t="shared" si="2"/>
        <v>1.3333333333333333</v>
      </c>
      <c r="K144" s="98">
        <v>9000</v>
      </c>
    </row>
    <row r="145" spans="1:11" x14ac:dyDescent="0.25">
      <c r="A145" s="303">
        <v>43150</v>
      </c>
      <c r="B145" s="99" t="s">
        <v>272</v>
      </c>
      <c r="C145" s="99" t="s">
        <v>259</v>
      </c>
      <c r="D145" s="99" t="s">
        <v>256</v>
      </c>
      <c r="E145" s="128">
        <v>16000</v>
      </c>
      <c r="F145" s="99" t="s">
        <v>29</v>
      </c>
      <c r="G145" s="102" t="s">
        <v>257</v>
      </c>
      <c r="H145" s="99" t="s">
        <v>192</v>
      </c>
      <c r="I145" s="101" t="s">
        <v>258</v>
      </c>
      <c r="J145" s="98">
        <f t="shared" si="2"/>
        <v>1.7777777777777777</v>
      </c>
      <c r="K145" s="98">
        <v>9000</v>
      </c>
    </row>
    <row r="146" spans="1:11" x14ac:dyDescent="0.25">
      <c r="A146" s="303">
        <v>43150</v>
      </c>
      <c r="B146" s="98" t="s">
        <v>382</v>
      </c>
      <c r="C146" s="98" t="s">
        <v>259</v>
      </c>
      <c r="D146" s="98" t="s">
        <v>357</v>
      </c>
      <c r="E146" s="128">
        <v>5000</v>
      </c>
      <c r="F146" s="99" t="s">
        <v>21</v>
      </c>
      <c r="G146" s="102" t="s">
        <v>257</v>
      </c>
      <c r="H146" s="99" t="s">
        <v>195</v>
      </c>
      <c r="I146" s="101" t="s">
        <v>258</v>
      </c>
      <c r="J146" s="98">
        <f t="shared" si="2"/>
        <v>0.55555555555555558</v>
      </c>
      <c r="K146" s="98">
        <v>9000</v>
      </c>
    </row>
    <row r="147" spans="1:11" x14ac:dyDescent="0.25">
      <c r="A147" s="303">
        <v>43150</v>
      </c>
      <c r="B147" s="98" t="s">
        <v>383</v>
      </c>
      <c r="C147" s="98" t="s">
        <v>259</v>
      </c>
      <c r="D147" s="98" t="s">
        <v>357</v>
      </c>
      <c r="E147" s="128">
        <v>5000</v>
      </c>
      <c r="F147" s="99" t="s">
        <v>21</v>
      </c>
      <c r="G147" s="102" t="s">
        <v>257</v>
      </c>
      <c r="H147" s="99" t="s">
        <v>430</v>
      </c>
      <c r="I147" s="101" t="s">
        <v>258</v>
      </c>
      <c r="J147" s="98">
        <f t="shared" si="2"/>
        <v>0.55555555555555558</v>
      </c>
      <c r="K147" s="98">
        <v>9000</v>
      </c>
    </row>
    <row r="148" spans="1:11" x14ac:dyDescent="0.25">
      <c r="A148" s="303">
        <v>43150</v>
      </c>
      <c r="B148" s="98" t="s">
        <v>425</v>
      </c>
      <c r="C148" s="98" t="s">
        <v>259</v>
      </c>
      <c r="D148" s="98" t="s">
        <v>357</v>
      </c>
      <c r="E148" s="128">
        <v>20000</v>
      </c>
      <c r="F148" s="99" t="s">
        <v>21</v>
      </c>
      <c r="G148" s="102" t="s">
        <v>257</v>
      </c>
      <c r="H148" s="99" t="s">
        <v>426</v>
      </c>
      <c r="I148" s="101" t="s">
        <v>258</v>
      </c>
      <c r="J148" s="98">
        <f t="shared" si="2"/>
        <v>2.2222222222222223</v>
      </c>
      <c r="K148" s="98">
        <v>9000</v>
      </c>
    </row>
    <row r="149" spans="1:11" x14ac:dyDescent="0.25">
      <c r="A149" s="303">
        <v>43150</v>
      </c>
      <c r="B149" s="98" t="s">
        <v>431</v>
      </c>
      <c r="C149" s="98" t="s">
        <v>259</v>
      </c>
      <c r="D149" s="98" t="s">
        <v>357</v>
      </c>
      <c r="E149" s="128">
        <v>8000</v>
      </c>
      <c r="F149" s="99" t="s">
        <v>21</v>
      </c>
      <c r="G149" s="102" t="s">
        <v>257</v>
      </c>
      <c r="H149" s="99" t="s">
        <v>432</v>
      </c>
      <c r="I149" s="101" t="s">
        <v>258</v>
      </c>
      <c r="J149" s="98">
        <f t="shared" si="2"/>
        <v>0.88888888888888884</v>
      </c>
      <c r="K149" s="98">
        <v>9000</v>
      </c>
    </row>
    <row r="150" spans="1:11" x14ac:dyDescent="0.25">
      <c r="A150" s="303">
        <v>43150</v>
      </c>
      <c r="B150" s="98" t="s">
        <v>433</v>
      </c>
      <c r="C150" s="98" t="s">
        <v>259</v>
      </c>
      <c r="D150" s="98" t="s">
        <v>357</v>
      </c>
      <c r="E150" s="128">
        <v>5000</v>
      </c>
      <c r="F150" s="99" t="s">
        <v>21</v>
      </c>
      <c r="G150" s="102" t="s">
        <v>257</v>
      </c>
      <c r="H150" s="99" t="s">
        <v>434</v>
      </c>
      <c r="I150" s="101" t="s">
        <v>258</v>
      </c>
      <c r="J150" s="98">
        <f t="shared" si="2"/>
        <v>0.55555555555555558</v>
      </c>
      <c r="K150" s="98">
        <v>9000</v>
      </c>
    </row>
    <row r="151" spans="1:11" x14ac:dyDescent="0.25">
      <c r="A151" s="303">
        <v>43150</v>
      </c>
      <c r="B151" s="98" t="s">
        <v>384</v>
      </c>
      <c r="C151" s="98" t="s">
        <v>259</v>
      </c>
      <c r="D151" s="98" t="s">
        <v>357</v>
      </c>
      <c r="E151" s="128">
        <v>3000</v>
      </c>
      <c r="F151" s="99" t="s">
        <v>21</v>
      </c>
      <c r="G151" s="102" t="s">
        <v>257</v>
      </c>
      <c r="H151" s="99" t="s">
        <v>195</v>
      </c>
      <c r="I151" s="101" t="s">
        <v>258</v>
      </c>
      <c r="J151" s="98">
        <f t="shared" si="2"/>
        <v>0.33333333333333331</v>
      </c>
      <c r="K151" s="98">
        <v>9000</v>
      </c>
    </row>
    <row r="152" spans="1:11" x14ac:dyDescent="0.25">
      <c r="A152" s="303">
        <v>43150</v>
      </c>
      <c r="B152" s="98" t="s">
        <v>368</v>
      </c>
      <c r="C152" s="98" t="s">
        <v>378</v>
      </c>
      <c r="D152" s="98" t="s">
        <v>357</v>
      </c>
      <c r="E152" s="128">
        <v>80000</v>
      </c>
      <c r="F152" s="99" t="s">
        <v>21</v>
      </c>
      <c r="G152" s="102" t="s">
        <v>257</v>
      </c>
      <c r="H152" s="99" t="s">
        <v>434</v>
      </c>
      <c r="I152" s="101" t="s">
        <v>258</v>
      </c>
      <c r="J152" s="98">
        <f t="shared" si="2"/>
        <v>8.8888888888888893</v>
      </c>
      <c r="K152" s="98">
        <v>9000</v>
      </c>
    </row>
    <row r="153" spans="1:11" x14ac:dyDescent="0.25">
      <c r="A153" s="307">
        <v>43150</v>
      </c>
      <c r="B153" s="107" t="s">
        <v>557</v>
      </c>
      <c r="C153" s="107" t="s">
        <v>378</v>
      </c>
      <c r="D153" s="107" t="s">
        <v>357</v>
      </c>
      <c r="E153" s="308">
        <v>250000</v>
      </c>
      <c r="F153" s="109" t="s">
        <v>21</v>
      </c>
      <c r="G153" s="104" t="s">
        <v>257</v>
      </c>
      <c r="H153" s="109" t="s">
        <v>374</v>
      </c>
      <c r="I153" s="105" t="s">
        <v>258</v>
      </c>
      <c r="J153" s="107">
        <f t="shared" si="2"/>
        <v>27.777777777777779</v>
      </c>
      <c r="K153" s="107">
        <v>9000</v>
      </c>
    </row>
    <row r="154" spans="1:11" x14ac:dyDescent="0.25">
      <c r="A154" s="303">
        <v>43151</v>
      </c>
      <c r="B154" s="98" t="s">
        <v>295</v>
      </c>
      <c r="C154" s="99" t="s">
        <v>259</v>
      </c>
      <c r="D154" s="99" t="s">
        <v>256</v>
      </c>
      <c r="E154" s="128">
        <v>70000</v>
      </c>
      <c r="F154" s="99" t="s">
        <v>22</v>
      </c>
      <c r="G154" s="102" t="s">
        <v>257</v>
      </c>
      <c r="H154" s="99" t="s">
        <v>194</v>
      </c>
      <c r="I154" s="101" t="s">
        <v>258</v>
      </c>
      <c r="J154" s="98">
        <f t="shared" si="2"/>
        <v>7.7777777777777777</v>
      </c>
      <c r="K154" s="98">
        <v>9000</v>
      </c>
    </row>
    <row r="155" spans="1:11" x14ac:dyDescent="0.25">
      <c r="A155" s="303">
        <v>43151</v>
      </c>
      <c r="B155" s="98" t="s">
        <v>290</v>
      </c>
      <c r="C155" s="99" t="s">
        <v>259</v>
      </c>
      <c r="D155" s="99" t="s">
        <v>256</v>
      </c>
      <c r="E155" s="128">
        <v>70000</v>
      </c>
      <c r="F155" s="99" t="s">
        <v>152</v>
      </c>
      <c r="G155" s="102" t="s">
        <v>257</v>
      </c>
      <c r="H155" s="99" t="s">
        <v>197</v>
      </c>
      <c r="I155" s="101" t="s">
        <v>258</v>
      </c>
      <c r="J155" s="98">
        <f t="shared" si="2"/>
        <v>7.7777777777777777</v>
      </c>
      <c r="K155" s="98">
        <v>9000</v>
      </c>
    </row>
    <row r="156" spans="1:11" x14ac:dyDescent="0.25">
      <c r="A156" s="303">
        <v>43151</v>
      </c>
      <c r="B156" s="98" t="s">
        <v>291</v>
      </c>
      <c r="C156" s="98" t="s">
        <v>259</v>
      </c>
      <c r="D156" s="99" t="s">
        <v>256</v>
      </c>
      <c r="E156" s="128">
        <v>30000</v>
      </c>
      <c r="F156" s="99" t="s">
        <v>152</v>
      </c>
      <c r="G156" s="102" t="s">
        <v>257</v>
      </c>
      <c r="H156" s="99" t="s">
        <v>202</v>
      </c>
      <c r="I156" s="101" t="s">
        <v>258</v>
      </c>
      <c r="J156" s="98">
        <f t="shared" si="2"/>
        <v>3.3333333333333335</v>
      </c>
      <c r="K156" s="98">
        <v>9000</v>
      </c>
    </row>
    <row r="157" spans="1:11" x14ac:dyDescent="0.25">
      <c r="A157" s="303">
        <v>43151</v>
      </c>
      <c r="B157" s="99" t="s">
        <v>272</v>
      </c>
      <c r="C157" s="99" t="s">
        <v>259</v>
      </c>
      <c r="D157" s="99" t="s">
        <v>256</v>
      </c>
      <c r="E157" s="128">
        <v>16000</v>
      </c>
      <c r="F157" s="99" t="s">
        <v>29</v>
      </c>
      <c r="G157" s="102" t="s">
        <v>257</v>
      </c>
      <c r="H157" s="99" t="s">
        <v>192</v>
      </c>
      <c r="I157" s="101" t="s">
        <v>258</v>
      </c>
      <c r="J157" s="98">
        <f t="shared" si="2"/>
        <v>1.7777777777777777</v>
      </c>
      <c r="K157" s="98">
        <v>9000</v>
      </c>
    </row>
    <row r="158" spans="1:11" x14ac:dyDescent="0.25">
      <c r="A158" s="303">
        <v>43151</v>
      </c>
      <c r="B158" s="98" t="s">
        <v>308</v>
      </c>
      <c r="C158" s="98" t="s">
        <v>259</v>
      </c>
      <c r="D158" s="99" t="s">
        <v>329</v>
      </c>
      <c r="E158" s="301">
        <v>10000</v>
      </c>
      <c r="F158" s="99" t="s">
        <v>19</v>
      </c>
      <c r="G158" s="102" t="s">
        <v>257</v>
      </c>
      <c r="H158" s="99" t="s">
        <v>105</v>
      </c>
      <c r="I158" s="101" t="s">
        <v>258</v>
      </c>
      <c r="J158" s="98">
        <f t="shared" si="2"/>
        <v>1.1111111111111112</v>
      </c>
      <c r="K158" s="98">
        <v>9000</v>
      </c>
    </row>
    <row r="159" spans="1:11" x14ac:dyDescent="0.25">
      <c r="A159" s="303">
        <v>43151</v>
      </c>
      <c r="B159" s="98" t="s">
        <v>351</v>
      </c>
      <c r="C159" s="98" t="s">
        <v>259</v>
      </c>
      <c r="D159" s="98" t="s">
        <v>357</v>
      </c>
      <c r="E159" s="128">
        <v>10000</v>
      </c>
      <c r="F159" s="99" t="s">
        <v>20</v>
      </c>
      <c r="G159" s="102" t="s">
        <v>257</v>
      </c>
      <c r="H159" s="99" t="s">
        <v>198</v>
      </c>
      <c r="I159" s="101" t="s">
        <v>258</v>
      </c>
      <c r="J159" s="98">
        <f t="shared" si="2"/>
        <v>1.1111111111111112</v>
      </c>
      <c r="K159" s="98">
        <v>9000</v>
      </c>
    </row>
    <row r="160" spans="1:11" x14ac:dyDescent="0.25">
      <c r="A160" s="303">
        <v>43151</v>
      </c>
      <c r="B160" s="98" t="s">
        <v>265</v>
      </c>
      <c r="C160" s="98" t="s">
        <v>259</v>
      </c>
      <c r="D160" s="98" t="s">
        <v>357</v>
      </c>
      <c r="E160" s="128">
        <v>15000</v>
      </c>
      <c r="F160" s="99" t="s">
        <v>20</v>
      </c>
      <c r="G160" s="102" t="s">
        <v>257</v>
      </c>
      <c r="H160" s="99" t="s">
        <v>220</v>
      </c>
      <c r="I160" s="101" t="s">
        <v>258</v>
      </c>
      <c r="J160" s="98">
        <f t="shared" si="2"/>
        <v>1.6666666666666667</v>
      </c>
      <c r="K160" s="98">
        <v>9000</v>
      </c>
    </row>
    <row r="161" spans="1:12" x14ac:dyDescent="0.25">
      <c r="A161" s="303">
        <v>43151</v>
      </c>
      <c r="B161" s="98" t="s">
        <v>373</v>
      </c>
      <c r="C161" s="98" t="s">
        <v>259</v>
      </c>
      <c r="D161" s="98" t="s">
        <v>357</v>
      </c>
      <c r="E161" s="128">
        <v>60000</v>
      </c>
      <c r="F161" s="99" t="s">
        <v>21</v>
      </c>
      <c r="G161" s="102" t="s">
        <v>257</v>
      </c>
      <c r="H161" s="99" t="s">
        <v>427</v>
      </c>
      <c r="I161" s="101" t="s">
        <v>258</v>
      </c>
      <c r="J161" s="98">
        <f t="shared" si="2"/>
        <v>6.666666666666667</v>
      </c>
      <c r="K161" s="98">
        <v>9000</v>
      </c>
    </row>
    <row r="162" spans="1:12" x14ac:dyDescent="0.25">
      <c r="A162" s="303">
        <v>43151</v>
      </c>
      <c r="B162" s="98" t="s">
        <v>368</v>
      </c>
      <c r="C162" s="98" t="s">
        <v>378</v>
      </c>
      <c r="D162" s="98" t="s">
        <v>357</v>
      </c>
      <c r="E162" s="128">
        <v>80000</v>
      </c>
      <c r="F162" s="99" t="s">
        <v>21</v>
      </c>
      <c r="G162" s="102" t="s">
        <v>257</v>
      </c>
      <c r="H162" s="99" t="s">
        <v>428</v>
      </c>
      <c r="I162" s="101" t="s">
        <v>258</v>
      </c>
      <c r="J162" s="98">
        <f t="shared" si="2"/>
        <v>8.8888888888888893</v>
      </c>
      <c r="K162" s="98">
        <v>9000</v>
      </c>
      <c r="L162" s="124"/>
    </row>
    <row r="163" spans="1:12" x14ac:dyDescent="0.25">
      <c r="A163" s="307">
        <v>43151</v>
      </c>
      <c r="B163" s="107" t="s">
        <v>557</v>
      </c>
      <c r="C163" s="107" t="s">
        <v>378</v>
      </c>
      <c r="D163" s="107" t="s">
        <v>357</v>
      </c>
      <c r="E163" s="308">
        <v>250000</v>
      </c>
      <c r="F163" s="109" t="s">
        <v>21</v>
      </c>
      <c r="G163" s="104" t="s">
        <v>257</v>
      </c>
      <c r="H163" s="109" t="s">
        <v>374</v>
      </c>
      <c r="I163" s="105" t="s">
        <v>258</v>
      </c>
      <c r="J163" s="107">
        <f t="shared" si="2"/>
        <v>27.777777777777779</v>
      </c>
      <c r="K163" s="107">
        <v>9000</v>
      </c>
    </row>
    <row r="164" spans="1:12" x14ac:dyDescent="0.25">
      <c r="A164" s="303">
        <v>43151</v>
      </c>
      <c r="B164" s="98" t="s">
        <v>381</v>
      </c>
      <c r="C164" s="98" t="s">
        <v>267</v>
      </c>
      <c r="D164" s="98" t="s">
        <v>357</v>
      </c>
      <c r="E164" s="128">
        <v>10000</v>
      </c>
      <c r="F164" s="99" t="s">
        <v>21</v>
      </c>
      <c r="G164" s="102" t="s">
        <v>257</v>
      </c>
      <c r="H164" s="99" t="s">
        <v>204</v>
      </c>
      <c r="I164" s="101" t="s">
        <v>258</v>
      </c>
      <c r="J164" s="98">
        <f t="shared" si="2"/>
        <v>1.1111111111111112</v>
      </c>
      <c r="K164" s="98">
        <v>9000</v>
      </c>
    </row>
    <row r="165" spans="1:12" x14ac:dyDescent="0.25">
      <c r="A165" s="302">
        <v>43151</v>
      </c>
      <c r="B165" s="99" t="s">
        <v>155</v>
      </c>
      <c r="C165" s="99" t="s">
        <v>415</v>
      </c>
      <c r="D165" s="99" t="s">
        <v>262</v>
      </c>
      <c r="E165" s="122">
        <v>105000</v>
      </c>
      <c r="F165" s="99" t="s">
        <v>27</v>
      </c>
      <c r="G165" s="102" t="s">
        <v>257</v>
      </c>
      <c r="H165" s="99" t="s">
        <v>199</v>
      </c>
      <c r="I165" s="101" t="s">
        <v>258</v>
      </c>
      <c r="J165" s="98">
        <f t="shared" si="2"/>
        <v>11.666666666666666</v>
      </c>
      <c r="K165" s="98">
        <v>9000</v>
      </c>
    </row>
    <row r="166" spans="1:12" x14ac:dyDescent="0.25">
      <c r="A166" s="302">
        <v>43151</v>
      </c>
      <c r="B166" s="99" t="s">
        <v>147</v>
      </c>
      <c r="C166" s="98" t="s">
        <v>259</v>
      </c>
      <c r="D166" s="98" t="s">
        <v>262</v>
      </c>
      <c r="E166" s="122">
        <v>150000</v>
      </c>
      <c r="F166" s="99" t="s">
        <v>27</v>
      </c>
      <c r="G166" s="102" t="s">
        <v>257</v>
      </c>
      <c r="H166" s="99" t="s">
        <v>203</v>
      </c>
      <c r="I166" s="101" t="s">
        <v>258</v>
      </c>
      <c r="J166" s="98">
        <f t="shared" si="2"/>
        <v>16.666666666666668</v>
      </c>
      <c r="K166" s="98">
        <v>9000</v>
      </c>
    </row>
    <row r="167" spans="1:12" x14ac:dyDescent="0.25">
      <c r="A167" s="302">
        <v>43151</v>
      </c>
      <c r="B167" s="99" t="s">
        <v>96</v>
      </c>
      <c r="C167" s="99" t="s">
        <v>259</v>
      </c>
      <c r="D167" s="99" t="s">
        <v>394</v>
      </c>
      <c r="E167" s="122">
        <v>160000</v>
      </c>
      <c r="F167" s="99" t="s">
        <v>46</v>
      </c>
      <c r="G167" s="102" t="s">
        <v>257</v>
      </c>
      <c r="H167" s="99" t="s">
        <v>200</v>
      </c>
      <c r="I167" s="101" t="s">
        <v>258</v>
      </c>
      <c r="J167" s="98">
        <f t="shared" si="2"/>
        <v>17.777777777777779</v>
      </c>
      <c r="K167" s="98">
        <v>9000</v>
      </c>
    </row>
    <row r="168" spans="1:12" x14ac:dyDescent="0.25">
      <c r="A168" s="303">
        <v>43151</v>
      </c>
      <c r="B168" s="102" t="s">
        <v>397</v>
      </c>
      <c r="C168" s="99" t="s">
        <v>268</v>
      </c>
      <c r="D168" s="117" t="s">
        <v>262</v>
      </c>
      <c r="E168" s="123">
        <v>462500</v>
      </c>
      <c r="F168" s="101" t="s">
        <v>263</v>
      </c>
      <c r="G168" s="102" t="s">
        <v>257</v>
      </c>
      <c r="H168" s="99" t="s">
        <v>399</v>
      </c>
      <c r="I168" s="101" t="s">
        <v>258</v>
      </c>
      <c r="J168" s="98">
        <f t="shared" si="2"/>
        <v>51.388888888888886</v>
      </c>
      <c r="K168" s="98">
        <v>9000</v>
      </c>
    </row>
    <row r="169" spans="1:12" x14ac:dyDescent="0.25">
      <c r="A169" s="303">
        <v>43151</v>
      </c>
      <c r="B169" s="102" t="s">
        <v>398</v>
      </c>
      <c r="C169" s="99" t="s">
        <v>273</v>
      </c>
      <c r="D169" s="117" t="s">
        <v>262</v>
      </c>
      <c r="E169" s="123">
        <v>56500</v>
      </c>
      <c r="F169" s="101" t="s">
        <v>263</v>
      </c>
      <c r="G169" s="102" t="s">
        <v>257</v>
      </c>
      <c r="H169" s="99" t="s">
        <v>400</v>
      </c>
      <c r="I169" s="101" t="s">
        <v>258</v>
      </c>
      <c r="J169" s="98">
        <f t="shared" si="2"/>
        <v>6.2777777777777777</v>
      </c>
      <c r="K169" s="98">
        <v>9000</v>
      </c>
    </row>
    <row r="170" spans="1:12" x14ac:dyDescent="0.25">
      <c r="A170" s="303">
        <v>43152</v>
      </c>
      <c r="B170" s="98" t="s">
        <v>291</v>
      </c>
      <c r="C170" s="98" t="s">
        <v>259</v>
      </c>
      <c r="D170" s="98" t="s">
        <v>256</v>
      </c>
      <c r="E170" s="128">
        <v>30000</v>
      </c>
      <c r="F170" s="99" t="s">
        <v>152</v>
      </c>
      <c r="G170" s="102" t="s">
        <v>257</v>
      </c>
      <c r="H170" s="99" t="s">
        <v>202</v>
      </c>
      <c r="I170" s="101" t="s">
        <v>258</v>
      </c>
      <c r="J170" s="98">
        <f t="shared" si="2"/>
        <v>3.3333333333333335</v>
      </c>
      <c r="K170" s="98">
        <v>9000</v>
      </c>
    </row>
    <row r="171" spans="1:12" x14ac:dyDescent="0.25">
      <c r="A171" s="303">
        <v>43152</v>
      </c>
      <c r="B171" s="98" t="s">
        <v>292</v>
      </c>
      <c r="C171" s="99" t="s">
        <v>259</v>
      </c>
      <c r="D171" s="99" t="s">
        <v>256</v>
      </c>
      <c r="E171" s="128">
        <v>70000</v>
      </c>
      <c r="F171" s="99" t="s">
        <v>152</v>
      </c>
      <c r="G171" s="102" t="s">
        <v>257</v>
      </c>
      <c r="H171" s="99" t="s">
        <v>218</v>
      </c>
      <c r="I171" s="101" t="s">
        <v>258</v>
      </c>
      <c r="J171" s="98">
        <f t="shared" si="2"/>
        <v>7.7777777777777777</v>
      </c>
      <c r="K171" s="98">
        <v>9000</v>
      </c>
    </row>
    <row r="172" spans="1:12" x14ac:dyDescent="0.25">
      <c r="A172" s="303">
        <v>43152</v>
      </c>
      <c r="B172" s="99" t="s">
        <v>272</v>
      </c>
      <c r="C172" s="99" t="s">
        <v>259</v>
      </c>
      <c r="D172" s="99" t="s">
        <v>256</v>
      </c>
      <c r="E172" s="128">
        <v>16000</v>
      </c>
      <c r="F172" s="99" t="s">
        <v>29</v>
      </c>
      <c r="G172" s="102" t="s">
        <v>257</v>
      </c>
      <c r="H172" s="99" t="s">
        <v>192</v>
      </c>
      <c r="I172" s="101" t="s">
        <v>258</v>
      </c>
      <c r="J172" s="98">
        <f t="shared" si="2"/>
        <v>1.7777777777777777</v>
      </c>
      <c r="K172" s="98">
        <v>9000</v>
      </c>
    </row>
    <row r="173" spans="1:12" x14ac:dyDescent="0.25">
      <c r="A173" s="303">
        <v>43152</v>
      </c>
      <c r="B173" s="98" t="s">
        <v>308</v>
      </c>
      <c r="C173" s="98" t="s">
        <v>259</v>
      </c>
      <c r="D173" s="99" t="s">
        <v>329</v>
      </c>
      <c r="E173" s="301">
        <v>10000</v>
      </c>
      <c r="F173" s="99" t="s">
        <v>19</v>
      </c>
      <c r="G173" s="102" t="s">
        <v>257</v>
      </c>
      <c r="H173" s="99" t="s">
        <v>201</v>
      </c>
      <c r="I173" s="101" t="s">
        <v>258</v>
      </c>
      <c r="J173" s="98">
        <f t="shared" si="2"/>
        <v>1.1111111111111112</v>
      </c>
      <c r="K173" s="98">
        <v>9000</v>
      </c>
    </row>
    <row r="174" spans="1:12" x14ac:dyDescent="0.25">
      <c r="A174" s="303">
        <v>43152</v>
      </c>
      <c r="B174" s="98" t="s">
        <v>265</v>
      </c>
      <c r="C174" s="98" t="s">
        <v>259</v>
      </c>
      <c r="D174" s="99" t="s">
        <v>357</v>
      </c>
      <c r="E174" s="128">
        <v>15000</v>
      </c>
      <c r="F174" s="99" t="s">
        <v>20</v>
      </c>
      <c r="G174" s="102" t="s">
        <v>257</v>
      </c>
      <c r="H174" s="99" t="s">
        <v>220</v>
      </c>
      <c r="I174" s="101" t="s">
        <v>258</v>
      </c>
      <c r="J174" s="98">
        <f t="shared" si="2"/>
        <v>1.6666666666666667</v>
      </c>
      <c r="K174" s="98">
        <v>9000</v>
      </c>
    </row>
    <row r="175" spans="1:12" x14ac:dyDescent="0.25">
      <c r="A175" s="303">
        <v>43152</v>
      </c>
      <c r="B175" s="98" t="s">
        <v>385</v>
      </c>
      <c r="C175" s="98" t="s">
        <v>259</v>
      </c>
      <c r="D175" s="98" t="s">
        <v>357</v>
      </c>
      <c r="E175" s="128">
        <v>20000</v>
      </c>
      <c r="F175" s="99" t="s">
        <v>21</v>
      </c>
      <c r="G175" s="102" t="s">
        <v>257</v>
      </c>
      <c r="H175" s="99" t="s">
        <v>452</v>
      </c>
      <c r="I175" s="101" t="s">
        <v>258</v>
      </c>
      <c r="J175" s="98">
        <f t="shared" si="2"/>
        <v>2.2222222222222223</v>
      </c>
      <c r="K175" s="98">
        <v>9000</v>
      </c>
    </row>
    <row r="176" spans="1:12" x14ac:dyDescent="0.25">
      <c r="A176" s="303">
        <v>43152</v>
      </c>
      <c r="B176" s="98" t="s">
        <v>386</v>
      </c>
      <c r="C176" s="98" t="s">
        <v>259</v>
      </c>
      <c r="D176" s="99" t="s">
        <v>357</v>
      </c>
      <c r="E176" s="128">
        <v>100000</v>
      </c>
      <c r="F176" s="99" t="s">
        <v>21</v>
      </c>
      <c r="G176" s="102" t="s">
        <v>257</v>
      </c>
      <c r="H176" s="99" t="s">
        <v>429</v>
      </c>
      <c r="I176" s="101" t="s">
        <v>258</v>
      </c>
      <c r="J176" s="98">
        <f t="shared" si="2"/>
        <v>11.111111111111111</v>
      </c>
      <c r="K176" s="98">
        <v>9000</v>
      </c>
    </row>
    <row r="177" spans="1:11" x14ac:dyDescent="0.25">
      <c r="A177" s="303">
        <v>43152</v>
      </c>
      <c r="B177" s="98" t="s">
        <v>368</v>
      </c>
      <c r="C177" s="98" t="s">
        <v>378</v>
      </c>
      <c r="D177" s="99" t="s">
        <v>357</v>
      </c>
      <c r="E177" s="128">
        <v>80000</v>
      </c>
      <c r="F177" s="99" t="s">
        <v>21</v>
      </c>
      <c r="G177" s="102" t="s">
        <v>257</v>
      </c>
      <c r="H177" s="99" t="s">
        <v>451</v>
      </c>
      <c r="I177" s="101" t="s">
        <v>258</v>
      </c>
      <c r="J177" s="98">
        <f t="shared" si="2"/>
        <v>8.8888888888888893</v>
      </c>
      <c r="K177" s="98">
        <v>9000</v>
      </c>
    </row>
    <row r="178" spans="1:11" x14ac:dyDescent="0.25">
      <c r="A178" s="303">
        <v>43152</v>
      </c>
      <c r="B178" s="98" t="s">
        <v>387</v>
      </c>
      <c r="C178" s="98" t="s">
        <v>259</v>
      </c>
      <c r="D178" s="98" t="s">
        <v>357</v>
      </c>
      <c r="E178" s="128">
        <v>20000</v>
      </c>
      <c r="F178" s="99" t="s">
        <v>21</v>
      </c>
      <c r="G178" s="102" t="s">
        <v>257</v>
      </c>
      <c r="H178" s="99" t="s">
        <v>449</v>
      </c>
      <c r="I178" s="101" t="s">
        <v>258</v>
      </c>
      <c r="J178" s="98">
        <f t="shared" si="2"/>
        <v>2.2222222222222223</v>
      </c>
      <c r="K178" s="98">
        <v>9000</v>
      </c>
    </row>
    <row r="179" spans="1:11" x14ac:dyDescent="0.25">
      <c r="A179" s="307">
        <v>43152</v>
      </c>
      <c r="B179" s="107" t="s">
        <v>557</v>
      </c>
      <c r="C179" s="107" t="s">
        <v>378</v>
      </c>
      <c r="D179" s="107" t="s">
        <v>357</v>
      </c>
      <c r="E179" s="308">
        <v>250000</v>
      </c>
      <c r="F179" s="109" t="s">
        <v>21</v>
      </c>
      <c r="G179" s="104" t="s">
        <v>257</v>
      </c>
      <c r="H179" s="109" t="s">
        <v>374</v>
      </c>
      <c r="I179" s="105" t="s">
        <v>258</v>
      </c>
      <c r="J179" s="107">
        <f t="shared" si="2"/>
        <v>27.777777777777779</v>
      </c>
      <c r="K179" s="107">
        <v>9000</v>
      </c>
    </row>
    <row r="180" spans="1:11" x14ac:dyDescent="0.25">
      <c r="A180" s="303">
        <v>43152</v>
      </c>
      <c r="B180" s="98" t="s">
        <v>381</v>
      </c>
      <c r="C180" s="98" t="s">
        <v>267</v>
      </c>
      <c r="D180" s="98" t="s">
        <v>357</v>
      </c>
      <c r="E180" s="128">
        <v>5000</v>
      </c>
      <c r="F180" s="99" t="s">
        <v>21</v>
      </c>
      <c r="G180" s="102" t="s">
        <v>257</v>
      </c>
      <c r="H180" s="99" t="s">
        <v>204</v>
      </c>
      <c r="I180" s="101" t="s">
        <v>258</v>
      </c>
      <c r="J180" s="98">
        <f t="shared" si="2"/>
        <v>0.55555555555555558</v>
      </c>
      <c r="K180" s="98">
        <v>9000</v>
      </c>
    </row>
    <row r="181" spans="1:11" x14ac:dyDescent="0.25">
      <c r="A181" s="302">
        <v>43152</v>
      </c>
      <c r="B181" s="99" t="s">
        <v>157</v>
      </c>
      <c r="C181" s="98" t="s">
        <v>408</v>
      </c>
      <c r="D181" s="98" t="s">
        <v>262</v>
      </c>
      <c r="E181" s="122">
        <v>20000</v>
      </c>
      <c r="F181" s="99" t="s">
        <v>27</v>
      </c>
      <c r="G181" s="102" t="s">
        <v>257</v>
      </c>
      <c r="H181" s="99" t="s">
        <v>216</v>
      </c>
      <c r="I181" s="101" t="s">
        <v>258</v>
      </c>
      <c r="J181" s="98">
        <f t="shared" si="2"/>
        <v>2.2222222222222223</v>
      </c>
      <c r="K181" s="98">
        <v>9000</v>
      </c>
    </row>
    <row r="182" spans="1:11" x14ac:dyDescent="0.25">
      <c r="A182" s="302">
        <v>43152</v>
      </c>
      <c r="B182" s="99" t="s">
        <v>77</v>
      </c>
      <c r="C182" s="98" t="s">
        <v>267</v>
      </c>
      <c r="D182" s="98" t="s">
        <v>262</v>
      </c>
      <c r="E182" s="122">
        <v>400000</v>
      </c>
      <c r="F182" s="99" t="s">
        <v>27</v>
      </c>
      <c r="G182" s="102" t="s">
        <v>257</v>
      </c>
      <c r="H182" s="99" t="s">
        <v>217</v>
      </c>
      <c r="I182" s="101" t="s">
        <v>258</v>
      </c>
      <c r="J182" s="98">
        <f t="shared" si="2"/>
        <v>44.444444444444443</v>
      </c>
      <c r="K182" s="98">
        <v>9000</v>
      </c>
    </row>
    <row r="183" spans="1:11" x14ac:dyDescent="0.25">
      <c r="A183" s="302">
        <v>43152</v>
      </c>
      <c r="B183" s="99" t="s">
        <v>377</v>
      </c>
      <c r="C183" s="99" t="s">
        <v>259</v>
      </c>
      <c r="D183" s="99" t="s">
        <v>394</v>
      </c>
      <c r="E183" s="123">
        <v>30000</v>
      </c>
      <c r="F183" s="99" t="s">
        <v>46</v>
      </c>
      <c r="G183" s="102" t="s">
        <v>257</v>
      </c>
      <c r="H183" s="99" t="s">
        <v>222</v>
      </c>
      <c r="I183" s="101" t="s">
        <v>258</v>
      </c>
      <c r="J183" s="98">
        <f t="shared" si="2"/>
        <v>3.3333333333333335</v>
      </c>
      <c r="K183" s="98">
        <v>9000</v>
      </c>
    </row>
    <row r="184" spans="1:11" x14ac:dyDescent="0.25">
      <c r="A184" s="303">
        <v>43152</v>
      </c>
      <c r="B184" s="98" t="s">
        <v>352</v>
      </c>
      <c r="C184" s="98" t="s">
        <v>259</v>
      </c>
      <c r="D184" s="99" t="s">
        <v>357</v>
      </c>
      <c r="E184" s="128">
        <v>30000</v>
      </c>
      <c r="F184" s="99" t="s">
        <v>20</v>
      </c>
      <c r="G184" s="102" t="s">
        <v>257</v>
      </c>
      <c r="H184" s="99" t="s">
        <v>223</v>
      </c>
      <c r="I184" s="101" t="s">
        <v>258</v>
      </c>
      <c r="J184" s="98">
        <f t="shared" si="2"/>
        <v>3.3333333333333335</v>
      </c>
      <c r="K184" s="98">
        <v>9000</v>
      </c>
    </row>
    <row r="185" spans="1:11" x14ac:dyDescent="0.25">
      <c r="A185" s="303">
        <v>43152</v>
      </c>
      <c r="B185" s="98" t="s">
        <v>352</v>
      </c>
      <c r="C185" s="98" t="s">
        <v>259</v>
      </c>
      <c r="D185" s="99" t="s">
        <v>357</v>
      </c>
      <c r="E185" s="128">
        <v>30000</v>
      </c>
      <c r="F185" s="99" t="s">
        <v>20</v>
      </c>
      <c r="G185" s="102" t="s">
        <v>257</v>
      </c>
      <c r="H185" s="99" t="s">
        <v>219</v>
      </c>
      <c r="I185" s="101" t="s">
        <v>258</v>
      </c>
      <c r="J185" s="98">
        <f t="shared" si="2"/>
        <v>3.3333333333333335</v>
      </c>
      <c r="K185" s="98">
        <v>9000</v>
      </c>
    </row>
    <row r="186" spans="1:11" x14ac:dyDescent="0.25">
      <c r="A186" s="303">
        <v>43153</v>
      </c>
      <c r="B186" s="98" t="s">
        <v>291</v>
      </c>
      <c r="C186" s="99" t="s">
        <v>259</v>
      </c>
      <c r="D186" s="99" t="s">
        <v>256</v>
      </c>
      <c r="E186" s="128">
        <v>30000</v>
      </c>
      <c r="F186" s="99" t="s">
        <v>152</v>
      </c>
      <c r="G186" s="102" t="s">
        <v>257</v>
      </c>
      <c r="H186" s="99" t="s">
        <v>202</v>
      </c>
      <c r="I186" s="101" t="s">
        <v>258</v>
      </c>
      <c r="J186" s="98">
        <f t="shared" si="2"/>
        <v>3.3333333333333335</v>
      </c>
      <c r="K186" s="98">
        <v>9000</v>
      </c>
    </row>
    <row r="187" spans="1:11" x14ac:dyDescent="0.25">
      <c r="A187" s="303">
        <v>43153</v>
      </c>
      <c r="B187" s="99" t="s">
        <v>272</v>
      </c>
      <c r="C187" s="99" t="s">
        <v>259</v>
      </c>
      <c r="D187" s="99" t="s">
        <v>256</v>
      </c>
      <c r="E187" s="128">
        <v>16000</v>
      </c>
      <c r="F187" s="99" t="s">
        <v>29</v>
      </c>
      <c r="G187" s="102" t="s">
        <v>257</v>
      </c>
      <c r="H187" s="99" t="s">
        <v>192</v>
      </c>
      <c r="I187" s="101" t="s">
        <v>258</v>
      </c>
      <c r="J187" s="98">
        <f t="shared" si="2"/>
        <v>1.7777777777777777</v>
      </c>
      <c r="K187" s="98">
        <v>9000</v>
      </c>
    </row>
    <row r="188" spans="1:11" x14ac:dyDescent="0.25">
      <c r="A188" s="303">
        <v>43153</v>
      </c>
      <c r="B188" s="98" t="s">
        <v>308</v>
      </c>
      <c r="C188" s="98" t="s">
        <v>259</v>
      </c>
      <c r="D188" s="99" t="s">
        <v>329</v>
      </c>
      <c r="E188" s="301">
        <v>10000</v>
      </c>
      <c r="F188" s="99" t="s">
        <v>19</v>
      </c>
      <c r="G188" s="102" t="s">
        <v>257</v>
      </c>
      <c r="H188" s="99" t="s">
        <v>201</v>
      </c>
      <c r="I188" s="101" t="s">
        <v>258</v>
      </c>
      <c r="J188" s="98">
        <f t="shared" si="2"/>
        <v>1.1111111111111112</v>
      </c>
      <c r="K188" s="98">
        <v>9000</v>
      </c>
    </row>
    <row r="189" spans="1:11" x14ac:dyDescent="0.25">
      <c r="A189" s="303">
        <v>43153</v>
      </c>
      <c r="B189" s="98" t="s">
        <v>265</v>
      </c>
      <c r="C189" s="98" t="s">
        <v>259</v>
      </c>
      <c r="D189" s="98" t="s">
        <v>357</v>
      </c>
      <c r="E189" s="128">
        <v>15000</v>
      </c>
      <c r="F189" s="99" t="s">
        <v>20</v>
      </c>
      <c r="G189" s="102" t="s">
        <v>257</v>
      </c>
      <c r="H189" s="99" t="s">
        <v>220</v>
      </c>
      <c r="I189" s="101" t="s">
        <v>258</v>
      </c>
      <c r="J189" s="98">
        <f t="shared" si="2"/>
        <v>1.6666666666666667</v>
      </c>
      <c r="K189" s="98">
        <v>9000</v>
      </c>
    </row>
    <row r="190" spans="1:11" x14ac:dyDescent="0.25">
      <c r="A190" s="303">
        <v>43153</v>
      </c>
      <c r="B190" s="98" t="s">
        <v>361</v>
      </c>
      <c r="C190" s="98" t="s">
        <v>259</v>
      </c>
      <c r="D190" s="99" t="s">
        <v>357</v>
      </c>
      <c r="E190" s="128">
        <v>70000</v>
      </c>
      <c r="F190" s="99" t="s">
        <v>20</v>
      </c>
      <c r="G190" s="102" t="s">
        <v>257</v>
      </c>
      <c r="H190" s="99" t="s">
        <v>221</v>
      </c>
      <c r="I190" s="101" t="s">
        <v>258</v>
      </c>
      <c r="J190" s="98">
        <f t="shared" si="2"/>
        <v>7.7777777777777777</v>
      </c>
      <c r="K190" s="98">
        <v>9000</v>
      </c>
    </row>
    <row r="191" spans="1:11" x14ac:dyDescent="0.25">
      <c r="A191" s="303">
        <v>43153</v>
      </c>
      <c r="B191" s="98" t="s">
        <v>388</v>
      </c>
      <c r="C191" s="98" t="s">
        <v>259</v>
      </c>
      <c r="D191" s="98" t="s">
        <v>357</v>
      </c>
      <c r="E191" s="128">
        <v>5000</v>
      </c>
      <c r="F191" s="99" t="s">
        <v>21</v>
      </c>
      <c r="G191" s="102" t="s">
        <v>257</v>
      </c>
      <c r="H191" s="99" t="s">
        <v>204</v>
      </c>
      <c r="I191" s="101" t="s">
        <v>258</v>
      </c>
      <c r="J191" s="98">
        <f t="shared" si="2"/>
        <v>0.55555555555555558</v>
      </c>
      <c r="K191" s="98">
        <v>9000</v>
      </c>
    </row>
    <row r="192" spans="1:11" x14ac:dyDescent="0.25">
      <c r="A192" s="303">
        <v>43153</v>
      </c>
      <c r="B192" s="98" t="s">
        <v>368</v>
      </c>
      <c r="C192" s="98" t="s">
        <v>378</v>
      </c>
      <c r="D192" s="98" t="s">
        <v>357</v>
      </c>
      <c r="E192" s="128">
        <v>80000</v>
      </c>
      <c r="F192" s="99" t="s">
        <v>21</v>
      </c>
      <c r="G192" s="102" t="s">
        <v>257</v>
      </c>
      <c r="H192" s="99" t="s">
        <v>450</v>
      </c>
      <c r="I192" s="101" t="s">
        <v>258</v>
      </c>
      <c r="J192" s="98">
        <f t="shared" si="2"/>
        <v>8.8888888888888893</v>
      </c>
      <c r="K192" s="98">
        <v>9000</v>
      </c>
    </row>
    <row r="193" spans="1:11" x14ac:dyDescent="0.25">
      <c r="A193" s="303">
        <v>43153</v>
      </c>
      <c r="B193" s="98" t="s">
        <v>389</v>
      </c>
      <c r="C193" s="98" t="s">
        <v>259</v>
      </c>
      <c r="D193" s="98" t="s">
        <v>357</v>
      </c>
      <c r="E193" s="128">
        <v>105000</v>
      </c>
      <c r="F193" s="99" t="s">
        <v>21</v>
      </c>
      <c r="G193" s="102" t="s">
        <v>257</v>
      </c>
      <c r="H193" s="99" t="s">
        <v>445</v>
      </c>
      <c r="I193" s="101" t="s">
        <v>258</v>
      </c>
      <c r="J193" s="98">
        <f t="shared" si="2"/>
        <v>11.666666666666666</v>
      </c>
      <c r="K193" s="98">
        <v>9000</v>
      </c>
    </row>
    <row r="194" spans="1:11" x14ac:dyDescent="0.25">
      <c r="A194" s="302">
        <v>43153</v>
      </c>
      <c r="B194" s="99" t="s">
        <v>96</v>
      </c>
      <c r="C194" s="99" t="s">
        <v>259</v>
      </c>
      <c r="D194" s="99" t="s">
        <v>394</v>
      </c>
      <c r="E194" s="122">
        <v>160000</v>
      </c>
      <c r="F194" s="99" t="s">
        <v>46</v>
      </c>
      <c r="G194" s="102" t="s">
        <v>257</v>
      </c>
      <c r="H194" s="99" t="s">
        <v>224</v>
      </c>
      <c r="I194" s="101" t="s">
        <v>258</v>
      </c>
      <c r="J194" s="98">
        <f t="shared" ref="J194:J231" si="3">E194/9000</f>
        <v>17.777777777777779</v>
      </c>
      <c r="K194" s="98">
        <v>9000</v>
      </c>
    </row>
    <row r="195" spans="1:11" x14ac:dyDescent="0.25">
      <c r="A195" s="303">
        <v>43154</v>
      </c>
      <c r="B195" s="98" t="s">
        <v>291</v>
      </c>
      <c r="C195" s="98" t="s">
        <v>259</v>
      </c>
      <c r="D195" s="99" t="s">
        <v>256</v>
      </c>
      <c r="E195" s="128">
        <v>30000</v>
      </c>
      <c r="F195" s="99" t="s">
        <v>152</v>
      </c>
      <c r="G195" s="102" t="s">
        <v>257</v>
      </c>
      <c r="H195" s="99" t="s">
        <v>202</v>
      </c>
      <c r="I195" s="101" t="s">
        <v>258</v>
      </c>
      <c r="J195" s="98">
        <f t="shared" si="3"/>
        <v>3.3333333333333335</v>
      </c>
      <c r="K195" s="98">
        <v>9000</v>
      </c>
    </row>
    <row r="196" spans="1:11" x14ac:dyDescent="0.25">
      <c r="A196" s="303">
        <v>43154</v>
      </c>
      <c r="B196" s="99" t="s">
        <v>272</v>
      </c>
      <c r="C196" s="98" t="s">
        <v>259</v>
      </c>
      <c r="D196" s="99" t="s">
        <v>256</v>
      </c>
      <c r="E196" s="128">
        <v>16000</v>
      </c>
      <c r="F196" s="99" t="s">
        <v>29</v>
      </c>
      <c r="G196" s="102" t="s">
        <v>257</v>
      </c>
      <c r="H196" s="99" t="s">
        <v>209</v>
      </c>
      <c r="I196" s="101" t="s">
        <v>258</v>
      </c>
      <c r="J196" s="98">
        <f t="shared" si="3"/>
        <v>1.7777777777777777</v>
      </c>
      <c r="K196" s="98">
        <v>9000</v>
      </c>
    </row>
    <row r="197" spans="1:11" x14ac:dyDescent="0.25">
      <c r="A197" s="303">
        <v>43154</v>
      </c>
      <c r="B197" s="98" t="s">
        <v>308</v>
      </c>
      <c r="C197" s="98" t="s">
        <v>259</v>
      </c>
      <c r="D197" s="99" t="s">
        <v>329</v>
      </c>
      <c r="E197" s="301">
        <v>10000</v>
      </c>
      <c r="F197" s="99" t="s">
        <v>19</v>
      </c>
      <c r="G197" s="102" t="s">
        <v>257</v>
      </c>
      <c r="H197" s="99" t="s">
        <v>201</v>
      </c>
      <c r="I197" s="101" t="s">
        <v>258</v>
      </c>
      <c r="J197" s="98">
        <f t="shared" si="3"/>
        <v>1.1111111111111112</v>
      </c>
      <c r="K197" s="98">
        <v>9000</v>
      </c>
    </row>
    <row r="198" spans="1:11" x14ac:dyDescent="0.25">
      <c r="A198" s="303">
        <v>43154</v>
      </c>
      <c r="B198" s="98" t="s">
        <v>353</v>
      </c>
      <c r="C198" s="98" t="s">
        <v>259</v>
      </c>
      <c r="D198" s="99" t="s">
        <v>357</v>
      </c>
      <c r="E198" s="128">
        <v>15000</v>
      </c>
      <c r="F198" s="99" t="s">
        <v>20</v>
      </c>
      <c r="G198" s="102" t="s">
        <v>257</v>
      </c>
      <c r="H198" s="99" t="s">
        <v>220</v>
      </c>
      <c r="I198" s="101" t="s">
        <v>258</v>
      </c>
      <c r="J198" s="98">
        <f t="shared" si="3"/>
        <v>1.6666666666666667</v>
      </c>
      <c r="K198" s="98">
        <v>9000</v>
      </c>
    </row>
    <row r="199" spans="1:11" x14ac:dyDescent="0.25">
      <c r="A199" s="303">
        <v>43154</v>
      </c>
      <c r="B199" s="98" t="s">
        <v>354</v>
      </c>
      <c r="C199" s="98" t="s">
        <v>259</v>
      </c>
      <c r="D199" s="99" t="s">
        <v>357</v>
      </c>
      <c r="E199" s="128">
        <v>70000</v>
      </c>
      <c r="F199" s="99" t="s">
        <v>20</v>
      </c>
      <c r="G199" s="102" t="s">
        <v>257</v>
      </c>
      <c r="H199" s="99" t="s">
        <v>225</v>
      </c>
      <c r="I199" s="101" t="s">
        <v>258</v>
      </c>
      <c r="J199" s="98">
        <f t="shared" si="3"/>
        <v>7.7777777777777777</v>
      </c>
      <c r="K199" s="98">
        <v>9000</v>
      </c>
    </row>
    <row r="200" spans="1:11" x14ac:dyDescent="0.25">
      <c r="A200" s="302">
        <v>43154</v>
      </c>
      <c r="B200" s="99" t="s">
        <v>163</v>
      </c>
      <c r="C200" s="98" t="s">
        <v>259</v>
      </c>
      <c r="D200" s="99" t="s">
        <v>394</v>
      </c>
      <c r="E200" s="122">
        <v>70000</v>
      </c>
      <c r="F200" s="99" t="s">
        <v>46</v>
      </c>
      <c r="G200" s="102" t="s">
        <v>257</v>
      </c>
      <c r="H200" s="99" t="s">
        <v>205</v>
      </c>
      <c r="I200" s="101" t="s">
        <v>258</v>
      </c>
      <c r="J200" s="98">
        <f t="shared" si="3"/>
        <v>7.7777777777777777</v>
      </c>
      <c r="K200" s="98">
        <v>9000</v>
      </c>
    </row>
    <row r="201" spans="1:11" x14ac:dyDescent="0.25">
      <c r="A201" s="302">
        <v>43154</v>
      </c>
      <c r="B201" s="99" t="s">
        <v>165</v>
      </c>
      <c r="C201" s="99" t="s">
        <v>259</v>
      </c>
      <c r="D201" s="99" t="s">
        <v>394</v>
      </c>
      <c r="E201" s="122">
        <v>850000</v>
      </c>
      <c r="F201" s="99" t="s">
        <v>46</v>
      </c>
      <c r="G201" s="102" t="s">
        <v>257</v>
      </c>
      <c r="H201" s="99" t="s">
        <v>206</v>
      </c>
      <c r="I201" s="101" t="s">
        <v>258</v>
      </c>
      <c r="J201" s="98">
        <f t="shared" si="3"/>
        <v>94.444444444444443</v>
      </c>
      <c r="K201" s="98">
        <v>9000</v>
      </c>
    </row>
    <row r="202" spans="1:11" x14ac:dyDescent="0.25">
      <c r="A202" s="302">
        <v>43154</v>
      </c>
      <c r="B202" s="99" t="s">
        <v>424</v>
      </c>
      <c r="C202" s="99" t="s">
        <v>423</v>
      </c>
      <c r="D202" s="99" t="s">
        <v>394</v>
      </c>
      <c r="E202" s="122">
        <v>3100000</v>
      </c>
      <c r="F202" s="99" t="s">
        <v>46</v>
      </c>
      <c r="G202" s="102" t="s">
        <v>257</v>
      </c>
      <c r="H202" s="99" t="s">
        <v>207</v>
      </c>
      <c r="I202" s="101" t="s">
        <v>258</v>
      </c>
      <c r="J202" s="98">
        <f t="shared" si="3"/>
        <v>344.44444444444446</v>
      </c>
      <c r="K202" s="98">
        <v>9000</v>
      </c>
    </row>
    <row r="203" spans="1:11" x14ac:dyDescent="0.25">
      <c r="A203" s="303">
        <v>43155</v>
      </c>
      <c r="B203" s="99" t="s">
        <v>500</v>
      </c>
      <c r="C203" s="99" t="s">
        <v>259</v>
      </c>
      <c r="D203" s="99" t="s">
        <v>394</v>
      </c>
      <c r="E203" s="122">
        <v>80000</v>
      </c>
      <c r="F203" s="99" t="s">
        <v>46</v>
      </c>
      <c r="G203" s="102" t="s">
        <v>257</v>
      </c>
      <c r="H203" s="99" t="s">
        <v>501</v>
      </c>
      <c r="I203" s="101" t="s">
        <v>258</v>
      </c>
      <c r="J203" s="98">
        <f t="shared" si="3"/>
        <v>8.8888888888888893</v>
      </c>
      <c r="K203" s="98">
        <v>9000</v>
      </c>
    </row>
    <row r="204" spans="1:11" x14ac:dyDescent="0.25">
      <c r="A204" s="303">
        <v>43155</v>
      </c>
      <c r="B204" s="98" t="s">
        <v>390</v>
      </c>
      <c r="C204" s="98" t="s">
        <v>267</v>
      </c>
      <c r="D204" s="98" t="s">
        <v>357</v>
      </c>
      <c r="E204" s="128">
        <v>10000</v>
      </c>
      <c r="F204" s="99" t="s">
        <v>21</v>
      </c>
      <c r="G204" s="102" t="s">
        <v>257</v>
      </c>
      <c r="H204" s="99" t="s">
        <v>448</v>
      </c>
      <c r="I204" s="101" t="s">
        <v>258</v>
      </c>
      <c r="J204" s="98">
        <f t="shared" si="3"/>
        <v>1.1111111111111112</v>
      </c>
      <c r="K204" s="98">
        <v>9000</v>
      </c>
    </row>
    <row r="205" spans="1:11" x14ac:dyDescent="0.25">
      <c r="A205" s="303">
        <v>43155</v>
      </c>
      <c r="B205" s="98" t="s">
        <v>391</v>
      </c>
      <c r="C205" s="98" t="s">
        <v>267</v>
      </c>
      <c r="D205" s="98" t="s">
        <v>357</v>
      </c>
      <c r="E205" s="128">
        <v>10000</v>
      </c>
      <c r="F205" s="99" t="s">
        <v>21</v>
      </c>
      <c r="G205" s="102" t="s">
        <v>257</v>
      </c>
      <c r="H205" s="99" t="s">
        <v>204</v>
      </c>
      <c r="I205" s="101" t="s">
        <v>258</v>
      </c>
      <c r="J205" s="98">
        <f t="shared" si="3"/>
        <v>1.1111111111111112</v>
      </c>
      <c r="K205" s="98">
        <v>9000</v>
      </c>
    </row>
    <row r="206" spans="1:11" x14ac:dyDescent="0.25">
      <c r="A206" s="303">
        <v>43155</v>
      </c>
      <c r="B206" s="98" t="s">
        <v>446</v>
      </c>
      <c r="C206" s="98" t="s">
        <v>259</v>
      </c>
      <c r="D206" s="98" t="s">
        <v>357</v>
      </c>
      <c r="E206" s="128">
        <v>70000</v>
      </c>
      <c r="F206" s="99" t="s">
        <v>21</v>
      </c>
      <c r="G206" s="102" t="s">
        <v>257</v>
      </c>
      <c r="H206" s="99" t="s">
        <v>447</v>
      </c>
      <c r="I206" s="101" t="s">
        <v>258</v>
      </c>
      <c r="J206" s="98">
        <f t="shared" si="3"/>
        <v>7.7777777777777777</v>
      </c>
      <c r="K206" s="98">
        <v>9000</v>
      </c>
    </row>
    <row r="207" spans="1:11" x14ac:dyDescent="0.25">
      <c r="A207" s="302">
        <v>43156</v>
      </c>
      <c r="B207" s="99" t="s">
        <v>169</v>
      </c>
      <c r="C207" s="98" t="s">
        <v>408</v>
      </c>
      <c r="D207" s="98" t="s">
        <v>262</v>
      </c>
      <c r="E207" s="122">
        <v>20000</v>
      </c>
      <c r="F207" s="99" t="s">
        <v>27</v>
      </c>
      <c r="G207" s="102" t="s">
        <v>257</v>
      </c>
      <c r="H207" s="99" t="s">
        <v>211</v>
      </c>
      <c r="I207" s="101" t="s">
        <v>258</v>
      </c>
      <c r="J207" s="98">
        <f t="shared" si="3"/>
        <v>2.2222222222222223</v>
      </c>
      <c r="K207" s="98">
        <v>9000</v>
      </c>
    </row>
    <row r="208" spans="1:11" x14ac:dyDescent="0.25">
      <c r="A208" s="302">
        <v>43156</v>
      </c>
      <c r="B208" s="99" t="s">
        <v>376</v>
      </c>
      <c r="C208" s="99" t="s">
        <v>417</v>
      </c>
      <c r="D208" s="99" t="s">
        <v>394</v>
      </c>
      <c r="E208" s="122">
        <v>700000</v>
      </c>
      <c r="F208" s="99" t="s">
        <v>46</v>
      </c>
      <c r="G208" s="102" t="s">
        <v>257</v>
      </c>
      <c r="H208" s="99" t="s">
        <v>210</v>
      </c>
      <c r="I208" s="101" t="s">
        <v>258</v>
      </c>
      <c r="J208" s="98">
        <f t="shared" si="3"/>
        <v>77.777777777777771</v>
      </c>
      <c r="K208" s="98">
        <v>9000</v>
      </c>
    </row>
    <row r="209" spans="1:11" x14ac:dyDescent="0.25">
      <c r="A209" s="303">
        <v>43157</v>
      </c>
      <c r="B209" s="99" t="s">
        <v>272</v>
      </c>
      <c r="C209" s="99" t="s">
        <v>259</v>
      </c>
      <c r="D209" s="99" t="s">
        <v>256</v>
      </c>
      <c r="E209" s="128">
        <v>16000</v>
      </c>
      <c r="F209" s="99" t="s">
        <v>29</v>
      </c>
      <c r="G209" s="102" t="s">
        <v>257</v>
      </c>
      <c r="H209" s="99" t="s">
        <v>209</v>
      </c>
      <c r="I209" s="101" t="s">
        <v>258</v>
      </c>
      <c r="J209" s="98">
        <f t="shared" si="3"/>
        <v>1.7777777777777777</v>
      </c>
      <c r="K209" s="98">
        <v>9000</v>
      </c>
    </row>
    <row r="210" spans="1:11" x14ac:dyDescent="0.25">
      <c r="A210" s="302">
        <v>43157</v>
      </c>
      <c r="B210" s="99" t="s">
        <v>77</v>
      </c>
      <c r="C210" s="98" t="s">
        <v>267</v>
      </c>
      <c r="D210" s="98" t="s">
        <v>262</v>
      </c>
      <c r="E210" s="122">
        <v>400000</v>
      </c>
      <c r="F210" s="99" t="s">
        <v>27</v>
      </c>
      <c r="G210" s="102" t="s">
        <v>257</v>
      </c>
      <c r="H210" s="99" t="s">
        <v>212</v>
      </c>
      <c r="I210" s="101" t="s">
        <v>258</v>
      </c>
      <c r="J210" s="98">
        <f t="shared" si="3"/>
        <v>44.444444444444443</v>
      </c>
      <c r="K210" s="98">
        <v>9000</v>
      </c>
    </row>
    <row r="211" spans="1:11" x14ac:dyDescent="0.25">
      <c r="A211" s="303">
        <v>43158</v>
      </c>
      <c r="B211" s="99" t="s">
        <v>302</v>
      </c>
      <c r="C211" s="99" t="s">
        <v>259</v>
      </c>
      <c r="D211" s="101" t="s">
        <v>256</v>
      </c>
      <c r="E211" s="128">
        <v>70000</v>
      </c>
      <c r="F211" s="99" t="s">
        <v>29</v>
      </c>
      <c r="G211" s="102" t="s">
        <v>257</v>
      </c>
      <c r="H211" s="99" t="s">
        <v>208</v>
      </c>
      <c r="I211" s="101" t="s">
        <v>258</v>
      </c>
      <c r="J211" s="98">
        <f t="shared" si="3"/>
        <v>7.7777777777777777</v>
      </c>
      <c r="K211" s="98">
        <v>9000</v>
      </c>
    </row>
    <row r="212" spans="1:11" x14ac:dyDescent="0.25">
      <c r="A212" s="303">
        <v>43158</v>
      </c>
      <c r="B212" s="99" t="s">
        <v>272</v>
      </c>
      <c r="C212" s="99" t="s">
        <v>259</v>
      </c>
      <c r="D212" s="101" t="s">
        <v>256</v>
      </c>
      <c r="E212" s="128">
        <v>16000</v>
      </c>
      <c r="F212" s="99" t="s">
        <v>29</v>
      </c>
      <c r="G212" s="102" t="s">
        <v>257</v>
      </c>
      <c r="H212" s="99" t="s">
        <v>209</v>
      </c>
      <c r="I212" s="101" t="s">
        <v>258</v>
      </c>
      <c r="J212" s="98">
        <f t="shared" si="3"/>
        <v>1.7777777777777777</v>
      </c>
      <c r="K212" s="98">
        <v>9000</v>
      </c>
    </row>
    <row r="213" spans="1:11" x14ac:dyDescent="0.25">
      <c r="A213" s="303">
        <v>43158</v>
      </c>
      <c r="B213" s="98" t="s">
        <v>308</v>
      </c>
      <c r="C213" s="98" t="s">
        <v>259</v>
      </c>
      <c r="D213" s="99" t="s">
        <v>329</v>
      </c>
      <c r="E213" s="301">
        <v>10000</v>
      </c>
      <c r="F213" s="99" t="s">
        <v>19</v>
      </c>
      <c r="G213" s="102" t="s">
        <v>257</v>
      </c>
      <c r="H213" s="99" t="s">
        <v>201</v>
      </c>
      <c r="I213" s="101" t="s">
        <v>258</v>
      </c>
      <c r="J213" s="98">
        <f t="shared" si="3"/>
        <v>1.1111111111111112</v>
      </c>
      <c r="K213" s="98">
        <v>9000</v>
      </c>
    </row>
    <row r="214" spans="1:11" x14ac:dyDescent="0.25">
      <c r="A214" s="303">
        <v>43159</v>
      </c>
      <c r="B214" s="98" t="s">
        <v>291</v>
      </c>
      <c r="C214" s="98" t="s">
        <v>259</v>
      </c>
      <c r="D214" s="99" t="s">
        <v>256</v>
      </c>
      <c r="E214" s="128">
        <v>90000</v>
      </c>
      <c r="F214" s="99" t="s">
        <v>152</v>
      </c>
      <c r="G214" s="102" t="s">
        <v>257</v>
      </c>
      <c r="H214" s="99" t="s">
        <v>215</v>
      </c>
      <c r="I214" s="101" t="s">
        <v>258</v>
      </c>
      <c r="J214" s="98">
        <f t="shared" si="3"/>
        <v>10</v>
      </c>
      <c r="K214" s="98">
        <v>9000</v>
      </c>
    </row>
    <row r="215" spans="1:11" x14ac:dyDescent="0.25">
      <c r="A215" s="303">
        <v>43159</v>
      </c>
      <c r="B215" s="99" t="s">
        <v>181</v>
      </c>
      <c r="C215" s="101" t="s">
        <v>259</v>
      </c>
      <c r="D215" s="101" t="s">
        <v>256</v>
      </c>
      <c r="E215" s="123">
        <v>70000</v>
      </c>
      <c r="F215" s="101" t="s">
        <v>152</v>
      </c>
      <c r="G215" s="102" t="s">
        <v>257</v>
      </c>
      <c r="H215" s="99" t="s">
        <v>227</v>
      </c>
      <c r="I215" s="101" t="s">
        <v>258</v>
      </c>
      <c r="J215" s="98">
        <f t="shared" si="3"/>
        <v>7.7777777777777777</v>
      </c>
      <c r="K215" s="98">
        <v>9000</v>
      </c>
    </row>
    <row r="216" spans="1:11" x14ac:dyDescent="0.25">
      <c r="A216" s="303">
        <v>43159</v>
      </c>
      <c r="B216" s="99" t="s">
        <v>272</v>
      </c>
      <c r="C216" s="98" t="s">
        <v>259</v>
      </c>
      <c r="D216" s="99" t="s">
        <v>256</v>
      </c>
      <c r="E216" s="128">
        <v>16000</v>
      </c>
      <c r="F216" s="99" t="s">
        <v>29</v>
      </c>
      <c r="G216" s="102" t="s">
        <v>257</v>
      </c>
      <c r="H216" s="99" t="s">
        <v>209</v>
      </c>
      <c r="I216" s="101" t="s">
        <v>258</v>
      </c>
      <c r="J216" s="98">
        <f t="shared" si="3"/>
        <v>1.7777777777777777</v>
      </c>
      <c r="K216" s="98">
        <v>9000</v>
      </c>
    </row>
    <row r="217" spans="1:11" x14ac:dyDescent="0.25">
      <c r="A217" s="303">
        <v>43159</v>
      </c>
      <c r="B217" s="98" t="s">
        <v>308</v>
      </c>
      <c r="C217" s="98" t="s">
        <v>259</v>
      </c>
      <c r="D217" s="99" t="s">
        <v>329</v>
      </c>
      <c r="E217" s="301">
        <v>10000</v>
      </c>
      <c r="F217" s="99" t="s">
        <v>19</v>
      </c>
      <c r="G217" s="102" t="s">
        <v>257</v>
      </c>
      <c r="H217" s="99" t="s">
        <v>201</v>
      </c>
      <c r="I217" s="101" t="s">
        <v>258</v>
      </c>
      <c r="J217" s="98">
        <f t="shared" si="3"/>
        <v>1.1111111111111112</v>
      </c>
      <c r="K217" s="98">
        <v>9000</v>
      </c>
    </row>
    <row r="218" spans="1:11" x14ac:dyDescent="0.25">
      <c r="A218" s="303">
        <v>43159</v>
      </c>
      <c r="B218" s="98" t="s">
        <v>265</v>
      </c>
      <c r="C218" s="98" t="s">
        <v>259</v>
      </c>
      <c r="D218" s="99" t="s">
        <v>357</v>
      </c>
      <c r="E218" s="128">
        <v>15000</v>
      </c>
      <c r="F218" s="99" t="s">
        <v>20</v>
      </c>
      <c r="G218" s="102" t="s">
        <v>257</v>
      </c>
      <c r="H218" s="99" t="s">
        <v>220</v>
      </c>
      <c r="I218" s="101" t="s">
        <v>258</v>
      </c>
      <c r="J218" s="98">
        <f t="shared" si="3"/>
        <v>1.6666666666666667</v>
      </c>
      <c r="K218" s="98">
        <v>9000</v>
      </c>
    </row>
    <row r="219" spans="1:11" x14ac:dyDescent="0.25">
      <c r="A219" s="303">
        <v>43159</v>
      </c>
      <c r="B219" s="98" t="s">
        <v>264</v>
      </c>
      <c r="C219" s="98" t="s">
        <v>259</v>
      </c>
      <c r="D219" s="98" t="s">
        <v>357</v>
      </c>
      <c r="E219" s="128">
        <v>15000</v>
      </c>
      <c r="F219" s="99" t="s">
        <v>21</v>
      </c>
      <c r="G219" s="102" t="s">
        <v>257</v>
      </c>
      <c r="H219" s="99" t="s">
        <v>204</v>
      </c>
      <c r="I219" s="101" t="s">
        <v>258</v>
      </c>
      <c r="J219" s="98">
        <f t="shared" si="3"/>
        <v>1.6666666666666667</v>
      </c>
      <c r="K219" s="98">
        <v>9000</v>
      </c>
    </row>
    <row r="220" spans="1:11" x14ac:dyDescent="0.25">
      <c r="A220" s="303">
        <v>43159</v>
      </c>
      <c r="B220" s="99" t="s">
        <v>175</v>
      </c>
      <c r="C220" s="98" t="s">
        <v>267</v>
      </c>
      <c r="D220" s="98" t="s">
        <v>357</v>
      </c>
      <c r="E220" s="128">
        <v>20000</v>
      </c>
      <c r="F220" s="99" t="s">
        <v>21</v>
      </c>
      <c r="G220" s="102" t="s">
        <v>257</v>
      </c>
      <c r="H220" s="99" t="s">
        <v>214</v>
      </c>
      <c r="I220" s="101" t="s">
        <v>258</v>
      </c>
      <c r="J220" s="98">
        <f t="shared" si="3"/>
        <v>2.2222222222222223</v>
      </c>
      <c r="K220" s="98">
        <v>9000</v>
      </c>
    </row>
    <row r="221" spans="1:11" x14ac:dyDescent="0.25">
      <c r="A221" s="302">
        <v>43159</v>
      </c>
      <c r="B221" s="99" t="s">
        <v>171</v>
      </c>
      <c r="C221" s="98" t="s">
        <v>259</v>
      </c>
      <c r="D221" s="98" t="s">
        <v>262</v>
      </c>
      <c r="E221" s="122">
        <v>40000</v>
      </c>
      <c r="F221" s="99" t="s">
        <v>27</v>
      </c>
      <c r="G221" s="102" t="s">
        <v>257</v>
      </c>
      <c r="H221" s="99" t="s">
        <v>213</v>
      </c>
      <c r="I221" s="101" t="s">
        <v>258</v>
      </c>
      <c r="J221" s="98">
        <f t="shared" si="3"/>
        <v>4.4444444444444446</v>
      </c>
      <c r="K221" s="98">
        <v>9000</v>
      </c>
    </row>
    <row r="222" spans="1:11" x14ac:dyDescent="0.25">
      <c r="A222" s="302">
        <v>43159</v>
      </c>
      <c r="B222" s="99" t="s">
        <v>180</v>
      </c>
      <c r="C222" s="98" t="s">
        <v>259</v>
      </c>
      <c r="D222" s="98" t="s">
        <v>262</v>
      </c>
      <c r="E222" s="122">
        <v>90000</v>
      </c>
      <c r="F222" s="99" t="s">
        <v>27</v>
      </c>
      <c r="G222" s="102" t="s">
        <v>257</v>
      </c>
      <c r="H222" s="99" t="s">
        <v>226</v>
      </c>
      <c r="I222" s="101" t="s">
        <v>258</v>
      </c>
      <c r="J222" s="98">
        <f t="shared" si="3"/>
        <v>10</v>
      </c>
      <c r="K222" s="98">
        <v>9000</v>
      </c>
    </row>
    <row r="223" spans="1:11" x14ac:dyDescent="0.25">
      <c r="A223" s="302">
        <v>43159</v>
      </c>
      <c r="B223" s="99" t="s">
        <v>182</v>
      </c>
      <c r="C223" s="98" t="s">
        <v>410</v>
      </c>
      <c r="D223" s="98" t="s">
        <v>262</v>
      </c>
      <c r="E223" s="123">
        <v>100000</v>
      </c>
      <c r="F223" s="99" t="s">
        <v>27</v>
      </c>
      <c r="G223" s="102" t="s">
        <v>257</v>
      </c>
      <c r="H223" s="99" t="s">
        <v>228</v>
      </c>
      <c r="I223" s="101" t="s">
        <v>258</v>
      </c>
      <c r="J223" s="98">
        <f t="shared" si="3"/>
        <v>11.111111111111111</v>
      </c>
      <c r="K223" s="98">
        <v>9000</v>
      </c>
    </row>
    <row r="224" spans="1:11" x14ac:dyDescent="0.25">
      <c r="A224" s="302">
        <v>43159</v>
      </c>
      <c r="B224" s="99" t="s">
        <v>183</v>
      </c>
      <c r="C224" s="98" t="s">
        <v>415</v>
      </c>
      <c r="D224" s="98" t="s">
        <v>262</v>
      </c>
      <c r="E224" s="123">
        <v>20000</v>
      </c>
      <c r="F224" s="99" t="s">
        <v>27</v>
      </c>
      <c r="G224" s="102" t="s">
        <v>257</v>
      </c>
      <c r="H224" s="99" t="s">
        <v>229</v>
      </c>
      <c r="I224" s="101" t="s">
        <v>258</v>
      </c>
      <c r="J224" s="98">
        <f t="shared" si="3"/>
        <v>2.2222222222222223</v>
      </c>
      <c r="K224" s="98">
        <v>9000</v>
      </c>
    </row>
    <row r="225" spans="1:11" x14ac:dyDescent="0.25">
      <c r="A225" s="302">
        <v>43159</v>
      </c>
      <c r="B225" s="99" t="s">
        <v>466</v>
      </c>
      <c r="C225" s="98" t="s">
        <v>410</v>
      </c>
      <c r="D225" s="98" t="s">
        <v>262</v>
      </c>
      <c r="E225" s="122">
        <v>2000000</v>
      </c>
      <c r="F225" s="99" t="s">
        <v>27</v>
      </c>
      <c r="G225" s="102" t="s">
        <v>257</v>
      </c>
      <c r="H225" s="99" t="s">
        <v>230</v>
      </c>
      <c r="I225" s="101" t="s">
        <v>258</v>
      </c>
      <c r="J225" s="98">
        <f t="shared" si="3"/>
        <v>222.22222222222223</v>
      </c>
      <c r="K225" s="98">
        <v>9000</v>
      </c>
    </row>
    <row r="226" spans="1:11" x14ac:dyDescent="0.25">
      <c r="A226" s="302">
        <v>43159</v>
      </c>
      <c r="B226" s="99" t="s">
        <v>185</v>
      </c>
      <c r="C226" s="98" t="s">
        <v>410</v>
      </c>
      <c r="D226" s="98" t="s">
        <v>262</v>
      </c>
      <c r="E226" s="122">
        <v>500000</v>
      </c>
      <c r="F226" s="99" t="s">
        <v>27</v>
      </c>
      <c r="G226" s="102" t="s">
        <v>257</v>
      </c>
      <c r="H226" s="99" t="s">
        <v>231</v>
      </c>
      <c r="I226" s="101" t="s">
        <v>258</v>
      </c>
      <c r="J226" s="98">
        <f t="shared" si="3"/>
        <v>55.555555555555557</v>
      </c>
      <c r="K226" s="98">
        <v>9000</v>
      </c>
    </row>
    <row r="227" spans="1:11" x14ac:dyDescent="0.25">
      <c r="A227" s="303">
        <v>43159</v>
      </c>
      <c r="B227" s="102" t="s">
        <v>260</v>
      </c>
      <c r="C227" s="101" t="s">
        <v>261</v>
      </c>
      <c r="D227" s="101" t="s">
        <v>262</v>
      </c>
      <c r="E227" s="123">
        <v>22600</v>
      </c>
      <c r="F227" s="101" t="s">
        <v>263</v>
      </c>
      <c r="G227" s="102" t="s">
        <v>257</v>
      </c>
      <c r="H227" s="99" t="s">
        <v>366</v>
      </c>
      <c r="I227" s="101" t="s">
        <v>258</v>
      </c>
      <c r="J227" s="98">
        <f t="shared" si="3"/>
        <v>2.5111111111111111</v>
      </c>
      <c r="K227" s="98">
        <v>9000</v>
      </c>
    </row>
    <row r="228" spans="1:11" x14ac:dyDescent="0.25">
      <c r="A228" s="303">
        <v>43159</v>
      </c>
      <c r="B228" s="102" t="s">
        <v>465</v>
      </c>
      <c r="C228" s="101" t="s">
        <v>273</v>
      </c>
      <c r="D228" s="101" t="s">
        <v>262</v>
      </c>
      <c r="E228" s="123">
        <v>4576</v>
      </c>
      <c r="F228" s="101" t="s">
        <v>263</v>
      </c>
      <c r="G228" s="102" t="s">
        <v>257</v>
      </c>
      <c r="H228" s="99" t="s">
        <v>366</v>
      </c>
      <c r="I228" s="101" t="s">
        <v>258</v>
      </c>
      <c r="J228" s="98">
        <f t="shared" si="3"/>
        <v>0.50844444444444448</v>
      </c>
      <c r="K228" s="98">
        <v>9000</v>
      </c>
    </row>
    <row r="229" spans="1:11" x14ac:dyDescent="0.25">
      <c r="A229" s="303">
        <v>43159</v>
      </c>
      <c r="B229" s="102" t="s">
        <v>462</v>
      </c>
      <c r="C229" s="101" t="s">
        <v>273</v>
      </c>
      <c r="D229" s="101" t="s">
        <v>262</v>
      </c>
      <c r="E229" s="127">
        <v>25424</v>
      </c>
      <c r="F229" s="101" t="s">
        <v>263</v>
      </c>
      <c r="G229" s="102" t="s">
        <v>257</v>
      </c>
      <c r="H229" s="99" t="s">
        <v>366</v>
      </c>
      <c r="I229" s="101" t="s">
        <v>258</v>
      </c>
      <c r="J229" s="98">
        <f t="shared" si="3"/>
        <v>2.8248888888888888</v>
      </c>
      <c r="K229" s="98">
        <v>9000</v>
      </c>
    </row>
    <row r="230" spans="1:11" x14ac:dyDescent="0.25">
      <c r="A230" s="303">
        <v>43159</v>
      </c>
      <c r="B230" s="121" t="s">
        <v>464</v>
      </c>
      <c r="C230" s="101" t="s">
        <v>273</v>
      </c>
      <c r="D230" s="101" t="s">
        <v>262</v>
      </c>
      <c r="E230" s="128">
        <v>27450</v>
      </c>
      <c r="F230" s="117" t="s">
        <v>286</v>
      </c>
      <c r="G230" s="102" t="s">
        <v>257</v>
      </c>
      <c r="H230" s="99" t="s">
        <v>366</v>
      </c>
      <c r="I230" s="101" t="s">
        <v>258</v>
      </c>
      <c r="J230" s="98">
        <f t="shared" si="3"/>
        <v>3.05</v>
      </c>
      <c r="K230" s="98">
        <v>9000</v>
      </c>
    </row>
    <row r="231" spans="1:11" x14ac:dyDescent="0.25">
      <c r="A231" s="303">
        <v>43159</v>
      </c>
      <c r="B231" s="121" t="s">
        <v>463</v>
      </c>
      <c r="C231" s="101" t="s">
        <v>273</v>
      </c>
      <c r="D231" s="101" t="s">
        <v>262</v>
      </c>
      <c r="E231" s="128">
        <v>152550</v>
      </c>
      <c r="F231" s="117" t="s">
        <v>286</v>
      </c>
      <c r="G231" s="102" t="s">
        <v>257</v>
      </c>
      <c r="H231" s="99" t="s">
        <v>366</v>
      </c>
      <c r="I231" s="101" t="s">
        <v>258</v>
      </c>
      <c r="J231" s="98">
        <f t="shared" si="3"/>
        <v>16.95</v>
      </c>
      <c r="K231" s="98">
        <v>9000</v>
      </c>
    </row>
    <row r="232" spans="1:11" x14ac:dyDescent="0.25">
      <c r="A232" s="97"/>
      <c r="B232" s="98"/>
      <c r="C232" s="98"/>
      <c r="D232" s="99"/>
      <c r="E232" s="100"/>
      <c r="F232" s="99"/>
      <c r="G232" s="102"/>
      <c r="H232" s="99"/>
      <c r="I232" s="101"/>
    </row>
    <row r="233" spans="1:11" x14ac:dyDescent="0.25">
      <c r="A233" s="97"/>
      <c r="B233" s="98"/>
      <c r="C233" s="98"/>
      <c r="D233" s="99"/>
      <c r="E233" s="100"/>
      <c r="F233" s="99"/>
      <c r="G233" s="102"/>
      <c r="H233" s="99"/>
      <c r="I233" s="101"/>
    </row>
    <row r="234" spans="1:11" x14ac:dyDescent="0.25">
      <c r="A234" s="97"/>
      <c r="B234" s="98"/>
      <c r="C234" s="99"/>
      <c r="D234" s="99"/>
      <c r="E234" s="100"/>
      <c r="F234" s="99"/>
      <c r="G234" s="102"/>
      <c r="H234" s="99"/>
      <c r="I234" s="101"/>
    </row>
    <row r="235" spans="1:11" x14ac:dyDescent="0.25">
      <c r="A235" s="97"/>
      <c r="B235" s="98"/>
      <c r="C235" s="99"/>
      <c r="D235" s="99"/>
      <c r="E235" s="100"/>
      <c r="F235" s="99"/>
      <c r="G235" s="102"/>
      <c r="H235" s="99"/>
      <c r="I235" s="101"/>
    </row>
    <row r="236" spans="1:11" x14ac:dyDescent="0.25">
      <c r="A236" s="97"/>
      <c r="B236" s="98"/>
      <c r="C236" s="99"/>
      <c r="D236" s="99"/>
      <c r="E236" s="100"/>
      <c r="F236" s="99"/>
      <c r="G236" s="102"/>
      <c r="H236" s="99"/>
      <c r="I236" s="101"/>
    </row>
    <row r="237" spans="1:11" x14ac:dyDescent="0.25">
      <c r="A237" s="97"/>
      <c r="B237" s="98"/>
      <c r="C237" s="98"/>
      <c r="D237" s="99"/>
      <c r="E237" s="100"/>
      <c r="F237" s="99"/>
      <c r="G237" s="102"/>
      <c r="H237" s="99"/>
      <c r="I237" s="101"/>
    </row>
    <row r="238" spans="1:11" x14ac:dyDescent="0.25">
      <c r="A238" s="97"/>
      <c r="B238" s="98"/>
      <c r="C238" s="99"/>
      <c r="D238" s="99"/>
      <c r="E238" s="100"/>
      <c r="F238" s="99"/>
      <c r="G238" s="102"/>
      <c r="H238" s="99"/>
      <c r="I238" s="101"/>
    </row>
    <row r="239" spans="1:11" x14ac:dyDescent="0.25">
      <c r="A239" s="97"/>
      <c r="B239" s="98"/>
      <c r="C239" s="98"/>
      <c r="D239" s="99"/>
      <c r="E239" s="100"/>
      <c r="F239" s="99"/>
      <c r="G239" s="102"/>
      <c r="H239" s="99"/>
      <c r="I239" s="101"/>
    </row>
    <row r="240" spans="1:11" x14ac:dyDescent="0.25">
      <c r="A240" s="115"/>
      <c r="B240" s="107"/>
      <c r="C240" s="109"/>
      <c r="D240" s="109"/>
      <c r="E240" s="110"/>
      <c r="F240" s="109"/>
      <c r="G240" s="104"/>
      <c r="H240" s="109"/>
      <c r="I240" s="105"/>
    </row>
    <row r="241" spans="1:9" x14ac:dyDescent="0.25">
      <c r="A241" s="97"/>
      <c r="B241" s="98"/>
      <c r="C241" s="99"/>
      <c r="D241" s="99"/>
      <c r="E241" s="100"/>
      <c r="F241" s="99"/>
      <c r="G241" s="102"/>
      <c r="H241" s="99"/>
      <c r="I241" s="101"/>
    </row>
    <row r="242" spans="1:9" x14ac:dyDescent="0.25">
      <c r="A242" s="97"/>
      <c r="B242" s="98"/>
      <c r="C242" s="99"/>
      <c r="D242" s="99"/>
      <c r="E242" s="100"/>
      <c r="F242" s="99"/>
      <c r="G242" s="102"/>
      <c r="H242" s="99"/>
      <c r="I242" s="101"/>
    </row>
    <row r="243" spans="1:9" x14ac:dyDescent="0.25">
      <c r="A243" s="97"/>
      <c r="B243" s="98"/>
      <c r="C243" s="99"/>
      <c r="D243" s="99"/>
      <c r="E243" s="100"/>
      <c r="F243" s="99"/>
      <c r="G243" s="102"/>
      <c r="H243" s="99"/>
      <c r="I243" s="101"/>
    </row>
    <row r="244" spans="1:9" x14ac:dyDescent="0.25">
      <c r="A244" s="97"/>
      <c r="B244" s="98"/>
      <c r="C244" s="99"/>
      <c r="D244" s="99"/>
      <c r="E244" s="100"/>
      <c r="F244" s="99"/>
      <c r="G244" s="102"/>
      <c r="H244" s="99"/>
      <c r="I244" s="101"/>
    </row>
    <row r="245" spans="1:9" x14ac:dyDescent="0.25">
      <c r="A245" s="97"/>
      <c r="B245" s="98"/>
      <c r="C245" s="99"/>
      <c r="D245" s="99"/>
      <c r="E245" s="100"/>
      <c r="F245" s="99"/>
      <c r="G245" s="102"/>
      <c r="H245" s="99"/>
      <c r="I245" s="101"/>
    </row>
    <row r="246" spans="1:9" x14ac:dyDescent="0.25">
      <c r="A246" s="97"/>
      <c r="B246" s="98"/>
      <c r="C246" s="99"/>
      <c r="D246" s="99"/>
      <c r="E246" s="100"/>
      <c r="F246" s="99"/>
      <c r="G246" s="102"/>
      <c r="H246" s="99"/>
      <c r="I246" s="101"/>
    </row>
    <row r="247" spans="1:9" x14ac:dyDescent="0.25">
      <c r="A247" s="97"/>
      <c r="B247" s="98"/>
      <c r="C247" s="99"/>
      <c r="D247" s="99"/>
      <c r="E247" s="100"/>
      <c r="F247" s="99"/>
      <c r="G247" s="102"/>
      <c r="H247" s="99"/>
      <c r="I247" s="101"/>
    </row>
    <row r="248" spans="1:9" x14ac:dyDescent="0.25">
      <c r="A248" s="97"/>
      <c r="B248" s="98"/>
      <c r="C248" s="99"/>
      <c r="D248" s="99"/>
      <c r="E248" s="100"/>
      <c r="F248" s="99"/>
      <c r="G248" s="102"/>
      <c r="H248" s="99"/>
      <c r="I248" s="101"/>
    </row>
    <row r="249" spans="1:9" x14ac:dyDescent="0.25">
      <c r="A249" s="97"/>
      <c r="B249" s="98"/>
      <c r="C249" s="99"/>
      <c r="D249" s="99"/>
      <c r="E249" s="100"/>
      <c r="F249" s="99"/>
      <c r="G249" s="102"/>
      <c r="H249" s="99"/>
      <c r="I249" s="101"/>
    </row>
    <row r="250" spans="1:9" x14ac:dyDescent="0.25">
      <c r="A250" s="97"/>
      <c r="B250" s="98"/>
      <c r="C250" s="99"/>
      <c r="D250" s="99"/>
      <c r="E250" s="100"/>
      <c r="F250" s="99"/>
      <c r="G250" s="102"/>
      <c r="H250" s="99"/>
      <c r="I250" s="101"/>
    </row>
    <row r="251" spans="1:9" x14ac:dyDescent="0.25">
      <c r="A251" s="97"/>
      <c r="B251" s="98"/>
      <c r="C251" s="99"/>
      <c r="D251" s="99"/>
      <c r="E251" s="100"/>
      <c r="F251" s="99"/>
      <c r="G251" s="102"/>
      <c r="H251" s="99"/>
      <c r="I251" s="101"/>
    </row>
    <row r="252" spans="1:9" x14ac:dyDescent="0.25">
      <c r="A252" s="97"/>
      <c r="B252" s="98"/>
      <c r="C252" s="99"/>
      <c r="D252" s="99"/>
      <c r="E252" s="100"/>
      <c r="F252" s="99"/>
      <c r="G252" s="102"/>
      <c r="H252" s="99"/>
      <c r="I252" s="101"/>
    </row>
    <row r="253" spans="1:9" x14ac:dyDescent="0.25">
      <c r="A253" s="97"/>
      <c r="B253" s="98"/>
      <c r="C253" s="99"/>
      <c r="D253" s="99"/>
      <c r="E253" s="100"/>
      <c r="F253" s="99"/>
      <c r="G253" s="102"/>
      <c r="H253" s="99"/>
      <c r="I253" s="101"/>
    </row>
    <row r="254" spans="1:9" x14ac:dyDescent="0.25">
      <c r="A254" s="97"/>
      <c r="B254" s="99"/>
      <c r="C254" s="99"/>
      <c r="D254" s="99"/>
      <c r="E254" s="114"/>
      <c r="F254" s="113"/>
      <c r="G254" s="102"/>
      <c r="H254" s="99"/>
      <c r="I254" s="101"/>
    </row>
    <row r="255" spans="1:9" x14ac:dyDescent="0.25">
      <c r="A255" s="111"/>
      <c r="B255" s="99"/>
      <c r="C255" s="99"/>
      <c r="D255" s="99"/>
      <c r="E255" s="114"/>
      <c r="F255" s="113"/>
      <c r="G255" s="102"/>
      <c r="H255" s="99"/>
      <c r="I255" s="101"/>
    </row>
    <row r="256" spans="1:9" x14ac:dyDescent="0.25">
      <c r="A256" s="111"/>
      <c r="B256" s="99"/>
      <c r="C256" s="99"/>
      <c r="D256" s="99"/>
      <c r="E256" s="112"/>
      <c r="F256" s="113"/>
      <c r="G256" s="102"/>
      <c r="H256" s="99"/>
      <c r="I256" s="101"/>
    </row>
    <row r="257" spans="1:9" x14ac:dyDescent="0.25">
      <c r="A257" s="111"/>
      <c r="B257" s="99"/>
      <c r="C257" s="99"/>
      <c r="D257" s="99"/>
      <c r="E257" s="112"/>
      <c r="F257" s="113"/>
      <c r="G257" s="102"/>
      <c r="H257" s="99"/>
      <c r="I257" s="101"/>
    </row>
    <row r="258" spans="1:9" x14ac:dyDescent="0.25">
      <c r="A258" s="111"/>
      <c r="B258" s="99"/>
      <c r="C258" s="99"/>
      <c r="D258" s="99"/>
      <c r="E258" s="114"/>
      <c r="F258" s="99"/>
      <c r="G258" s="102"/>
      <c r="H258" s="99"/>
      <c r="I258" s="101"/>
    </row>
    <row r="259" spans="1:9" x14ac:dyDescent="0.25">
      <c r="A259" s="111"/>
      <c r="B259" s="99"/>
      <c r="C259" s="99"/>
      <c r="D259" s="99"/>
      <c r="E259" s="114"/>
      <c r="F259" s="99"/>
      <c r="G259" s="102"/>
      <c r="H259" s="99"/>
      <c r="I259" s="101"/>
    </row>
    <row r="260" spans="1:9" x14ac:dyDescent="0.25">
      <c r="A260" s="111"/>
      <c r="B260" s="99"/>
      <c r="C260" s="99"/>
      <c r="D260" s="99"/>
      <c r="E260" s="114"/>
      <c r="F260" s="99"/>
      <c r="G260" s="102"/>
      <c r="H260" s="99"/>
      <c r="I260" s="101"/>
    </row>
    <row r="261" spans="1:9" x14ac:dyDescent="0.25">
      <c r="A261" s="111"/>
      <c r="B261" s="99"/>
      <c r="C261" s="99"/>
      <c r="D261" s="99"/>
      <c r="E261" s="112"/>
      <c r="F261" s="99"/>
      <c r="G261" s="102"/>
      <c r="H261" s="99"/>
      <c r="I261" s="101"/>
    </row>
    <row r="262" spans="1:9" x14ac:dyDescent="0.25">
      <c r="A262" s="111"/>
      <c r="B262" s="99"/>
      <c r="C262" s="99"/>
      <c r="D262" s="99"/>
      <c r="E262" s="114"/>
      <c r="F262" s="99"/>
      <c r="G262" s="102"/>
      <c r="H262" s="99"/>
      <c r="I262" s="101"/>
    </row>
    <row r="263" spans="1:9" x14ac:dyDescent="0.25">
      <c r="A263" s="111"/>
      <c r="B263" s="99"/>
      <c r="C263" s="99"/>
      <c r="D263" s="99"/>
      <c r="E263" s="112"/>
      <c r="F263" s="99"/>
      <c r="G263" s="102"/>
      <c r="H263" s="99"/>
      <c r="I263" s="101"/>
    </row>
    <row r="264" spans="1:9" x14ac:dyDescent="0.25">
      <c r="A264" s="111"/>
      <c r="B264" s="99"/>
      <c r="C264" s="98"/>
      <c r="D264" s="98"/>
      <c r="E264" s="114"/>
      <c r="F264" s="99"/>
      <c r="G264" s="102"/>
      <c r="H264" s="99"/>
      <c r="I264" s="101"/>
    </row>
    <row r="265" spans="1:9" x14ac:dyDescent="0.25">
      <c r="A265" s="111"/>
      <c r="B265" s="99"/>
      <c r="C265" s="98"/>
      <c r="D265" s="98"/>
      <c r="E265" s="114"/>
      <c r="F265" s="99"/>
      <c r="G265" s="102"/>
      <c r="H265" s="99"/>
      <c r="I265" s="101"/>
    </row>
    <row r="266" spans="1:9" x14ac:dyDescent="0.25">
      <c r="A266" s="111"/>
      <c r="B266" s="99"/>
      <c r="C266" s="99"/>
      <c r="D266" s="99"/>
      <c r="E266" s="114"/>
      <c r="F266" s="99"/>
      <c r="G266" s="102"/>
      <c r="H266" s="99"/>
      <c r="I266" s="101"/>
    </row>
    <row r="267" spans="1:9" x14ac:dyDescent="0.25">
      <c r="A267" s="111"/>
      <c r="B267" s="99"/>
      <c r="C267" s="99"/>
      <c r="D267" s="99"/>
      <c r="E267" s="114"/>
      <c r="F267" s="99"/>
      <c r="G267" s="102"/>
      <c r="H267" s="99"/>
      <c r="I267" s="101"/>
    </row>
    <row r="268" spans="1:9" x14ac:dyDescent="0.25">
      <c r="A268" s="111"/>
      <c r="B268" s="99"/>
      <c r="C268" s="98"/>
      <c r="D268" s="98"/>
      <c r="E268" s="114"/>
      <c r="F268" s="99"/>
      <c r="G268" s="102"/>
      <c r="H268" s="99"/>
      <c r="I268" s="101"/>
    </row>
    <row r="269" spans="1:9" x14ac:dyDescent="0.25">
      <c r="A269" s="111"/>
      <c r="B269" s="99"/>
      <c r="C269" s="98"/>
      <c r="D269" s="98"/>
      <c r="E269" s="114"/>
      <c r="F269" s="99"/>
      <c r="G269" s="102"/>
      <c r="H269" s="99"/>
      <c r="I269" s="101"/>
    </row>
    <row r="270" spans="1:9" x14ac:dyDescent="0.25">
      <c r="A270" s="111"/>
      <c r="B270" s="102"/>
      <c r="C270" s="99"/>
      <c r="D270" s="117"/>
      <c r="E270" s="112"/>
      <c r="F270" s="101"/>
      <c r="G270" s="102"/>
      <c r="H270" s="98"/>
      <c r="I270" s="101"/>
    </row>
    <row r="271" spans="1:9" x14ac:dyDescent="0.25">
      <c r="A271" s="111"/>
      <c r="B271" s="98"/>
      <c r="C271" s="98"/>
      <c r="D271" s="98"/>
      <c r="E271" s="108"/>
      <c r="F271" s="113"/>
      <c r="G271" s="102"/>
      <c r="H271" s="99"/>
      <c r="I271" s="101"/>
    </row>
    <row r="272" spans="1:9" x14ac:dyDescent="0.25">
      <c r="A272" s="97"/>
      <c r="B272" s="98"/>
      <c r="C272" s="98"/>
      <c r="D272" s="98"/>
      <c r="E272" s="100"/>
      <c r="F272" s="99"/>
      <c r="G272" s="102"/>
      <c r="H272" s="99"/>
      <c r="I272" s="101"/>
    </row>
    <row r="273" spans="1:9" x14ac:dyDescent="0.25">
      <c r="A273" s="97"/>
      <c r="B273" s="98"/>
      <c r="C273" s="98"/>
      <c r="D273" s="98"/>
      <c r="E273" s="100"/>
      <c r="F273" s="99"/>
      <c r="G273" s="102"/>
      <c r="H273" s="99"/>
      <c r="I273" s="101"/>
    </row>
    <row r="274" spans="1:9" x14ac:dyDescent="0.25">
      <c r="A274" s="97"/>
      <c r="B274" s="98"/>
      <c r="C274" s="98"/>
      <c r="D274" s="98"/>
      <c r="E274" s="100"/>
      <c r="F274" s="99"/>
      <c r="G274" s="102"/>
      <c r="H274" s="99"/>
      <c r="I274" s="101"/>
    </row>
    <row r="275" spans="1:9" x14ac:dyDescent="0.25">
      <c r="A275" s="97"/>
      <c r="B275" s="99"/>
      <c r="C275" s="98"/>
      <c r="D275" s="98"/>
      <c r="E275" s="100"/>
      <c r="F275" s="99"/>
      <c r="G275" s="102"/>
      <c r="H275" s="99"/>
      <c r="I275" s="101"/>
    </row>
    <row r="276" spans="1:9" x14ac:dyDescent="0.25">
      <c r="A276" s="115"/>
      <c r="B276" s="109"/>
      <c r="C276" s="107"/>
      <c r="D276" s="107"/>
      <c r="E276" s="110"/>
      <c r="F276" s="109"/>
      <c r="G276" s="104"/>
      <c r="H276" s="109"/>
      <c r="I276" s="105"/>
    </row>
    <row r="277" spans="1:9" x14ac:dyDescent="0.25">
      <c r="A277" s="97"/>
      <c r="B277" s="98"/>
      <c r="C277" s="98"/>
      <c r="D277" s="99"/>
      <c r="E277" s="100"/>
      <c r="F277" s="99"/>
      <c r="G277" s="102"/>
      <c r="H277" s="99"/>
      <c r="I277" s="101"/>
    </row>
    <row r="278" spans="1:9" x14ac:dyDescent="0.25">
      <c r="A278" s="97"/>
      <c r="B278" s="98"/>
      <c r="C278" s="98"/>
      <c r="D278" s="99"/>
      <c r="E278" s="100"/>
      <c r="F278" s="99"/>
      <c r="G278" s="102"/>
      <c r="H278" s="99"/>
      <c r="I278" s="101"/>
    </row>
    <row r="279" spans="1:9" x14ac:dyDescent="0.25">
      <c r="A279" s="97"/>
      <c r="B279" s="98"/>
      <c r="C279" s="98"/>
      <c r="D279" s="99"/>
      <c r="E279" s="100"/>
      <c r="F279" s="99"/>
      <c r="G279" s="102"/>
      <c r="H279" s="99"/>
      <c r="I279" s="101"/>
    </row>
    <row r="280" spans="1:9" x14ac:dyDescent="0.25">
      <c r="A280" s="97"/>
      <c r="B280" s="98"/>
      <c r="C280" s="98"/>
      <c r="D280" s="99"/>
      <c r="E280" s="100"/>
      <c r="F280" s="99"/>
      <c r="G280" s="102"/>
      <c r="H280" s="99"/>
      <c r="I280" s="101"/>
    </row>
    <row r="281" spans="1:9" x14ac:dyDescent="0.25">
      <c r="A281" s="97"/>
      <c r="B281" s="98"/>
      <c r="C281" s="99"/>
      <c r="D281" s="99"/>
      <c r="E281" s="100"/>
      <c r="F281" s="99"/>
      <c r="G281" s="102"/>
      <c r="H281" s="99"/>
      <c r="I281" s="101"/>
    </row>
    <row r="282" spans="1:9" x14ac:dyDescent="0.25">
      <c r="A282" s="97"/>
      <c r="B282" s="98"/>
      <c r="C282" s="99"/>
      <c r="D282" s="99"/>
      <c r="E282" s="100"/>
      <c r="F282" s="99"/>
      <c r="G282" s="102"/>
      <c r="H282" s="99"/>
      <c r="I282" s="101"/>
    </row>
    <row r="283" spans="1:9" x14ac:dyDescent="0.25">
      <c r="A283" s="97"/>
      <c r="B283" s="98"/>
      <c r="C283" s="99"/>
      <c r="D283" s="99"/>
      <c r="E283" s="100"/>
      <c r="F283" s="99"/>
      <c r="G283" s="102"/>
      <c r="H283" s="99"/>
      <c r="I283" s="101"/>
    </row>
    <row r="284" spans="1:9" x14ac:dyDescent="0.25">
      <c r="A284" s="97"/>
      <c r="B284" s="98"/>
      <c r="C284" s="99"/>
      <c r="D284" s="99"/>
      <c r="E284" s="100"/>
      <c r="F284" s="99"/>
      <c r="G284" s="102"/>
      <c r="H284" s="99"/>
      <c r="I284" s="101"/>
    </row>
    <row r="285" spans="1:9" x14ac:dyDescent="0.25">
      <c r="A285" s="97"/>
      <c r="B285" s="98"/>
      <c r="C285" s="99"/>
      <c r="D285" s="99"/>
      <c r="E285" s="100"/>
      <c r="F285" s="99"/>
      <c r="G285" s="102"/>
      <c r="H285" s="99"/>
      <c r="I285" s="101"/>
    </row>
    <row r="286" spans="1:9" x14ac:dyDescent="0.25">
      <c r="A286" s="97"/>
      <c r="B286" s="98"/>
      <c r="C286" s="99"/>
      <c r="D286" s="99"/>
      <c r="E286" s="100"/>
      <c r="F286" s="99"/>
      <c r="G286" s="102"/>
      <c r="H286" s="99"/>
      <c r="I286" s="101"/>
    </row>
    <row r="287" spans="1:9" x14ac:dyDescent="0.25">
      <c r="A287" s="97"/>
      <c r="B287" s="98"/>
      <c r="C287" s="99"/>
      <c r="D287" s="99"/>
      <c r="E287" s="100"/>
      <c r="F287" s="99"/>
      <c r="G287" s="102"/>
      <c r="H287" s="99"/>
      <c r="I287" s="101"/>
    </row>
    <row r="288" spans="1:9" x14ac:dyDescent="0.25">
      <c r="A288" s="97"/>
      <c r="B288" s="98"/>
      <c r="C288" s="98"/>
      <c r="D288" s="99"/>
      <c r="E288" s="100"/>
      <c r="F288" s="99"/>
      <c r="G288" s="102"/>
      <c r="H288" s="99"/>
      <c r="I288" s="101"/>
    </row>
    <row r="289" spans="1:9" x14ac:dyDescent="0.25">
      <c r="A289" s="97"/>
      <c r="B289" s="98"/>
      <c r="C289" s="99"/>
      <c r="D289" s="99"/>
      <c r="E289" s="100"/>
      <c r="F289" s="99"/>
      <c r="G289" s="102"/>
      <c r="H289" s="99"/>
      <c r="I289" s="101"/>
    </row>
    <row r="290" spans="1:9" x14ac:dyDescent="0.25">
      <c r="A290" s="97"/>
      <c r="B290" s="99"/>
      <c r="C290" s="99"/>
      <c r="D290" s="99"/>
      <c r="E290" s="114"/>
      <c r="F290" s="99"/>
      <c r="G290" s="102"/>
      <c r="H290" s="99"/>
      <c r="I290" s="101"/>
    </row>
    <row r="291" spans="1:9" x14ac:dyDescent="0.25">
      <c r="A291" s="111"/>
      <c r="B291" s="99"/>
      <c r="C291" s="99"/>
      <c r="D291" s="99"/>
      <c r="E291" s="112"/>
      <c r="F291" s="113"/>
      <c r="G291" s="102"/>
      <c r="H291" s="99"/>
      <c r="I291" s="101"/>
    </row>
    <row r="292" spans="1:9" x14ac:dyDescent="0.25">
      <c r="A292" s="111"/>
      <c r="B292" s="99"/>
      <c r="C292" s="99"/>
      <c r="D292" s="99"/>
      <c r="E292" s="112"/>
      <c r="F292" s="99"/>
      <c r="G292" s="102"/>
      <c r="H292" s="99"/>
      <c r="I292" s="101"/>
    </row>
    <row r="293" spans="1:9" x14ac:dyDescent="0.25">
      <c r="A293" s="111"/>
      <c r="B293" s="99"/>
      <c r="C293" s="99"/>
      <c r="D293" s="99"/>
      <c r="E293" s="112"/>
      <c r="F293" s="99"/>
      <c r="G293" s="102"/>
      <c r="H293" s="99"/>
      <c r="I293" s="101"/>
    </row>
    <row r="294" spans="1:9" x14ac:dyDescent="0.25">
      <c r="A294" s="111"/>
      <c r="B294" s="99"/>
      <c r="C294" s="99"/>
      <c r="D294" s="99"/>
      <c r="E294" s="114"/>
      <c r="F294" s="99"/>
      <c r="G294" s="102"/>
      <c r="H294" s="99"/>
      <c r="I294" s="101"/>
    </row>
    <row r="295" spans="1:9" x14ac:dyDescent="0.25">
      <c r="A295" s="103"/>
      <c r="B295" s="109"/>
      <c r="C295" s="109"/>
      <c r="D295" s="109"/>
      <c r="E295" s="106"/>
      <c r="F295" s="109"/>
      <c r="G295" s="104"/>
      <c r="H295" s="109"/>
      <c r="I295" s="105"/>
    </row>
    <row r="296" spans="1:9" x14ac:dyDescent="0.25">
      <c r="A296" s="111"/>
      <c r="B296" s="99"/>
      <c r="C296" s="98"/>
      <c r="D296" s="98"/>
      <c r="E296" s="114"/>
      <c r="F296" s="99"/>
      <c r="G296" s="102"/>
      <c r="H296" s="99"/>
      <c r="I296" s="101"/>
    </row>
    <row r="297" spans="1:9" x14ac:dyDescent="0.25">
      <c r="A297" s="111"/>
      <c r="B297" s="99"/>
      <c r="C297" s="98"/>
      <c r="D297" s="98"/>
      <c r="E297" s="114"/>
      <c r="F297" s="99"/>
      <c r="G297" s="102"/>
      <c r="H297" s="99"/>
      <c r="I297" s="101"/>
    </row>
    <row r="298" spans="1:9" x14ac:dyDescent="0.25">
      <c r="A298" s="111"/>
      <c r="B298" s="99"/>
      <c r="C298" s="98"/>
      <c r="D298" s="98"/>
      <c r="E298" s="114"/>
      <c r="F298" s="99"/>
      <c r="G298" s="102"/>
      <c r="H298" s="99"/>
      <c r="I298" s="101"/>
    </row>
    <row r="299" spans="1:9" x14ac:dyDescent="0.25">
      <c r="A299" s="111"/>
      <c r="B299" s="99"/>
      <c r="C299" s="98"/>
      <c r="D299" s="98"/>
      <c r="E299" s="114"/>
      <c r="F299" s="99"/>
      <c r="G299" s="102"/>
      <c r="H299" s="99"/>
      <c r="I299" s="101"/>
    </row>
    <row r="300" spans="1:9" x14ac:dyDescent="0.25">
      <c r="A300" s="111"/>
      <c r="B300" s="102"/>
      <c r="C300" s="99"/>
      <c r="D300" s="117"/>
      <c r="E300" s="112"/>
      <c r="F300" s="101"/>
      <c r="G300" s="102"/>
      <c r="H300" s="98"/>
      <c r="I300" s="101"/>
    </row>
    <row r="301" spans="1:9" x14ac:dyDescent="0.25">
      <c r="A301" s="111"/>
      <c r="B301" s="98"/>
      <c r="C301" s="98"/>
      <c r="D301" s="98"/>
      <c r="E301" s="108"/>
      <c r="F301" s="118"/>
      <c r="G301" s="102"/>
      <c r="H301" s="99"/>
      <c r="I301" s="101"/>
    </row>
    <row r="302" spans="1:9" x14ac:dyDescent="0.25">
      <c r="A302" s="97"/>
      <c r="B302" s="98"/>
      <c r="C302" s="98"/>
      <c r="D302" s="98"/>
      <c r="E302" s="112"/>
      <c r="F302" s="99"/>
      <c r="G302" s="102"/>
      <c r="H302" s="99"/>
      <c r="I302" s="101"/>
    </row>
    <row r="303" spans="1:9" x14ac:dyDescent="0.25">
      <c r="A303" s="97"/>
      <c r="B303" s="98"/>
      <c r="C303" s="98"/>
      <c r="D303" s="98"/>
      <c r="E303" s="100"/>
      <c r="F303" s="99"/>
      <c r="G303" s="102"/>
      <c r="H303" s="99"/>
      <c r="I303" s="101"/>
    </row>
    <row r="304" spans="1:9" x14ac:dyDescent="0.25">
      <c r="A304" s="97"/>
      <c r="B304" s="98"/>
      <c r="C304" s="98"/>
      <c r="D304" s="98"/>
      <c r="E304" s="100"/>
      <c r="F304" s="99"/>
      <c r="G304" s="102"/>
      <c r="H304" s="99"/>
      <c r="I304" s="101"/>
    </row>
    <row r="305" spans="1:9" x14ac:dyDescent="0.25">
      <c r="A305" s="97"/>
      <c r="B305" s="98"/>
      <c r="C305" s="98"/>
      <c r="D305" s="98"/>
      <c r="E305" s="100"/>
      <c r="F305" s="99"/>
      <c r="G305" s="102"/>
      <c r="H305" s="99"/>
      <c r="I305" s="101"/>
    </row>
    <row r="306" spans="1:9" x14ac:dyDescent="0.25">
      <c r="A306" s="97"/>
      <c r="B306" s="98"/>
      <c r="C306" s="98"/>
      <c r="D306" s="98"/>
      <c r="E306" s="100"/>
      <c r="F306" s="99"/>
      <c r="G306" s="102"/>
      <c r="H306" s="99"/>
      <c r="I306" s="101"/>
    </row>
    <row r="307" spans="1:9" x14ac:dyDescent="0.25">
      <c r="A307" s="97"/>
      <c r="B307" s="99"/>
      <c r="C307" s="98"/>
      <c r="D307" s="98"/>
      <c r="E307" s="112"/>
      <c r="F307" s="99"/>
      <c r="G307" s="102"/>
      <c r="H307" s="99"/>
      <c r="I307" s="101"/>
    </row>
    <row r="308" spans="1:9" x14ac:dyDescent="0.25">
      <c r="A308" s="97"/>
      <c r="B308" s="99"/>
      <c r="C308" s="99"/>
      <c r="D308" s="99"/>
      <c r="E308" s="112"/>
      <c r="F308" s="99"/>
      <c r="G308" s="102"/>
      <c r="H308" s="99"/>
      <c r="I308" s="101"/>
    </row>
    <row r="309" spans="1:9" x14ac:dyDescent="0.25">
      <c r="A309" s="97"/>
      <c r="B309" s="99"/>
      <c r="C309" s="98"/>
      <c r="D309" s="98"/>
      <c r="E309" s="100"/>
      <c r="F309" s="99"/>
      <c r="G309" s="102"/>
      <c r="H309" s="99"/>
      <c r="I309" s="101"/>
    </row>
    <row r="310" spans="1:9" x14ac:dyDescent="0.25">
      <c r="A310" s="97"/>
      <c r="B310" s="98"/>
      <c r="C310" s="98"/>
      <c r="D310" s="99"/>
      <c r="E310" s="100"/>
      <c r="F310" s="99"/>
      <c r="G310" s="102"/>
      <c r="H310" s="99"/>
      <c r="I310" s="101"/>
    </row>
    <row r="311" spans="1:9" x14ac:dyDescent="0.25">
      <c r="A311" s="97"/>
      <c r="B311" s="98"/>
      <c r="C311" s="99"/>
      <c r="D311" s="99"/>
      <c r="E311" s="100"/>
      <c r="F311" s="99"/>
      <c r="G311" s="102"/>
      <c r="H311" s="99"/>
      <c r="I311" s="101"/>
    </row>
    <row r="312" spans="1:9" x14ac:dyDescent="0.25">
      <c r="A312" s="97"/>
      <c r="B312" s="98"/>
      <c r="C312" s="99"/>
      <c r="D312" s="99"/>
      <c r="E312" s="100"/>
      <c r="F312" s="99"/>
      <c r="G312" s="102"/>
      <c r="H312" s="99"/>
      <c r="I312" s="101"/>
    </row>
    <row r="313" spans="1:9" x14ac:dyDescent="0.25">
      <c r="A313" s="97"/>
      <c r="B313" s="98"/>
      <c r="C313" s="99"/>
      <c r="D313" s="99"/>
      <c r="E313" s="100"/>
      <c r="F313" s="99"/>
      <c r="G313" s="102"/>
      <c r="H313" s="99"/>
      <c r="I313" s="101"/>
    </row>
    <row r="314" spans="1:9" x14ac:dyDescent="0.25">
      <c r="A314" s="97"/>
      <c r="B314" s="98"/>
      <c r="C314" s="98"/>
      <c r="D314" s="99"/>
      <c r="E314" s="100"/>
      <c r="F314" s="99"/>
      <c r="G314" s="102"/>
      <c r="H314" s="99"/>
      <c r="I314" s="101"/>
    </row>
    <row r="315" spans="1:9" x14ac:dyDescent="0.25">
      <c r="A315" s="97"/>
      <c r="B315" s="98"/>
      <c r="C315" s="99"/>
      <c r="D315" s="99"/>
      <c r="E315" s="100"/>
      <c r="F315" s="99"/>
      <c r="G315" s="102"/>
      <c r="H315" s="99"/>
      <c r="I315" s="101"/>
    </row>
    <row r="316" spans="1:9" x14ac:dyDescent="0.25">
      <c r="A316" s="97"/>
      <c r="B316" s="98"/>
      <c r="C316" s="99"/>
      <c r="D316" s="99"/>
      <c r="E316" s="100"/>
      <c r="F316" s="99"/>
      <c r="G316" s="102"/>
      <c r="H316" s="99"/>
      <c r="I316" s="101"/>
    </row>
    <row r="317" spans="1:9" x14ac:dyDescent="0.25">
      <c r="A317" s="97"/>
      <c r="B317" s="98"/>
      <c r="C317" s="99"/>
      <c r="D317" s="99"/>
      <c r="E317" s="100"/>
      <c r="F317" s="99"/>
      <c r="G317" s="102"/>
      <c r="H317" s="99"/>
      <c r="I317" s="101"/>
    </row>
    <row r="318" spans="1:9" x14ac:dyDescent="0.25">
      <c r="A318" s="97"/>
      <c r="B318" s="99"/>
      <c r="C318" s="99"/>
      <c r="D318" s="99"/>
      <c r="E318" s="112"/>
      <c r="F318" s="99"/>
      <c r="G318" s="102"/>
      <c r="H318" s="99"/>
      <c r="I318" s="101"/>
    </row>
    <row r="319" spans="1:9" x14ac:dyDescent="0.25">
      <c r="A319" s="111"/>
      <c r="B319" s="99"/>
      <c r="C319" s="98"/>
      <c r="D319" s="98"/>
      <c r="E319" s="112"/>
      <c r="F319" s="99"/>
      <c r="G319" s="102"/>
      <c r="H319" s="99"/>
      <c r="I319" s="101"/>
    </row>
    <row r="320" spans="1:9" x14ac:dyDescent="0.25">
      <c r="A320" s="111"/>
      <c r="B320" s="102"/>
      <c r="C320" s="99"/>
      <c r="D320" s="117"/>
      <c r="E320" s="112"/>
      <c r="F320" s="101"/>
      <c r="G320" s="102"/>
      <c r="H320" s="98"/>
      <c r="I320" s="101"/>
    </row>
    <row r="321" spans="1:9" x14ac:dyDescent="0.25">
      <c r="A321" s="111"/>
      <c r="B321" s="102"/>
      <c r="C321" s="99"/>
      <c r="D321" s="117"/>
      <c r="E321" s="112"/>
      <c r="F321" s="101"/>
      <c r="G321" s="102"/>
      <c r="H321" s="98"/>
      <c r="I321" s="101"/>
    </row>
    <row r="322" spans="1:9" x14ac:dyDescent="0.25">
      <c r="A322" s="111"/>
      <c r="B322" s="102"/>
      <c r="C322" s="99"/>
      <c r="D322" s="117"/>
      <c r="E322" s="112"/>
      <c r="F322" s="101"/>
      <c r="G322" s="102"/>
      <c r="H322" s="98"/>
      <c r="I322" s="101"/>
    </row>
    <row r="323" spans="1:9" x14ac:dyDescent="0.25">
      <c r="A323" s="111"/>
      <c r="B323" s="102"/>
      <c r="C323" s="99"/>
      <c r="D323" s="117"/>
      <c r="E323" s="112"/>
      <c r="F323" s="101"/>
      <c r="G323" s="102"/>
      <c r="H323" s="98"/>
      <c r="I323" s="101"/>
    </row>
    <row r="324" spans="1:9" x14ac:dyDescent="0.25">
      <c r="A324" s="111"/>
      <c r="B324" s="98"/>
      <c r="C324" s="98"/>
      <c r="D324" s="99"/>
      <c r="E324" s="100"/>
      <c r="F324" s="99"/>
      <c r="G324" s="102"/>
      <c r="H324" s="99"/>
      <c r="I324" s="101"/>
    </row>
    <row r="325" spans="1:9" x14ac:dyDescent="0.25">
      <c r="A325" s="97"/>
      <c r="B325" s="98"/>
      <c r="C325" s="98"/>
      <c r="D325" s="98"/>
      <c r="E325" s="100"/>
      <c r="F325" s="99"/>
      <c r="G325" s="102"/>
      <c r="H325" s="99"/>
      <c r="I325" s="101"/>
    </row>
    <row r="326" spans="1:9" x14ac:dyDescent="0.25">
      <c r="A326" s="97"/>
      <c r="B326" s="98"/>
      <c r="C326" s="98"/>
      <c r="D326" s="98"/>
      <c r="E326" s="100"/>
      <c r="F326" s="99"/>
      <c r="G326" s="102"/>
      <c r="H326" s="99"/>
      <c r="I326" s="101"/>
    </row>
    <row r="327" spans="1:9" x14ac:dyDescent="0.25">
      <c r="A327" s="97"/>
      <c r="B327" s="98"/>
      <c r="C327" s="98"/>
      <c r="D327" s="98"/>
      <c r="E327" s="100"/>
      <c r="F327" s="99"/>
      <c r="G327" s="102"/>
      <c r="H327" s="99"/>
      <c r="I327" s="101"/>
    </row>
    <row r="328" spans="1:9" x14ac:dyDescent="0.25">
      <c r="A328" s="97"/>
      <c r="B328" s="98"/>
      <c r="C328" s="98"/>
      <c r="D328" s="98"/>
      <c r="E328" s="100"/>
      <c r="F328" s="99"/>
      <c r="G328" s="102"/>
      <c r="H328" s="99"/>
      <c r="I328" s="101"/>
    </row>
    <row r="329" spans="1:9" x14ac:dyDescent="0.25">
      <c r="A329" s="97"/>
      <c r="B329" s="98"/>
      <c r="C329" s="98"/>
      <c r="D329" s="98"/>
      <c r="E329" s="100"/>
      <c r="F329" s="99"/>
      <c r="G329" s="102"/>
      <c r="H329" s="99"/>
      <c r="I329" s="101"/>
    </row>
    <row r="330" spans="1:9" x14ac:dyDescent="0.25">
      <c r="A330" s="97"/>
      <c r="B330" s="98"/>
      <c r="C330" s="98"/>
      <c r="D330" s="98"/>
      <c r="E330" s="100"/>
      <c r="F330" s="99"/>
      <c r="G330" s="102"/>
      <c r="H330" s="99"/>
      <c r="I330" s="101"/>
    </row>
    <row r="331" spans="1:9" x14ac:dyDescent="0.25">
      <c r="A331" s="97"/>
      <c r="B331" s="98"/>
      <c r="C331" s="98"/>
      <c r="D331" s="98"/>
      <c r="E331" s="100"/>
      <c r="F331" s="99"/>
      <c r="G331" s="102"/>
      <c r="H331" s="99"/>
      <c r="I331" s="101"/>
    </row>
    <row r="332" spans="1:9" x14ac:dyDescent="0.25">
      <c r="A332" s="97"/>
      <c r="B332" s="99"/>
      <c r="C332" s="98"/>
      <c r="D332" s="98"/>
      <c r="E332" s="100"/>
      <c r="F332" s="99"/>
      <c r="G332" s="102"/>
      <c r="H332" s="99"/>
      <c r="I332" s="101"/>
    </row>
    <row r="333" spans="1:9" x14ac:dyDescent="0.25">
      <c r="A333" s="97"/>
      <c r="B333" s="98"/>
      <c r="C333" s="98"/>
      <c r="D333" s="99"/>
      <c r="E333" s="100"/>
      <c r="F333" s="99"/>
      <c r="G333" s="102"/>
      <c r="H333" s="99"/>
      <c r="I333" s="101"/>
    </row>
    <row r="334" spans="1:9" x14ac:dyDescent="0.25">
      <c r="A334" s="97"/>
      <c r="B334" s="98"/>
      <c r="C334" s="98"/>
      <c r="D334" s="99"/>
      <c r="E334" s="100"/>
      <c r="F334" s="99"/>
      <c r="G334" s="102"/>
      <c r="H334" s="99"/>
      <c r="I334" s="101"/>
    </row>
    <row r="335" spans="1:9" x14ac:dyDescent="0.25">
      <c r="A335" s="97"/>
      <c r="B335" s="99"/>
      <c r="C335" s="99"/>
      <c r="D335" s="99"/>
      <c r="E335" s="112"/>
      <c r="F335" s="99"/>
      <c r="G335" s="102"/>
      <c r="H335" s="99"/>
      <c r="I335" s="101"/>
    </row>
    <row r="336" spans="1:9" x14ac:dyDescent="0.25">
      <c r="A336" s="111"/>
      <c r="B336" s="99"/>
      <c r="C336" s="99"/>
      <c r="D336" s="99"/>
      <c r="E336" s="112"/>
      <c r="F336" s="99"/>
      <c r="G336" s="102"/>
      <c r="H336" s="99"/>
      <c r="I336" s="101"/>
    </row>
    <row r="337" spans="1:9" x14ac:dyDescent="0.25">
      <c r="A337" s="111"/>
      <c r="B337" s="98"/>
      <c r="C337" s="98"/>
      <c r="D337" s="98"/>
      <c r="E337" s="100"/>
      <c r="F337" s="99"/>
      <c r="G337" s="102"/>
      <c r="H337" s="99"/>
      <c r="I337" s="101"/>
    </row>
    <row r="338" spans="1:9" x14ac:dyDescent="0.25">
      <c r="A338" s="97"/>
      <c r="B338" s="98"/>
      <c r="C338" s="98"/>
      <c r="D338" s="98"/>
      <c r="E338" s="100"/>
      <c r="F338" s="99"/>
      <c r="G338" s="102"/>
      <c r="H338" s="99"/>
      <c r="I338" s="101"/>
    </row>
    <row r="339" spans="1:9" x14ac:dyDescent="0.25">
      <c r="A339" s="97"/>
      <c r="B339" s="98"/>
      <c r="C339" s="98"/>
      <c r="D339" s="98"/>
      <c r="E339" s="100"/>
      <c r="F339" s="99"/>
      <c r="G339" s="102"/>
      <c r="H339" s="99"/>
      <c r="I339" s="101"/>
    </row>
    <row r="340" spans="1:9" x14ac:dyDescent="0.25">
      <c r="A340" s="97"/>
      <c r="B340" s="98"/>
      <c r="C340" s="98"/>
      <c r="D340" s="98"/>
      <c r="E340" s="100"/>
      <c r="F340" s="99"/>
      <c r="G340" s="102"/>
      <c r="H340" s="99"/>
      <c r="I340" s="101"/>
    </row>
    <row r="341" spans="1:9" x14ac:dyDescent="0.25">
      <c r="A341" s="97"/>
      <c r="B341" s="99"/>
      <c r="C341" s="98"/>
      <c r="D341" s="98"/>
      <c r="E341" s="100"/>
      <c r="F341" s="99"/>
      <c r="G341" s="102"/>
      <c r="H341" s="99"/>
      <c r="I341" s="101"/>
    </row>
    <row r="342" spans="1:9" x14ac:dyDescent="0.25">
      <c r="A342" s="97"/>
      <c r="B342" s="99"/>
      <c r="C342" s="98"/>
      <c r="D342" s="98"/>
      <c r="E342" s="100"/>
      <c r="F342" s="99"/>
      <c r="G342" s="102"/>
      <c r="H342" s="99"/>
      <c r="I342" s="101"/>
    </row>
    <row r="343" spans="1:9" x14ac:dyDescent="0.25">
      <c r="A343" s="97"/>
      <c r="B343" s="99"/>
      <c r="C343" s="98"/>
      <c r="D343" s="98"/>
      <c r="E343" s="100"/>
      <c r="F343" s="99"/>
      <c r="G343" s="102"/>
      <c r="H343" s="99"/>
      <c r="I343" s="101"/>
    </row>
    <row r="344" spans="1:9" x14ac:dyDescent="0.25">
      <c r="A344" s="97"/>
      <c r="B344" s="99"/>
      <c r="C344" s="98"/>
      <c r="D344" s="98"/>
      <c r="E344" s="100"/>
      <c r="F344" s="99"/>
      <c r="G344" s="102"/>
      <c r="H344" s="99"/>
      <c r="I344" s="101"/>
    </row>
    <row r="345" spans="1:9" x14ac:dyDescent="0.25">
      <c r="A345" s="97"/>
      <c r="B345" s="99"/>
      <c r="C345" s="98"/>
      <c r="D345" s="99"/>
      <c r="E345" s="100"/>
      <c r="F345" s="99"/>
      <c r="G345" s="102"/>
      <c r="H345" s="99"/>
      <c r="I345" s="101"/>
    </row>
    <row r="346" spans="1:9" x14ac:dyDescent="0.25">
      <c r="A346" s="97"/>
      <c r="B346" s="98"/>
      <c r="C346" s="98"/>
      <c r="D346" s="99"/>
      <c r="E346" s="100"/>
      <c r="F346" s="99"/>
      <c r="G346" s="102"/>
      <c r="H346" s="99"/>
      <c r="I346" s="101"/>
    </row>
    <row r="347" spans="1:9" x14ac:dyDescent="0.25">
      <c r="A347" s="97"/>
      <c r="B347" s="99"/>
      <c r="C347" s="99"/>
      <c r="D347" s="99"/>
      <c r="E347" s="112"/>
      <c r="F347" s="99"/>
      <c r="G347" s="102"/>
      <c r="H347" s="99"/>
      <c r="I347" s="101"/>
    </row>
    <row r="348" spans="1:9" x14ac:dyDescent="0.25">
      <c r="A348" s="111"/>
      <c r="B348" s="99"/>
      <c r="C348" s="99"/>
      <c r="D348" s="99"/>
      <c r="E348" s="112"/>
      <c r="F348" s="99"/>
      <c r="G348" s="102"/>
      <c r="H348" s="99"/>
      <c r="I348" s="101"/>
    </row>
    <row r="349" spans="1:9" x14ac:dyDescent="0.25">
      <c r="A349" s="111"/>
      <c r="B349" s="99"/>
      <c r="C349" s="99"/>
      <c r="D349" s="99"/>
      <c r="E349" s="112"/>
      <c r="F349" s="99"/>
      <c r="G349" s="102"/>
      <c r="H349" s="99"/>
      <c r="I349" s="101"/>
    </row>
    <row r="350" spans="1:9" x14ac:dyDescent="0.25">
      <c r="A350" s="111"/>
      <c r="B350" s="99"/>
      <c r="C350" s="99"/>
      <c r="D350" s="99"/>
      <c r="E350" s="112"/>
      <c r="F350" s="99"/>
      <c r="G350" s="102"/>
      <c r="H350" s="99"/>
      <c r="I350" s="101"/>
    </row>
    <row r="351" spans="1:9" x14ac:dyDescent="0.25">
      <c r="A351" s="111"/>
      <c r="B351" s="99"/>
      <c r="C351" s="99"/>
      <c r="D351" s="99"/>
      <c r="E351" s="112"/>
      <c r="F351" s="99"/>
      <c r="G351" s="102"/>
      <c r="H351" s="99"/>
      <c r="I351" s="101"/>
    </row>
    <row r="352" spans="1:9" x14ac:dyDescent="0.25">
      <c r="A352" s="111"/>
      <c r="B352" s="99"/>
      <c r="C352" s="99"/>
      <c r="D352" s="99"/>
      <c r="E352" s="112"/>
      <c r="F352" s="99"/>
      <c r="G352" s="102"/>
      <c r="H352" s="99"/>
      <c r="I352" s="101"/>
    </row>
    <row r="353" spans="1:9" x14ac:dyDescent="0.25">
      <c r="A353" s="111"/>
      <c r="B353" s="99"/>
      <c r="C353" s="99"/>
      <c r="D353" s="101"/>
      <c r="E353" s="112"/>
      <c r="F353" s="99"/>
      <c r="G353" s="102"/>
      <c r="H353" s="99"/>
      <c r="I353" s="99"/>
    </row>
    <row r="354" spans="1:9" x14ac:dyDescent="0.25">
      <c r="A354" s="111"/>
      <c r="B354" s="99"/>
      <c r="C354" s="99"/>
      <c r="D354" s="99"/>
      <c r="E354" s="112"/>
      <c r="F354" s="99"/>
      <c r="G354" s="102"/>
      <c r="H354" s="99"/>
      <c r="I354" s="99"/>
    </row>
    <row r="355" spans="1:9" x14ac:dyDescent="0.25">
      <c r="A355" s="111"/>
      <c r="B355" s="99"/>
      <c r="C355" s="99"/>
      <c r="D355" s="101"/>
      <c r="E355" s="114"/>
      <c r="F355" s="99"/>
      <c r="G355" s="102"/>
      <c r="H355" s="99"/>
      <c r="I355" s="101"/>
    </row>
    <row r="356" spans="1:9" x14ac:dyDescent="0.25">
      <c r="A356" s="111"/>
      <c r="B356" s="98"/>
      <c r="C356" s="98"/>
      <c r="D356" s="98"/>
      <c r="E356" s="100"/>
      <c r="F356" s="99"/>
      <c r="G356" s="102"/>
      <c r="H356" s="99"/>
      <c r="I356" s="101"/>
    </row>
    <row r="357" spans="1:9" x14ac:dyDescent="0.25">
      <c r="A357" s="97"/>
      <c r="B357" s="98"/>
      <c r="C357" s="98"/>
      <c r="D357" s="98"/>
      <c r="E357" s="100"/>
      <c r="F357" s="99"/>
      <c r="G357" s="102"/>
      <c r="H357" s="99"/>
      <c r="I357" s="101"/>
    </row>
    <row r="358" spans="1:9" x14ac:dyDescent="0.25">
      <c r="A358" s="97"/>
      <c r="B358" s="98"/>
      <c r="C358" s="98"/>
      <c r="D358" s="98"/>
      <c r="E358" s="100"/>
      <c r="F358" s="99"/>
      <c r="G358" s="102"/>
      <c r="H358" s="99"/>
      <c r="I358" s="101"/>
    </row>
    <row r="359" spans="1:9" x14ac:dyDescent="0.25">
      <c r="A359" s="97"/>
      <c r="B359" s="98"/>
      <c r="C359" s="98"/>
      <c r="D359" s="98"/>
      <c r="E359" s="100"/>
      <c r="F359" s="99"/>
      <c r="G359" s="102"/>
      <c r="H359" s="99"/>
      <c r="I359" s="101"/>
    </row>
    <row r="360" spans="1:9" x14ac:dyDescent="0.25">
      <c r="A360" s="97"/>
      <c r="B360" s="98"/>
      <c r="C360" s="98"/>
      <c r="D360" s="98"/>
      <c r="E360" s="100"/>
      <c r="F360" s="99"/>
      <c r="G360" s="102"/>
      <c r="H360" s="99"/>
      <c r="I360" s="101"/>
    </row>
    <row r="361" spans="1:9" x14ac:dyDescent="0.25">
      <c r="A361" s="97"/>
      <c r="B361" s="98"/>
      <c r="C361" s="98"/>
      <c r="D361" s="98"/>
      <c r="E361" s="100"/>
      <c r="F361" s="101"/>
      <c r="G361" s="101"/>
      <c r="H361" s="99"/>
      <c r="I361" s="101"/>
    </row>
    <row r="362" spans="1:9" x14ac:dyDescent="0.25">
      <c r="A362" s="97"/>
      <c r="B362" s="98"/>
      <c r="C362" s="98"/>
      <c r="D362" s="98"/>
      <c r="E362" s="100"/>
      <c r="F362" s="101"/>
      <c r="G362" s="101"/>
      <c r="H362" s="99"/>
      <c r="I362" s="101"/>
    </row>
    <row r="363" spans="1:9" x14ac:dyDescent="0.25">
      <c r="A363" s="97"/>
      <c r="B363" s="98"/>
      <c r="C363" s="98"/>
      <c r="D363" s="98"/>
      <c r="E363" s="100"/>
      <c r="F363" s="99"/>
      <c r="G363" s="102"/>
      <c r="H363" s="99"/>
      <c r="I363" s="101"/>
    </row>
    <row r="364" spans="1:9" x14ac:dyDescent="0.25">
      <c r="A364" s="97"/>
      <c r="B364" s="98"/>
      <c r="C364" s="98"/>
      <c r="D364" s="98"/>
      <c r="E364" s="100"/>
      <c r="F364" s="99"/>
      <c r="G364" s="102"/>
      <c r="H364" s="99"/>
      <c r="I364" s="101"/>
    </row>
    <row r="365" spans="1:9" x14ac:dyDescent="0.25">
      <c r="A365" s="97"/>
      <c r="B365" s="98"/>
      <c r="C365" s="98"/>
      <c r="D365" s="98"/>
      <c r="E365" s="100"/>
      <c r="F365" s="99"/>
      <c r="G365" s="102"/>
      <c r="H365" s="99"/>
      <c r="I365" s="101"/>
    </row>
    <row r="366" spans="1:9" x14ac:dyDescent="0.25">
      <c r="A366" s="97"/>
      <c r="B366" s="98"/>
      <c r="C366" s="98"/>
      <c r="D366" s="98"/>
      <c r="E366" s="100"/>
      <c r="F366" s="99"/>
      <c r="G366" s="102"/>
      <c r="H366" s="99"/>
      <c r="I366" s="101"/>
    </row>
    <row r="367" spans="1:9" x14ac:dyDescent="0.25">
      <c r="A367" s="97"/>
      <c r="B367" s="98"/>
      <c r="C367" s="98"/>
      <c r="D367" s="98"/>
      <c r="E367" s="100"/>
      <c r="F367" s="99"/>
      <c r="G367" s="102"/>
      <c r="H367" s="99"/>
      <c r="I367" s="101"/>
    </row>
    <row r="368" spans="1:9" x14ac:dyDescent="0.25">
      <c r="A368" s="97"/>
      <c r="B368" s="98"/>
      <c r="C368" s="98"/>
      <c r="D368" s="98"/>
      <c r="E368" s="100"/>
      <c r="F368" s="99"/>
      <c r="G368" s="102"/>
      <c r="H368" s="99"/>
      <c r="I368" s="101"/>
    </row>
    <row r="369" spans="1:9" x14ac:dyDescent="0.25">
      <c r="A369" s="97"/>
      <c r="B369" s="98"/>
      <c r="C369" s="98"/>
      <c r="D369" s="98"/>
      <c r="E369" s="100"/>
      <c r="F369" s="99"/>
      <c r="G369" s="102"/>
      <c r="H369" s="99"/>
      <c r="I369" s="101"/>
    </row>
    <row r="370" spans="1:9" x14ac:dyDescent="0.25">
      <c r="A370" s="97"/>
      <c r="B370" s="99"/>
      <c r="C370" s="98"/>
      <c r="D370" s="98"/>
      <c r="E370" s="100"/>
      <c r="F370" s="99"/>
      <c r="G370" s="102"/>
      <c r="H370" s="99"/>
      <c r="I370" s="101"/>
    </row>
    <row r="371" spans="1:9" x14ac:dyDescent="0.25">
      <c r="A371" s="97"/>
      <c r="B371" s="98"/>
      <c r="C371" s="98"/>
      <c r="D371" s="99"/>
      <c r="E371" s="100"/>
      <c r="F371" s="99"/>
      <c r="G371" s="102"/>
      <c r="H371" s="99"/>
      <c r="I371" s="101"/>
    </row>
    <row r="372" spans="1:9" x14ac:dyDescent="0.25">
      <c r="A372" s="97"/>
      <c r="B372" s="99"/>
      <c r="C372" s="98"/>
      <c r="D372" s="99"/>
      <c r="E372" s="100"/>
      <c r="F372" s="99"/>
      <c r="G372" s="102"/>
      <c r="H372" s="99"/>
      <c r="I372" s="101"/>
    </row>
    <row r="373" spans="1:9" x14ac:dyDescent="0.25">
      <c r="A373" s="97"/>
      <c r="B373" s="98"/>
      <c r="C373" s="98"/>
      <c r="D373" s="99"/>
      <c r="E373" s="100"/>
      <c r="F373" s="99"/>
      <c r="G373" s="102"/>
      <c r="H373" s="99"/>
      <c r="I373" s="101"/>
    </row>
    <row r="374" spans="1:9" x14ac:dyDescent="0.25">
      <c r="A374" s="97"/>
      <c r="B374" s="98"/>
      <c r="C374" s="98"/>
      <c r="D374" s="99"/>
      <c r="E374" s="100"/>
      <c r="F374" s="99"/>
      <c r="G374" s="102"/>
      <c r="H374" s="99"/>
      <c r="I374" s="101"/>
    </row>
    <row r="375" spans="1:9" x14ac:dyDescent="0.25">
      <c r="A375" s="97"/>
      <c r="B375" s="98"/>
      <c r="C375" s="99"/>
      <c r="D375" s="99"/>
      <c r="E375" s="100"/>
      <c r="F375" s="99"/>
      <c r="G375" s="102"/>
      <c r="H375" s="99"/>
      <c r="I375" s="101"/>
    </row>
    <row r="376" spans="1:9" x14ac:dyDescent="0.25">
      <c r="A376" s="97"/>
      <c r="B376" s="98"/>
      <c r="C376" s="99"/>
      <c r="D376" s="99"/>
      <c r="E376" s="100"/>
      <c r="F376" s="99"/>
      <c r="G376" s="102"/>
      <c r="H376" s="99"/>
      <c r="I376" s="101"/>
    </row>
    <row r="377" spans="1:9" x14ac:dyDescent="0.25">
      <c r="A377" s="97"/>
      <c r="B377" s="98"/>
      <c r="C377" s="99"/>
      <c r="D377" s="99"/>
      <c r="E377" s="100"/>
      <c r="F377" s="99"/>
      <c r="G377" s="102"/>
      <c r="H377" s="99"/>
      <c r="I377" s="101"/>
    </row>
    <row r="378" spans="1:9" x14ac:dyDescent="0.25">
      <c r="A378" s="97"/>
      <c r="B378" s="98"/>
      <c r="C378" s="99"/>
      <c r="D378" s="99"/>
      <c r="E378" s="100"/>
      <c r="F378" s="99"/>
      <c r="G378" s="102"/>
      <c r="H378" s="99"/>
      <c r="I378" s="101"/>
    </row>
    <row r="379" spans="1:9" x14ac:dyDescent="0.25">
      <c r="A379" s="115"/>
      <c r="B379" s="107"/>
      <c r="C379" s="107"/>
      <c r="D379" s="109"/>
      <c r="E379" s="110"/>
      <c r="F379" s="109"/>
      <c r="G379" s="104"/>
      <c r="H379" s="109"/>
      <c r="I379" s="105"/>
    </row>
    <row r="380" spans="1:9" x14ac:dyDescent="0.25">
      <c r="A380" s="97"/>
      <c r="B380" s="98"/>
      <c r="C380" s="99"/>
      <c r="D380" s="99"/>
      <c r="E380" s="100"/>
      <c r="F380" s="99"/>
      <c r="G380" s="102"/>
      <c r="H380" s="99"/>
      <c r="I380" s="101"/>
    </row>
    <row r="381" spans="1:9" x14ac:dyDescent="0.25">
      <c r="A381" s="115"/>
      <c r="B381" s="107"/>
      <c r="C381" s="109"/>
      <c r="D381" s="109"/>
      <c r="E381" s="110"/>
      <c r="F381" s="109"/>
      <c r="G381" s="104"/>
      <c r="H381" s="109"/>
      <c r="I381" s="105"/>
    </row>
    <row r="382" spans="1:9" x14ac:dyDescent="0.25">
      <c r="A382" s="115"/>
      <c r="B382" s="107"/>
      <c r="C382" s="109"/>
      <c r="D382" s="109"/>
      <c r="E382" s="110"/>
      <c r="F382" s="109"/>
      <c r="G382" s="104"/>
      <c r="H382" s="109"/>
      <c r="I382" s="105"/>
    </row>
    <row r="383" spans="1:9" x14ac:dyDescent="0.25">
      <c r="A383" s="97"/>
      <c r="B383" s="98"/>
      <c r="C383" s="98"/>
      <c r="D383" s="99"/>
      <c r="E383" s="100"/>
      <c r="F383" s="99"/>
      <c r="G383" s="102"/>
      <c r="H383" s="99"/>
      <c r="I383" s="101"/>
    </row>
    <row r="384" spans="1:9" x14ac:dyDescent="0.25">
      <c r="A384" s="97"/>
      <c r="B384" s="99"/>
      <c r="C384" s="99"/>
      <c r="D384" s="99"/>
      <c r="E384" s="112"/>
      <c r="F384" s="99"/>
      <c r="G384" s="102"/>
      <c r="H384" s="99"/>
      <c r="I384" s="101"/>
    </row>
    <row r="385" spans="1:9" x14ac:dyDescent="0.25">
      <c r="A385" s="111"/>
      <c r="B385" s="99"/>
      <c r="C385" s="99"/>
      <c r="D385" s="99"/>
      <c r="E385" s="112"/>
      <c r="F385" s="99"/>
      <c r="G385" s="102"/>
      <c r="H385" s="99"/>
      <c r="I385" s="101"/>
    </row>
    <row r="386" spans="1:9" x14ac:dyDescent="0.25">
      <c r="A386" s="111"/>
      <c r="B386" s="99"/>
      <c r="C386" s="99"/>
      <c r="D386" s="99"/>
      <c r="E386" s="112"/>
      <c r="F386" s="99"/>
      <c r="G386" s="102"/>
      <c r="H386" s="99"/>
      <c r="I386" s="101"/>
    </row>
    <row r="387" spans="1:9" x14ac:dyDescent="0.25">
      <c r="A387" s="111"/>
      <c r="B387" s="99"/>
      <c r="C387" s="99"/>
      <c r="D387" s="99"/>
      <c r="E387" s="112"/>
      <c r="F387" s="99"/>
      <c r="G387" s="102"/>
      <c r="H387" s="99"/>
      <c r="I387" s="101"/>
    </row>
    <row r="388" spans="1:9" x14ac:dyDescent="0.25">
      <c r="A388" s="111"/>
      <c r="B388" s="99"/>
      <c r="C388" s="99"/>
      <c r="D388" s="99"/>
      <c r="E388" s="112"/>
      <c r="F388" s="99"/>
      <c r="G388" s="102"/>
      <c r="H388" s="99"/>
      <c r="I388" s="101"/>
    </row>
    <row r="389" spans="1:9" x14ac:dyDescent="0.25">
      <c r="A389" s="103"/>
      <c r="B389" s="109"/>
      <c r="C389" s="109"/>
      <c r="D389" s="109"/>
      <c r="E389" s="106"/>
      <c r="F389" s="109"/>
      <c r="G389" s="104"/>
      <c r="H389" s="109"/>
      <c r="I389" s="105"/>
    </row>
    <row r="390" spans="1:9" x14ac:dyDescent="0.25">
      <c r="A390" s="103"/>
      <c r="B390" s="109"/>
      <c r="C390" s="109"/>
      <c r="D390" s="109"/>
      <c r="E390" s="106"/>
      <c r="F390" s="109"/>
      <c r="G390" s="104"/>
      <c r="H390" s="109"/>
      <c r="I390" s="105"/>
    </row>
    <row r="391" spans="1:9" x14ac:dyDescent="0.25">
      <c r="A391" s="111"/>
      <c r="B391" s="99"/>
      <c r="C391" s="99"/>
      <c r="D391" s="101"/>
      <c r="E391" s="112"/>
      <c r="F391" s="99"/>
      <c r="G391" s="102"/>
      <c r="H391" s="99"/>
      <c r="I391" s="101"/>
    </row>
    <row r="392" spans="1:9" x14ac:dyDescent="0.25">
      <c r="A392" s="111"/>
      <c r="B392" s="99"/>
      <c r="C392" s="99"/>
      <c r="D392" s="101"/>
      <c r="E392" s="112"/>
      <c r="F392" s="99"/>
      <c r="G392" s="102"/>
      <c r="H392" s="99"/>
      <c r="I392" s="101"/>
    </row>
    <row r="393" spans="1:9" x14ac:dyDescent="0.25">
      <c r="A393" s="111"/>
      <c r="B393" s="99"/>
      <c r="C393" s="98"/>
      <c r="D393" s="98"/>
      <c r="E393" s="112"/>
      <c r="F393" s="99"/>
      <c r="G393" s="102"/>
      <c r="H393" s="99"/>
      <c r="I393" s="101"/>
    </row>
    <row r="394" spans="1:9" x14ac:dyDescent="0.25">
      <c r="A394" s="111"/>
      <c r="B394" s="99"/>
      <c r="C394" s="99"/>
      <c r="D394" s="98"/>
      <c r="E394" s="112"/>
      <c r="F394" s="99"/>
      <c r="G394" s="102"/>
      <c r="H394" s="99"/>
      <c r="I394" s="101"/>
    </row>
    <row r="395" spans="1:9" x14ac:dyDescent="0.25">
      <c r="A395" s="111"/>
      <c r="B395" s="99"/>
      <c r="C395" s="98"/>
      <c r="D395" s="98"/>
      <c r="E395" s="100"/>
      <c r="F395" s="99"/>
      <c r="G395" s="102"/>
      <c r="H395" s="99"/>
      <c r="I395" s="101"/>
    </row>
    <row r="396" spans="1:9" x14ac:dyDescent="0.25">
      <c r="A396" s="97"/>
      <c r="B396" s="99"/>
      <c r="C396" s="98"/>
      <c r="D396" s="98"/>
      <c r="E396" s="100"/>
      <c r="F396" s="99"/>
      <c r="G396" s="102"/>
      <c r="H396" s="99"/>
      <c r="I396" s="101"/>
    </row>
    <row r="397" spans="1:9" x14ac:dyDescent="0.25">
      <c r="A397" s="97"/>
      <c r="B397" s="98"/>
      <c r="C397" s="98"/>
      <c r="D397" s="99"/>
      <c r="E397" s="100"/>
      <c r="F397" s="99"/>
      <c r="G397" s="102"/>
      <c r="H397" s="99"/>
      <c r="I397" s="101"/>
    </row>
    <row r="398" spans="1:9" x14ac:dyDescent="0.25">
      <c r="A398" s="97"/>
      <c r="B398" s="98"/>
      <c r="C398" s="98"/>
      <c r="D398" s="99"/>
      <c r="E398" s="100"/>
      <c r="F398" s="99"/>
      <c r="G398" s="102"/>
      <c r="H398" s="99"/>
      <c r="I398" s="101"/>
    </row>
    <row r="399" spans="1:9" x14ac:dyDescent="0.25">
      <c r="A399" s="97"/>
      <c r="B399" s="98"/>
      <c r="C399" s="99"/>
      <c r="D399" s="99"/>
      <c r="E399" s="100"/>
      <c r="F399" s="99"/>
      <c r="G399" s="102"/>
      <c r="H399" s="99"/>
      <c r="I399" s="101"/>
    </row>
    <row r="400" spans="1:9" x14ac:dyDescent="0.25">
      <c r="A400" s="97"/>
      <c r="B400" s="99"/>
      <c r="C400" s="99"/>
      <c r="D400" s="99"/>
      <c r="E400" s="112"/>
      <c r="F400" s="99"/>
      <c r="G400" s="102"/>
      <c r="H400" s="99"/>
      <c r="I400" s="101"/>
    </row>
    <row r="401" spans="1:9" x14ac:dyDescent="0.25">
      <c r="A401" s="111"/>
      <c r="B401" s="99"/>
      <c r="C401" s="99"/>
      <c r="D401" s="99"/>
      <c r="E401" s="112"/>
      <c r="F401" s="99"/>
      <c r="G401" s="102"/>
      <c r="H401" s="99"/>
      <c r="I401" s="101"/>
    </row>
    <row r="402" spans="1:9" x14ac:dyDescent="0.25">
      <c r="A402" s="116"/>
      <c r="B402" s="99"/>
      <c r="C402" s="99"/>
      <c r="D402" s="99"/>
      <c r="E402" s="112"/>
      <c r="F402" s="99"/>
      <c r="G402" s="102"/>
      <c r="H402" s="99"/>
      <c r="I402" s="101"/>
    </row>
    <row r="403" spans="1:9" x14ac:dyDescent="0.25">
      <c r="A403" s="116"/>
      <c r="B403" s="99"/>
      <c r="C403" s="99"/>
      <c r="D403" s="99"/>
      <c r="E403" s="112"/>
      <c r="F403" s="99"/>
      <c r="G403" s="102"/>
      <c r="H403" s="99"/>
      <c r="I403" s="101"/>
    </row>
    <row r="404" spans="1:9" x14ac:dyDescent="0.25">
      <c r="A404" s="116"/>
      <c r="B404" s="99"/>
      <c r="C404" s="99"/>
      <c r="D404" s="99"/>
      <c r="E404" s="112"/>
      <c r="F404" s="99"/>
      <c r="G404" s="102"/>
      <c r="H404" s="99"/>
      <c r="I404" s="101"/>
    </row>
    <row r="405" spans="1:9" x14ac:dyDescent="0.25">
      <c r="A405" s="116"/>
      <c r="B405" s="99"/>
      <c r="C405" s="99"/>
      <c r="D405" s="99"/>
      <c r="E405" s="100"/>
      <c r="F405" s="99"/>
      <c r="G405" s="102"/>
      <c r="H405" s="99"/>
      <c r="I405" s="101"/>
    </row>
    <row r="406" spans="1:9" x14ac:dyDescent="0.25">
      <c r="A406" s="116"/>
      <c r="B406" s="99"/>
      <c r="C406" s="99"/>
      <c r="D406" s="99"/>
      <c r="E406" s="100"/>
      <c r="F406" s="99"/>
      <c r="G406" s="102"/>
      <c r="H406" s="99"/>
      <c r="I406" s="101"/>
    </row>
    <row r="407" spans="1:9" x14ac:dyDescent="0.25">
      <c r="A407" s="116"/>
      <c r="B407" s="99"/>
      <c r="C407" s="99"/>
      <c r="D407" s="99"/>
      <c r="E407" s="112"/>
      <c r="F407" s="99"/>
      <c r="G407" s="102"/>
      <c r="H407" s="99"/>
      <c r="I407" s="101"/>
    </row>
    <row r="408" spans="1:9" x14ac:dyDescent="0.25">
      <c r="A408" s="116"/>
      <c r="B408" s="99"/>
      <c r="C408" s="99"/>
      <c r="D408" s="99"/>
      <c r="E408" s="112"/>
      <c r="F408" s="99"/>
      <c r="G408" s="102"/>
      <c r="H408" s="99"/>
      <c r="I408" s="101"/>
    </row>
    <row r="409" spans="1:9" x14ac:dyDescent="0.25">
      <c r="A409" s="116"/>
      <c r="B409" s="99"/>
      <c r="C409" s="99"/>
      <c r="D409" s="99"/>
      <c r="E409" s="112"/>
      <c r="F409" s="99"/>
      <c r="G409" s="102"/>
      <c r="H409" s="99"/>
      <c r="I409" s="101"/>
    </row>
    <row r="410" spans="1:9" x14ac:dyDescent="0.25">
      <c r="A410" s="116"/>
      <c r="B410" s="99"/>
      <c r="C410" s="99"/>
      <c r="D410" s="99"/>
      <c r="E410" s="112"/>
      <c r="F410" s="99"/>
      <c r="G410" s="102"/>
      <c r="H410" s="99"/>
      <c r="I410" s="101"/>
    </row>
    <row r="411" spans="1:9" x14ac:dyDescent="0.25">
      <c r="A411" s="116"/>
      <c r="B411" s="99"/>
      <c r="C411" s="99"/>
      <c r="D411" s="99"/>
      <c r="E411" s="112"/>
      <c r="F411" s="99"/>
      <c r="G411" s="102"/>
      <c r="H411" s="99"/>
      <c r="I411" s="101"/>
    </row>
    <row r="412" spans="1:9" x14ac:dyDescent="0.25">
      <c r="A412" s="116"/>
      <c r="B412" s="99"/>
      <c r="C412" s="99"/>
      <c r="D412" s="101"/>
      <c r="E412" s="119"/>
      <c r="F412" s="99"/>
      <c r="G412" s="102"/>
      <c r="H412" s="99"/>
      <c r="I412" s="101"/>
    </row>
    <row r="413" spans="1:9" x14ac:dyDescent="0.25">
      <c r="A413" s="116"/>
      <c r="B413" s="99"/>
      <c r="C413" s="99"/>
      <c r="D413" s="101"/>
      <c r="E413" s="119"/>
      <c r="F413" s="99"/>
      <c r="G413" s="102"/>
      <c r="H413" s="99"/>
      <c r="I413" s="101"/>
    </row>
    <row r="414" spans="1:9" x14ac:dyDescent="0.25">
      <c r="A414" s="116"/>
      <c r="B414" s="99"/>
      <c r="C414" s="99"/>
      <c r="D414" s="99"/>
      <c r="E414" s="112"/>
      <c r="F414" s="99"/>
      <c r="G414" s="102"/>
      <c r="H414" s="99"/>
      <c r="I414" s="101"/>
    </row>
    <row r="415" spans="1:9" x14ac:dyDescent="0.25">
      <c r="A415" s="111"/>
      <c r="B415" s="99"/>
      <c r="C415" s="99"/>
      <c r="D415" s="99"/>
      <c r="E415" s="112"/>
      <c r="F415" s="99"/>
      <c r="G415" s="102"/>
      <c r="H415" s="99"/>
      <c r="I415" s="101"/>
    </row>
    <row r="416" spans="1:9" x14ac:dyDescent="0.25">
      <c r="A416" s="111"/>
      <c r="B416" s="99"/>
      <c r="C416" s="99"/>
      <c r="D416" s="99"/>
      <c r="E416" s="112"/>
      <c r="F416" s="99"/>
      <c r="G416" s="102"/>
      <c r="H416" s="99"/>
      <c r="I416" s="101"/>
    </row>
    <row r="417" spans="1:9" x14ac:dyDescent="0.25">
      <c r="A417" s="111"/>
      <c r="B417" s="99"/>
      <c r="C417" s="99"/>
      <c r="D417" s="99"/>
      <c r="E417" s="112"/>
      <c r="F417" s="99"/>
      <c r="G417" s="102"/>
      <c r="H417" s="99"/>
      <c r="I417" s="101"/>
    </row>
    <row r="418" spans="1:9" x14ac:dyDescent="0.25">
      <c r="A418" s="111"/>
      <c r="B418" s="99"/>
      <c r="C418" s="99"/>
      <c r="D418" s="101"/>
      <c r="E418" s="112"/>
      <c r="F418" s="99"/>
      <c r="G418" s="102"/>
      <c r="H418" s="99"/>
      <c r="I418" s="101"/>
    </row>
    <row r="419" spans="1:9" x14ac:dyDescent="0.25">
      <c r="A419" s="111"/>
      <c r="B419" s="99"/>
      <c r="C419" s="99"/>
      <c r="D419" s="101"/>
      <c r="E419" s="112"/>
      <c r="F419" s="99"/>
      <c r="G419" s="102"/>
      <c r="H419" s="99"/>
      <c r="I419" s="101"/>
    </row>
    <row r="420" spans="1:9" x14ac:dyDescent="0.25">
      <c r="A420" s="111"/>
      <c r="B420" s="99"/>
      <c r="C420" s="99"/>
      <c r="D420" s="101"/>
      <c r="E420" s="112"/>
      <c r="F420" s="99"/>
      <c r="G420" s="102"/>
      <c r="H420" s="99"/>
      <c r="I420" s="101"/>
    </row>
    <row r="421" spans="1:9" x14ac:dyDescent="0.25">
      <c r="A421" s="111"/>
      <c r="B421" s="99"/>
      <c r="C421" s="98"/>
      <c r="D421" s="98"/>
      <c r="E421" s="112"/>
      <c r="F421" s="99"/>
      <c r="G421" s="102"/>
      <c r="H421" s="99"/>
      <c r="I421" s="101"/>
    </row>
    <row r="422" spans="1:9" x14ac:dyDescent="0.25">
      <c r="A422" s="111"/>
      <c r="B422" s="98"/>
      <c r="C422" s="98"/>
      <c r="D422" s="98"/>
      <c r="E422" s="100"/>
      <c r="F422" s="99"/>
      <c r="G422" s="102"/>
      <c r="H422" s="99"/>
      <c r="I422" s="101"/>
    </row>
    <row r="423" spans="1:9" x14ac:dyDescent="0.25">
      <c r="A423" s="97"/>
      <c r="B423" s="99"/>
      <c r="C423" s="98"/>
      <c r="D423" s="98"/>
      <c r="E423" s="100"/>
      <c r="F423" s="99"/>
      <c r="G423" s="102"/>
      <c r="H423" s="99"/>
      <c r="I423" s="101"/>
    </row>
    <row r="424" spans="1:9" x14ac:dyDescent="0.25">
      <c r="A424" s="97"/>
      <c r="B424" s="98"/>
      <c r="C424" s="98"/>
      <c r="D424" s="99"/>
      <c r="E424" s="100"/>
      <c r="F424" s="99"/>
      <c r="G424" s="102"/>
      <c r="H424" s="99"/>
      <c r="I424" s="101"/>
    </row>
    <row r="425" spans="1:9" x14ac:dyDescent="0.25">
      <c r="A425" s="97"/>
      <c r="B425" s="98"/>
      <c r="C425" s="98"/>
      <c r="D425" s="99"/>
      <c r="E425" s="100"/>
      <c r="F425" s="99"/>
      <c r="G425" s="102"/>
      <c r="H425" s="99"/>
      <c r="I425" s="101"/>
    </row>
    <row r="426" spans="1:9" x14ac:dyDescent="0.25">
      <c r="A426" s="97"/>
      <c r="B426" s="98"/>
      <c r="C426" s="98"/>
      <c r="D426" s="99"/>
      <c r="E426" s="100"/>
      <c r="F426" s="99"/>
      <c r="G426" s="102"/>
      <c r="H426" s="99"/>
      <c r="I426" s="101"/>
    </row>
    <row r="427" spans="1:9" x14ac:dyDescent="0.25">
      <c r="A427" s="97"/>
      <c r="B427" s="98"/>
      <c r="C427" s="98"/>
      <c r="D427" s="99"/>
      <c r="E427" s="100"/>
      <c r="F427" s="99"/>
      <c r="G427" s="102"/>
      <c r="H427" s="99"/>
      <c r="I427" s="101"/>
    </row>
    <row r="428" spans="1:9" x14ac:dyDescent="0.25">
      <c r="A428" s="97"/>
      <c r="B428" s="98"/>
      <c r="C428" s="99"/>
      <c r="D428" s="99"/>
      <c r="E428" s="100"/>
      <c r="F428" s="99"/>
      <c r="G428" s="102"/>
      <c r="H428" s="99"/>
      <c r="I428" s="101"/>
    </row>
    <row r="429" spans="1:9" x14ac:dyDescent="0.25">
      <c r="A429" s="97"/>
      <c r="B429" s="98"/>
      <c r="C429" s="99"/>
      <c r="D429" s="99"/>
      <c r="E429" s="100"/>
      <c r="F429" s="99"/>
      <c r="G429" s="102"/>
      <c r="H429" s="99"/>
      <c r="I429" s="101"/>
    </row>
    <row r="430" spans="1:9" x14ac:dyDescent="0.25">
      <c r="A430" s="97"/>
      <c r="B430" s="98"/>
      <c r="C430" s="99"/>
      <c r="D430" s="99"/>
      <c r="E430" s="100"/>
      <c r="F430" s="99"/>
      <c r="G430" s="102"/>
      <c r="H430" s="99"/>
      <c r="I430" s="101"/>
    </row>
    <row r="431" spans="1:9" x14ac:dyDescent="0.25">
      <c r="A431" s="97"/>
      <c r="B431" s="99"/>
      <c r="C431" s="99"/>
      <c r="D431" s="99"/>
      <c r="E431" s="112"/>
      <c r="F431" s="99"/>
      <c r="G431" s="102"/>
      <c r="H431" s="99"/>
      <c r="I431" s="101"/>
    </row>
    <row r="432" spans="1:9" x14ac:dyDescent="0.25">
      <c r="A432" s="111"/>
      <c r="B432" s="99"/>
      <c r="C432" s="99"/>
      <c r="D432" s="99"/>
      <c r="E432" s="112"/>
      <c r="F432" s="99"/>
      <c r="G432" s="102"/>
      <c r="H432" s="99"/>
      <c r="I432" s="101"/>
    </row>
    <row r="433" spans="1:9" x14ac:dyDescent="0.25">
      <c r="A433" s="111"/>
      <c r="B433" s="99"/>
      <c r="C433" s="99"/>
      <c r="D433" s="101"/>
      <c r="E433" s="112"/>
      <c r="F433" s="99"/>
      <c r="G433" s="102"/>
      <c r="H433" s="99"/>
      <c r="I433" s="101"/>
    </row>
    <row r="434" spans="1:9" x14ac:dyDescent="0.25">
      <c r="A434" s="111"/>
      <c r="B434" s="99"/>
      <c r="C434" s="99"/>
      <c r="D434" s="101"/>
      <c r="E434" s="112"/>
      <c r="F434" s="99"/>
      <c r="G434" s="102"/>
      <c r="H434" s="99"/>
      <c r="I434" s="101"/>
    </row>
    <row r="435" spans="1:9" x14ac:dyDescent="0.25">
      <c r="A435" s="111"/>
      <c r="B435" s="98"/>
      <c r="C435" s="98"/>
      <c r="D435" s="98"/>
      <c r="E435" s="100"/>
      <c r="F435" s="99"/>
      <c r="G435" s="102"/>
      <c r="H435" s="99"/>
      <c r="I435" s="101"/>
    </row>
    <row r="436" spans="1:9" x14ac:dyDescent="0.25">
      <c r="A436" s="97"/>
      <c r="B436" s="99"/>
      <c r="C436" s="98"/>
      <c r="D436" s="98"/>
      <c r="E436" s="100"/>
      <c r="F436" s="99"/>
      <c r="G436" s="102"/>
      <c r="H436" s="99"/>
      <c r="I436" s="101"/>
    </row>
    <row r="437" spans="1:9" x14ac:dyDescent="0.25">
      <c r="A437" s="97"/>
      <c r="B437" s="98"/>
      <c r="C437" s="98"/>
      <c r="D437" s="99"/>
      <c r="E437" s="100"/>
      <c r="F437" s="99"/>
      <c r="G437" s="102"/>
      <c r="H437" s="99"/>
      <c r="I437" s="101"/>
    </row>
    <row r="438" spans="1:9" x14ac:dyDescent="0.25">
      <c r="A438" s="97"/>
      <c r="B438" s="99"/>
      <c r="C438" s="99"/>
      <c r="D438" s="99"/>
      <c r="E438" s="112"/>
      <c r="F438" s="99"/>
      <c r="G438" s="102"/>
      <c r="H438" s="99"/>
      <c r="I438" s="101"/>
    </row>
    <row r="439" spans="1:9" x14ac:dyDescent="0.25">
      <c r="A439" s="111"/>
      <c r="B439" s="99"/>
      <c r="C439" s="99"/>
      <c r="D439" s="99"/>
      <c r="E439" s="112"/>
      <c r="F439" s="99"/>
      <c r="G439" s="102"/>
      <c r="H439" s="99"/>
      <c r="I439" s="101"/>
    </row>
    <row r="440" spans="1:9" x14ac:dyDescent="0.25">
      <c r="A440" s="111"/>
      <c r="B440" s="99"/>
      <c r="C440" s="99"/>
      <c r="D440" s="101"/>
      <c r="E440" s="112"/>
      <c r="F440" s="99"/>
      <c r="G440" s="102"/>
      <c r="H440" s="99"/>
      <c r="I440" s="101"/>
    </row>
    <row r="441" spans="1:9" x14ac:dyDescent="0.25">
      <c r="A441" s="111"/>
      <c r="B441" s="99"/>
      <c r="C441" s="99"/>
      <c r="D441" s="101"/>
      <c r="E441" s="112"/>
      <c r="F441" s="99"/>
      <c r="G441" s="102"/>
      <c r="H441" s="99"/>
      <c r="I441" s="101"/>
    </row>
    <row r="442" spans="1:9" x14ac:dyDescent="0.25">
      <c r="A442" s="111"/>
      <c r="B442" s="99"/>
      <c r="C442" s="99"/>
      <c r="D442" s="101"/>
      <c r="E442" s="112"/>
      <c r="F442" s="99"/>
      <c r="G442" s="102"/>
      <c r="H442" s="99"/>
      <c r="I442" s="101"/>
    </row>
    <row r="443" spans="1:9" x14ac:dyDescent="0.25">
      <c r="A443" s="111"/>
      <c r="B443" s="99"/>
      <c r="C443" s="99"/>
      <c r="D443" s="101"/>
      <c r="E443" s="112"/>
      <c r="F443" s="99"/>
      <c r="G443" s="102"/>
      <c r="H443" s="99"/>
      <c r="I443" s="101"/>
    </row>
    <row r="444" spans="1:9" x14ac:dyDescent="0.25">
      <c r="A444" s="111"/>
      <c r="B444" s="99"/>
      <c r="C444" s="98"/>
      <c r="D444" s="98"/>
      <c r="E444" s="112"/>
      <c r="F444" s="99"/>
      <c r="G444" s="102"/>
      <c r="H444" s="99"/>
      <c r="I444" s="101"/>
    </row>
    <row r="445" spans="1:9" x14ac:dyDescent="0.25">
      <c r="A445" s="111"/>
      <c r="B445" s="99"/>
      <c r="C445" s="98"/>
      <c r="D445" s="98"/>
      <c r="E445" s="112"/>
      <c r="F445" s="99"/>
      <c r="G445" s="102"/>
      <c r="H445" s="99"/>
      <c r="I445" s="101"/>
    </row>
    <row r="446" spans="1:9" x14ac:dyDescent="0.25">
      <c r="A446" s="111"/>
      <c r="B446" s="101"/>
      <c r="C446" s="101"/>
      <c r="D446" s="101"/>
      <c r="E446" s="100"/>
      <c r="F446" s="101"/>
      <c r="G446" s="102"/>
      <c r="H446" s="98"/>
      <c r="I446" s="101"/>
    </row>
    <row r="447" spans="1:9" x14ac:dyDescent="0.25">
      <c r="A447" s="111"/>
      <c r="B447" s="101"/>
      <c r="C447" s="101"/>
      <c r="D447" s="99"/>
      <c r="E447" s="100"/>
      <c r="F447" s="101"/>
      <c r="G447" s="102"/>
      <c r="H447" s="98"/>
      <c r="I447" s="101"/>
    </row>
    <row r="448" spans="1:9" x14ac:dyDescent="0.25">
      <c r="A448" s="111"/>
      <c r="B448" s="101"/>
      <c r="C448" s="101"/>
      <c r="D448" s="99"/>
      <c r="E448" s="100"/>
      <c r="F448" s="101"/>
      <c r="G448" s="102"/>
      <c r="H448" s="98"/>
      <c r="I448" s="101"/>
    </row>
    <row r="449" spans="1:9" x14ac:dyDescent="0.25">
      <c r="A449" s="111"/>
      <c r="B449" s="101"/>
      <c r="C449" s="101"/>
      <c r="D449" s="99"/>
      <c r="E449" s="100"/>
      <c r="F449" s="101"/>
      <c r="G449" s="102"/>
      <c r="H449" s="98"/>
      <c r="I449" s="101"/>
    </row>
    <row r="450" spans="1:9" x14ac:dyDescent="0.25">
      <c r="A450" s="111"/>
      <c r="B450" s="101"/>
      <c r="C450" s="101"/>
      <c r="D450" s="99"/>
      <c r="E450" s="100"/>
      <c r="F450" s="101"/>
      <c r="G450" s="102"/>
      <c r="H450" s="98"/>
      <c r="I450" s="101"/>
    </row>
    <row r="451" spans="1:9" x14ac:dyDescent="0.25">
      <c r="A451" s="111"/>
      <c r="B451" s="101"/>
      <c r="C451" s="99"/>
      <c r="D451" s="99"/>
      <c r="E451" s="112"/>
      <c r="F451" s="101"/>
      <c r="G451" s="102"/>
      <c r="H451" s="98"/>
      <c r="I451" s="101"/>
    </row>
    <row r="452" spans="1:9" x14ac:dyDescent="0.25">
      <c r="A452" s="111"/>
      <c r="B452" s="99"/>
      <c r="C452" s="99"/>
      <c r="D452" s="101"/>
      <c r="E452" s="112"/>
      <c r="F452" s="99"/>
      <c r="G452" s="102"/>
      <c r="H452" s="99"/>
      <c r="I452" s="101"/>
    </row>
    <row r="453" spans="1:9" x14ac:dyDescent="0.25">
      <c r="A453" s="111"/>
      <c r="B453" s="99"/>
      <c r="C453" s="98"/>
      <c r="D453" s="98"/>
      <c r="E453" s="100"/>
      <c r="F453" s="99"/>
      <c r="G453" s="102"/>
      <c r="H453" s="99"/>
      <c r="I453" s="101"/>
    </row>
    <row r="454" spans="1:9" x14ac:dyDescent="0.25">
      <c r="A454" s="111"/>
      <c r="B454" s="99"/>
      <c r="C454" s="99"/>
      <c r="D454" s="101"/>
      <c r="E454" s="112"/>
      <c r="F454" s="99"/>
      <c r="G454" s="102"/>
      <c r="H454" s="99"/>
      <c r="I454" s="101"/>
    </row>
    <row r="455" spans="1:9" x14ac:dyDescent="0.25">
      <c r="A455" s="111"/>
      <c r="B455" s="99"/>
      <c r="C455" s="99"/>
      <c r="D455" s="101"/>
      <c r="E455" s="112"/>
      <c r="F455" s="99"/>
      <c r="G455" s="102"/>
      <c r="H455" s="99"/>
      <c r="I455" s="101"/>
    </row>
    <row r="456" spans="1:9" x14ac:dyDescent="0.25">
      <c r="A456" s="111"/>
      <c r="B456" s="99"/>
      <c r="C456" s="99"/>
      <c r="D456" s="101"/>
      <c r="E456" s="112"/>
      <c r="F456" s="99"/>
      <c r="G456" s="102"/>
      <c r="H456" s="99"/>
      <c r="I456" s="101"/>
    </row>
    <row r="457" spans="1:9" x14ac:dyDescent="0.25">
      <c r="A457" s="111"/>
      <c r="B457" s="99"/>
      <c r="C457" s="99"/>
      <c r="D457" s="101"/>
      <c r="E457" s="112"/>
      <c r="F457" s="99"/>
      <c r="G457" s="102"/>
      <c r="H457" s="99"/>
      <c r="I457" s="101"/>
    </row>
    <row r="458" spans="1:9" x14ac:dyDescent="0.25">
      <c r="A458" s="111"/>
      <c r="B458" s="99"/>
      <c r="C458" s="99"/>
      <c r="D458" s="101"/>
      <c r="E458" s="112"/>
      <c r="F458" s="99"/>
      <c r="G458" s="102"/>
      <c r="H458" s="99"/>
      <c r="I458" s="101"/>
    </row>
    <row r="459" spans="1:9" x14ac:dyDescent="0.25">
      <c r="A459" s="111"/>
      <c r="B459" s="99"/>
      <c r="C459" s="99"/>
      <c r="D459" s="101"/>
      <c r="E459" s="112"/>
      <c r="F459" s="99"/>
      <c r="G459" s="102"/>
      <c r="H459" s="99"/>
      <c r="I459" s="101"/>
    </row>
    <row r="460" spans="1:9" x14ac:dyDescent="0.25">
      <c r="A460" s="111"/>
      <c r="B460" s="99"/>
      <c r="C460" s="99"/>
      <c r="D460" s="101"/>
      <c r="E460" s="112"/>
      <c r="F460" s="99"/>
      <c r="G460" s="102"/>
      <c r="H460" s="99"/>
      <c r="I460" s="101"/>
    </row>
    <row r="461" spans="1:9" x14ac:dyDescent="0.25">
      <c r="A461" s="111"/>
      <c r="B461" s="99"/>
      <c r="C461" s="98"/>
      <c r="D461" s="98"/>
      <c r="E461" s="100"/>
      <c r="F461" s="99"/>
      <c r="G461" s="102"/>
      <c r="H461" s="99"/>
      <c r="I461" s="101"/>
    </row>
    <row r="462" spans="1:9" x14ac:dyDescent="0.25">
      <c r="A462" s="97"/>
      <c r="B462" s="98"/>
      <c r="C462" s="98"/>
      <c r="D462" s="99"/>
      <c r="E462" s="100"/>
      <c r="F462" s="99"/>
      <c r="G462" s="102"/>
      <c r="H462" s="99"/>
      <c r="I462" s="101"/>
    </row>
    <row r="463" spans="1:9" x14ac:dyDescent="0.25">
      <c r="A463" s="97"/>
      <c r="B463" s="99"/>
      <c r="C463" s="98"/>
      <c r="D463" s="99"/>
      <c r="E463" s="100"/>
      <c r="F463" s="99"/>
      <c r="G463" s="102"/>
      <c r="H463" s="99"/>
      <c r="I463" s="101"/>
    </row>
    <row r="464" spans="1:9" x14ac:dyDescent="0.25">
      <c r="A464" s="97"/>
      <c r="B464" s="98"/>
      <c r="C464" s="99"/>
      <c r="D464" s="99"/>
      <c r="E464" s="100"/>
      <c r="F464" s="99"/>
      <c r="G464" s="102"/>
      <c r="H464" s="99"/>
      <c r="I464" s="101"/>
    </row>
    <row r="465" spans="1:9" x14ac:dyDescent="0.25">
      <c r="A465" s="97"/>
      <c r="B465" s="98"/>
      <c r="C465" s="99"/>
      <c r="D465" s="99"/>
      <c r="E465" s="100"/>
      <c r="F465" s="99"/>
      <c r="G465" s="102"/>
      <c r="H465" s="99"/>
      <c r="I465" s="101"/>
    </row>
    <row r="466" spans="1:9" x14ac:dyDescent="0.25">
      <c r="A466" s="97"/>
      <c r="B466" s="98"/>
      <c r="C466" s="98"/>
      <c r="D466" s="99"/>
      <c r="E466" s="100"/>
      <c r="F466" s="99"/>
      <c r="G466" s="102"/>
      <c r="H466" s="99"/>
      <c r="I466" s="101"/>
    </row>
    <row r="467" spans="1:9" x14ac:dyDescent="0.25">
      <c r="A467" s="97"/>
      <c r="B467" s="98"/>
      <c r="C467" s="99"/>
      <c r="D467" s="99"/>
      <c r="E467" s="100"/>
      <c r="F467" s="99"/>
      <c r="G467" s="102"/>
      <c r="H467" s="99"/>
      <c r="I467" s="101"/>
    </row>
    <row r="468" spans="1:9" x14ac:dyDescent="0.25">
      <c r="A468" s="97"/>
      <c r="B468" s="98"/>
      <c r="C468" s="98"/>
      <c r="D468" s="99"/>
      <c r="E468" s="100"/>
      <c r="F468" s="99"/>
      <c r="G468" s="102"/>
      <c r="H468" s="99"/>
      <c r="I468" s="101"/>
    </row>
    <row r="469" spans="1:9" x14ac:dyDescent="0.25">
      <c r="A469" s="97"/>
      <c r="B469" s="99"/>
      <c r="C469" s="99"/>
      <c r="D469" s="99"/>
      <c r="E469" s="112"/>
      <c r="F469" s="99"/>
      <c r="G469" s="102"/>
      <c r="H469" s="99"/>
      <c r="I469" s="101"/>
    </row>
    <row r="470" spans="1:9" x14ac:dyDescent="0.25">
      <c r="A470" s="111"/>
      <c r="B470" s="99"/>
      <c r="C470" s="99"/>
      <c r="D470" s="99"/>
      <c r="E470" s="112"/>
      <c r="F470" s="99"/>
      <c r="G470" s="102"/>
      <c r="H470" s="99"/>
      <c r="I470" s="101"/>
    </row>
    <row r="471" spans="1:9" x14ac:dyDescent="0.25">
      <c r="A471" s="111"/>
      <c r="B471" s="99"/>
      <c r="C471" s="99"/>
      <c r="D471" s="99"/>
      <c r="E471" s="112"/>
      <c r="F471" s="99"/>
      <c r="G471" s="102"/>
      <c r="H471" s="99"/>
      <c r="I471" s="101"/>
    </row>
    <row r="472" spans="1:9" x14ac:dyDescent="0.25">
      <c r="A472" s="111"/>
      <c r="B472" s="99"/>
      <c r="C472" s="99"/>
      <c r="D472" s="101"/>
      <c r="E472" s="112"/>
      <c r="F472" s="99"/>
      <c r="G472" s="102"/>
      <c r="H472" s="99"/>
      <c r="I472" s="101"/>
    </row>
    <row r="473" spans="1:9" x14ac:dyDescent="0.25">
      <c r="A473" s="111"/>
      <c r="B473" s="99"/>
      <c r="C473" s="99"/>
      <c r="D473" s="101"/>
      <c r="E473" s="112"/>
      <c r="F473" s="99"/>
      <c r="G473" s="102"/>
      <c r="H473" s="99"/>
      <c r="I473" s="101"/>
    </row>
    <row r="474" spans="1:9" x14ac:dyDescent="0.25">
      <c r="A474" s="111"/>
      <c r="B474" s="99"/>
      <c r="C474" s="99"/>
      <c r="D474" s="101"/>
      <c r="E474" s="112"/>
      <c r="F474" s="99"/>
      <c r="G474" s="102"/>
      <c r="H474" s="99"/>
      <c r="I474" s="101"/>
    </row>
    <row r="475" spans="1:9" x14ac:dyDescent="0.25">
      <c r="A475" s="111"/>
      <c r="B475" s="98"/>
      <c r="C475" s="98"/>
      <c r="D475" s="99"/>
      <c r="E475" s="100"/>
      <c r="F475" s="99"/>
      <c r="G475" s="102"/>
      <c r="H475" s="99"/>
      <c r="I475" s="101"/>
    </row>
    <row r="476" spans="1:9" x14ac:dyDescent="0.25">
      <c r="A476" s="111"/>
      <c r="B476" s="99"/>
      <c r="C476" s="98"/>
      <c r="D476" s="98"/>
      <c r="E476" s="100"/>
      <c r="F476" s="99"/>
      <c r="G476" s="102"/>
      <c r="H476" s="99"/>
      <c r="I476" s="101"/>
    </row>
    <row r="477" spans="1:9" x14ac:dyDescent="0.25">
      <c r="A477" s="97"/>
      <c r="B477" s="98"/>
      <c r="C477" s="98"/>
      <c r="D477" s="99"/>
      <c r="E477" s="100"/>
      <c r="F477" s="99"/>
      <c r="G477" s="102"/>
      <c r="H477" s="99"/>
      <c r="I477" s="101"/>
    </row>
    <row r="478" spans="1:9" x14ac:dyDescent="0.25">
      <c r="A478" s="97"/>
      <c r="B478" s="98"/>
      <c r="C478" s="99"/>
      <c r="D478" s="99"/>
      <c r="E478" s="100"/>
      <c r="F478" s="99"/>
      <c r="G478" s="102"/>
      <c r="H478" s="99"/>
      <c r="I478" s="101"/>
    </row>
    <row r="479" spans="1:9" x14ac:dyDescent="0.25">
      <c r="A479" s="97"/>
      <c r="B479" s="98"/>
      <c r="C479" s="98"/>
      <c r="D479" s="99"/>
      <c r="E479" s="100"/>
      <c r="F479" s="99"/>
      <c r="G479" s="102"/>
      <c r="H479" s="99"/>
      <c r="I479" s="101"/>
    </row>
    <row r="480" spans="1:9" x14ac:dyDescent="0.25">
      <c r="A480" s="97"/>
      <c r="B480" s="98"/>
      <c r="C480" s="99"/>
      <c r="D480" s="99"/>
      <c r="E480" s="100"/>
      <c r="F480" s="99"/>
      <c r="G480" s="102"/>
      <c r="H480" s="99"/>
      <c r="I480" s="101"/>
    </row>
    <row r="481" spans="1:9" x14ac:dyDescent="0.25">
      <c r="A481" s="97"/>
      <c r="B481" s="98"/>
      <c r="C481" s="99"/>
      <c r="D481" s="99"/>
      <c r="E481" s="100"/>
      <c r="F481" s="99"/>
      <c r="G481" s="102"/>
      <c r="H481" s="99"/>
      <c r="I481" s="101"/>
    </row>
    <row r="482" spans="1:9" x14ac:dyDescent="0.25">
      <c r="A482" s="97"/>
      <c r="B482" s="98"/>
      <c r="C482" s="99"/>
      <c r="D482" s="99"/>
      <c r="E482" s="100"/>
      <c r="F482" s="99"/>
      <c r="G482" s="102"/>
      <c r="H482" s="99"/>
      <c r="I482" s="101"/>
    </row>
    <row r="483" spans="1:9" x14ac:dyDescent="0.25">
      <c r="A483" s="97"/>
      <c r="B483" s="99"/>
      <c r="C483" s="99"/>
      <c r="D483" s="99"/>
      <c r="E483" s="112"/>
      <c r="F483" s="99"/>
      <c r="G483" s="102"/>
      <c r="H483" s="99"/>
      <c r="I483" s="101"/>
    </row>
    <row r="484" spans="1:9" x14ac:dyDescent="0.25">
      <c r="A484" s="111"/>
      <c r="B484" s="99"/>
      <c r="C484" s="101"/>
      <c r="D484" s="101"/>
      <c r="E484" s="100"/>
      <c r="F484" s="101"/>
      <c r="G484" s="101"/>
      <c r="H484" s="99"/>
      <c r="I484" s="101"/>
    </row>
    <row r="485" spans="1:9" x14ac:dyDescent="0.25">
      <c r="A485" s="111"/>
      <c r="B485" s="99"/>
      <c r="C485" s="99"/>
      <c r="D485" s="101"/>
      <c r="E485" s="112"/>
      <c r="F485" s="99"/>
      <c r="G485" s="102"/>
      <c r="H485" s="99"/>
      <c r="I485" s="101"/>
    </row>
    <row r="486" spans="1:9" x14ac:dyDescent="0.25">
      <c r="A486" s="111"/>
      <c r="B486" s="99"/>
      <c r="C486" s="99"/>
      <c r="D486" s="101"/>
      <c r="E486" s="112"/>
      <c r="F486" s="99"/>
      <c r="G486" s="102"/>
      <c r="H486" s="99"/>
      <c r="I486" s="101"/>
    </row>
    <row r="487" spans="1:9" x14ac:dyDescent="0.25">
      <c r="A487" s="111"/>
      <c r="B487" s="99"/>
      <c r="C487" s="99"/>
      <c r="D487" s="101"/>
      <c r="E487" s="112"/>
      <c r="F487" s="99"/>
      <c r="G487" s="102"/>
      <c r="H487" s="99"/>
      <c r="I487" s="101"/>
    </row>
    <row r="488" spans="1:9" x14ac:dyDescent="0.25">
      <c r="A488" s="111"/>
      <c r="B488" s="99"/>
      <c r="C488" s="99"/>
      <c r="D488" s="101"/>
      <c r="E488" s="112"/>
      <c r="F488" s="99"/>
      <c r="G488" s="102"/>
      <c r="H488" s="99"/>
      <c r="I488" s="101"/>
    </row>
    <row r="489" spans="1:9" x14ac:dyDescent="0.25">
      <c r="A489" s="111"/>
      <c r="B489" s="99"/>
      <c r="C489" s="99"/>
      <c r="D489" s="101"/>
      <c r="E489" s="112"/>
      <c r="F489" s="99"/>
      <c r="G489" s="102"/>
      <c r="H489" s="99"/>
      <c r="I489" s="101"/>
    </row>
    <row r="490" spans="1:9" x14ac:dyDescent="0.25">
      <c r="A490" s="111"/>
      <c r="B490" s="99"/>
      <c r="C490" s="99"/>
      <c r="D490" s="101"/>
      <c r="E490" s="112"/>
      <c r="F490" s="99"/>
      <c r="G490" s="102"/>
      <c r="H490" s="99"/>
      <c r="I490" s="101"/>
    </row>
    <row r="491" spans="1:9" x14ac:dyDescent="0.25">
      <c r="A491" s="111"/>
      <c r="B491" s="102"/>
      <c r="C491" s="102"/>
      <c r="D491" s="117"/>
      <c r="E491" s="112"/>
      <c r="F491" s="101"/>
      <c r="G491" s="102"/>
      <c r="H491" s="98"/>
      <c r="I491" s="101"/>
    </row>
    <row r="492" spans="1:9" x14ac:dyDescent="0.25">
      <c r="A492" s="111"/>
      <c r="B492" s="98"/>
      <c r="C492" s="98"/>
      <c r="D492" s="98"/>
      <c r="E492" s="100"/>
      <c r="F492" s="99"/>
      <c r="G492" s="102"/>
      <c r="H492" s="99"/>
      <c r="I492" s="101"/>
    </row>
    <row r="493" spans="1:9" x14ac:dyDescent="0.25">
      <c r="A493" s="111"/>
      <c r="B493" s="99"/>
      <c r="C493" s="98"/>
      <c r="D493" s="98"/>
      <c r="E493" s="100"/>
      <c r="F493" s="99"/>
      <c r="G493" s="102"/>
      <c r="H493" s="99"/>
      <c r="I493" s="101"/>
    </row>
    <row r="494" spans="1:9" x14ac:dyDescent="0.25">
      <c r="A494" s="97"/>
      <c r="B494" s="99"/>
      <c r="C494" s="98"/>
      <c r="D494" s="98"/>
      <c r="E494" s="100"/>
      <c r="F494" s="99"/>
      <c r="G494" s="102"/>
      <c r="H494" s="99"/>
      <c r="I494" s="101"/>
    </row>
    <row r="495" spans="1:9" x14ac:dyDescent="0.25">
      <c r="A495" s="97"/>
      <c r="B495" s="98"/>
      <c r="C495" s="98"/>
      <c r="D495" s="99"/>
      <c r="E495" s="100"/>
      <c r="F495" s="99"/>
      <c r="G495" s="102"/>
      <c r="H495" s="99"/>
      <c r="I495" s="101"/>
    </row>
    <row r="496" spans="1:9" x14ac:dyDescent="0.25">
      <c r="A496" s="97"/>
      <c r="B496" s="99"/>
      <c r="C496" s="99"/>
      <c r="D496" s="99"/>
      <c r="E496" s="100"/>
      <c r="F496" s="99"/>
      <c r="G496" s="102"/>
      <c r="H496" s="99"/>
      <c r="I496" s="101"/>
    </row>
    <row r="497" spans="1:9" x14ac:dyDescent="0.25">
      <c r="A497" s="116"/>
      <c r="B497" s="99"/>
      <c r="C497" s="99"/>
      <c r="D497" s="101"/>
      <c r="E497" s="100"/>
      <c r="F497" s="101"/>
      <c r="G497" s="101"/>
      <c r="H497" s="99"/>
      <c r="I497" s="101"/>
    </row>
    <row r="498" spans="1:9" x14ac:dyDescent="0.25">
      <c r="A498" s="116"/>
      <c r="B498" s="99"/>
      <c r="C498" s="101"/>
      <c r="D498" s="101"/>
      <c r="E498" s="100"/>
      <c r="F498" s="101"/>
      <c r="G498" s="101"/>
      <c r="H498" s="99"/>
      <c r="I498" s="101"/>
    </row>
    <row r="499" spans="1:9" x14ac:dyDescent="0.25">
      <c r="A499" s="116"/>
      <c r="B499" s="99"/>
      <c r="C499" s="101"/>
      <c r="D499" s="101"/>
      <c r="E499" s="100"/>
      <c r="F499" s="101"/>
      <c r="G499" s="101"/>
      <c r="H499" s="99"/>
      <c r="I499" s="101"/>
    </row>
    <row r="500" spans="1:9" x14ac:dyDescent="0.25">
      <c r="A500" s="116"/>
      <c r="B500" s="99"/>
      <c r="C500" s="101"/>
      <c r="D500" s="101"/>
      <c r="E500" s="100"/>
      <c r="F500" s="101"/>
      <c r="G500" s="101"/>
      <c r="H500" s="99"/>
      <c r="I500" s="101"/>
    </row>
    <row r="501" spans="1:9" x14ac:dyDescent="0.25">
      <c r="A501" s="116"/>
      <c r="B501" s="99"/>
      <c r="C501" s="101"/>
      <c r="D501" s="101"/>
      <c r="E501" s="100"/>
      <c r="F501" s="101"/>
      <c r="G501" s="101"/>
      <c r="H501" s="99"/>
      <c r="I501" s="101"/>
    </row>
    <row r="502" spans="1:9" x14ac:dyDescent="0.25">
      <c r="A502" s="116"/>
      <c r="B502" s="99"/>
      <c r="C502" s="101"/>
      <c r="D502" s="101"/>
      <c r="E502" s="100"/>
      <c r="F502" s="101"/>
      <c r="G502" s="101"/>
      <c r="H502" s="99"/>
      <c r="I502" s="101"/>
    </row>
    <row r="503" spans="1:9" x14ac:dyDescent="0.25">
      <c r="A503" s="116"/>
      <c r="B503" s="99"/>
      <c r="C503" s="101"/>
      <c r="D503" s="101"/>
      <c r="E503" s="100"/>
      <c r="F503" s="101"/>
      <c r="G503" s="101"/>
      <c r="H503" s="99"/>
      <c r="I503" s="101"/>
    </row>
    <row r="504" spans="1:9" x14ac:dyDescent="0.25">
      <c r="A504" s="116"/>
      <c r="B504" s="99"/>
      <c r="C504" s="101"/>
      <c r="D504" s="101"/>
      <c r="E504" s="100"/>
      <c r="F504" s="101"/>
      <c r="G504" s="101"/>
      <c r="H504" s="99"/>
      <c r="I504" s="101"/>
    </row>
    <row r="505" spans="1:9" x14ac:dyDescent="0.25">
      <c r="A505" s="116"/>
      <c r="B505" s="99"/>
      <c r="C505" s="101"/>
      <c r="D505" s="101"/>
      <c r="E505" s="100"/>
      <c r="F505" s="101"/>
      <c r="G505" s="101"/>
      <c r="H505" s="99"/>
      <c r="I505" s="101"/>
    </row>
    <row r="506" spans="1:9" x14ac:dyDescent="0.25">
      <c r="A506" s="116"/>
      <c r="B506" s="99"/>
      <c r="C506" s="101"/>
      <c r="D506" s="101"/>
      <c r="E506" s="100"/>
      <c r="F506" s="101"/>
      <c r="G506" s="101"/>
      <c r="H506" s="99"/>
      <c r="I506" s="101"/>
    </row>
    <row r="507" spans="1:9" x14ac:dyDescent="0.25">
      <c r="A507" s="116"/>
      <c r="B507" s="99"/>
      <c r="C507" s="101"/>
      <c r="D507" s="101"/>
      <c r="E507" s="100"/>
      <c r="F507" s="101"/>
      <c r="G507" s="101"/>
      <c r="H507" s="99"/>
      <c r="I507" s="101"/>
    </row>
    <row r="508" spans="1:9" x14ac:dyDescent="0.25">
      <c r="A508" s="116"/>
      <c r="B508" s="99"/>
      <c r="C508" s="101"/>
      <c r="D508" s="101"/>
      <c r="E508" s="100"/>
      <c r="F508" s="101"/>
      <c r="G508" s="101"/>
      <c r="H508" s="99"/>
      <c r="I508" s="101"/>
    </row>
    <row r="509" spans="1:9" x14ac:dyDescent="0.25">
      <c r="A509" s="116"/>
      <c r="B509" s="99"/>
      <c r="C509" s="101"/>
      <c r="D509" s="101"/>
      <c r="E509" s="100"/>
      <c r="F509" s="101"/>
      <c r="G509" s="101"/>
      <c r="H509" s="99"/>
      <c r="I509" s="101"/>
    </row>
    <row r="510" spans="1:9" x14ac:dyDescent="0.25">
      <c r="A510" s="116"/>
      <c r="B510" s="99"/>
      <c r="C510" s="101"/>
      <c r="D510" s="101"/>
      <c r="E510" s="100"/>
      <c r="F510" s="101"/>
      <c r="G510" s="101"/>
      <c r="H510" s="99"/>
      <c r="I510" s="101"/>
    </row>
    <row r="511" spans="1:9" x14ac:dyDescent="0.25">
      <c r="A511" s="116"/>
      <c r="B511" s="99"/>
      <c r="C511" s="101"/>
      <c r="D511" s="101"/>
      <c r="E511" s="100"/>
      <c r="F511" s="101"/>
      <c r="G511" s="101"/>
      <c r="H511" s="99"/>
      <c r="I511" s="101"/>
    </row>
    <row r="512" spans="1:9" x14ac:dyDescent="0.25">
      <c r="A512" s="116"/>
      <c r="B512" s="99"/>
      <c r="C512" s="101"/>
      <c r="D512" s="101"/>
      <c r="E512" s="100"/>
      <c r="F512" s="101"/>
      <c r="G512" s="101"/>
      <c r="H512" s="99"/>
      <c r="I512" s="101"/>
    </row>
    <row r="513" spans="1:9" x14ac:dyDescent="0.25">
      <c r="A513" s="116"/>
      <c r="B513" s="99"/>
      <c r="C513" s="101"/>
      <c r="D513" s="101"/>
      <c r="E513" s="100"/>
      <c r="F513" s="101"/>
      <c r="G513" s="101"/>
      <c r="H513" s="99"/>
      <c r="I513" s="101"/>
    </row>
    <row r="514" spans="1:9" x14ac:dyDescent="0.25">
      <c r="A514" s="116"/>
      <c r="B514" s="99"/>
      <c r="C514" s="101"/>
      <c r="D514" s="101"/>
      <c r="E514" s="100"/>
      <c r="F514" s="101"/>
      <c r="G514" s="101"/>
      <c r="H514" s="99"/>
      <c r="I514" s="101"/>
    </row>
    <row r="515" spans="1:9" x14ac:dyDescent="0.25">
      <c r="A515" s="116"/>
      <c r="B515" s="99"/>
      <c r="C515" s="101"/>
      <c r="D515" s="101"/>
      <c r="E515" s="100"/>
      <c r="F515" s="101"/>
      <c r="G515" s="101"/>
      <c r="H515" s="99"/>
      <c r="I515" s="101"/>
    </row>
    <row r="516" spans="1:9" x14ac:dyDescent="0.25">
      <c r="A516" s="116"/>
      <c r="B516" s="99"/>
      <c r="C516" s="101"/>
      <c r="D516" s="101"/>
      <c r="E516" s="100"/>
      <c r="F516" s="101"/>
      <c r="G516" s="101"/>
      <c r="H516" s="99"/>
      <c r="I516" s="101"/>
    </row>
    <row r="517" spans="1:9" x14ac:dyDescent="0.25">
      <c r="A517" s="116"/>
      <c r="B517" s="99"/>
      <c r="C517" s="101"/>
      <c r="D517" s="101"/>
      <c r="E517" s="100"/>
      <c r="F517" s="101"/>
      <c r="G517" s="101"/>
      <c r="H517" s="99"/>
      <c r="I517" s="101"/>
    </row>
    <row r="518" spans="1:9" x14ac:dyDescent="0.25">
      <c r="A518" s="116"/>
      <c r="B518" s="99"/>
      <c r="C518" s="101"/>
      <c r="D518" s="101"/>
      <c r="E518" s="100"/>
      <c r="F518" s="101"/>
      <c r="G518" s="101"/>
      <c r="H518" s="99"/>
      <c r="I518" s="101"/>
    </row>
    <row r="519" spans="1:9" x14ac:dyDescent="0.25">
      <c r="A519" s="116"/>
      <c r="B519" s="99"/>
      <c r="C519" s="101"/>
      <c r="D519" s="101"/>
      <c r="E519" s="100"/>
      <c r="F519" s="101"/>
      <c r="G519" s="101"/>
      <c r="H519" s="99"/>
      <c r="I519" s="101"/>
    </row>
    <row r="520" spans="1:9" x14ac:dyDescent="0.25">
      <c r="A520" s="116"/>
      <c r="B520" s="99"/>
      <c r="C520" s="101"/>
      <c r="D520" s="101"/>
      <c r="E520" s="100"/>
      <c r="F520" s="101"/>
      <c r="G520" s="101"/>
      <c r="H520" s="99"/>
      <c r="I520" s="101"/>
    </row>
    <row r="521" spans="1:9" x14ac:dyDescent="0.25">
      <c r="A521" s="116"/>
      <c r="B521" s="99"/>
      <c r="C521" s="101"/>
      <c r="D521" s="101"/>
      <c r="E521" s="100"/>
      <c r="F521" s="101"/>
      <c r="G521" s="101"/>
      <c r="H521" s="99"/>
      <c r="I521" s="101"/>
    </row>
    <row r="522" spans="1:9" x14ac:dyDescent="0.25">
      <c r="A522" s="116"/>
      <c r="B522" s="99"/>
      <c r="C522" s="101"/>
      <c r="D522" s="101"/>
      <c r="E522" s="100"/>
      <c r="F522" s="101"/>
      <c r="G522" s="101"/>
      <c r="H522" s="99"/>
      <c r="I522" s="101"/>
    </row>
    <row r="523" spans="1:9" x14ac:dyDescent="0.25">
      <c r="A523" s="116"/>
      <c r="B523" s="99"/>
      <c r="C523" s="101"/>
      <c r="D523" s="101"/>
      <c r="E523" s="100"/>
      <c r="F523" s="101"/>
      <c r="G523" s="101"/>
      <c r="H523" s="99"/>
      <c r="I523" s="101"/>
    </row>
    <row r="524" spans="1:9" x14ac:dyDescent="0.25">
      <c r="A524" s="116"/>
      <c r="B524" s="99"/>
      <c r="C524" s="101"/>
      <c r="D524" s="101"/>
      <c r="E524" s="100"/>
      <c r="F524" s="101"/>
      <c r="G524" s="101"/>
      <c r="H524" s="99"/>
      <c r="I524" s="101"/>
    </row>
    <row r="525" spans="1:9" x14ac:dyDescent="0.25">
      <c r="A525" s="116"/>
      <c r="B525" s="99"/>
      <c r="C525" s="101"/>
      <c r="D525" s="101"/>
      <c r="E525" s="100"/>
      <c r="F525" s="101"/>
      <c r="G525" s="101"/>
      <c r="H525" s="99"/>
      <c r="I525" s="101"/>
    </row>
    <row r="526" spans="1:9" x14ac:dyDescent="0.25">
      <c r="A526" s="116"/>
      <c r="B526" s="99"/>
      <c r="C526" s="101"/>
      <c r="D526" s="101"/>
      <c r="E526" s="100"/>
      <c r="F526" s="101"/>
      <c r="G526" s="101"/>
      <c r="H526" s="99"/>
      <c r="I526" s="101"/>
    </row>
    <row r="527" spans="1:9" x14ac:dyDescent="0.25">
      <c r="A527" s="116"/>
      <c r="B527" s="99"/>
      <c r="C527" s="101"/>
      <c r="D527" s="101"/>
      <c r="E527" s="100"/>
      <c r="F527" s="101"/>
      <c r="G527" s="101"/>
      <c r="H527" s="99"/>
      <c r="I527" s="101"/>
    </row>
    <row r="528" spans="1:9" x14ac:dyDescent="0.25">
      <c r="A528" s="116"/>
      <c r="B528" s="99"/>
      <c r="C528" s="101"/>
      <c r="D528" s="101"/>
      <c r="E528" s="100"/>
      <c r="F528" s="101"/>
      <c r="G528" s="101"/>
      <c r="H528" s="99"/>
      <c r="I528" s="101"/>
    </row>
    <row r="529" spans="1:9" x14ac:dyDescent="0.25">
      <c r="A529" s="116"/>
      <c r="B529" s="99"/>
      <c r="C529" s="101"/>
      <c r="D529" s="101"/>
      <c r="E529" s="100"/>
      <c r="F529" s="101"/>
      <c r="G529" s="101"/>
      <c r="H529" s="99"/>
      <c r="I529" s="101"/>
    </row>
    <row r="530" spans="1:9" x14ac:dyDescent="0.25">
      <c r="A530" s="116"/>
      <c r="B530" s="99"/>
      <c r="C530" s="101"/>
      <c r="D530" s="101"/>
      <c r="E530" s="100"/>
      <c r="F530" s="101"/>
      <c r="G530" s="101"/>
      <c r="H530" s="99"/>
      <c r="I530" s="101"/>
    </row>
    <row r="531" spans="1:9" x14ac:dyDescent="0.25">
      <c r="A531" s="116"/>
      <c r="B531" s="99"/>
      <c r="C531" s="101"/>
      <c r="D531" s="101"/>
      <c r="E531" s="100"/>
      <c r="F531" s="101"/>
      <c r="G531" s="101"/>
      <c r="H531" s="99"/>
      <c r="I531" s="101"/>
    </row>
    <row r="532" spans="1:9" x14ac:dyDescent="0.25">
      <c r="A532" s="116"/>
      <c r="B532" s="99"/>
      <c r="C532" s="101"/>
      <c r="D532" s="101"/>
      <c r="E532" s="100"/>
      <c r="F532" s="101"/>
      <c r="G532" s="101"/>
      <c r="H532" s="99"/>
      <c r="I532" s="101"/>
    </row>
    <row r="533" spans="1:9" x14ac:dyDescent="0.25">
      <c r="A533" s="116"/>
      <c r="B533" s="99"/>
      <c r="C533" s="101"/>
      <c r="D533" s="101"/>
      <c r="E533" s="100"/>
      <c r="F533" s="101"/>
      <c r="G533" s="101"/>
      <c r="H533" s="99"/>
      <c r="I533" s="101"/>
    </row>
    <row r="534" spans="1:9" x14ac:dyDescent="0.25">
      <c r="A534" s="116"/>
      <c r="B534" s="99"/>
      <c r="C534" s="101"/>
      <c r="D534" s="101"/>
      <c r="E534" s="100"/>
      <c r="F534" s="101"/>
      <c r="G534" s="101"/>
      <c r="H534" s="99"/>
      <c r="I534" s="101"/>
    </row>
    <row r="535" spans="1:9" x14ac:dyDescent="0.25">
      <c r="A535" s="116"/>
      <c r="B535" s="99"/>
      <c r="C535" s="101"/>
      <c r="D535" s="101"/>
      <c r="E535" s="100"/>
      <c r="F535" s="101"/>
      <c r="G535" s="101"/>
      <c r="H535" s="99"/>
      <c r="I535" s="101"/>
    </row>
    <row r="536" spans="1:9" x14ac:dyDescent="0.25">
      <c r="A536" s="116"/>
      <c r="B536" s="99"/>
      <c r="C536" s="101"/>
      <c r="D536" s="101"/>
      <c r="E536" s="100"/>
      <c r="F536" s="101"/>
      <c r="G536" s="101"/>
      <c r="H536" s="99"/>
      <c r="I536" s="101"/>
    </row>
    <row r="537" spans="1:9" x14ac:dyDescent="0.25">
      <c r="A537" s="116"/>
      <c r="B537" s="99"/>
      <c r="C537" s="101"/>
      <c r="D537" s="101"/>
      <c r="E537" s="100"/>
      <c r="F537" s="101"/>
      <c r="G537" s="101"/>
      <c r="H537" s="99"/>
      <c r="I537" s="101"/>
    </row>
    <row r="538" spans="1:9" x14ac:dyDescent="0.25">
      <c r="A538" s="116"/>
      <c r="B538" s="99"/>
      <c r="C538" s="101"/>
      <c r="D538" s="101"/>
      <c r="E538" s="100"/>
      <c r="F538" s="101"/>
      <c r="G538" s="101"/>
      <c r="H538" s="99"/>
      <c r="I538" s="101"/>
    </row>
    <row r="539" spans="1:9" x14ac:dyDescent="0.25">
      <c r="A539" s="116"/>
      <c r="B539" s="99"/>
      <c r="C539" s="101"/>
      <c r="D539" s="101"/>
      <c r="E539" s="100"/>
      <c r="F539" s="101"/>
      <c r="G539" s="101"/>
      <c r="H539" s="99"/>
      <c r="I539" s="101"/>
    </row>
    <row r="540" spans="1:9" x14ac:dyDescent="0.25">
      <c r="A540" s="116"/>
      <c r="B540" s="99"/>
      <c r="C540" s="101"/>
      <c r="D540" s="101"/>
      <c r="E540" s="100"/>
      <c r="F540" s="101"/>
      <c r="G540" s="101"/>
      <c r="H540" s="99"/>
      <c r="I540" s="101"/>
    </row>
    <row r="541" spans="1:9" x14ac:dyDescent="0.25">
      <c r="A541" s="116"/>
      <c r="B541" s="99"/>
      <c r="C541" s="101"/>
      <c r="D541" s="101"/>
      <c r="E541" s="100"/>
      <c r="F541" s="101"/>
      <c r="G541" s="101"/>
      <c r="H541" s="99"/>
      <c r="I541" s="101"/>
    </row>
    <row r="542" spans="1:9" x14ac:dyDescent="0.25">
      <c r="A542" s="116"/>
      <c r="B542" s="99"/>
      <c r="C542" s="101"/>
      <c r="D542" s="101"/>
      <c r="E542" s="100"/>
      <c r="F542" s="101"/>
      <c r="G542" s="101"/>
      <c r="H542" s="99"/>
      <c r="I542" s="101"/>
    </row>
    <row r="543" spans="1:9" x14ac:dyDescent="0.25">
      <c r="A543" s="116"/>
      <c r="B543" s="99"/>
      <c r="C543" s="101"/>
      <c r="D543" s="101"/>
      <c r="E543" s="100"/>
      <c r="F543" s="101"/>
      <c r="G543" s="101"/>
      <c r="H543" s="99"/>
      <c r="I543" s="101"/>
    </row>
    <row r="544" spans="1:9" x14ac:dyDescent="0.25">
      <c r="A544" s="116"/>
      <c r="B544" s="99"/>
      <c r="C544" s="101"/>
      <c r="D544" s="101"/>
      <c r="E544" s="100"/>
      <c r="F544" s="101"/>
      <c r="G544" s="101"/>
      <c r="H544" s="99"/>
      <c r="I544" s="101"/>
    </row>
    <row r="545" spans="1:9" x14ac:dyDescent="0.25">
      <c r="A545" s="116"/>
      <c r="B545" s="99"/>
      <c r="C545" s="101"/>
      <c r="D545" s="101"/>
      <c r="E545" s="100"/>
      <c r="F545" s="101"/>
      <c r="G545" s="101"/>
      <c r="H545" s="99"/>
      <c r="I545" s="101"/>
    </row>
    <row r="546" spans="1:9" x14ac:dyDescent="0.25">
      <c r="A546" s="116"/>
      <c r="B546" s="99"/>
      <c r="C546" s="101"/>
      <c r="D546" s="101"/>
      <c r="E546" s="100"/>
      <c r="F546" s="101"/>
      <c r="G546" s="101"/>
      <c r="H546" s="99"/>
      <c r="I546" s="101"/>
    </row>
    <row r="547" spans="1:9" x14ac:dyDescent="0.25">
      <c r="A547" s="116"/>
      <c r="B547" s="99"/>
      <c r="C547" s="101"/>
      <c r="D547" s="101"/>
      <c r="E547" s="100"/>
      <c r="F547" s="101"/>
      <c r="G547" s="101"/>
      <c r="H547" s="99"/>
      <c r="I547" s="101"/>
    </row>
    <row r="548" spans="1:9" x14ac:dyDescent="0.25">
      <c r="A548" s="116"/>
      <c r="B548" s="99"/>
      <c r="C548" s="101"/>
      <c r="D548" s="101"/>
      <c r="E548" s="100"/>
      <c r="F548" s="101"/>
      <c r="G548" s="101"/>
      <c r="H548" s="99"/>
      <c r="I548" s="101"/>
    </row>
    <row r="549" spans="1:9" x14ac:dyDescent="0.25">
      <c r="A549" s="116"/>
      <c r="B549" s="99"/>
      <c r="C549" s="101"/>
      <c r="D549" s="101"/>
      <c r="E549" s="100"/>
      <c r="F549" s="101"/>
      <c r="G549" s="101"/>
      <c r="H549" s="99"/>
      <c r="I549" s="101"/>
    </row>
    <row r="550" spans="1:9" x14ac:dyDescent="0.25">
      <c r="A550" s="116"/>
      <c r="B550" s="99"/>
      <c r="C550" s="101"/>
      <c r="D550" s="101"/>
      <c r="E550" s="100"/>
      <c r="F550" s="101"/>
      <c r="G550" s="101"/>
      <c r="H550" s="99"/>
      <c r="I550" s="101"/>
    </row>
    <row r="551" spans="1:9" x14ac:dyDescent="0.25">
      <c r="A551" s="116"/>
      <c r="B551" s="99"/>
      <c r="C551" s="101"/>
      <c r="D551" s="101"/>
      <c r="E551" s="100"/>
      <c r="F551" s="101"/>
      <c r="G551" s="101"/>
      <c r="H551" s="99"/>
      <c r="I551" s="101"/>
    </row>
    <row r="552" spans="1:9" x14ac:dyDescent="0.25">
      <c r="A552" s="116"/>
      <c r="B552" s="99"/>
      <c r="C552" s="101"/>
      <c r="D552" s="101"/>
      <c r="E552" s="100"/>
      <c r="F552" s="101"/>
      <c r="G552" s="101"/>
      <c r="H552" s="99"/>
      <c r="I552" s="101"/>
    </row>
    <row r="553" spans="1:9" x14ac:dyDescent="0.25">
      <c r="A553" s="116"/>
      <c r="B553" s="99"/>
      <c r="C553" s="101"/>
      <c r="D553" s="101"/>
      <c r="E553" s="100"/>
      <c r="F553" s="101"/>
      <c r="G553" s="101"/>
      <c r="H553" s="99"/>
      <c r="I553" s="101"/>
    </row>
    <row r="554" spans="1:9" x14ac:dyDescent="0.25">
      <c r="A554" s="116"/>
      <c r="B554" s="99"/>
      <c r="C554" s="101"/>
      <c r="D554" s="101"/>
      <c r="E554" s="100"/>
      <c r="F554" s="101"/>
      <c r="G554" s="101"/>
      <c r="H554" s="99"/>
      <c r="I554" s="101"/>
    </row>
    <row r="555" spans="1:9" x14ac:dyDescent="0.25">
      <c r="A555" s="116"/>
      <c r="B555" s="99"/>
      <c r="C555" s="101"/>
      <c r="D555" s="101"/>
      <c r="E555" s="100"/>
      <c r="F555" s="101"/>
      <c r="G555" s="101"/>
      <c r="H555" s="99"/>
      <c r="I555" s="101"/>
    </row>
    <row r="556" spans="1:9" x14ac:dyDescent="0.25">
      <c r="A556" s="116"/>
      <c r="B556" s="99"/>
      <c r="C556" s="101"/>
      <c r="D556" s="101"/>
      <c r="E556" s="100"/>
      <c r="F556" s="101"/>
      <c r="G556" s="101"/>
      <c r="H556" s="99"/>
      <c r="I556" s="101"/>
    </row>
    <row r="557" spans="1:9" x14ac:dyDescent="0.25">
      <c r="A557" s="116"/>
      <c r="B557" s="99"/>
      <c r="C557" s="101"/>
      <c r="D557" s="101"/>
      <c r="E557" s="100"/>
      <c r="F557" s="101"/>
      <c r="G557" s="101"/>
      <c r="H557" s="99"/>
      <c r="I557" s="101"/>
    </row>
    <row r="558" spans="1:9" x14ac:dyDescent="0.25">
      <c r="A558" s="116"/>
      <c r="B558" s="99"/>
      <c r="C558" s="101"/>
      <c r="D558" s="101"/>
      <c r="E558" s="100"/>
      <c r="F558" s="101"/>
      <c r="G558" s="101"/>
      <c r="H558" s="99"/>
      <c r="I558" s="101"/>
    </row>
    <row r="559" spans="1:9" x14ac:dyDescent="0.25">
      <c r="A559" s="116"/>
      <c r="B559" s="99"/>
      <c r="C559" s="101"/>
      <c r="D559" s="101"/>
      <c r="E559" s="100"/>
      <c r="F559" s="101"/>
      <c r="G559" s="101"/>
      <c r="H559" s="99"/>
      <c r="I559" s="101"/>
    </row>
    <row r="560" spans="1:9" x14ac:dyDescent="0.25">
      <c r="A560" s="116"/>
      <c r="B560" s="99"/>
      <c r="C560" s="101"/>
      <c r="D560" s="101"/>
      <c r="E560" s="100"/>
      <c r="F560" s="101"/>
      <c r="G560" s="101"/>
      <c r="H560" s="99"/>
      <c r="I560" s="101"/>
    </row>
    <row r="561" spans="1:9" x14ac:dyDescent="0.25">
      <c r="A561" s="116"/>
      <c r="B561" s="99"/>
      <c r="C561" s="101"/>
      <c r="D561" s="101"/>
      <c r="E561" s="100"/>
      <c r="F561" s="101"/>
      <c r="G561" s="101"/>
      <c r="H561" s="99"/>
      <c r="I561" s="101"/>
    </row>
    <row r="562" spans="1:9" x14ac:dyDescent="0.25">
      <c r="A562" s="116"/>
      <c r="B562" s="99"/>
      <c r="C562" s="101"/>
      <c r="D562" s="101"/>
      <c r="E562" s="100"/>
      <c r="F562" s="101"/>
      <c r="G562" s="101"/>
      <c r="H562" s="99"/>
      <c r="I562" s="101"/>
    </row>
    <row r="563" spans="1:9" x14ac:dyDescent="0.25">
      <c r="A563" s="116"/>
      <c r="B563" s="99"/>
      <c r="C563" s="101"/>
      <c r="D563" s="101"/>
      <c r="E563" s="100"/>
      <c r="F563" s="101"/>
      <c r="G563" s="101"/>
      <c r="H563" s="99"/>
      <c r="I563" s="101"/>
    </row>
    <row r="564" spans="1:9" x14ac:dyDescent="0.25">
      <c r="A564" s="116"/>
      <c r="B564" s="99"/>
      <c r="C564" s="101"/>
      <c r="D564" s="101"/>
      <c r="E564" s="100"/>
      <c r="F564" s="101"/>
      <c r="G564" s="101"/>
      <c r="H564" s="99"/>
      <c r="I564" s="101"/>
    </row>
    <row r="565" spans="1:9" x14ac:dyDescent="0.25">
      <c r="A565" s="116"/>
      <c r="B565" s="99"/>
      <c r="C565" s="101"/>
      <c r="D565" s="101"/>
      <c r="E565" s="100"/>
      <c r="F565" s="101"/>
      <c r="G565" s="101"/>
      <c r="H565" s="99"/>
      <c r="I565" s="101"/>
    </row>
    <row r="566" spans="1:9" x14ac:dyDescent="0.25">
      <c r="A566" s="116"/>
      <c r="B566" s="99"/>
      <c r="C566" s="101"/>
      <c r="D566" s="101"/>
      <c r="E566" s="100"/>
      <c r="F566" s="101"/>
      <c r="G566" s="101"/>
      <c r="H566" s="99"/>
      <c r="I566" s="101"/>
    </row>
    <row r="567" spans="1:9" x14ac:dyDescent="0.25">
      <c r="A567" s="116"/>
      <c r="B567" s="99"/>
      <c r="C567" s="101"/>
      <c r="D567" s="101"/>
      <c r="E567" s="100"/>
      <c r="F567" s="101"/>
      <c r="G567" s="101"/>
      <c r="H567" s="99"/>
      <c r="I567" s="101"/>
    </row>
    <row r="568" spans="1:9" x14ac:dyDescent="0.25">
      <c r="A568" s="116"/>
      <c r="B568" s="99"/>
      <c r="C568" s="101"/>
      <c r="D568" s="101"/>
      <c r="E568" s="100"/>
      <c r="F568" s="101"/>
      <c r="G568" s="101"/>
      <c r="H568" s="99"/>
      <c r="I568" s="101"/>
    </row>
    <row r="569" spans="1:9" x14ac:dyDescent="0.25">
      <c r="A569" s="116"/>
      <c r="B569" s="99"/>
      <c r="C569" s="101"/>
      <c r="D569" s="101"/>
      <c r="E569" s="100"/>
      <c r="F569" s="101"/>
      <c r="G569" s="101"/>
      <c r="H569" s="99"/>
      <c r="I569" s="101"/>
    </row>
    <row r="570" spans="1:9" x14ac:dyDescent="0.25">
      <c r="A570" s="116"/>
      <c r="B570" s="99"/>
      <c r="C570" s="101"/>
      <c r="D570" s="101"/>
      <c r="E570" s="100"/>
      <c r="F570" s="101"/>
      <c r="G570" s="101"/>
      <c r="H570" s="99"/>
      <c r="I570" s="101"/>
    </row>
    <row r="571" spans="1:9" x14ac:dyDescent="0.25">
      <c r="A571" s="116"/>
      <c r="B571" s="99"/>
      <c r="C571" s="101"/>
      <c r="D571" s="101"/>
      <c r="E571" s="100"/>
      <c r="F571" s="101"/>
      <c r="G571" s="101"/>
      <c r="H571" s="99"/>
      <c r="I571" s="101"/>
    </row>
    <row r="572" spans="1:9" x14ac:dyDescent="0.25">
      <c r="A572" s="116"/>
      <c r="B572" s="99"/>
      <c r="C572" s="101"/>
      <c r="D572" s="101"/>
      <c r="E572" s="100"/>
      <c r="F572" s="101"/>
      <c r="G572" s="101"/>
      <c r="H572" s="99"/>
      <c r="I572" s="101"/>
    </row>
    <row r="573" spans="1:9" x14ac:dyDescent="0.25">
      <c r="A573" s="116"/>
      <c r="B573" s="99"/>
      <c r="C573" s="101"/>
      <c r="D573" s="101"/>
      <c r="E573" s="100"/>
      <c r="F573" s="101"/>
      <c r="G573" s="101"/>
      <c r="H573" s="99"/>
      <c r="I573" s="101"/>
    </row>
    <row r="574" spans="1:9" x14ac:dyDescent="0.25">
      <c r="A574" s="116"/>
      <c r="B574" s="99"/>
      <c r="C574" s="101"/>
      <c r="D574" s="101"/>
      <c r="E574" s="100"/>
      <c r="F574" s="101"/>
      <c r="G574" s="101"/>
      <c r="H574" s="99"/>
      <c r="I574" s="101"/>
    </row>
    <row r="575" spans="1:9" x14ac:dyDescent="0.25">
      <c r="A575" s="116"/>
      <c r="B575" s="99"/>
      <c r="C575" s="101"/>
      <c r="D575" s="101"/>
      <c r="E575" s="100"/>
      <c r="F575" s="101"/>
      <c r="G575" s="101"/>
      <c r="H575" s="99"/>
      <c r="I575" s="101"/>
    </row>
    <row r="576" spans="1:9" x14ac:dyDescent="0.25">
      <c r="A576" s="116"/>
      <c r="B576" s="99"/>
      <c r="C576" s="101"/>
      <c r="D576" s="101"/>
      <c r="E576" s="100"/>
      <c r="F576" s="101"/>
      <c r="G576" s="101"/>
      <c r="H576" s="99"/>
      <c r="I576" s="101"/>
    </row>
    <row r="577" spans="1:11" x14ac:dyDescent="0.25">
      <c r="A577" s="116"/>
      <c r="B577" s="99"/>
      <c r="C577" s="101"/>
      <c r="D577" s="101"/>
      <c r="E577" s="100"/>
      <c r="F577" s="101"/>
      <c r="G577" s="101"/>
      <c r="H577" s="99"/>
      <c r="I577" s="101"/>
    </row>
    <row r="578" spans="1:11" x14ac:dyDescent="0.25">
      <c r="A578" s="116"/>
      <c r="B578" s="99"/>
      <c r="C578" s="101"/>
      <c r="D578" s="101"/>
      <c r="E578" s="100"/>
      <c r="F578" s="101"/>
      <c r="G578" s="101"/>
      <c r="H578" s="99"/>
      <c r="I578" s="101"/>
    </row>
    <row r="579" spans="1:11" x14ac:dyDescent="0.25">
      <c r="A579" s="116"/>
      <c r="B579" s="99"/>
      <c r="C579" s="101"/>
      <c r="D579" s="101"/>
      <c r="E579" s="100"/>
      <c r="F579" s="101"/>
      <c r="G579" s="101"/>
      <c r="H579" s="99"/>
      <c r="I579" s="101"/>
    </row>
    <row r="580" spans="1:11" x14ac:dyDescent="0.25">
      <c r="A580" s="116"/>
      <c r="B580" s="99"/>
      <c r="C580" s="101"/>
      <c r="D580" s="101"/>
      <c r="E580" s="100"/>
      <c r="F580" s="101"/>
      <c r="G580" s="101"/>
      <c r="H580" s="99"/>
      <c r="I580" s="101"/>
    </row>
    <row r="581" spans="1:11" x14ac:dyDescent="0.25">
      <c r="A581" s="116"/>
      <c r="B581" s="99"/>
      <c r="C581" s="101"/>
      <c r="D581" s="101"/>
      <c r="E581" s="100"/>
      <c r="F581" s="101"/>
      <c r="G581" s="101"/>
      <c r="H581" s="99"/>
      <c r="I581" s="101"/>
    </row>
    <row r="582" spans="1:11" x14ac:dyDescent="0.25">
      <c r="A582" s="116"/>
      <c r="B582" s="99"/>
      <c r="C582" s="101"/>
      <c r="D582" s="101"/>
      <c r="E582" s="100"/>
      <c r="F582" s="101"/>
      <c r="G582" s="101"/>
      <c r="H582" s="99"/>
      <c r="I582" s="101"/>
    </row>
    <row r="583" spans="1:11" x14ac:dyDescent="0.25">
      <c r="A583" s="116"/>
      <c r="B583" s="99"/>
      <c r="C583" s="101"/>
      <c r="D583" s="101"/>
      <c r="E583" s="100"/>
      <c r="F583" s="101"/>
      <c r="G583" s="101"/>
      <c r="H583" s="99"/>
      <c r="I583" s="101"/>
    </row>
    <row r="584" spans="1:11" x14ac:dyDescent="0.25">
      <c r="A584" s="116"/>
      <c r="B584" s="99"/>
      <c r="C584" s="101"/>
      <c r="D584" s="101"/>
      <c r="E584" s="100"/>
      <c r="F584" s="101"/>
      <c r="G584" s="101"/>
      <c r="H584" s="99"/>
      <c r="I584" s="101"/>
    </row>
    <row r="585" spans="1:11" x14ac:dyDescent="0.25">
      <c r="A585" s="116"/>
      <c r="B585" s="99"/>
      <c r="C585" s="101"/>
      <c r="D585" s="101"/>
      <c r="E585" s="100"/>
      <c r="F585" s="101"/>
      <c r="G585" s="101"/>
      <c r="H585" s="99"/>
      <c r="I585" s="101"/>
    </row>
    <row r="586" spans="1:11" x14ac:dyDescent="0.25">
      <c r="A586" s="116"/>
      <c r="B586" s="99"/>
      <c r="C586" s="101"/>
      <c r="D586" s="101"/>
      <c r="E586" s="100"/>
      <c r="F586" s="101"/>
      <c r="G586" s="101"/>
      <c r="H586" s="99"/>
      <c r="I586" s="101"/>
    </row>
    <row r="587" spans="1:11" x14ac:dyDescent="0.25">
      <c r="A587" s="120">
        <v>43131</v>
      </c>
      <c r="B587" s="104" t="s">
        <v>260</v>
      </c>
      <c r="C587" s="105" t="s">
        <v>261</v>
      </c>
      <c r="D587" s="105" t="s">
        <v>262</v>
      </c>
      <c r="E587" s="106">
        <v>22600</v>
      </c>
      <c r="F587" s="105" t="s">
        <v>263</v>
      </c>
      <c r="G587" s="104" t="s">
        <v>257</v>
      </c>
      <c r="H587" s="107" t="s">
        <v>274</v>
      </c>
      <c r="I587" s="105" t="s">
        <v>258</v>
      </c>
      <c r="J587">
        <f t="shared" ref="J587:J595" si="4">E587/9000</f>
        <v>2.5111111111111111</v>
      </c>
      <c r="K587">
        <v>9000</v>
      </c>
    </row>
    <row r="588" spans="1:11" x14ac:dyDescent="0.25">
      <c r="A588" s="116">
        <v>43131</v>
      </c>
      <c r="B588" s="102" t="s">
        <v>237</v>
      </c>
      <c r="C588" s="101" t="s">
        <v>273</v>
      </c>
      <c r="D588" s="101" t="s">
        <v>262</v>
      </c>
      <c r="E588" s="112">
        <v>4576</v>
      </c>
      <c r="F588" s="101" t="s">
        <v>263</v>
      </c>
      <c r="G588" s="102" t="s">
        <v>257</v>
      </c>
      <c r="H588" s="98" t="s">
        <v>275</v>
      </c>
      <c r="I588" s="101" t="s">
        <v>258</v>
      </c>
      <c r="J588">
        <f t="shared" si="4"/>
        <v>0.50844444444444448</v>
      </c>
      <c r="K588">
        <v>9000</v>
      </c>
    </row>
    <row r="589" spans="1:11" x14ac:dyDescent="0.25">
      <c r="A589" s="116">
        <v>43131</v>
      </c>
      <c r="B589" s="102" t="s">
        <v>276</v>
      </c>
      <c r="C589" s="101" t="s">
        <v>273</v>
      </c>
      <c r="D589" s="101" t="s">
        <v>262</v>
      </c>
      <c r="E589" s="112">
        <v>2981</v>
      </c>
      <c r="F589" s="101" t="s">
        <v>263</v>
      </c>
      <c r="G589" s="102" t="s">
        <v>257</v>
      </c>
      <c r="H589" s="98" t="s">
        <v>277</v>
      </c>
      <c r="I589" s="101" t="s">
        <v>258</v>
      </c>
      <c r="J589">
        <f t="shared" si="4"/>
        <v>0.3312222222222222</v>
      </c>
      <c r="K589">
        <v>9000</v>
      </c>
    </row>
    <row r="590" spans="1:11" x14ac:dyDescent="0.25">
      <c r="A590" s="116">
        <v>43131</v>
      </c>
      <c r="B590" s="102" t="s">
        <v>278</v>
      </c>
      <c r="C590" s="101" t="s">
        <v>273</v>
      </c>
      <c r="D590" s="101" t="s">
        <v>262</v>
      </c>
      <c r="E590" s="112">
        <v>331</v>
      </c>
      <c r="F590" s="101" t="s">
        <v>263</v>
      </c>
      <c r="G590" s="102" t="s">
        <v>257</v>
      </c>
      <c r="H590" s="98" t="s">
        <v>279</v>
      </c>
      <c r="I590" s="101" t="s">
        <v>258</v>
      </c>
      <c r="J590">
        <f t="shared" si="4"/>
        <v>3.6777777777777777E-2</v>
      </c>
      <c r="K590">
        <v>9000</v>
      </c>
    </row>
    <row r="591" spans="1:11" x14ac:dyDescent="0.25">
      <c r="A591" s="116">
        <v>43131</v>
      </c>
      <c r="B591" s="102" t="s">
        <v>280</v>
      </c>
      <c r="C591" s="101" t="s">
        <v>273</v>
      </c>
      <c r="D591" s="101" t="s">
        <v>262</v>
      </c>
      <c r="E591" s="112">
        <v>2547</v>
      </c>
      <c r="F591" s="101" t="s">
        <v>263</v>
      </c>
      <c r="G591" s="102" t="s">
        <v>257</v>
      </c>
      <c r="H591" s="98" t="s">
        <v>281</v>
      </c>
      <c r="I591" s="101" t="s">
        <v>258</v>
      </c>
      <c r="J591">
        <f t="shared" si="4"/>
        <v>0.28299999999999997</v>
      </c>
      <c r="K591">
        <v>9000</v>
      </c>
    </row>
    <row r="592" spans="1:11" x14ac:dyDescent="0.25">
      <c r="A592" s="116">
        <v>43131</v>
      </c>
      <c r="B592" s="102" t="s">
        <v>238</v>
      </c>
      <c r="C592" s="101" t="s">
        <v>273</v>
      </c>
      <c r="D592" s="101" t="s">
        <v>262</v>
      </c>
      <c r="E592" s="112">
        <v>22927</v>
      </c>
      <c r="F592" s="101" t="s">
        <v>263</v>
      </c>
      <c r="G592" s="102" t="s">
        <v>257</v>
      </c>
      <c r="H592" s="98" t="s">
        <v>282</v>
      </c>
      <c r="I592" s="101" t="s">
        <v>258</v>
      </c>
      <c r="J592">
        <f t="shared" si="4"/>
        <v>2.5474444444444444</v>
      </c>
      <c r="K592">
        <v>9000</v>
      </c>
    </row>
    <row r="593" spans="1:11" x14ac:dyDescent="0.25">
      <c r="A593" s="116">
        <v>43131</v>
      </c>
      <c r="B593" s="102" t="s">
        <v>283</v>
      </c>
      <c r="C593" s="101" t="s">
        <v>273</v>
      </c>
      <c r="D593" s="101" t="s">
        <v>262</v>
      </c>
      <c r="E593" s="112">
        <v>25424</v>
      </c>
      <c r="F593" s="101" t="s">
        <v>263</v>
      </c>
      <c r="G593" s="102" t="s">
        <v>257</v>
      </c>
      <c r="H593" s="98" t="s">
        <v>284</v>
      </c>
      <c r="I593" s="101" t="s">
        <v>258</v>
      </c>
      <c r="J593">
        <f t="shared" si="4"/>
        <v>2.8248888888888888</v>
      </c>
      <c r="K593">
        <v>9000</v>
      </c>
    </row>
    <row r="594" spans="1:11" x14ac:dyDescent="0.25">
      <c r="A594" s="116">
        <v>43131</v>
      </c>
      <c r="B594" s="121" t="s">
        <v>285</v>
      </c>
      <c r="C594" s="101" t="s">
        <v>273</v>
      </c>
      <c r="D594" s="101" t="s">
        <v>262</v>
      </c>
      <c r="E594" s="100">
        <v>27450</v>
      </c>
      <c r="F594" s="117" t="s">
        <v>286</v>
      </c>
      <c r="G594" s="102" t="s">
        <v>257</v>
      </c>
      <c r="H594" s="98" t="s">
        <v>287</v>
      </c>
      <c r="I594" s="101" t="s">
        <v>258</v>
      </c>
      <c r="J594">
        <f t="shared" si="4"/>
        <v>3.05</v>
      </c>
      <c r="K594">
        <v>9000</v>
      </c>
    </row>
    <row r="595" spans="1:11" x14ac:dyDescent="0.25">
      <c r="A595" s="116">
        <v>43131</v>
      </c>
      <c r="B595" s="121" t="s">
        <v>288</v>
      </c>
      <c r="C595" s="101" t="s">
        <v>273</v>
      </c>
      <c r="D595" s="101" t="s">
        <v>262</v>
      </c>
      <c r="E595" s="100">
        <v>152550</v>
      </c>
      <c r="F595" s="117" t="s">
        <v>286</v>
      </c>
      <c r="G595" s="102" t="s">
        <v>257</v>
      </c>
      <c r="H595" s="98" t="s">
        <v>289</v>
      </c>
      <c r="I595" s="101" t="s">
        <v>258</v>
      </c>
      <c r="J595">
        <f t="shared" si="4"/>
        <v>16.95</v>
      </c>
      <c r="K595">
        <v>9000</v>
      </c>
    </row>
  </sheetData>
  <autoFilter ref="A1:K231">
    <sortState ref="A2:K231">
      <sortCondition ref="A1:A231"/>
    </sortState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3" workbookViewId="0">
      <selection activeCell="E32" sqref="E32"/>
    </sheetView>
  </sheetViews>
  <sheetFormatPr baseColWidth="10" defaultRowHeight="15" x14ac:dyDescent="0.25"/>
  <cols>
    <col min="2" max="2" width="21.42578125" customWidth="1"/>
    <col min="3" max="3" width="17.7109375" customWidth="1"/>
    <col min="4" max="4" width="21.5703125" customWidth="1"/>
    <col min="5" max="5" width="20.140625" customWidth="1"/>
    <col min="6" max="6" width="16.42578125" customWidth="1"/>
    <col min="7" max="7" width="16" customWidth="1"/>
    <col min="9" max="9" width="15.7109375" customWidth="1"/>
    <col min="10" max="10" width="18" customWidth="1"/>
  </cols>
  <sheetData>
    <row r="1" spans="1:10" ht="51.75" x14ac:dyDescent="0.25">
      <c r="A1" s="130" t="s">
        <v>469</v>
      </c>
      <c r="B1" s="130" t="s">
        <v>470</v>
      </c>
      <c r="C1" s="131" t="s">
        <v>556</v>
      </c>
      <c r="D1" s="131" t="s">
        <v>471</v>
      </c>
      <c r="E1" s="131" t="s">
        <v>472</v>
      </c>
      <c r="F1" s="131" t="s">
        <v>473</v>
      </c>
      <c r="G1" s="131" t="s">
        <v>474</v>
      </c>
      <c r="H1" s="132" t="s">
        <v>475</v>
      </c>
      <c r="I1" s="132" t="s">
        <v>476</v>
      </c>
      <c r="J1" s="131" t="s">
        <v>555</v>
      </c>
    </row>
    <row r="2" spans="1:10" x14ac:dyDescent="0.25">
      <c r="A2" s="133" t="s">
        <v>22</v>
      </c>
      <c r="B2" s="134" t="s">
        <v>256</v>
      </c>
      <c r="C2" s="135">
        <v>-191000</v>
      </c>
      <c r="D2" s="136">
        <f>+GETPIVOTDATA("SORTIES",'Montant reçu individuel'!$A$3,"Nom","Baldé")</f>
        <v>494000</v>
      </c>
      <c r="E2" s="137">
        <f>+GETPIVOTDATA("Montant dépensé",Individuel!$A$3,"Nom","Baldé")</f>
        <v>303000</v>
      </c>
      <c r="F2" s="137"/>
      <c r="G2" s="138"/>
      <c r="H2" s="139"/>
      <c r="I2" s="138"/>
      <c r="J2" s="140">
        <f t="shared" ref="J2:J10" si="0">+C2+D2-E2-I2</f>
        <v>0</v>
      </c>
    </row>
    <row r="3" spans="1:10" x14ac:dyDescent="0.25">
      <c r="A3" s="133" t="s">
        <v>152</v>
      </c>
      <c r="B3" s="134" t="s">
        <v>256</v>
      </c>
      <c r="C3" s="135">
        <v>3500</v>
      </c>
      <c r="D3" s="136">
        <f>+GETPIVOTDATA("SORTIES",'Montant reçu individuel'!$A$3,"Nom","Castro")</f>
        <v>420000</v>
      </c>
      <c r="E3" s="137">
        <f>+GETPIVOTDATA("Montant dépensé",Individuel!$A$3,"Nom","Castro")</f>
        <v>420000</v>
      </c>
      <c r="F3" s="137"/>
      <c r="G3" s="138"/>
      <c r="H3" s="139"/>
      <c r="I3" s="138"/>
      <c r="J3" s="140">
        <f t="shared" si="0"/>
        <v>3500</v>
      </c>
    </row>
    <row r="4" spans="1:10" x14ac:dyDescent="0.25">
      <c r="A4" s="133" t="s">
        <v>477</v>
      </c>
      <c r="B4" s="134" t="s">
        <v>394</v>
      </c>
      <c r="C4" s="135">
        <v>0</v>
      </c>
      <c r="D4" s="136">
        <f>+GETPIVOTDATA("SORTIES",'Montant reçu individuel'!$A$3,"Nom","Charlotte")</f>
        <v>12050000</v>
      </c>
      <c r="E4" s="137">
        <f>+GETPIVOTDATA("Montant dépensé",Individuel!$A$3,"Nom","Charlotte")</f>
        <v>12050000</v>
      </c>
      <c r="F4" s="137"/>
      <c r="G4" s="138"/>
      <c r="H4" s="139"/>
      <c r="I4" s="138"/>
      <c r="J4" s="140">
        <f t="shared" si="0"/>
        <v>0</v>
      </c>
    </row>
    <row r="5" spans="1:10" x14ac:dyDescent="0.25">
      <c r="A5" s="133" t="s">
        <v>21</v>
      </c>
      <c r="B5" s="134" t="s">
        <v>357</v>
      </c>
      <c r="C5" s="135">
        <v>96000</v>
      </c>
      <c r="D5" s="136">
        <f>+GETPIVOTDATA("SORTIES",'Montant reçu individuel'!$A$3,"Nom","E19")</f>
        <v>3625000</v>
      </c>
      <c r="E5" s="137">
        <f>+GETPIVOTDATA("Montant dépensé",Individuel!$A$3,"Nom","E19")</f>
        <v>3736000</v>
      </c>
      <c r="F5" s="137"/>
      <c r="G5" s="138"/>
      <c r="H5" s="139"/>
      <c r="I5" s="138"/>
      <c r="J5" s="140">
        <f t="shared" si="0"/>
        <v>-15000</v>
      </c>
    </row>
    <row r="6" spans="1:10" x14ac:dyDescent="0.25">
      <c r="A6" s="133" t="s">
        <v>20</v>
      </c>
      <c r="B6" s="134" t="s">
        <v>357</v>
      </c>
      <c r="C6" s="135">
        <v>30000</v>
      </c>
      <c r="D6" s="134">
        <f>+GETPIVOTDATA("SORTIES",'Montant reçu individuel'!$A$3,"Nom","E37")</f>
        <v>885000</v>
      </c>
      <c r="E6" s="137">
        <f>+GETPIVOTDATA("Montant dépensé",Individuel!$A$3,"Nom","E37")</f>
        <v>885000</v>
      </c>
      <c r="F6" s="137"/>
      <c r="G6" s="138"/>
      <c r="H6" s="139"/>
      <c r="I6" s="138"/>
      <c r="J6" s="140">
        <f t="shared" si="0"/>
        <v>30000</v>
      </c>
    </row>
    <row r="7" spans="1:10" x14ac:dyDescent="0.25">
      <c r="A7" s="133" t="s">
        <v>27</v>
      </c>
      <c r="B7" s="134" t="s">
        <v>262</v>
      </c>
      <c r="C7" s="135">
        <v>0</v>
      </c>
      <c r="D7" s="134">
        <f>+GETPIVOTDATA("SORTIES",'Montant reçu individuel'!$A$3,"Nom","Moné")</f>
        <v>11606640</v>
      </c>
      <c r="E7" s="137">
        <f>+GETPIVOTDATA("Montant dépensé",Individuel!$A$3,"Nom","Moné")</f>
        <v>11606640</v>
      </c>
      <c r="F7" s="137"/>
      <c r="G7" s="138"/>
      <c r="H7" s="139"/>
      <c r="I7" s="138"/>
      <c r="J7" s="140">
        <f t="shared" si="0"/>
        <v>0</v>
      </c>
    </row>
    <row r="8" spans="1:10" x14ac:dyDescent="0.25">
      <c r="A8" s="133" t="s">
        <v>478</v>
      </c>
      <c r="B8" s="134" t="s">
        <v>394</v>
      </c>
      <c r="C8" s="135">
        <v>6318200</v>
      </c>
      <c r="D8" s="134">
        <f>+GETPIVOTDATA("SORTIES",'Montant reçu individuel'!$A$3,"Nom","Saïdou")</f>
        <v>8630450</v>
      </c>
      <c r="E8" s="137">
        <f>+GETPIVOTDATA("Montant dépensé",Individuel!$A$3,"Nom","Saïdou")</f>
        <v>8934450</v>
      </c>
      <c r="F8" s="137"/>
      <c r="G8" s="138"/>
      <c r="H8" s="139"/>
      <c r="I8" s="138">
        <v>6000000</v>
      </c>
      <c r="J8" s="140">
        <f t="shared" si="0"/>
        <v>14200</v>
      </c>
    </row>
    <row r="9" spans="1:10" x14ac:dyDescent="0.25">
      <c r="A9" s="133" t="s">
        <v>29</v>
      </c>
      <c r="B9" s="134" t="s">
        <v>256</v>
      </c>
      <c r="C9" s="135">
        <v>368400</v>
      </c>
      <c r="D9" s="134">
        <f>+GETPIVOTDATA("SORTIES",'Montant reçu individuel'!$A$3,"Nom","Sessou")</f>
        <v>904000</v>
      </c>
      <c r="E9" s="137">
        <f>+GETPIVOTDATA("Montant dépensé",Individuel!$A$3,"Nom","Sessou")</f>
        <v>990000</v>
      </c>
      <c r="F9" s="137"/>
      <c r="G9" s="138"/>
      <c r="H9" s="139"/>
      <c r="I9" s="138">
        <v>100400</v>
      </c>
      <c r="J9" s="140">
        <f t="shared" si="0"/>
        <v>182000</v>
      </c>
    </row>
    <row r="10" spans="1:10" x14ac:dyDescent="0.25">
      <c r="A10" s="133" t="s">
        <v>19</v>
      </c>
      <c r="B10" s="134" t="s">
        <v>479</v>
      </c>
      <c r="C10" s="135">
        <v>364500</v>
      </c>
      <c r="D10" s="134">
        <f>+GETPIVOTDATA("SORTIES",'Montant reçu individuel'!$A$3,"Nom","Tamba")</f>
        <v>2120000</v>
      </c>
      <c r="E10" s="137">
        <f>+GETPIVOTDATA("Montant dépensé",Individuel!$A$3,"Nom","Tamba")</f>
        <v>2070000</v>
      </c>
      <c r="F10" s="137"/>
      <c r="G10" s="138"/>
      <c r="H10" s="139"/>
      <c r="I10" s="138">
        <v>300000</v>
      </c>
      <c r="J10" s="140">
        <f t="shared" si="0"/>
        <v>114500</v>
      </c>
    </row>
    <row r="11" spans="1:10" x14ac:dyDescent="0.25">
      <c r="A11" s="141" t="s">
        <v>480</v>
      </c>
      <c r="B11" s="142"/>
      <c r="C11" s="143">
        <f>SUM(C2:C10)</f>
        <v>6989600</v>
      </c>
      <c r="D11" s="144">
        <f>SUM(D2:D10)</f>
        <v>40735090</v>
      </c>
      <c r="E11" s="144">
        <f>SUM(E2:E10)</f>
        <v>40995090</v>
      </c>
      <c r="F11" s="144"/>
      <c r="G11" s="143">
        <f>SUM(G3:G10)</f>
        <v>0</v>
      </c>
      <c r="H11" s="143">
        <f>SUM(H3:H10)</f>
        <v>0</v>
      </c>
      <c r="I11" s="143">
        <f>SUM(I3:I10)</f>
        <v>6400400</v>
      </c>
      <c r="J11" s="145">
        <f>SUM(J2:J10)</f>
        <v>329200</v>
      </c>
    </row>
    <row r="12" spans="1:10" x14ac:dyDescent="0.25">
      <c r="A12" s="146" t="s">
        <v>481</v>
      </c>
      <c r="B12" s="147" t="s">
        <v>482</v>
      </c>
      <c r="C12" s="148">
        <v>415138</v>
      </c>
      <c r="D12" s="148"/>
      <c r="E12" s="148">
        <f>+GETPIVOTDATA("Montant dépensé",Individuel!$A$3,"Nom","BPMG GNF")</f>
        <v>14050400</v>
      </c>
      <c r="F12" s="148">
        <v>63000000</v>
      </c>
      <c r="G12" s="148">
        <f>8000000+8000000+13000000+7000000+8000000</f>
        <v>44000000</v>
      </c>
      <c r="H12" s="149"/>
      <c r="I12" s="148">
        <v>0</v>
      </c>
      <c r="J12" s="150">
        <f>+C12+D12-E12+F12-G12+H12</f>
        <v>5364738</v>
      </c>
    </row>
    <row r="13" spans="1:10" x14ac:dyDescent="0.25">
      <c r="A13" s="151" t="s">
        <v>483</v>
      </c>
      <c r="B13" s="152" t="s">
        <v>484</v>
      </c>
      <c r="C13" s="153">
        <v>-6182044.7999999998</v>
      </c>
      <c r="D13" s="154">
        <f>6903.1*9000</f>
        <v>62127900</v>
      </c>
      <c r="E13" s="155">
        <f>+GETPIVOTDATA("Montant dépensé",Individuel!$A$3,"Nom","BPMG USD")</f>
        <v>180000</v>
      </c>
      <c r="F13" s="155">
        <v>-63000000</v>
      </c>
      <c r="G13" s="156"/>
      <c r="H13" s="154"/>
      <c r="I13" s="155"/>
      <c r="J13" s="157">
        <f>+C13+D13-E13+F13-G13+H13</f>
        <v>-7234144.799999997</v>
      </c>
    </row>
    <row r="14" spans="1:10" x14ac:dyDescent="0.25">
      <c r="A14" s="158"/>
      <c r="B14" s="159">
        <v>0</v>
      </c>
      <c r="C14" s="159"/>
      <c r="D14" s="159"/>
      <c r="E14" s="159"/>
      <c r="F14" s="159"/>
      <c r="G14" s="160"/>
      <c r="H14" s="159"/>
      <c r="I14" s="159"/>
      <c r="J14" s="157">
        <f>+C14+D14-E14+G14</f>
        <v>0</v>
      </c>
    </row>
    <row r="15" spans="1:10" ht="15.75" thickBot="1" x14ac:dyDescent="0.3">
      <c r="A15" s="161" t="s">
        <v>485</v>
      </c>
      <c r="B15" s="161"/>
      <c r="C15" s="162">
        <f t="shared" ref="C15:J15" si="1">SUM(C12:C14)</f>
        <v>-5766906.7999999998</v>
      </c>
      <c r="D15" s="162">
        <f t="shared" si="1"/>
        <v>62127900</v>
      </c>
      <c r="E15" s="162">
        <f>SUM(E12:E14)</f>
        <v>14230400</v>
      </c>
      <c r="F15" s="162">
        <f t="shared" si="1"/>
        <v>0</v>
      </c>
      <c r="G15" s="162">
        <f t="shared" si="1"/>
        <v>44000000</v>
      </c>
      <c r="H15" s="163">
        <f t="shared" si="1"/>
        <v>0</v>
      </c>
      <c r="I15" s="164">
        <f t="shared" si="1"/>
        <v>0</v>
      </c>
      <c r="J15" s="165">
        <f t="shared" si="1"/>
        <v>-1869406.799999997</v>
      </c>
    </row>
    <row r="16" spans="1:10" ht="15.75" thickBot="1" x14ac:dyDescent="0.3">
      <c r="A16" s="166" t="s">
        <v>486</v>
      </c>
      <c r="B16" s="167"/>
      <c r="C16" s="168">
        <f>+C11+C15</f>
        <v>1222693.2000000002</v>
      </c>
      <c r="D16" s="168">
        <f>+D11+D15</f>
        <v>102862990</v>
      </c>
      <c r="E16" s="168">
        <f>+E11+E15</f>
        <v>55225490</v>
      </c>
      <c r="F16" s="168"/>
      <c r="G16" s="168">
        <f>+G11+G15</f>
        <v>44000000</v>
      </c>
      <c r="H16" s="168">
        <f>+H11+H15</f>
        <v>0</v>
      </c>
      <c r="I16" s="168">
        <f>+I11+I15</f>
        <v>6400400</v>
      </c>
      <c r="J16" s="169">
        <f>+J11+J15</f>
        <v>-1540206.799999997</v>
      </c>
    </row>
    <row r="17" spans="1:10" x14ac:dyDescent="0.25">
      <c r="A17" s="170"/>
      <c r="B17" s="170"/>
      <c r="C17" s="170"/>
      <c r="D17" s="170"/>
      <c r="E17" s="171"/>
      <c r="F17" s="170"/>
      <c r="G17" s="170"/>
      <c r="H17" s="170"/>
      <c r="I17" s="170"/>
      <c r="J17" s="170"/>
    </row>
    <row r="18" spans="1:10" x14ac:dyDescent="0.25">
      <c r="A18" s="172" t="s">
        <v>487</v>
      </c>
      <c r="B18" s="173"/>
      <c r="C18" s="174">
        <v>22096326</v>
      </c>
      <c r="D18" s="173">
        <v>50400400</v>
      </c>
      <c r="E18" s="173">
        <v>40735090</v>
      </c>
      <c r="F18" s="173"/>
      <c r="G18" s="173"/>
      <c r="H18" s="173"/>
      <c r="I18" s="173">
        <f>C18+D18-E18</f>
        <v>31761636</v>
      </c>
      <c r="J18" s="170"/>
    </row>
    <row r="19" spans="1:10" x14ac:dyDescent="0.25">
      <c r="A19" s="175"/>
      <c r="B19" s="175"/>
      <c r="C19" s="175"/>
      <c r="D19" s="175"/>
      <c r="E19" s="175"/>
      <c r="F19" s="175"/>
      <c r="G19" s="175"/>
      <c r="H19" s="175"/>
      <c r="I19" s="175"/>
      <c r="J19" s="170"/>
    </row>
    <row r="20" spans="1:10" x14ac:dyDescent="0.25">
      <c r="A20" s="176" t="s">
        <v>489</v>
      </c>
      <c r="B20" s="177"/>
      <c r="C20" s="175"/>
      <c r="D20" s="176" t="s">
        <v>488</v>
      </c>
      <c r="E20" s="177"/>
      <c r="F20" s="178"/>
      <c r="G20" s="175"/>
      <c r="H20" s="176" t="s">
        <v>502</v>
      </c>
      <c r="I20" s="177"/>
      <c r="J20" s="179"/>
    </row>
    <row r="21" spans="1:10" x14ac:dyDescent="0.25">
      <c r="A21" s="180" t="s">
        <v>490</v>
      </c>
      <c r="B21" s="181">
        <f>+C18</f>
        <v>22096326</v>
      </c>
      <c r="C21" s="175"/>
      <c r="D21" s="180" t="s">
        <v>491</v>
      </c>
      <c r="E21" s="182">
        <f>+D13</f>
        <v>62127900</v>
      </c>
      <c r="F21" s="178"/>
      <c r="G21" s="175"/>
      <c r="H21" s="180" t="s">
        <v>490</v>
      </c>
      <c r="I21" s="182">
        <f>+I18</f>
        <v>31761636</v>
      </c>
      <c r="J21" s="170"/>
    </row>
    <row r="22" spans="1:10" x14ac:dyDescent="0.25">
      <c r="A22" s="180" t="s">
        <v>492</v>
      </c>
      <c r="B22" s="182">
        <f>+C15</f>
        <v>-5766906.7999999998</v>
      </c>
      <c r="C22" s="175"/>
      <c r="D22" s="180" t="s">
        <v>493</v>
      </c>
      <c r="E22" s="182">
        <f>+E16</f>
        <v>55225490</v>
      </c>
      <c r="F22" s="178"/>
      <c r="G22" s="175"/>
      <c r="H22" s="180" t="s">
        <v>492</v>
      </c>
      <c r="I22" s="182">
        <f>+J15</f>
        <v>-1869406.799999997</v>
      </c>
      <c r="J22" s="170"/>
    </row>
    <row r="23" spans="1:10" x14ac:dyDescent="0.25">
      <c r="A23" s="180" t="s">
        <v>494</v>
      </c>
      <c r="B23" s="182">
        <f>+C11</f>
        <v>6989600</v>
      </c>
      <c r="C23" s="175"/>
      <c r="D23" s="180"/>
      <c r="E23" s="182"/>
      <c r="F23" s="178"/>
      <c r="G23" s="175"/>
      <c r="H23" s="180" t="s">
        <v>495</v>
      </c>
      <c r="I23" s="182">
        <f>+J11</f>
        <v>329200</v>
      </c>
      <c r="J23" s="170"/>
    </row>
    <row r="24" spans="1:10" x14ac:dyDescent="0.25">
      <c r="A24" s="183" t="s">
        <v>496</v>
      </c>
      <c r="B24" s="184">
        <f>SUM(B21:B23)</f>
        <v>23319019.199999999</v>
      </c>
      <c r="C24" s="175"/>
      <c r="D24" s="183"/>
      <c r="E24" s="184">
        <f>+E21-E22-E23</f>
        <v>6902410</v>
      </c>
      <c r="F24" s="178"/>
      <c r="G24" s="175"/>
      <c r="H24" s="183" t="s">
        <v>496</v>
      </c>
      <c r="I24" s="184">
        <f>SUM(I21:I23)</f>
        <v>30221429.200000003</v>
      </c>
      <c r="J24" s="170"/>
    </row>
    <row r="25" spans="1:10" x14ac:dyDescent="0.25">
      <c r="A25" s="175"/>
      <c r="B25" s="175"/>
      <c r="C25" s="175"/>
      <c r="D25" s="175"/>
      <c r="E25" s="175"/>
      <c r="F25" s="175"/>
      <c r="G25" s="175"/>
      <c r="H25" s="175"/>
      <c r="I25" s="175"/>
      <c r="J25" s="170"/>
    </row>
    <row r="26" spans="1:10" x14ac:dyDescent="0.25">
      <c r="A26" s="175" t="s">
        <v>497</v>
      </c>
      <c r="B26" s="175">
        <f>+B24+E24</f>
        <v>30221429.199999999</v>
      </c>
      <c r="C26" s="175"/>
      <c r="D26" s="175"/>
      <c r="E26" s="175"/>
      <c r="F26" s="175"/>
      <c r="G26" s="175"/>
      <c r="H26" s="175"/>
      <c r="I26" s="175"/>
      <c r="J26" s="185"/>
    </row>
    <row r="27" spans="1:10" x14ac:dyDescent="0.25">
      <c r="A27" s="175" t="s">
        <v>498</v>
      </c>
      <c r="B27" s="175">
        <f>+I24</f>
        <v>30221429.200000003</v>
      </c>
    </row>
    <row r="28" spans="1:10" x14ac:dyDescent="0.25">
      <c r="A28" s="186" t="s">
        <v>499</v>
      </c>
      <c r="B28" s="186">
        <f>+B26-B27</f>
        <v>0</v>
      </c>
      <c r="C28" s="187"/>
      <c r="D28" s="18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" workbookViewId="0">
      <selection activeCell="L17" sqref="L17"/>
    </sheetView>
  </sheetViews>
  <sheetFormatPr baseColWidth="10" defaultRowHeight="15" x14ac:dyDescent="0.25"/>
  <cols>
    <col min="6" max="6" width="14" customWidth="1"/>
  </cols>
  <sheetData>
    <row r="1" spans="1:10" x14ac:dyDescent="0.25">
      <c r="A1" s="319" t="s">
        <v>504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</row>
    <row r="3" spans="1:10" ht="15.75" x14ac:dyDescent="0.25">
      <c r="A3" s="189" t="s">
        <v>505</v>
      </c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5.75" x14ac:dyDescent="0.25">
      <c r="A4" s="191" t="s">
        <v>0</v>
      </c>
      <c r="B4" s="192"/>
      <c r="C4" s="192"/>
      <c r="D4" s="193"/>
      <c r="E4" s="192"/>
      <c r="F4" s="192"/>
      <c r="G4" s="192"/>
      <c r="H4" s="190"/>
      <c r="I4" s="190"/>
      <c r="J4" s="190"/>
    </row>
    <row r="5" spans="1:10" ht="15.75" x14ac:dyDescent="0.25">
      <c r="A5" s="192"/>
      <c r="B5" s="192"/>
      <c r="C5" s="192"/>
      <c r="D5" s="192"/>
      <c r="E5" s="192"/>
      <c r="F5" s="192"/>
      <c r="G5" s="192"/>
      <c r="H5" s="190"/>
      <c r="I5" s="190"/>
      <c r="J5" s="190"/>
    </row>
    <row r="6" spans="1:10" ht="15.75" x14ac:dyDescent="0.25">
      <c r="A6" s="194"/>
      <c r="B6" s="192"/>
      <c r="C6" s="192"/>
      <c r="D6" s="192"/>
      <c r="E6" s="192"/>
      <c r="F6" s="192"/>
      <c r="G6" s="192"/>
      <c r="H6" s="320" t="s">
        <v>506</v>
      </c>
      <c r="I6" s="321"/>
      <c r="J6" s="322"/>
    </row>
    <row r="7" spans="1:10" ht="15.75" x14ac:dyDescent="0.25">
      <c r="A7" s="194"/>
      <c r="B7" s="192"/>
      <c r="C7" s="192"/>
      <c r="D7" s="192"/>
      <c r="E7" s="192"/>
      <c r="F7" s="192"/>
      <c r="G7" s="192"/>
      <c r="H7" s="195" t="s">
        <v>507</v>
      </c>
      <c r="I7" s="323" t="s">
        <v>508</v>
      </c>
      <c r="J7" s="324"/>
    </row>
    <row r="8" spans="1:10" ht="15.75" x14ac:dyDescent="0.25">
      <c r="A8" s="192"/>
      <c r="B8" s="192"/>
      <c r="C8" s="192"/>
      <c r="D8" s="192"/>
      <c r="E8" s="192"/>
      <c r="F8" s="192"/>
      <c r="G8" s="190"/>
      <c r="H8" s="195" t="s">
        <v>509</v>
      </c>
      <c r="I8" s="325" t="s">
        <v>510</v>
      </c>
      <c r="J8" s="326"/>
    </row>
    <row r="9" spans="1:10" ht="20.25" x14ac:dyDescent="0.25">
      <c r="A9" s="311" t="s">
        <v>511</v>
      </c>
      <c r="B9" s="311"/>
      <c r="C9" s="311"/>
      <c r="D9" s="311"/>
      <c r="E9" s="311"/>
      <c r="F9" s="311"/>
      <c r="G9" s="311"/>
      <c r="H9" s="196" t="s">
        <v>512</v>
      </c>
      <c r="I9" s="327" t="s">
        <v>513</v>
      </c>
      <c r="J9" s="328"/>
    </row>
    <row r="10" spans="1:10" ht="20.25" x14ac:dyDescent="0.25">
      <c r="A10" s="311" t="s">
        <v>514</v>
      </c>
      <c r="B10" s="311"/>
      <c r="C10" s="311"/>
      <c r="D10" s="311"/>
      <c r="E10" s="311"/>
      <c r="F10" s="197">
        <v>43159</v>
      </c>
      <c r="G10" s="192"/>
      <c r="H10" s="190"/>
      <c r="I10" s="190"/>
      <c r="J10" s="190"/>
    </row>
    <row r="11" spans="1:10" x14ac:dyDescent="0.25">
      <c r="A11" s="190"/>
      <c r="B11" s="190"/>
      <c r="C11" s="190"/>
      <c r="D11" s="190"/>
      <c r="E11" s="190"/>
      <c r="F11" s="190"/>
      <c r="G11" s="190"/>
      <c r="H11" s="190"/>
      <c r="I11" s="190"/>
      <c r="J11" s="190"/>
    </row>
    <row r="12" spans="1:10" ht="15.75" thickBot="1" x14ac:dyDescent="0.3">
      <c r="A12" s="190"/>
      <c r="B12" s="190"/>
      <c r="C12" s="190"/>
      <c r="D12" s="190"/>
      <c r="E12" s="190"/>
      <c r="F12" s="190"/>
      <c r="G12" s="190"/>
      <c r="H12" s="190"/>
      <c r="I12" s="190"/>
      <c r="J12" s="190"/>
    </row>
    <row r="13" spans="1:10" ht="15.75" thickBot="1" x14ac:dyDescent="0.3">
      <c r="A13" s="312" t="s">
        <v>515</v>
      </c>
      <c r="B13" s="313"/>
      <c r="C13" s="313"/>
      <c r="D13" s="313"/>
      <c r="E13" s="314"/>
      <c r="F13" s="315" t="s">
        <v>506</v>
      </c>
      <c r="G13" s="313"/>
      <c r="H13" s="313"/>
      <c r="I13" s="313"/>
      <c r="J13" s="316"/>
    </row>
    <row r="14" spans="1:10" ht="15.75" thickTop="1" x14ac:dyDescent="0.25">
      <c r="A14" s="198"/>
      <c r="B14" s="199"/>
      <c r="C14" s="199"/>
      <c r="D14" s="199"/>
      <c r="E14" s="200"/>
      <c r="F14" s="201"/>
      <c r="G14" s="199" t="s">
        <v>516</v>
      </c>
      <c r="H14" s="199" t="s">
        <v>516</v>
      </c>
      <c r="I14" s="199" t="s">
        <v>516</v>
      </c>
      <c r="J14" s="202" t="s">
        <v>516</v>
      </c>
    </row>
    <row r="15" spans="1:10" ht="15.75" thickBot="1" x14ac:dyDescent="0.3">
      <c r="A15" s="203" t="s">
        <v>245</v>
      </c>
      <c r="B15" s="204" t="s">
        <v>517</v>
      </c>
      <c r="C15" s="205" t="s">
        <v>518</v>
      </c>
      <c r="D15" s="206" t="s">
        <v>519</v>
      </c>
      <c r="E15" s="207" t="s">
        <v>520</v>
      </c>
      <c r="F15" s="208" t="s">
        <v>245</v>
      </c>
      <c r="G15" s="204" t="s">
        <v>517</v>
      </c>
      <c r="H15" s="205" t="s">
        <v>518</v>
      </c>
      <c r="I15" s="204" t="s">
        <v>519</v>
      </c>
      <c r="J15" s="209" t="s">
        <v>520</v>
      </c>
    </row>
    <row r="16" spans="1:10" ht="15.75" thickTop="1" x14ac:dyDescent="0.25">
      <c r="A16" s="210"/>
      <c r="B16" s="211"/>
      <c r="C16" s="199"/>
      <c r="D16" s="211"/>
      <c r="E16" s="200"/>
      <c r="F16" s="212"/>
      <c r="G16" s="211"/>
      <c r="H16" s="213"/>
      <c r="I16" s="211"/>
      <c r="J16" s="202"/>
    </row>
    <row r="17" spans="1:10" x14ac:dyDescent="0.25">
      <c r="A17" s="214">
        <f>F10</f>
        <v>43159</v>
      </c>
      <c r="B17" s="211"/>
      <c r="C17" s="213" t="s">
        <v>521</v>
      </c>
      <c r="D17" s="215">
        <v>5364738</v>
      </c>
      <c r="E17" s="216"/>
      <c r="F17" s="217">
        <f>F10</f>
        <v>43159</v>
      </c>
      <c r="G17" s="211"/>
      <c r="H17" s="213" t="s">
        <v>522</v>
      </c>
      <c r="I17" s="218"/>
      <c r="J17" s="219">
        <v>5364738</v>
      </c>
    </row>
    <row r="18" spans="1:10" x14ac:dyDescent="0.25">
      <c r="A18" s="210"/>
      <c r="B18" s="211"/>
      <c r="C18" s="213"/>
      <c r="D18" s="220"/>
      <c r="E18" s="216"/>
      <c r="F18" s="212"/>
      <c r="G18" s="211"/>
      <c r="H18" s="213"/>
      <c r="I18" s="218"/>
      <c r="J18" s="221"/>
    </row>
    <row r="19" spans="1:10" x14ac:dyDescent="0.25">
      <c r="A19" s="210"/>
      <c r="B19" s="211"/>
      <c r="C19" s="213"/>
      <c r="D19" s="222"/>
      <c r="E19" s="216"/>
      <c r="F19" s="223"/>
      <c r="G19" s="211"/>
      <c r="H19" s="213"/>
      <c r="I19" s="218"/>
      <c r="J19" s="221"/>
    </row>
    <row r="20" spans="1:10" x14ac:dyDescent="0.25">
      <c r="A20" s="210"/>
      <c r="B20" s="211"/>
      <c r="C20" s="213"/>
      <c r="D20" s="218"/>
      <c r="E20" s="216"/>
      <c r="F20" s="212"/>
      <c r="G20" s="211"/>
      <c r="H20" s="213"/>
      <c r="I20" s="218"/>
      <c r="J20" s="221"/>
    </row>
    <row r="21" spans="1:10" x14ac:dyDescent="0.25">
      <c r="A21" s="210"/>
      <c r="B21" s="211"/>
      <c r="C21" s="213"/>
      <c r="D21" s="218"/>
      <c r="E21" s="216"/>
      <c r="F21" s="212"/>
      <c r="G21" s="211"/>
      <c r="H21" s="213"/>
      <c r="I21" s="218"/>
      <c r="J21" s="221"/>
    </row>
    <row r="22" spans="1:10" x14ac:dyDescent="0.25">
      <c r="A22" s="210"/>
      <c r="B22" s="211"/>
      <c r="C22" s="213"/>
      <c r="D22" s="218"/>
      <c r="E22" s="216"/>
      <c r="F22" s="212"/>
      <c r="G22" s="211"/>
      <c r="H22" s="213"/>
      <c r="I22" s="218"/>
      <c r="J22" s="221"/>
    </row>
    <row r="23" spans="1:10" x14ac:dyDescent="0.25">
      <c r="A23" s="224">
        <f>F10</f>
        <v>43159</v>
      </c>
      <c r="B23" s="211"/>
      <c r="C23" s="213"/>
      <c r="D23" s="225">
        <f>SUM(D17:D21)-SUM(E17:E22)</f>
        <v>5364738</v>
      </c>
      <c r="E23" s="216"/>
      <c r="F23" s="226">
        <f>F10</f>
        <v>43159</v>
      </c>
      <c r="G23" s="211"/>
      <c r="H23" s="213"/>
      <c r="I23" s="227"/>
      <c r="J23" s="225">
        <f>SUM(J17:J22)-SUM(I18:I22)</f>
        <v>5364738</v>
      </c>
    </row>
    <row r="24" spans="1:10" ht="15.75" thickBot="1" x14ac:dyDescent="0.3">
      <c r="A24" s="228"/>
      <c r="B24" s="229"/>
      <c r="C24" s="230"/>
      <c r="D24" s="229"/>
      <c r="E24" s="231"/>
      <c r="F24" s="232"/>
      <c r="G24" s="229"/>
      <c r="H24" s="230"/>
      <c r="I24" s="229"/>
      <c r="J24" s="233"/>
    </row>
    <row r="25" spans="1:10" x14ac:dyDescent="0.25">
      <c r="A25" s="190"/>
      <c r="B25" s="190"/>
      <c r="C25" s="190"/>
      <c r="D25" s="190"/>
      <c r="E25" s="317">
        <f>J23-D23</f>
        <v>0</v>
      </c>
      <c r="F25" s="318"/>
      <c r="G25" s="190"/>
      <c r="H25" s="190"/>
      <c r="I25" s="190"/>
      <c r="J25" s="190"/>
    </row>
    <row r="26" spans="1:10" ht="15.75" x14ac:dyDescent="0.25">
      <c r="A26" s="194"/>
      <c r="B26" s="192"/>
      <c r="C26" s="234" t="s">
        <v>523</v>
      </c>
      <c r="D26" s="235"/>
      <c r="E26" s="235"/>
      <c r="F26" s="234"/>
      <c r="G26" s="235"/>
      <c r="H26" s="234" t="s">
        <v>524</v>
      </c>
      <c r="I26" s="194"/>
      <c r="J26" s="236"/>
    </row>
    <row r="27" spans="1:10" ht="15.75" x14ac:dyDescent="0.25">
      <c r="A27" s="194"/>
      <c r="B27" s="192"/>
      <c r="C27" s="192"/>
      <c r="D27" s="194"/>
      <c r="E27" s="194"/>
      <c r="F27" s="192"/>
      <c r="G27" s="194"/>
      <c r="H27" s="192"/>
      <c r="I27" s="194"/>
      <c r="J27" s="194"/>
    </row>
    <row r="28" spans="1:10" x14ac:dyDescent="0.25">
      <c r="A28" s="190"/>
      <c r="B28" s="190"/>
      <c r="C28" s="190"/>
      <c r="D28" s="190"/>
      <c r="E28" s="190"/>
      <c r="F28" s="190"/>
      <c r="G28" s="190"/>
      <c r="H28" s="190"/>
      <c r="I28" s="190"/>
      <c r="J28" s="190"/>
    </row>
    <row r="29" spans="1:10" x14ac:dyDescent="0.25">
      <c r="A29" s="190"/>
      <c r="B29" s="190"/>
      <c r="C29" s="190"/>
      <c r="D29" s="190"/>
      <c r="E29" s="190"/>
      <c r="F29" s="190"/>
      <c r="G29" s="190"/>
      <c r="H29" s="190"/>
      <c r="I29" s="190"/>
      <c r="J29" s="190"/>
    </row>
    <row r="30" spans="1:10" x14ac:dyDescent="0.25">
      <c r="A30" s="237"/>
      <c r="B30" s="237"/>
      <c r="C30" s="237" t="s">
        <v>525</v>
      </c>
      <c r="D30" s="237"/>
      <c r="E30" s="237"/>
      <c r="F30" s="237"/>
      <c r="G30" s="237"/>
      <c r="H30" s="237" t="s">
        <v>526</v>
      </c>
      <c r="I30" s="237"/>
      <c r="J30" s="237"/>
    </row>
    <row r="31" spans="1:10" x14ac:dyDescent="0.25">
      <c r="A31" s="237"/>
      <c r="B31" s="237"/>
      <c r="C31" s="238" t="s">
        <v>528</v>
      </c>
      <c r="D31" s="237"/>
      <c r="E31" s="237"/>
      <c r="F31" s="237"/>
      <c r="G31" s="237"/>
      <c r="H31" s="238" t="s">
        <v>527</v>
      </c>
      <c r="I31" s="237"/>
      <c r="J31" s="237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Montant reçu individuel</vt:lpstr>
      <vt:lpstr>Journal Caisse Février</vt:lpstr>
      <vt:lpstr>Journal Banque Février</vt:lpstr>
      <vt:lpstr>Journal Banque USD Février</vt:lpstr>
      <vt:lpstr>TABLEAU</vt:lpstr>
      <vt:lpstr>Individuel</vt:lpstr>
      <vt:lpstr>Compta Février2018</vt:lpstr>
      <vt:lpstr>RECAP</vt:lpstr>
      <vt:lpstr>Rapprochement Bancaire GNF  Fév</vt:lpstr>
      <vt:lpstr>Rapprochement Bancaire USD Fév</vt:lpstr>
      <vt:lpstr>Arrêté de Caisse Fév</vt:lpstr>
      <vt:lpstr>Feuil9</vt:lpstr>
      <vt:lpstr>Feuil10</vt:lpstr>
      <vt:lpstr>Feuil11</vt:lpstr>
      <vt:lpstr>Feuil12</vt:lpstr>
      <vt:lpstr>Feuil13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WCP-PC</cp:lastModifiedBy>
  <cp:lastPrinted>2018-03-09T16:56:48Z</cp:lastPrinted>
  <dcterms:created xsi:type="dcterms:W3CDTF">2018-02-21T16:54:46Z</dcterms:created>
  <dcterms:modified xsi:type="dcterms:W3CDTF">2018-03-30T15:53:24Z</dcterms:modified>
</cp:coreProperties>
</file>