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CP-PC\Desktop\Compta corrigé envoiyé et validé\"/>
    </mc:Choice>
  </mc:AlternateContent>
  <bookViews>
    <workbookView xWindow="0" yWindow="0" windowWidth="20460" windowHeight="7680" firstSheet="3" activeTab="5"/>
  </bookViews>
  <sheets>
    <sheet name="Montant reçu individuel" sheetId="6" r:id="rId1"/>
    <sheet name="Journal caisse GNF" sheetId="1" r:id="rId2"/>
    <sheet name="Journal banque GNF" sheetId="3" r:id="rId3"/>
    <sheet name="Journal banque USD" sheetId="4" r:id="rId4"/>
    <sheet name="Individuel" sheetId="7" r:id="rId5"/>
    <sheet name="RECAP" sheetId="8" r:id="rId6"/>
    <sheet name="TABLEAU" sheetId="9" r:id="rId7"/>
    <sheet name="Compta janvier2018" sheetId="5" r:id="rId8"/>
    <sheet name="Rapprochement Bancaire GNF " sheetId="2" r:id="rId9"/>
    <sheet name="Rapprochement Bancaire USD" sheetId="10" r:id="rId10"/>
    <sheet name="Arrêté de caisse janvier" sheetId="16" r:id="rId11"/>
  </sheets>
  <definedNames>
    <definedName name="_xlnm._FilterDatabase" localSheetId="7" hidden="1">'Compta janvier2018'!$A$1:$K$569</definedName>
    <definedName name="_xlnm._FilterDatabase" localSheetId="1" hidden="1">'Journal caisse GNF'!$A$5:$F$215</definedName>
  </definedNames>
  <calcPr calcId="152511"/>
  <pivotCaches>
    <pivotCache cacheId="2" r:id="rId12"/>
    <pivotCache cacheId="3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8" l="1"/>
  <c r="J22" i="5" l="1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16" i="5"/>
  <c r="J17" i="5"/>
  <c r="J18" i="5"/>
  <c r="J19" i="5"/>
  <c r="J20" i="5"/>
  <c r="J21" i="5"/>
  <c r="J7" i="5"/>
  <c r="J8" i="5"/>
  <c r="J9" i="5"/>
  <c r="J10" i="5"/>
  <c r="J11" i="5"/>
  <c r="J12" i="5"/>
  <c r="J13" i="5"/>
  <c r="J14" i="5"/>
  <c r="J15" i="5"/>
  <c r="J6" i="5"/>
  <c r="J4" i="5"/>
  <c r="J3" i="5"/>
  <c r="J2" i="5"/>
  <c r="J5" i="5"/>
  <c r="G29" i="16" l="1"/>
  <c r="G28" i="16"/>
  <c r="G27" i="16"/>
  <c r="G26" i="16"/>
  <c r="G31" i="16" s="1"/>
  <c r="G25" i="16"/>
  <c r="G21" i="16"/>
  <c r="G20" i="16"/>
  <c r="G19" i="16"/>
  <c r="G18" i="16"/>
  <c r="G17" i="16"/>
  <c r="G16" i="16"/>
  <c r="G22" i="16" l="1"/>
  <c r="G33" i="16" s="1"/>
  <c r="G37" i="16" s="1"/>
  <c r="J25" i="10" l="1"/>
  <c r="F25" i="10"/>
  <c r="D25" i="10"/>
  <c r="A25" i="10"/>
  <c r="F19" i="10"/>
  <c r="A19" i="10"/>
  <c r="J23" i="2"/>
  <c r="F23" i="2"/>
  <c r="D23" i="2"/>
  <c r="A23" i="2"/>
  <c r="F17" i="2"/>
  <c r="A17" i="2"/>
  <c r="E27" i="10" l="1"/>
  <c r="E25" i="2"/>
  <c r="F16" i="8" l="1"/>
  <c r="G15" i="8" l="1"/>
  <c r="F15" i="8"/>
  <c r="C14" i="8"/>
  <c r="B24" i="8"/>
  <c r="I21" i="8"/>
  <c r="I24" i="8" s="1"/>
  <c r="I18" i="8"/>
  <c r="H18" i="8"/>
  <c r="G18" i="8"/>
  <c r="D18" i="8"/>
  <c r="C18" i="8"/>
  <c r="B25" i="8" s="1"/>
  <c r="J17" i="8"/>
  <c r="F18" i="8"/>
  <c r="I14" i="8"/>
  <c r="I19" i="8" s="1"/>
  <c r="H14" i="8"/>
  <c r="H19" i="8" s="1"/>
  <c r="G14" i="8"/>
  <c r="D13" i="8"/>
  <c r="D9" i="8"/>
  <c r="D5" i="8"/>
  <c r="E13" i="8"/>
  <c r="E11" i="8"/>
  <c r="E3" i="8"/>
  <c r="D4" i="8"/>
  <c r="E6" i="8"/>
  <c r="D12" i="8"/>
  <c r="D11" i="8"/>
  <c r="D7" i="8"/>
  <c r="D3" i="8"/>
  <c r="E16" i="8"/>
  <c r="E4" i="8"/>
  <c r="E7" i="8"/>
  <c r="D10" i="8"/>
  <c r="D6" i="8"/>
  <c r="D2" i="8"/>
  <c r="E10" i="8"/>
  <c r="E2" i="8"/>
  <c r="E5" i="8"/>
  <c r="E8" i="8"/>
  <c r="D8" i="8"/>
  <c r="E12" i="8"/>
  <c r="E9" i="8"/>
  <c r="E15" i="8"/>
  <c r="D14" i="8" l="1"/>
  <c r="D19" i="8" s="1"/>
  <c r="E14" i="8"/>
  <c r="G19" i="8"/>
  <c r="C19" i="8"/>
  <c r="J3" i="8"/>
  <c r="J11" i="8"/>
  <c r="J15" i="8"/>
  <c r="E18" i="8"/>
  <c r="J2" i="8"/>
  <c r="J5" i="8"/>
  <c r="J9" i="8"/>
  <c r="J13" i="8"/>
  <c r="J7" i="8"/>
  <c r="J6" i="8"/>
  <c r="J10" i="8"/>
  <c r="J4" i="8"/>
  <c r="J8" i="8"/>
  <c r="J12" i="8"/>
  <c r="B26" i="8"/>
  <c r="B27" i="8" s="1"/>
  <c r="J18" i="8" l="1"/>
  <c r="I25" i="8" s="1"/>
  <c r="E19" i="8"/>
  <c r="J14" i="8"/>
  <c r="E25" i="8" l="1"/>
  <c r="E27" i="8" s="1"/>
  <c r="B29" i="8" s="1"/>
  <c r="J19" i="8"/>
  <c r="I26" i="8"/>
  <c r="I27" i="8" s="1"/>
  <c r="B30" i="8" s="1"/>
  <c r="B31" i="8" l="1"/>
  <c r="D38" i="3"/>
  <c r="E38" i="3"/>
  <c r="D39" i="3" s="1"/>
  <c r="D13" i="4" l="1"/>
  <c r="E13" i="4"/>
  <c r="D14" i="4" l="1"/>
  <c r="F214" i="1"/>
  <c r="E214" i="1"/>
  <c r="E215" i="1" l="1"/>
</calcChain>
</file>

<file path=xl/sharedStrings.xml><?xml version="1.0" encoding="utf-8"?>
<sst xmlns="http://schemas.openxmlformats.org/spreadsheetml/2006/main" count="4694" uniqueCount="1161">
  <si>
    <t>PROJET: GALF</t>
  </si>
  <si>
    <t>N°</t>
  </si>
  <si>
    <t>DATE</t>
  </si>
  <si>
    <t>LIBELLE</t>
  </si>
  <si>
    <t>ENTREES</t>
  </si>
  <si>
    <t>SORTIES</t>
  </si>
  <si>
    <t>TOTAL ENTREES / SORTIES</t>
  </si>
  <si>
    <t>JOURNAL BANQUE  GNF  JANVIER  2018</t>
  </si>
  <si>
    <t>REPORT SOLDE DU 31/12/2017</t>
  </si>
  <si>
    <t>Chèque 01366719 Approvisinnement d caisse</t>
  </si>
  <si>
    <t>Arbitrage (10 000 USD X 9 000)pour alimentation compte GNF</t>
  </si>
  <si>
    <t>Chèque 01366721 Approvisinnement de caisse</t>
  </si>
  <si>
    <t>Chèque 01366723  Approvisinnement de caisse</t>
  </si>
  <si>
    <t>Chèque 01366724   Approvisinnement de caisse</t>
  </si>
  <si>
    <t>Chèque 01366725   Approvisinnement de caisse</t>
  </si>
  <si>
    <t>Chèque 01366727   Approvisinnement de caisse</t>
  </si>
  <si>
    <t>Chèque 01366728   Paiement loyer bureau de janvier à juin 2016</t>
  </si>
  <si>
    <t>Chèque 01366729   paiement CNSS 4ème timestre</t>
  </si>
  <si>
    <t>Frais certification Chèque 01366729   paiement CNSS 4ème timestre</t>
  </si>
  <si>
    <t>Frais certification Chèque 01366730   paiement RTS décembre 2017</t>
  </si>
  <si>
    <t>Chèque 01366730   paiement RTS décembre 2017</t>
  </si>
  <si>
    <t>Chèque 01366731   Approvisinnement de caisse</t>
  </si>
  <si>
    <t>Chèque 01366732   Approvisinnement de caisse</t>
  </si>
  <si>
    <t>Arbitrage (10 000 USD) pour alimentation compte GNF</t>
  </si>
  <si>
    <t>REPORT SOLDE 31/12/2017</t>
  </si>
  <si>
    <t>Retrait espèce de (1 000 USD)</t>
  </si>
  <si>
    <t>Arbitrage (3 500 USD x 9 000) pour alimentation compte GNF</t>
  </si>
  <si>
    <t>Nom</t>
  </si>
  <si>
    <t>Repport solde au 31/12/2017</t>
  </si>
  <si>
    <t>SOLDE  AU  31/01/18</t>
  </si>
  <si>
    <t>Chèque 01366734   Approvisinnement de caisse</t>
  </si>
  <si>
    <t>Chèque 01366735   Approvisinnement de caisse</t>
  </si>
  <si>
    <t>Virement salaire personnel janvier 2018</t>
  </si>
  <si>
    <t>JOURNAL DE CAISSE  JANVIER 2018</t>
  </si>
  <si>
    <t xml:space="preserve">Saïdou </t>
  </si>
  <si>
    <t>Frais de formation en Anglais Saïdou</t>
  </si>
  <si>
    <t>Achat de document d'Anglais pour la formation de Saïdou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</si>
  <si>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</si>
  <si>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</si>
  <si>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</si>
  <si>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Montant dépensé</t>
  </si>
  <si>
    <t>Donor</t>
  </si>
  <si>
    <t>Number</t>
  </si>
  <si>
    <t>Justificatifs</t>
  </si>
  <si>
    <t>WILDCAT</t>
  </si>
  <si>
    <t>Oui</t>
  </si>
  <si>
    <t>18/01/GALFR</t>
  </si>
  <si>
    <t>Chèque 01366736   Salaire comptable janvier/18</t>
  </si>
  <si>
    <t>Tamba</t>
  </si>
  <si>
    <t>18/01/GALFPC01</t>
  </si>
  <si>
    <t>18/01/GALFPC02</t>
  </si>
  <si>
    <t>18/01/GALFPC03</t>
  </si>
  <si>
    <t>E37</t>
  </si>
  <si>
    <t>18/01/GALF PC04</t>
  </si>
  <si>
    <t xml:space="preserve">Moné </t>
  </si>
  <si>
    <t>Chèque 01366719 Approvisionnement de caisse</t>
  </si>
  <si>
    <t>Castro</t>
  </si>
  <si>
    <t>Remboursement à Castro pour achat de carte pour connexion internet</t>
  </si>
  <si>
    <t>Paiement bonus de performence annuel au personnel</t>
  </si>
  <si>
    <t>18/01/GALFPC06</t>
  </si>
  <si>
    <t>E17</t>
  </si>
  <si>
    <t>Achat d'une batterie du téléphone Itel pour enquête</t>
  </si>
  <si>
    <t>Achat de (04) tubes d'encres 201A (noir, bleu,jaune et rouge) pour imprimante</t>
  </si>
  <si>
    <t>18/01/GALFPC07</t>
  </si>
  <si>
    <t>Frais de photocopie en couleur et en noir document juridique</t>
  </si>
  <si>
    <t>18/01/GALFPC08</t>
  </si>
  <si>
    <t>18/01/GALFPC09</t>
  </si>
  <si>
    <t>18/01/GALFPC10</t>
  </si>
  <si>
    <t>Frais taxi moto A/R bureau-centre ville</t>
  </si>
  <si>
    <t>18/01/GALFPC11</t>
  </si>
  <si>
    <t>E14</t>
  </si>
  <si>
    <t>18/01/GALFPC12</t>
  </si>
  <si>
    <t>18/01/GALFPC13</t>
  </si>
  <si>
    <t>Frais fonctionnement Castro pour  (3) jours maison-bueau</t>
  </si>
  <si>
    <t>Frais fonctionnement E37  pour  (3) jours maison-bueau</t>
  </si>
  <si>
    <t>18/01/GALFPC14</t>
  </si>
  <si>
    <t>E19</t>
  </si>
  <si>
    <t>Frais fonctionnement  E19 pour  (3) jours maison-bueau</t>
  </si>
  <si>
    <t>18/01/GALFPC15</t>
  </si>
  <si>
    <t>Frais fonctionnement E17 pour  (3) jours maison-bueau</t>
  </si>
  <si>
    <t>18/01/GALFPC16</t>
  </si>
  <si>
    <t xml:space="preserve">Sessou </t>
  </si>
  <si>
    <t>Frais fonctionnement Sessou pour (3) jours maison-bureau</t>
  </si>
  <si>
    <t>18/01/GALFPC17</t>
  </si>
  <si>
    <t>Frais fonctionnement E14  pour  (3) jours maison-bueau</t>
  </si>
  <si>
    <t>18/01/GALFPC18</t>
  </si>
  <si>
    <t>Odette</t>
  </si>
  <si>
    <t>Frais fonctionnement Odette   pour  (3) jours maison-bueau</t>
  </si>
  <si>
    <t>18/01/GALFPC19</t>
  </si>
  <si>
    <t>Frais fonctionnement Tamba   pour  (3) jours maison-bueau</t>
  </si>
  <si>
    <t>18/01/GALFPC20</t>
  </si>
  <si>
    <t>Frais taxi bureau-Dixinn pour achat de l'encre imprimante bureau</t>
  </si>
  <si>
    <t>18/01/GALFPC21</t>
  </si>
  <si>
    <t>Frais fonctionnement  Moné   pour  (3) jours maison-bueau</t>
  </si>
  <si>
    <t>Frais taxi bureau-Dixinn pour tube d'l'encre pour  imprimante bureau</t>
  </si>
  <si>
    <t>18/01/GALFPC23</t>
  </si>
  <si>
    <t>Achat de (20) l d'essence veh perso pour transport maison-bureau</t>
  </si>
  <si>
    <t>Frais taxi moto bureau-cabinet Avocat pour signature Accord engagement cas chimpanzé Oure Kaba</t>
  </si>
  <si>
    <t>18/01/GALFPC27</t>
  </si>
  <si>
    <t>18/01/GALFPC26</t>
  </si>
  <si>
    <t>Remboursement  taxi moto bureau-Ministère Justice pour dépôt letter  cas chimpanzé Ouré Kaba</t>
  </si>
  <si>
    <t>Achat de (3) paquets d'eau minérale pour l'équipe du bureau</t>
  </si>
  <si>
    <t>18/01/GALFPC28</t>
  </si>
  <si>
    <t>Paiement transfert crédits E-recharge pour l'équipe du Bureau</t>
  </si>
  <si>
    <t>18/01/GALFPC29</t>
  </si>
  <si>
    <t>Achat de (20) l d'essence veh perso pour les courses du Projet</t>
  </si>
  <si>
    <t>18/01/GALFPC30</t>
  </si>
  <si>
    <t>Chèque 01366721  Approvisionnement de caisse</t>
  </si>
  <si>
    <t>Paiement salaire Informateur Kemo Condé</t>
  </si>
  <si>
    <t>18/01/GALFPC32</t>
  </si>
  <si>
    <t>Baldé</t>
  </si>
  <si>
    <t>Frais taxi moto bureau-Interpol-Cour d'Appel pour requisitionet suivi juridique cas famille Sidimé</t>
  </si>
  <si>
    <t>Versement à Tamba Bonus media pour  arrestation de (2) présumés braconniers pour flagrant délit de détention, circulation, abattage et capture de bébé après avoir battu (2) parents à Ouré Kaba (Mamou)</t>
  </si>
  <si>
    <t xml:space="preserve">Transport  A/R E14 pour enquête à la Minière, Kagnelen, et Dubréka </t>
  </si>
  <si>
    <t>Achat de (2) cartes areeba pour téléphone enquête</t>
  </si>
  <si>
    <t>Frais taxi moto bureau-velle vue (BPMG) A/R pour retrait appro caisse</t>
  </si>
  <si>
    <t>18/01/GALFPC36</t>
  </si>
  <si>
    <t>Frais transport bureau-centre ville (cour d'Appel) pour suivi juridique Lancinet Doumbouya cas peau de crocodiles à Camayenne</t>
  </si>
  <si>
    <t>18/01/GALFPC37</t>
  </si>
  <si>
    <t>Frais de fonctionnement Maïmouna Baldé pour la semaine</t>
  </si>
  <si>
    <t>18/01/GALFPC38</t>
  </si>
  <si>
    <t>Frais taxi moto bureau-centre ville pour prise de contact à l'Interpol</t>
  </si>
  <si>
    <t>Frais de fonctionnement Castro  pour la semaine</t>
  </si>
  <si>
    <t>18/01/GALFPC40</t>
  </si>
  <si>
    <t>Frais de fonctionnement  Odette pour la semaine</t>
  </si>
  <si>
    <t>18/01/GALFPC41</t>
  </si>
  <si>
    <t>Frais de fonctionnement Tamba pour la semaine</t>
  </si>
  <si>
    <t>18/01/GALFPC42</t>
  </si>
  <si>
    <t>Transport  E17 maison-bureau (1) jour</t>
  </si>
  <si>
    <t>18/01/GALFPC44</t>
  </si>
  <si>
    <t>Frais de fonctionnement  Moné pour la semaine</t>
  </si>
  <si>
    <t>18/01/GALFPC45</t>
  </si>
  <si>
    <t>Frais taxi moto bureau-centre ville pour paiement salaire d l'informateur</t>
  </si>
  <si>
    <t>Frais de mission pour enquête à Boké</t>
  </si>
  <si>
    <t>Transport A/R Bureau-maison de presse pour paiement Bonus média</t>
  </si>
  <si>
    <t>18/01/GALFPC51</t>
  </si>
  <si>
    <t xml:space="preserve">Achat de (20) l d'essence pour véh. Perso. Pour transport maison-bureau </t>
  </si>
  <si>
    <t>18/01/GALFPC52</t>
  </si>
  <si>
    <t>Achat de food pour déténu (visite de prison)</t>
  </si>
  <si>
    <t>18/01/GALFPC53</t>
  </si>
  <si>
    <t>Frais de fonctionnement E14 pour la seamine</t>
  </si>
  <si>
    <t>18/01/GALFPC54</t>
  </si>
  <si>
    <t>Frais de réliure rapport du rapport de l'Audit</t>
  </si>
  <si>
    <t>18/01/GALFPC55</t>
  </si>
  <si>
    <t xml:space="preserve">E14 </t>
  </si>
  <si>
    <t>Frais de transport pour enquête journalière</t>
  </si>
  <si>
    <t>18/01/GALFPC56</t>
  </si>
  <si>
    <t>Frais transport pour la rencontre du département juridique Mercure pour prise de contact</t>
  </si>
  <si>
    <t>18/01/GALFPC57</t>
  </si>
  <si>
    <t>Frais de réparation du groupe électrogène du bureau</t>
  </si>
  <si>
    <t>18/01/GALFPC58</t>
  </si>
  <si>
    <t>Frais de fonctionnement Sessou pour la semaine</t>
  </si>
  <si>
    <t>18/01/GALFPC59</t>
  </si>
  <si>
    <t>Frais taxi moto bureau-centre ville (TPI Kaloum)  pour suivi Audiance  (cas bébé chimpanzé)</t>
  </si>
  <si>
    <t>18/01/GALFPC60</t>
  </si>
  <si>
    <t>Complement frais réliure  du rapport de l'Audit année 2016</t>
  </si>
  <si>
    <t>18/01/GALFPC61</t>
  </si>
  <si>
    <t>Frais de transport  bureau-centre ville (OGUIPAR) pour dépôt nalyse juridique (cas chimpanzé)</t>
  </si>
  <si>
    <t>18/01/GALFPC63</t>
  </si>
  <si>
    <t>Frais taxi moto  bureau-centreville pour dépôt de document pour information à l'informateur</t>
  </si>
  <si>
    <t>Frais taxi moto bureau-centre ville pour rencontre de l'Huissier et pour exécution cas Sidimé</t>
  </si>
  <si>
    <t>18/01/GALFPC64</t>
  </si>
  <si>
    <t>Frais de formation en Anglais plus achat de document anglias pour Sessou</t>
  </si>
  <si>
    <t>Transport bureau-Kaporo pour inscription Sessou à la formation en Anglais</t>
  </si>
  <si>
    <t>Transport E14 pour enquête à Coyah</t>
  </si>
  <si>
    <t>18/01/GALFPC66</t>
  </si>
  <si>
    <t>Achat de carte de recharge areeba pour E14 pour téléphone d'enquête</t>
  </si>
  <si>
    <t>18/01/GALFPC67</t>
  </si>
  <si>
    <t>Frais taxi moto bureau-centre ville pour dépôt du draft des t-shirts et autres</t>
  </si>
  <si>
    <t>18/01/GALFPC68</t>
  </si>
  <si>
    <t>Frais taxi moto Maison ratoma-centre ville pour pour suivi Audiance cas Lancinet Doumbouya à la Cour d'Appel</t>
  </si>
  <si>
    <t>Paiement frais poubelle pour ramassage d'ordure bureau</t>
  </si>
  <si>
    <t>18/01/GALFPC70</t>
  </si>
  <si>
    <t>18/01/GALFPC71</t>
  </si>
  <si>
    <t>Chèque 01366723  Approvisionnement de caisse</t>
  </si>
  <si>
    <t>Chèque 01366724  Approvisionnement de caisse</t>
  </si>
  <si>
    <t>18/01/GALFPC72</t>
  </si>
  <si>
    <t>Versement à Sessou budget pour opération Cas Ivoire à Kamsar</t>
  </si>
  <si>
    <t>Versement frais mission d'enquête à Boké</t>
  </si>
  <si>
    <t>Frais photocopie et réliure accord de partenariat et code defaune</t>
  </si>
  <si>
    <t>Frais taxi moto bureau-centre ville pour photocopie et réliure de l'accord de partenariat et code defaune</t>
  </si>
  <si>
    <t>18/01/GALFPC78</t>
  </si>
  <si>
    <t>Achat de (37,5) l d'essence pour véh. Perso.pour Conakry-Kamsar pour l'opération cas Ivoire Kamsar</t>
  </si>
  <si>
    <t>Achat de (20) l d'essence pour véh. Perso.pour Conakry-Kamsar pour l'opération cas Ivoire Kamsar</t>
  </si>
  <si>
    <t>18/01/GALFPC79</t>
  </si>
  <si>
    <t>18/01/GALFPC80</t>
  </si>
  <si>
    <t>Frais transfert/orange money (600 000 fg) à Odette pour suivi juridique cas chimpanzé de Ouré Kaba (Mamou)</t>
  </si>
  <si>
    <t>Transfert/orange money (600 000 fg) à Odette pour suivi juridique cas chimpanzé de Ouré Kaba (Mamou)</t>
  </si>
  <si>
    <t>18/01/GALFPC81</t>
  </si>
  <si>
    <t>18/01/GALFPC82</t>
  </si>
  <si>
    <t>Transfert/orange money (730 000 fg) à Odette pour suivi juridique cas chimpanzé de Ouré Kaba (Mamou)</t>
  </si>
  <si>
    <t>18/01/GALFPC84</t>
  </si>
  <si>
    <t>Frais transfert/orange money (730 000 fg) à Odette pour suivi juridique cas chimpanzé de Ouré Kaba (Mamou)</t>
  </si>
  <si>
    <t>Transfert/orange money (500 000 fg) à Tamba pour couverture médiatique cas Ivoire Kamsar</t>
  </si>
  <si>
    <t>18/01/GALFPC86</t>
  </si>
  <si>
    <t>Frais transfert/orange money (500 000 fg) à Tamba pour couverture médiatique cas Ivoire Kamsar</t>
  </si>
  <si>
    <t>Frais defonctionnement Castro pour la seamine</t>
  </si>
  <si>
    <t>18/01/GALFPC88</t>
  </si>
  <si>
    <t>Frais taxi moto Catsro bureau-interpol pour réquisition numéro trafiquant cas Ivoire Kamsar</t>
  </si>
  <si>
    <t>Paiement Bonus Commissaire Cisse pour réquition numéro téléphone cas Ivoire Kamsar</t>
  </si>
  <si>
    <t>18/01/GALFPC90</t>
  </si>
  <si>
    <t>Versement à Maïmouna pour achat de (3) sceaux pour les toillettes bureau</t>
  </si>
  <si>
    <t>18/01/GALFPC91</t>
  </si>
  <si>
    <t>Achat de (5) cartes de recharge areeba par E37 pour E14 pour téléphone enquête en enquête à Boké</t>
  </si>
  <si>
    <t>Frais de fonctionnement E37 pour la semaine</t>
  </si>
  <si>
    <t>18/01/GALFPC93</t>
  </si>
  <si>
    <t>Frais taxi moto E37 bureau-Belle vue pour retrait pour appro caisse</t>
  </si>
  <si>
    <t>Frais de fonctionnement Moné pour la semaine</t>
  </si>
  <si>
    <t>18/01/GALFPC94</t>
  </si>
  <si>
    <t>18/01/GALFPC95</t>
  </si>
  <si>
    <t>Paiement Bonus à E19 pour l'opération cas Ivoire à Kamsar</t>
  </si>
  <si>
    <t>Frais taxi moto bureau-OGUIPAR-Agence juridique de l'Etat au Cabinet pour dépôt lettre de constitution cas Kamsar</t>
  </si>
  <si>
    <t>18/01/GALFPC97</t>
  </si>
  <si>
    <t>Frais taxi moto bureau-Cabinet Avocat pour signature Accord engagement cas Ivoire Kamsar</t>
  </si>
  <si>
    <t>18/01/GALFPC98</t>
  </si>
  <si>
    <t>Chèque 01366725  Approvisionnement de caisse</t>
  </si>
  <si>
    <t>N°PC</t>
  </si>
  <si>
    <t>18/01/GALFPC99</t>
  </si>
  <si>
    <t>Paiement frais location véhicule (3) jours pour l'opération cas Ivoire Kamsar</t>
  </si>
  <si>
    <t>18/01/GALFPC100</t>
  </si>
  <si>
    <t>Frais taxi moto bureau-centre ville (Interpol) pour une réunion avec point focal criminalité faunique</t>
  </si>
  <si>
    <t>18/01/GALFPC101</t>
  </si>
  <si>
    <t>Frais taxi moto bureau-Tribunal pour dépôt du dossier juridique</t>
  </si>
  <si>
    <t>Taxi moto Bureau-centre (BPMG) pour retrait pour appro caisse</t>
  </si>
  <si>
    <t>18/01/GALFPC103</t>
  </si>
  <si>
    <t>Frais taxi moto bureau-centre ville pour signture de l'Agent cas Ouré Kaba</t>
  </si>
  <si>
    <t>18/01/GALFPC104</t>
  </si>
  <si>
    <t xml:space="preserve">Frais de focntionnement Tamba pour la semaine </t>
  </si>
  <si>
    <t>18/01/GALFPC105</t>
  </si>
  <si>
    <t>Chèque 01366727   Approvisionnement de caisse</t>
  </si>
  <si>
    <t>18/01/GALFPC106</t>
  </si>
  <si>
    <t>les frais d’Actes de signification et indemnité de déplacement d’Huissier  pour l’opération du cas des ivoires à Kamsar.</t>
  </si>
  <si>
    <t>18/01/GALFPC107</t>
  </si>
  <si>
    <t>Transport E14  pour bureau-Bambeto, Landrya, Boulbinet Bonfi Port, Aéroport pour enquête</t>
  </si>
  <si>
    <t>18/01/GALFPC108</t>
  </si>
  <si>
    <t>Achat de (20) l d'essence pour véh. Perso pour transport maison-bureau</t>
  </si>
  <si>
    <t>Transport bureau-belle vue pour certification chèque paiement CNSS et RTS</t>
  </si>
  <si>
    <t>18/01/GALFPC109</t>
  </si>
  <si>
    <t>18/01/GALFPC110</t>
  </si>
  <si>
    <t>Frais de fonctionnement Odette pour la semaine</t>
  </si>
  <si>
    <t>18/01/GALFPC112</t>
  </si>
  <si>
    <t>Transport bureau-belle vue pour achat de billet d'avion pour Charlotte Houpline Dakar-Conakry-Dakar</t>
  </si>
  <si>
    <t>18/01/GALFPC113</t>
  </si>
  <si>
    <t>18/01/GALFPC114</t>
  </si>
  <si>
    <t>Frais transport pour (2) jours E14 maison-bureau</t>
  </si>
  <si>
    <t>Charlotte</t>
  </si>
  <si>
    <t>Achat de billet Charlotte pour Dakar-Conakry-Dakar</t>
  </si>
  <si>
    <t>18/01/GALFPC116</t>
  </si>
  <si>
    <t>18/01/GALFPC24</t>
  </si>
  <si>
    <t>18/01/GALFPC35</t>
  </si>
  <si>
    <t>18/01/GALFPC46</t>
  </si>
  <si>
    <t>18/01/GALFPC49</t>
  </si>
  <si>
    <t>18/01/GALFPC39</t>
  </si>
  <si>
    <t>Frais taxi moto bureau-centre ville pour visite de prison Abou Doumbouya</t>
  </si>
  <si>
    <t>18/01/GALFPC92</t>
  </si>
  <si>
    <t>18/01/GALFPC96</t>
  </si>
  <si>
    <t>18/01/GALFPC118</t>
  </si>
  <si>
    <t>18/01/GALFPC119</t>
  </si>
  <si>
    <t>18/01/GALFPC120</t>
  </si>
  <si>
    <t>18/01/GALFPC121</t>
  </si>
  <si>
    <t>Transfer/orange money de (760 000 fg)  à E19 en enquête en Pita</t>
  </si>
  <si>
    <t>Frais de transfer/orange money de (760 000 fg)  à E19 en enquête en Pita</t>
  </si>
  <si>
    <t>18/01/GALFPC123</t>
  </si>
  <si>
    <t>18/01/GALFPC124</t>
  </si>
  <si>
    <t>18/01/GALFPC125</t>
  </si>
  <si>
    <t>Frais taxi moto bureau-centre (Cour d'Appel) cas chimpanzé Sierra</t>
  </si>
  <si>
    <t>Frais impression ordonnance de renvoie cas chimpanzé Sierra</t>
  </si>
  <si>
    <t>18/01/GALFPC126</t>
  </si>
  <si>
    <t>18/01/GALFPC127</t>
  </si>
  <si>
    <t>Transport E37 pour dépôt de transfert/orange money à E19 en enquête à Pita</t>
  </si>
  <si>
    <t>18/01/GALFPC128</t>
  </si>
  <si>
    <t>18/01/GALFPC129</t>
  </si>
  <si>
    <t>18/01/GALFPC130</t>
  </si>
  <si>
    <t>18/01/GALFPC131</t>
  </si>
  <si>
    <t>Frais de transfert/orange money à Sessou de (1 000 000 FG) pour paiement Bonus Me SOVOGUI</t>
  </si>
  <si>
    <t>Transfert/orange money à Sessou pour Paiement Bonus à Me SOVOGUI du cas Chimpanzé à Ouré Kaba (Mamou)</t>
  </si>
  <si>
    <t>Paiement Bonus de l'opération cas Ivoire à Kamsar à Sessou, Odette,  E37 et à Baldé pour suivi juridique cas chimpanzé de Ouré kaba</t>
  </si>
  <si>
    <t>18/01/GALFPC132</t>
  </si>
  <si>
    <t>Taxi bureau maison</t>
  </si>
  <si>
    <t>Ration journalière</t>
  </si>
  <si>
    <t>Frais dhôtel</t>
  </si>
  <si>
    <t>taxi gare routière lhôtel</t>
  </si>
  <si>
    <t>achat carte recharge orange pour appeler un trafiquant</t>
  </si>
  <si>
    <t>Transport</t>
  </si>
  <si>
    <t>Investigations</t>
  </si>
  <si>
    <t>Transport maison bureau</t>
  </si>
  <si>
    <t>Transort pour les enquete du jour:kipe,kaporo,sonfonia,kagbele,coyah,sonfonia,aeroprt,bureau</t>
  </si>
  <si>
    <t>Transport maison-gare</t>
  </si>
  <si>
    <t>Transport gare-Boké</t>
  </si>
  <si>
    <t>Transpor gare-hotel</t>
  </si>
  <si>
    <t>Ration alimentaire</t>
  </si>
  <si>
    <t>Taxi hotel-marché</t>
  </si>
  <si>
    <t>TAXI Marché-Basse vide</t>
  </si>
  <si>
    <t>Taxi basse vide-port katogouma</t>
  </si>
  <si>
    <t>Taxi port-basse vide</t>
  </si>
  <si>
    <t>Taxi basse vide-boké ville</t>
  </si>
  <si>
    <t>Taxi Marché-hotel</t>
  </si>
  <si>
    <t>Trust-buildings</t>
  </si>
  <si>
    <t>Taxi Port katogouma-basse vide</t>
  </si>
  <si>
    <t>Taxi hotel-gare</t>
  </si>
  <si>
    <t>Taxi gare-conakry</t>
  </si>
  <si>
    <t>Taxi deplacement sangoya-gbessia port</t>
  </si>
  <si>
    <t>Transpor maison-bureau</t>
  </si>
  <si>
    <t>Achât d'une batterie pour telephone d'enquête</t>
  </si>
  <si>
    <t>Telephone</t>
  </si>
  <si>
    <t>Transport bureau -maison</t>
  </si>
  <si>
    <t>Transport conakry-Boké</t>
  </si>
  <si>
    <t>Transport gare-hotel</t>
  </si>
  <si>
    <t>Frais d'hotel</t>
  </si>
  <si>
    <t>Transport hotel-gare</t>
  </si>
  <si>
    <t>Transport- Boké-Conakry</t>
  </si>
  <si>
    <t>Transport-kagbelen-maison</t>
  </si>
  <si>
    <t xml:space="preserve">Achat de carte pour un informateur </t>
  </si>
  <si>
    <t>Legal</t>
  </si>
  <si>
    <t>Sessou</t>
  </si>
  <si>
    <t>Transport Bureau-Dixinn AR pour Achat de cartouches d'encre</t>
  </si>
  <si>
    <t>Transport Bureau-Banque belle vue AR</t>
  </si>
  <si>
    <t>Transport Maison-Bureau AR</t>
  </si>
  <si>
    <t>Achat des sachets d'eaux</t>
  </si>
  <si>
    <t>Transport pour aller à la Banque</t>
  </si>
  <si>
    <t>transport</t>
  </si>
  <si>
    <t>Transport belle vue et en ville à la Banque</t>
  </si>
  <si>
    <t>Transport Bureau-TPI de Kaloum</t>
  </si>
  <si>
    <t>Transport Bureau-Banque en ville AR</t>
  </si>
  <si>
    <t>Transport pour Achat billet d'avion et certifier les chèques</t>
  </si>
  <si>
    <t>transport Maison-Bureau AR</t>
  </si>
  <si>
    <t>Transport Bureau-Lanbamgni-banque en ville AR</t>
  </si>
  <si>
    <t xml:space="preserve">Transport </t>
  </si>
  <si>
    <t>Transport pour le dépôt de la demande de requisition à l'interpool</t>
  </si>
  <si>
    <t>Bonus Mamadou Samba Baldé cas bébé chimpanzé Ourékaba</t>
  </si>
  <si>
    <t>Bonus Mamadou Caporal Chef Pierre maomy cas bébé chimpanzé Ourékaba</t>
  </si>
  <si>
    <t>Bonus Mamadou Caporal Chef Nyakoï Bilivogui cas bébé chimpanzé Ourékaba</t>
  </si>
  <si>
    <t>Frais taxi moto hôtel -prison</t>
  </si>
  <si>
    <t>Frais taxi moto courses interne</t>
  </si>
  <si>
    <t xml:space="preserve">Frais d'hôtel (3) nuités </t>
  </si>
  <si>
    <t>Impression de l'analyse juridique cas chimpanzé Ourékaba</t>
  </si>
  <si>
    <t>Impression analyse  en couleur et photocopie de l'analyse juridique cas chimpanzé Ourékaba</t>
  </si>
  <si>
    <t>Frais taxi moto maison- gare routière  cas chimpanzé Ourékaba</t>
  </si>
  <si>
    <t>Frais de bagage Mamou-Conakry cas chimpanzé Ourékabz</t>
  </si>
  <si>
    <t>Frais transport Mamou-Conakry retour cas chimpanzé Ouré-kaba</t>
  </si>
  <si>
    <t>Frais taxi moto maison- gare routière pour Conakry-Mamou cas chimpanzé Ourékaba</t>
  </si>
  <si>
    <t>Transport  Conakry-Mamou suivi juridique cas chimpanzé cas Ourékaba</t>
  </si>
  <si>
    <t>Frais taxi moto gare routière -hôtel Mamou cas chimpanzé Ourékaba</t>
  </si>
  <si>
    <t>Frais taxi moto hôtel -PTI Mamou cas chimpanzé Ourékaba</t>
  </si>
  <si>
    <t>Frais taxi moto gare routière  de Conqkry -Maison cas chimpanzé Ourékaba</t>
  </si>
  <si>
    <t>Frais hôtel (1) nuitée à Mamou suivi juridique cas chimpanzé Ourékaba</t>
  </si>
  <si>
    <t>Transport  Mamou -Conakry retour suivi juridique cas chimpanzé cas Ourékaba</t>
  </si>
  <si>
    <t>Frais taxi moto bureau-Interpol, cour d'Appel, TPI de Kaloum pour requisition , suivi affaire Sidimé</t>
  </si>
  <si>
    <t>Frais taxi moto bureau-Cabinet Huissier pour exécution décision cas Sidimé affaire Sidimé</t>
  </si>
  <si>
    <t>Travel subsistence</t>
  </si>
  <si>
    <t>Frais impression ordre de mission et PV du cas chimpanzé de Ouré Kaba</t>
  </si>
  <si>
    <t>Frais photocopie de usoit transmis et clôture transmission du cas chimpanzé Ouré Kaba</t>
  </si>
  <si>
    <t>Achat de (40) l de carburant pour le véhicule de l'ocation</t>
  </si>
  <si>
    <t>Achat de (40) l de gasoil pour veh. Perso. Saidou pour son trasport maison bureau</t>
  </si>
  <si>
    <t>18/01/GALFPC133</t>
  </si>
  <si>
    <t>18/01/GALFPC134</t>
  </si>
  <si>
    <t>Achat de (20) l de gasoil pour veh. Perso. Saidou pour son trasport maison bureau</t>
  </si>
  <si>
    <t>18/01/GALFPC135</t>
  </si>
  <si>
    <t>18/01/GALFPC143</t>
  </si>
  <si>
    <t>18/01/GALFPC144</t>
  </si>
  <si>
    <t>18/01/GALFPC145</t>
  </si>
  <si>
    <t>18/01/GALFPC146</t>
  </si>
  <si>
    <t>18/01/GALFPC147</t>
  </si>
  <si>
    <t>18/01/GALFPC148</t>
  </si>
  <si>
    <t>18/01/GALFPC136</t>
  </si>
  <si>
    <t>Achat d'un tube d'insecticide pour la chambre du bureau</t>
  </si>
  <si>
    <t>18/01/GALFPC137</t>
  </si>
  <si>
    <t>Chèque N°01366731 Approvisionnement de caisse</t>
  </si>
  <si>
    <t>Chèque N°01366732 Approvisionnement de caisse</t>
  </si>
  <si>
    <t>Remboursement à E17 surplus de dépense pour enquête sur le terrain</t>
  </si>
  <si>
    <t xml:space="preserve">Paiement Indamnité de fin de contrat pour tout solde à E17 </t>
  </si>
  <si>
    <t>18/01/GALFPC141</t>
  </si>
  <si>
    <t>Reçu de E14 pour reversement à la caisse reste argent pour enquête à Boké</t>
  </si>
  <si>
    <t>Paiement  Food Allowance pour (8) jours à Charlotte</t>
  </si>
  <si>
    <t>Frais taxi moto bureau centre A/R pour achat de billet de Saidou pour voyage Conakry-Dakar pour obtention de Visa pour la France</t>
  </si>
  <si>
    <t xml:space="preserve">Frais taxi moto A/R bureau-centre ville (BPMG) pour retrait </t>
  </si>
  <si>
    <t>Frais parking à l'Aéroport pour le voyage de Saidou à Dakar</t>
  </si>
  <si>
    <t>Frais defonctionnement Moné  pour la seamine</t>
  </si>
  <si>
    <t>Achat de billet Saïdou  pour Conakry-Dakar-Conakry</t>
  </si>
  <si>
    <t>18/01/GALFPC149</t>
  </si>
  <si>
    <t>Frais de transport bureau-maison de presse pour paiement des Bonus cas Ivoire Kamsar et récuperation des journaux</t>
  </si>
  <si>
    <t>18/01/GALFPC151</t>
  </si>
  <si>
    <t>Frais de fonctionnement Tamba  pour la seamine</t>
  </si>
  <si>
    <t>Frais de fonctionnement Odette  pour la seamine</t>
  </si>
  <si>
    <t>Frais de fonctionnement  E37  pour la seamine</t>
  </si>
  <si>
    <t>18/01/GALFPC152</t>
  </si>
  <si>
    <t>Versement à Tamba  pour  paiepent Bonus média pour l'arrestation du cas Ivoires Kamsar</t>
  </si>
  <si>
    <t>Versement à Baldé pour  suivi juridique du cas Ivoires Kamsar</t>
  </si>
  <si>
    <t>18/01/GALFPC154</t>
  </si>
  <si>
    <t>Versement à Saïdou pour les frais de document pour l'obtention de visa pour la France</t>
  </si>
  <si>
    <t xml:space="preserve">Approvisionnement de caisse (1 000 USD x 9 100 GNF) pour la préparation du voyage de Saidou </t>
  </si>
  <si>
    <t>18/01/GALFPC157</t>
  </si>
  <si>
    <t>Versement à Saidou pour (3) jours food allowance et frais taxi à Dakar pour l'obtention de visa pour la France</t>
  </si>
  <si>
    <t>Versement à Saidou pour frais de voyage en France</t>
  </si>
  <si>
    <t xml:space="preserve">Frais taxi moto bureau-Lambayi-Coronti pour signature chèque/Saidou </t>
  </si>
  <si>
    <t>Versement à Thierno Ousmane Baldé avance pour une mission de relâche de chimpanzé au CCC</t>
  </si>
  <si>
    <t>18/01/GALFPC161</t>
  </si>
  <si>
    <t xml:space="preserve">Paiement facture N001/071527A BSPS pour janvier/18 pour la securité du bureau de (2) agents </t>
  </si>
  <si>
    <t>Achat d'un tube d'encre noir pour l'imprimante du bureau</t>
  </si>
  <si>
    <t>18/01/GALFPC162 f001</t>
  </si>
  <si>
    <t>18/01/GALFPC163</t>
  </si>
  <si>
    <t>Frais taxi moto bureau-centre ville (Amssade Grande Bretagne) pour dépôt de courier</t>
  </si>
  <si>
    <t>18/01/GALFPC164</t>
  </si>
  <si>
    <t>18/01/GALFPC168</t>
  </si>
  <si>
    <t>Chèque N°01366734 Approvisionnement de caisse</t>
  </si>
  <si>
    <t>18/01/GALFPC169</t>
  </si>
  <si>
    <t>18/01/GALFPC1165</t>
  </si>
  <si>
    <t>18/01/GALFPC166</t>
  </si>
  <si>
    <t>18/01/GALFPC167</t>
  </si>
  <si>
    <t>Frais transport Tamba  burezu-radio Soleil FM pour émission cas Ivoire Kamsar et Chimpanzé Ouré Kaba</t>
  </si>
  <si>
    <t>Avance  Main d'œuvre Kerfala Camara pour entretien et arrogeage des fleures de la cours du bueau</t>
  </si>
  <si>
    <t>Frais deplacement taxi ville Charlotte du bureau-centre ville pour les courses du Projet</t>
  </si>
  <si>
    <t>Frais transport bureau-centre ville (Immigration) pour renouvellement visa d'entrée de charlotte</t>
  </si>
  <si>
    <t>Achat d'eau minerale pour l'équipe du bureau</t>
  </si>
  <si>
    <t>18/01/GALFPC170</t>
  </si>
  <si>
    <t>Chèque N°01366735 Approvisionnement de caisse</t>
  </si>
  <si>
    <t>18/01/GALFPC173</t>
  </si>
  <si>
    <t>Frais de revoivellement de visa d'entrée et sortieet carte de séjour de Charlotte pour 2018</t>
  </si>
  <si>
    <t>18/01/GALFPC174</t>
  </si>
  <si>
    <t>Achat de (20) litres de gasoil pour véh. Perso Saidou pour transport maison-bureau</t>
  </si>
  <si>
    <t>18/01/GALFPC175</t>
  </si>
  <si>
    <t>18/01/GALFPC176</t>
  </si>
  <si>
    <t>Achat de petit dejeuner pendant la rencontre le point focal de la CITECE</t>
  </si>
  <si>
    <t>18/01/GALFPC178</t>
  </si>
  <si>
    <t>18/01/GALFPC179</t>
  </si>
  <si>
    <t>18/01/GALFPC177</t>
  </si>
  <si>
    <t>Achat de porte carte de visite, boites de clas, chemises à rabats</t>
  </si>
  <si>
    <t>18/01/GALFPC180</t>
  </si>
  <si>
    <t>18/01/GALFPC181</t>
  </si>
  <si>
    <t>18/01/GALFPC182</t>
  </si>
  <si>
    <t>Complement  frais transport A/R bureau-centre ville (BPMG) pour dépôt de lettre de virement salaire janvier/18</t>
  </si>
  <si>
    <t>Frais transport A/R bureau-centre ville (BPMG) pour dépôt de lettre de virement salaire janvier/18</t>
  </si>
  <si>
    <t>Paiement food allowance de l'équipe GALF pour la visite du parc PNHN à Sidakôrô</t>
  </si>
  <si>
    <t>18/01/GALFPC183</t>
  </si>
  <si>
    <t>Frais de dépenses pour la visite du Parc National du Haut Niger à Sidakôrô</t>
  </si>
  <si>
    <t>Versement à Baldé pour  suivi juridique du cas chimpanzé Ouré Kaba</t>
  </si>
  <si>
    <t>Versement à Saidou pour achat (20)l d'essence pour veh. Perso. Pour le yransport maison-bureau</t>
  </si>
  <si>
    <t>18/01/GALFPC186</t>
  </si>
  <si>
    <t>18/01/GALFPC187</t>
  </si>
  <si>
    <t>Transfert/orange money  pour les frais de la couverture  à la radio BoliWare FM pour requisition cas chimpanzé Ouré Kaba (mamou)</t>
  </si>
  <si>
    <t>18/01/GALFPC188</t>
  </si>
  <si>
    <t>Frais de fonctionnement E37  pour la semaine</t>
  </si>
  <si>
    <t>18/01/GALFPC189</t>
  </si>
  <si>
    <t>Frais de fonctionnement Maïmouna  pour la semaine</t>
  </si>
  <si>
    <t>18/01/GALFPC190</t>
  </si>
  <si>
    <t>Frais taxi moto bureau-Cour d'Appel-Cabinet pour retrait de la cellule de citation et dépôt au cabinet de l'Huissier pour signication</t>
  </si>
  <si>
    <t>18/01/GALFPC191</t>
  </si>
  <si>
    <t xml:space="preserve">Transport bureau-Cabine de transfer/orange money </t>
  </si>
  <si>
    <t>18/01/GALFPC192</t>
  </si>
  <si>
    <t>18/01/GALFPC193</t>
  </si>
  <si>
    <t>Versement à Tamba pour paiement Bonus média pour l'arrestation du présumé trafiquant cas Ivoire Kamsar et suivi de réquisition du TPI de Mamou à un an de prison ferme contre deux (2) présumés trafiquants de chimpanzé dans la sous-préfecture de Ouré Kaba (Mamou)</t>
  </si>
  <si>
    <t>Paiemet frais de location de deux (2) véhicules pour (3) jours pour le visite de l'équipe de GALF au parc nationa haut Niger de Sidakôro (Faranah)</t>
  </si>
  <si>
    <t>18/01/GALFPC195</t>
  </si>
  <si>
    <t>Frais taxi moto bureau-centre (Interpol) A/R pour dépôt de demande de réquisition numéro Cubain</t>
  </si>
  <si>
    <t>18/01/GALFPC196</t>
  </si>
  <si>
    <t>Paiement Bonus à Mr. Cissé pour réquisition numéro u Cubain</t>
  </si>
  <si>
    <t>18/01/GALFPC197</t>
  </si>
  <si>
    <t>Paiement salaire  E19 pour le mois de janvier/18</t>
  </si>
  <si>
    <t>18/01/GALFPC198</t>
  </si>
  <si>
    <t>18/01/GALFPC200</t>
  </si>
  <si>
    <t xml:space="preserve">Achat de  (10) chronos et (10) carnets de reçus </t>
  </si>
  <si>
    <t>18/01/GALFPC201</t>
  </si>
  <si>
    <t>Paiement salaire Maïmouna janvier/18</t>
  </si>
  <si>
    <t>18/01/GALFPC202</t>
  </si>
  <si>
    <t>Achatde (5) paquets d'eau coyah pour l'équipe du bureau</t>
  </si>
  <si>
    <t>18/01/GALFPC203</t>
  </si>
  <si>
    <t>Frais de transport pour paiement des Bonus média cas réquisition TPI Mamou sur l'affaire chimpanzé Ouré kaba</t>
  </si>
  <si>
    <t>18/01/GALFPC204</t>
  </si>
  <si>
    <t>Moné</t>
  </si>
  <si>
    <t>Operation</t>
  </si>
  <si>
    <t>Office Materials</t>
  </si>
  <si>
    <t>Office</t>
  </si>
  <si>
    <t>Jail Visit</t>
  </si>
  <si>
    <t>Achat de jus et sandwich pour les detenus cas chimpanzé Ouré Kaba</t>
  </si>
  <si>
    <t>18/01/GALFR8</t>
  </si>
  <si>
    <t>18/01/GALFR1</t>
  </si>
  <si>
    <t>18/01/GALFR30</t>
  </si>
  <si>
    <t>18/01/GALFR31</t>
  </si>
  <si>
    <t>18/01/GALFR32</t>
  </si>
  <si>
    <t>Achat de (60)l de gasoil du 21/12/2018 pour le véhicule de location pour la relâche du bébé chimpnzé de Ouré Kaba au CCC</t>
  </si>
  <si>
    <t>Achat de (22)l de gasoil du 21/12/2018 pour le véhicule de location pour la relâche du bébé chimpnzé de Ouré Kaba au CCC</t>
  </si>
  <si>
    <t>Bonus</t>
  </si>
  <si>
    <t>Transport retour Mohamed Fodé Keita  Agent de faune retour Mamou-Conakry pour le suivi cas bébé chimpanzé Ouré kaba</t>
  </si>
  <si>
    <t>Achat de (40)l de gasoil pour le véhicule de location pour le cas bébé chimpanzé à Ouré Kaba</t>
  </si>
  <si>
    <t>Frais deplacement véhicule pour deferrement cas chimpanzé de Ourékaba</t>
  </si>
  <si>
    <t>Frais taxi moto hôtel -prison cas bébé chimpanzé de Ouré Kaba</t>
  </si>
  <si>
    <t>Frais impression des images  pour l'attage et capture du bébé  chimpanzé à Ouré kaba</t>
  </si>
  <si>
    <t>Frais taxi moto hôtel -TPI Mamou pour suivi juridique cas chimpanzé à Ouré Kaba</t>
  </si>
  <si>
    <t>Frais de connexion internet pour impression juridique</t>
  </si>
  <si>
    <t>Internet</t>
  </si>
  <si>
    <t>Frais taxi moto hôtel -maison centrale de mamou pour suivi juridique cas  chimpanzé à Ouré kaba</t>
  </si>
  <si>
    <t>Frais deplacement véhicule  gare routière-maison retour Mamou-Conakry suivi juridique cas chimpanzé Ouré kaba</t>
  </si>
  <si>
    <t>Frais d'hôtel (4) nuités pour suivi juridique cas chimpanzé à Ouré Kaba</t>
  </si>
  <si>
    <t xml:space="preserve">Frais taxi motodu 31/12/2017 pour le dépôt de  la lettre de constitution cas chimpanzé Ouré Kaba au domicile Me SOVOGUI </t>
  </si>
  <si>
    <t>18/01/GALFR33</t>
  </si>
  <si>
    <t>18/01/GALFR48</t>
  </si>
  <si>
    <t>18/01/GALFR6</t>
  </si>
  <si>
    <t>18/01/GALFR34</t>
  </si>
  <si>
    <t>18/01/GALFR35</t>
  </si>
  <si>
    <t>18/01/GALFR36</t>
  </si>
  <si>
    <t>18/01/GALFR37</t>
  </si>
  <si>
    <t>18/01/GALFR38</t>
  </si>
  <si>
    <t>18/01/GALFR39</t>
  </si>
  <si>
    <t>18/01/GALFR40</t>
  </si>
  <si>
    <t>18/01/GALFR42</t>
  </si>
  <si>
    <t>18/01/GALFR43</t>
  </si>
  <si>
    <t>18/01/GALFR44</t>
  </si>
  <si>
    <t>18/01/GALFR45</t>
  </si>
  <si>
    <t>18/01/GALFF21</t>
  </si>
  <si>
    <t>18/01/GALFR46</t>
  </si>
  <si>
    <t>18/01/GALFR2</t>
  </si>
  <si>
    <t>18/01/GALFR7</t>
  </si>
  <si>
    <t>18/01/GALFR47</t>
  </si>
  <si>
    <t>18/01/GALFR49</t>
  </si>
  <si>
    <t>18/01/GALFR50</t>
  </si>
  <si>
    <t>18/01/GALFR9</t>
  </si>
  <si>
    <t>18/01/GALFF11</t>
  </si>
  <si>
    <t>18/01/GALFF33</t>
  </si>
  <si>
    <t>18/01/GALFF30</t>
  </si>
  <si>
    <t>18/01/GALFR3</t>
  </si>
  <si>
    <t>18/01/GALFR4</t>
  </si>
  <si>
    <t>18/01/GALFR10</t>
  </si>
  <si>
    <t>18/01/GALFR11</t>
  </si>
  <si>
    <t>18/01/GALFR12</t>
  </si>
  <si>
    <t>18/01/GALFR13</t>
  </si>
  <si>
    <t>18/01/GALFR14</t>
  </si>
  <si>
    <t>18/01/GALFR15</t>
  </si>
  <si>
    <t>18/01/GALFR16</t>
  </si>
  <si>
    <t>18/01/GALFR17</t>
  </si>
  <si>
    <t>18/01/GALFR18</t>
  </si>
  <si>
    <t>18/01/GALFR19</t>
  </si>
  <si>
    <t>18/01/GALFRT8</t>
  </si>
  <si>
    <t>18/01/GALFR20</t>
  </si>
  <si>
    <t>18/01/GALFR21</t>
  </si>
  <si>
    <t>18/01/GALFRT2</t>
  </si>
  <si>
    <t>18/01/GALFR22</t>
  </si>
  <si>
    <t>18/01/GALFR23</t>
  </si>
  <si>
    <t>18/01/GALFR24</t>
  </si>
  <si>
    <t>Frais taxi   hôtel-gare routière de Mamou pour suivi juridique  cas chimpanzé Ourékaba</t>
  </si>
  <si>
    <t>18/01/GALFF5</t>
  </si>
  <si>
    <t>18/01/GALFT11</t>
  </si>
  <si>
    <t>18/01/GALFR27</t>
  </si>
  <si>
    <t>18/01/GALFR28</t>
  </si>
  <si>
    <t>18/01/GALFR29</t>
  </si>
  <si>
    <t>Versement à Tamba  frais mission suivi média opération cas Ivoire à Kamsar</t>
  </si>
  <si>
    <t>Versement à Tamba Bonus media pour condamnation au temps mis de Alpha Alimou Doumbouya cas de peau de panthère et cas  chimpanzé de Ouré Kaba</t>
  </si>
  <si>
    <t>Paiement salaire janvier/18 de l'Informateur Kemo Condé pour des enquêtes</t>
  </si>
  <si>
    <t>Versement à Baldé frais pour opération Cas Ivoire à Kamsar</t>
  </si>
  <si>
    <t>Trust Building</t>
  </si>
  <si>
    <t>Achat de dejeuner pour le 2eme  agents  opération cas ivoire Kamsar</t>
  </si>
  <si>
    <t>Frais taxi moto hôtel-Poste de Police pour visite de prison</t>
  </si>
  <si>
    <t>Transfert de crédit  telephonique pour le 1er  agents  opération cas ivoire Kamsar</t>
  </si>
  <si>
    <t>Transfert de crédit  telephonique pour le 2eme  agents  opération cas ivoire Kamsar</t>
  </si>
  <si>
    <t>Transfert de crédit  telephoniquer pour le 3eme  agents  opération cas ivoire Kamsar</t>
  </si>
  <si>
    <t>Achat de jus et sandwich pour le trafiquant cas Ivoire Kamsar</t>
  </si>
  <si>
    <t>Transfert de crédit  telephoniquer pour un  agents  opération cas ivoire Kamsar</t>
  </si>
  <si>
    <t>Achat de jus et Chawarama pour Baldé Cas Ivoire Kamsar</t>
  </si>
  <si>
    <t>18/01/GALFR2346</t>
  </si>
  <si>
    <t>Achat de jus et Chawarama pour les agents de la sécurités et faune opération  Cas Ivoire Kamsar</t>
  </si>
  <si>
    <t>18/01/GALFR2348</t>
  </si>
  <si>
    <t>Frais consultation médical pour blessure Baldé</t>
  </si>
  <si>
    <t>Team building</t>
  </si>
  <si>
    <t>18/01/GALFR2154603</t>
  </si>
  <si>
    <t>Frais médicaux pour traitement blessure Baldé</t>
  </si>
  <si>
    <t>18/01/GALFR2154604</t>
  </si>
  <si>
    <t>Frais taxi moto Hôtel-Prestation pour photocopie PV cas Ivoire kamsar</t>
  </si>
  <si>
    <t>Frais taxi moto Hôtel-domicile chef de section pour  approbation le soit transmission du cas Ivoire kamsar</t>
  </si>
  <si>
    <t>18/01/GALFR41</t>
  </si>
  <si>
    <t>Achat de manger pour trafiquant cas Ivoire Kamsar (matin)</t>
  </si>
  <si>
    <t>Frais taxi moto hôtel-Poste de Police pour visite de prison cas Ivoire Kamsar (matin)</t>
  </si>
  <si>
    <t>Frais taxi moto hôtel-Poste de Police pour visite de prison cas Ivoire Kamsar (soir)</t>
  </si>
  <si>
    <t>Achat de manger pour trafiquant cas Ivoire Kamsar (soir)</t>
  </si>
  <si>
    <t>Frais taxi moto hôtel-section préfectorale des eaux et Forêts pour déférement  cas Ivoire Kamsar (soir)</t>
  </si>
  <si>
    <t>Frais impression en couleur (2) pages du soit transmis et PV de clôture  cas ivoire Kamsar</t>
  </si>
  <si>
    <t xml:space="preserve">Frais de transport Boké-Kamsar pour dépôt de convocation cas Ivoire </t>
  </si>
  <si>
    <t xml:space="preserve">Complement frais de transport Boké-Kamsar pour dépôt de convocation cas Ivoire </t>
  </si>
  <si>
    <t>Frais Hôtel (1) nuitée à Kamsar suivi juridique cas Ivoire</t>
  </si>
  <si>
    <t>18/01/GALFF39</t>
  </si>
  <si>
    <t>Frais photocopie de (26) PV</t>
  </si>
  <si>
    <t>18/01/GALFR04</t>
  </si>
  <si>
    <t>Frais phocopie code de faune et protocole d'acord</t>
  </si>
  <si>
    <t>18/01/GALFR05</t>
  </si>
  <si>
    <t>Frais réeluire (4) brochures du code de faune et protocoll d'accord</t>
  </si>
  <si>
    <t>18/01/GALFR06</t>
  </si>
  <si>
    <t>Frais impression et photocopie en noire + achat de (4) chemises cartonnée</t>
  </si>
  <si>
    <t>18/01/GALFF19</t>
  </si>
  <si>
    <t>Achat de (20)l de gasoil pour véhicule opération cas Ivoire Kamsar</t>
  </si>
  <si>
    <t>18/01/GALFR5</t>
  </si>
  <si>
    <t>Achat d'amoxicil, Ibuprofen et SAT pour Baldé</t>
  </si>
  <si>
    <t>18/01/GALFF45</t>
  </si>
  <si>
    <t>Achat d'un carnet de reçu</t>
  </si>
  <si>
    <t>18/01/GALFR01</t>
  </si>
  <si>
    <t>Frais taxi moto Hôtel-prison A/R pour visite de prison cas Ivoire Kamsar</t>
  </si>
  <si>
    <t>18/01/GALFR02</t>
  </si>
  <si>
    <t xml:space="preserve">Achat de manger pour trafiquant cas Ivoire Kamsar </t>
  </si>
  <si>
    <t>18/01/GALFR03</t>
  </si>
  <si>
    <t>Frais taxi  moto A/R Hôtel-Prestation pour photocopie du code de faune et protocol d'accord</t>
  </si>
  <si>
    <t>18/01/GALFF44</t>
  </si>
  <si>
    <t>Frais transport Boké-Conakry retour  suivi juridique cas Ivoire Kamsar</t>
  </si>
  <si>
    <t>Frais taxi moto TPI Boké suivi juridique cas Ivoire Kamsar</t>
  </si>
  <si>
    <t>Frais taxi moto TPI Boké-Gare routière Conakry pour retour après suivi juridique cas Ivoire Kamsar</t>
  </si>
  <si>
    <t>18/01/GALFR07</t>
  </si>
  <si>
    <t>Frais transport bagage pour suivi juridique cas Ivoire Kamsar</t>
  </si>
  <si>
    <t>18/01/GALFR08</t>
  </si>
  <si>
    <t>18/01/GALFR09</t>
  </si>
  <si>
    <t>Frais deplacement taxi ville gare routière-maison retour suivi juridique cas Ivoire kamsar</t>
  </si>
  <si>
    <t>Frais impression en couleur analyse juridique cas ivoire Kamsar</t>
  </si>
  <si>
    <t>Frais taxi moto bureau-cabinet Avocat pour dépôt analyse juridique cas Ivoitre Kamsar</t>
  </si>
  <si>
    <t>Frais transport de l'analyse juridique au TPI de Boké</t>
  </si>
  <si>
    <t>Frais taxi moto bureau-cabinet Avocat pour dépôt frais de voyage de l'avocat/Boké cas Ivoitre Kamsar</t>
  </si>
  <si>
    <t>18/01/GALFRtv</t>
  </si>
  <si>
    <t>Transport  (2) places  Conakry-Boké pour Audiance  cas Ivoire Kamsar</t>
  </si>
  <si>
    <t>Frais taxi moto gare routière-Hôtel pour suivi audiance cas Ivoire Kmasar</t>
  </si>
  <si>
    <t>Frais d'Hôtel (1) une nuité Baldé pour suivi audiance cas Ivoire Kamsar</t>
  </si>
  <si>
    <t>18/01/GALFF55</t>
  </si>
  <si>
    <t>Frais taxi moto TPI Boké-Gare routière Conakry pour retour après suivi audiance  cas Ivoire Kamsar</t>
  </si>
  <si>
    <t>Frais taxi moto Gare routière-maison pour retour après suivi Audiance  cas Ivoire Kamsar</t>
  </si>
  <si>
    <t>Transport  (2) places  Boké-Conakry  pour Audiance  cas Ivoire Kamsar</t>
  </si>
  <si>
    <t>18/01/GALFR2TV</t>
  </si>
  <si>
    <t xml:space="preserve">Transport (2) places Conakry-Mamou pour suivi Audiance cas bébé chimpanzé Ouré Kaba </t>
  </si>
  <si>
    <t>Frais taxi moto gare routière-Hôtel  pour suivi Audiance  cas chimpanzé</t>
  </si>
  <si>
    <t>Frais taxi moto Hôtel-TPI Mamou pour suivi Audiance  cas chimpanzé</t>
  </si>
  <si>
    <t>Frais taxi moto TPI-gare routière Mamou pour retour après  suivi Audiance  cas chimpanzé</t>
  </si>
  <si>
    <t>Frais taxi moto TPI-gare routière-Maison pour retour après  suivi Audiance  cas chimpanzé</t>
  </si>
  <si>
    <t>Frais Hôtel (1) une nuitée à Boké</t>
  </si>
  <si>
    <t>18/01/GALFF05</t>
  </si>
  <si>
    <t>18/01/GALFR2-3</t>
  </si>
  <si>
    <t xml:space="preserve">Transport (2) places Mamou-Conakry pour suivi Audiance cas bébé chimpanzé Ouré Kaba </t>
  </si>
  <si>
    <t>18/01/GALFR1-2</t>
  </si>
  <si>
    <t>Achat de (60) l de carburant pour véhicule de location boké conakry -operation ivoire kamsar</t>
  </si>
  <si>
    <t>Frais d'hôtel pour 3 personnes operation ivoire kamsar</t>
  </si>
  <si>
    <t>Frais d'hôtel pour 6 personnes operation ivoire kamsar</t>
  </si>
  <si>
    <t>Taxi moto ratoma -centre ville pour depot de lettre au ministère de la justice</t>
  </si>
  <si>
    <t>Taxi moto maison -bureau</t>
  </si>
  <si>
    <t>Taxi moto bureau -cabinet Me sovogui pour signature accord engagement avocat cas chimpanzé ourekaba</t>
  </si>
  <si>
    <t>Taxi moto bureau- cour d'appel pour le suivi du cas lancinet Doumbouya</t>
  </si>
  <si>
    <t>Achat food du détenu Abou Doumbouya</t>
  </si>
  <si>
    <t>Food allowence sessou operation ivoire kamsar</t>
  </si>
  <si>
    <t>Food allowence E19 -operation ivoire kamsar</t>
  </si>
  <si>
    <t>Food allowence Balde-operation ivoire kamsar</t>
  </si>
  <si>
    <t>Food allowence E37-operation ivoire kamsar</t>
  </si>
  <si>
    <t>Taxi maison-bureau A/R</t>
  </si>
  <si>
    <t>Frais taxi moto bureau -centre ville pour le suivi du cas chimpanzé sierra</t>
  </si>
  <si>
    <t>Taxi maison _bureauA/R</t>
  </si>
  <si>
    <t>Frais taxi bureau -OGUIPAR-Agence judiciare de l'Etat-cabinet Me sovogui pour depot de la lettre de constitution cas ivoire kamsar</t>
  </si>
  <si>
    <t>Taxi  maison -bureau</t>
  </si>
  <si>
    <t>Transport E19 pour boké-kamsar</t>
  </si>
  <si>
    <t>Frais carburant conakry -operation ivoire kamsar</t>
  </si>
  <si>
    <t>Food allowence colonel sow-operation ivoire kamsar</t>
  </si>
  <si>
    <t xml:space="preserve">Bonus chef de section des Eaux et foret </t>
  </si>
  <si>
    <t>Bonus c/c Diakité moro -operation ivoire kamsar</t>
  </si>
  <si>
    <t>Bonus A/agent Alhassane Dramé-operation ivoire kamsar</t>
  </si>
  <si>
    <t>Bonus A/C agent Seny camara-operation ivoire kamsar</t>
  </si>
  <si>
    <t xml:space="preserve">Bonus  lt/ agent djibril keita  operation ivoire kamsar </t>
  </si>
  <si>
    <t>Food allowence pour E19-operation ivoire kamsar</t>
  </si>
  <si>
    <t>Trust building pour E19 -operation ivoire kamsar</t>
  </si>
  <si>
    <t>Food allowence colonel  2/j ,sow point focal de la criminalité faunique ministère de l'environnement ,operation ivoire kamsar</t>
  </si>
  <si>
    <t>Taxi moto bureau-centre ville pour la visite du détenu Abou Doumbouya</t>
  </si>
  <si>
    <t>Taxi moto bureau -Cour d'appel pour le suivi du cas Lancinet Doumbouya</t>
  </si>
  <si>
    <t>Frais reliure rapport  Audit comptable 2016</t>
  </si>
  <si>
    <t>Taxi moto bureau TPI kaloum pour le suivi d'audition cas chimpanzé sierra</t>
  </si>
  <si>
    <t>18/01/GALFPC76R01</t>
  </si>
  <si>
    <t>18/01/GALFPC76R02</t>
  </si>
  <si>
    <t>18/01/GALFPC76R03</t>
  </si>
  <si>
    <t>18/01/GALFPCR04</t>
  </si>
  <si>
    <t>18/01/GALFPC76R05</t>
  </si>
  <si>
    <t>Food allowence Mamadou saidou barry coordonateur pour 2/j operation ivoire kamsar</t>
  </si>
  <si>
    <t>18/01/GALFPC76R06</t>
  </si>
  <si>
    <t>18/01/GALFPC76R07</t>
  </si>
  <si>
    <t>18/01/GALFPC76R10</t>
  </si>
  <si>
    <t>Achat (20)litres essence véhicule MR BARRY pour -operation cas ivoire kamsar</t>
  </si>
  <si>
    <t>18/01/GALFRPC76R11</t>
  </si>
  <si>
    <t>18/01/GALFPC76R18</t>
  </si>
  <si>
    <t>Trust building  Seny Camara agent de Police cas operation ivoire kamsar</t>
  </si>
  <si>
    <t>Trust building  Aïssatou Sessou cas operation ivoire kamsar</t>
  </si>
  <si>
    <t>18/01/GALFpc76R20</t>
  </si>
  <si>
    <t>18/01/GALFPC76R15</t>
  </si>
  <si>
    <t>Trust building Alpha Ousmane Baldé opération cas Ivoire Kamsar</t>
  </si>
  <si>
    <t>18/01/GALFPC76R16</t>
  </si>
  <si>
    <t>Trust building Djibril Kéita Agent de Police</t>
  </si>
  <si>
    <t>18/01/GALFPC76R17</t>
  </si>
  <si>
    <t>Frais location vehicule pour opération cas Ivoire Kamsar</t>
  </si>
  <si>
    <t>Food allowence  baldé-operation ivoire kamsar</t>
  </si>
  <si>
    <t>18/01/GALFPC76R13</t>
  </si>
  <si>
    <t>18/01/GALFPC76R14</t>
  </si>
  <si>
    <t>Frais impression  impression guide juridique</t>
  </si>
  <si>
    <t>Achat d'eau pour l'equipe-operation cas Ivoire kamsar</t>
  </si>
  <si>
    <t>18/01/GALF35</t>
  </si>
  <si>
    <t>18/01/GALFPC76R21</t>
  </si>
  <si>
    <t xml:space="preserve">Achat de food la  relâche du bébé chimpanzé de Ouré Kaba au CCC de Somoria </t>
  </si>
  <si>
    <t>18/01/GALFPC76R22</t>
  </si>
  <si>
    <t>Trust building Sia Lamine  Agent de police</t>
  </si>
  <si>
    <t>Personnel</t>
  </si>
  <si>
    <t>Trust building</t>
  </si>
  <si>
    <t xml:space="preserve">Bonus A/C agent Lamine Sia- operation ivoire kamsar </t>
  </si>
  <si>
    <t>18/01/GALFPC76R23</t>
  </si>
  <si>
    <t>18/01/GALFPC76R24</t>
  </si>
  <si>
    <t>18/01/GALFPC76R25</t>
  </si>
  <si>
    <t>Bonus C/C keita layeba -operation ivoire kamsar</t>
  </si>
  <si>
    <t>18/01/GALFPC76R26</t>
  </si>
  <si>
    <t>18/01/GALFPC76R27</t>
  </si>
  <si>
    <t>18/01/GALFPC76R28</t>
  </si>
  <si>
    <t>18/01/GALFPC76R29</t>
  </si>
  <si>
    <t>18/01/GALFPC76R30</t>
  </si>
  <si>
    <t>18/01/GALFPC76F36</t>
  </si>
  <si>
    <t>18/01/GALFPC76R31</t>
  </si>
  <si>
    <t>18/01/GALFPC76R32</t>
  </si>
  <si>
    <t>18/01/GALFPC76R48</t>
  </si>
  <si>
    <t>18/01/GALFPC76R37</t>
  </si>
  <si>
    <t>Trust building pour E37  pour réperage des lieux-operation ivoire kamsar</t>
  </si>
  <si>
    <t>18/01/GALFPC76R35</t>
  </si>
  <si>
    <t>Trust building pour sessou pour reperage des lieux de l'opération cas Ivoire Kamsar</t>
  </si>
  <si>
    <t>Trust building pour E19 -réperage des lieux-operation ivoire kamsar</t>
  </si>
  <si>
    <t>18/01/GALFPC76R33</t>
  </si>
  <si>
    <t>Trust building  baldé pour  réparage des lieux -operation ivoire kamsar</t>
  </si>
  <si>
    <t>18/01/GALFPC76R34</t>
  </si>
  <si>
    <t>18/01/GALFPC76R38</t>
  </si>
  <si>
    <t>Frais taxi moto ratoma-bureau préparation opération Ivoire kamsar</t>
  </si>
  <si>
    <t>18/01/GALFPC76R36</t>
  </si>
  <si>
    <t>Taxi moto bureau -cabine orange money pour Paiement frais de l'huissier</t>
  </si>
  <si>
    <t>Transport Sessou bureau-Aéroport pour accompagner bagage Mr Barry pour voyage sur Dakar</t>
  </si>
  <si>
    <t xml:space="preserve">Transport Sessou  bureau-cabine Orange money  pour paiement les frais  à l'Huissier </t>
  </si>
  <si>
    <t>Frais inscription et paiement (3) mois de formation en Anglais pour Aissatou Sessou</t>
  </si>
  <si>
    <t>Transport Conakry-Boké pour couverture médiatique cas opération Ivoire Kamsar</t>
  </si>
  <si>
    <t>Media</t>
  </si>
  <si>
    <t>18/01/GALFPC77R4</t>
  </si>
  <si>
    <t>Taxi moto hôtel-radio rurale de Boké pour couverture médiatique opération cas Ivoire Kamsar</t>
  </si>
  <si>
    <t>18/01/GALFPC77R05</t>
  </si>
  <si>
    <t>18/01/GALFPC77R06</t>
  </si>
  <si>
    <t>Taxi moto radio rurale de Boké-radio Espace Boké pour couverture médiatique opération cas Ivoire Kamsar</t>
  </si>
  <si>
    <t>18/01/GALFPC7707</t>
  </si>
  <si>
    <t>Taxi moto -radio Espace Boké-Section eaux et Fôrets  Boké pour couverture médiatique opération cas Ivoire Kamsar</t>
  </si>
  <si>
    <t>18/01/GALFPC7708</t>
  </si>
  <si>
    <t>Taxi moto Section eaux et Fôrets Boké-Gendarmerie poursuivi  médiatique opération cas Ivoire Kamsar</t>
  </si>
  <si>
    <t>18/01/GALFPC77R09</t>
  </si>
  <si>
    <t>Taxi moto Gendarmerie-hôtel après suivi  médiatique opération cas Ivoire Kamsar</t>
  </si>
  <si>
    <t>18/01/GALFPC77R10</t>
  </si>
  <si>
    <t>18/01/GALFPC77R11</t>
  </si>
  <si>
    <t>Taxi moto du 1er hôtel au 2eme après suivi  médiatique opération cas Ivoire Kamsar</t>
  </si>
  <si>
    <t>Taxi moto hôtel-domicile Chef Section eaux et Forêts boké  suivi  médiatique opération cas Ivoire Kamsar</t>
  </si>
  <si>
    <t>18/01/GALFPC77R12</t>
  </si>
  <si>
    <t>Taxi moto domicile Chef Section eaux et Forêts boké-hôtel suivi  médiatique opération cas Ivoire Kamsar</t>
  </si>
  <si>
    <t>18/01/GALFPC77R13</t>
  </si>
  <si>
    <t>18/01/GALFPC77R14</t>
  </si>
  <si>
    <t>Achat de jus pour le Chef d'antenne Radio rurale Boké</t>
  </si>
  <si>
    <t>18/01/GALFPC77R25</t>
  </si>
  <si>
    <t>Transport du junaliste radio rudio rurale Boké lors de l'intervention opération cas Ivoire kamsar</t>
  </si>
  <si>
    <t>18/01/GALFPC77R26</t>
  </si>
  <si>
    <t>Transport hôtel-radio rurale Boké</t>
  </si>
  <si>
    <t>18/01/GALFPC77R15</t>
  </si>
  <si>
    <t>18/01/GALFPC77R16</t>
  </si>
  <si>
    <t>Transport radio rurale-hôtel</t>
  </si>
  <si>
    <t>Transport radio rurale Boké-Préfecture</t>
  </si>
  <si>
    <t>18/01/GALFPC77R17</t>
  </si>
  <si>
    <t>Transport hôtel-radio rurale Boké pour recupération CD d'émission de l'opération cas Ivoire Kamsar</t>
  </si>
  <si>
    <t>18/01/GALFPC77R18</t>
  </si>
  <si>
    <t>18/01/GALFPC77R19</t>
  </si>
  <si>
    <t>18/01/GALFPC77R21</t>
  </si>
  <si>
    <t>Transport Préfecture-hôtel pour la rencontre des juristes</t>
  </si>
  <si>
    <t>18/01/GALFPC77R23</t>
  </si>
  <si>
    <t>Transport hôtel-centre suivi médiatique cas Ivoire Kamsar</t>
  </si>
  <si>
    <t>18/01/GALFPC77R24</t>
  </si>
  <si>
    <t>Paiement Bonus Radio Espace pour couverture médiatique opération cas Ivoire Kamsar</t>
  </si>
  <si>
    <t>Paiement Bonus Radio rurale pour couverture médiatique opération cas Ivoire Kamsar</t>
  </si>
  <si>
    <t>18/01/GALFPC89R06</t>
  </si>
  <si>
    <t>18/01/GALFPC89F149</t>
  </si>
  <si>
    <t>Frais d'hôtel (2) nuitées pour couture médiatique opération cas Ivoire Kamsar</t>
  </si>
  <si>
    <t>18/01/GALFPC77F4881</t>
  </si>
  <si>
    <t>Transport hôtel-gare routière Boké-Conakey</t>
  </si>
  <si>
    <t>Transport Boké-Conakry</t>
  </si>
  <si>
    <t>18/01/GALFPC77R3</t>
  </si>
  <si>
    <t>18/01/GALFPC77R20</t>
  </si>
  <si>
    <t>Frais taxi moto A/R  bureau-centre ville pour récupération des journaux</t>
  </si>
  <si>
    <t>Frais transport Tamba  bureau-radio Soleil FM pour émission cas Ivoire Kamsar et Chimpanzé Ouré Kaba</t>
  </si>
  <si>
    <t>Transport Conakry-Mamou Odette pour suivi audiance cas bébé chimpanzé Ouré kaba</t>
  </si>
  <si>
    <t>18/01/GALFPC83R6</t>
  </si>
  <si>
    <t>Transport Conakry-Mamou Avoca  pour suivi audiance cas bébé chimpanzé Ouré kaba</t>
  </si>
  <si>
    <t>18/01/GALFPC83R7</t>
  </si>
  <si>
    <t>Frais connection  impression document juridique suivi audiance cas bébé chimpanzé Ouré Kaba à Mamou</t>
  </si>
  <si>
    <t>18/01/GALFPC83R10</t>
  </si>
  <si>
    <t>18/01/GALFPC83R14</t>
  </si>
  <si>
    <t>18/01/GALFPC83R15</t>
  </si>
  <si>
    <t>Frais de retrait/orange money</t>
  </si>
  <si>
    <t>Transfer Fees</t>
  </si>
  <si>
    <t xml:space="preserve">Frais d'hôtel (1) une nuité Odette pour suivi audiance cas chimpanzé Ouré Kaba </t>
  </si>
  <si>
    <t>18/01/GALFPC87R1</t>
  </si>
  <si>
    <t>Paiement Bonus media site www.guineenws.org sur arrestation CAS chimpanzé à Ouré Kaba (Mamou)</t>
  </si>
  <si>
    <t>18/01/GALFPC25R27</t>
  </si>
  <si>
    <t>Paiement Bonus media site www.guineematin.com  sur arrestation CAS chimpanzé à Ouré Kaba (Mamou)</t>
  </si>
  <si>
    <t>18/01/GALFPC25R28</t>
  </si>
  <si>
    <t>Paiement Bonus media site www.ledechic.info sur arrestation cas  chimpanzé à Ouré Kaba (Mamou)</t>
  </si>
  <si>
    <t>18/01/GALFPC25R29</t>
  </si>
  <si>
    <t>Paiement Bonus media site www.visionguinee.info sur l'arrestation cas chimpanzé à Ouré Kaba (Mamou)</t>
  </si>
  <si>
    <t>18/01/GALFPC25R30</t>
  </si>
  <si>
    <t>Paiement Bonus media site www.leveficateur.ret sur l'arrestation cas chimpanzé à Ouré Kaba (Mamou)</t>
  </si>
  <si>
    <t>18/01/GALFPC25R31</t>
  </si>
  <si>
    <t>Paiement Bonus media site www.guineeprogres.com sur l'arrestation cas chimpanzé à Ouré Kaba (Mamou)</t>
  </si>
  <si>
    <t>18/01/GALFPC25R32</t>
  </si>
  <si>
    <t>Paiement Bonus media site www.leprojecteurguinee.com sur l'arrestation cas chimpanzé à Ouré Kaba (Mamou)</t>
  </si>
  <si>
    <t>18/01/GALFPC25R33</t>
  </si>
  <si>
    <t>Paiement Bonus media site www.conakryweb.com sur l'arrestation cas chimpanzé à Ouré Kaba (Mamou)</t>
  </si>
  <si>
    <t>18/01/GALFPC25R34</t>
  </si>
  <si>
    <t>Paiement Bonus media site www.guineevox.com sur l'arrestation cas chimpanzé à Ouré Kaba (Mamou)</t>
  </si>
  <si>
    <t>18/01/GALFPC25R35</t>
  </si>
  <si>
    <t>Paiement Bonus media site www.lemakona.com sur l'arrestation cas chimpanzé à Ouré Kaba (Mamou)</t>
  </si>
  <si>
    <t>18/01/GALFPC25R36</t>
  </si>
  <si>
    <t>Paiement Bonus media site www.africanewsmaye.com sur l'arrestation cas chimpanzé à Ouré Kaba (Mamou)</t>
  </si>
  <si>
    <t>18/01/GALFPC25R37</t>
  </si>
  <si>
    <t>Paiement Bonus media site www.soleilfmguinee.net sur l'arrestation cas chimpanzé à Ouré Kaba (Mamou)</t>
  </si>
  <si>
    <t>18/01/GALFPC25R38</t>
  </si>
  <si>
    <t>Paiement Bonus media à la radio bonheur sur l'intervention officier média sur l'arrestation cas chimpanzé à Ouré Kaba (Mamou)</t>
  </si>
  <si>
    <t>18/01/GALFPC25R39</t>
  </si>
  <si>
    <t>Paiement Bonus media à la radio bonheur fm sur condamnation  cas chimpanzé à Ouré Kaba (Mamou)</t>
  </si>
  <si>
    <t>18/01/GALFPC25R40</t>
  </si>
  <si>
    <t>Paiement Bonus media www.africamedia 224.com sur requisition cas chimpanzé à Ouré Kaba (Mamou)</t>
  </si>
  <si>
    <t>18/01/GALFPC48R33</t>
  </si>
  <si>
    <t>Paiement Bonus media au jornal le Renard sur condamnation au temps dans l'affaire peaux de panthère</t>
  </si>
  <si>
    <t>18/01/GALFPC48R32</t>
  </si>
  <si>
    <t>Paiement Bonus media au journal l'Indépendant sur condamnation à temps misdans l'affaire peaux de panthère</t>
  </si>
  <si>
    <t>18/01/GALFPC48R31</t>
  </si>
  <si>
    <t>Paiement Bonus mediaau journal le standard  sur condamnation à temps mis sur l'affaire peau de panthère</t>
  </si>
  <si>
    <t>18/01/GALFPC48R30</t>
  </si>
  <si>
    <t>Paiement Bonus media au journal affiches guinéennes sur condamnation au temps mis  caspeaux de panthère à Conakry</t>
  </si>
  <si>
    <t>18/01/GALFPC48R29</t>
  </si>
  <si>
    <t>Paiement Bonus media site www.bcmediaorg cas  requisition TPI Mamou cas chimpanzé ouré kaba (Mamou)</t>
  </si>
  <si>
    <t>Paiement Bonus media site www.guineematin.com sur requisition  cas  chimpanzé à Ouré Kaba (Mamou)</t>
  </si>
  <si>
    <t>Paiement Bonus media site www.agpguinee.com  sur réquisition cas  chimpanzé à Ouré Kaba (Mamou)</t>
  </si>
  <si>
    <t>Paiement Bonus media site www.leverificateur.net pour réquisition cas  chimpanzé à Ouré Kaba (Mamou)</t>
  </si>
  <si>
    <t>Paiement Bonus media site www.lemakona.com  pour réquisition ca chimpanzé à Ouré Kaba (Mamou)</t>
  </si>
  <si>
    <t>Paiement Bonus media site www.leprojecteurguinee.com  pour réquisition cas  chimpanzé à Ouré Kaba (Mamou)</t>
  </si>
  <si>
    <t>Paiement Bonus media à guineelive.com  pour réquisition cas  chimpanzé à Ouré Kaba (Mamou)</t>
  </si>
  <si>
    <t>Paiement Bonus media site www.levericateur.net  cas Ivoire à Kamsar</t>
  </si>
  <si>
    <t>Paiement Bonus media site www.visionguinee.info cas Ivoire à Kamsar</t>
  </si>
  <si>
    <t>Paiement Bonus media site www.lemakona.com cas ivoire à Kamsar</t>
  </si>
  <si>
    <t>Paiement Bonus media site www.leptojecteurguinee.com  cas Ivoire à kamsar</t>
  </si>
  <si>
    <t>Paiement Bonus media site www.guineelive.com  cas Ivoire à Kamsar</t>
  </si>
  <si>
    <t>Paiement Bonus media à la radio soleil FM pour cas réquisition dans l'affaire chimpanzé à mamou</t>
  </si>
  <si>
    <t>Paiement Bonus media site www.guineelive.com  cas réquisition  à un an de condamnation   de deux (2) trafiquants de chimpanzé à mamou</t>
  </si>
  <si>
    <t>Paiement Bonus media sau journaliste de la radio soleil FM cas réquisition sur les (2) trafiquants de chimpanzé ) mamou</t>
  </si>
  <si>
    <t>Paiement Bonus media à la radio soleil FM pour cas réquisition dans l'affaire chimpanzé à mamou et autres</t>
  </si>
  <si>
    <t>18/01/GALFPC150R21</t>
  </si>
  <si>
    <t>18/01/GALFPC150R22</t>
  </si>
  <si>
    <t>18/01/GALFPC150R23</t>
  </si>
  <si>
    <t>18/01/GALFPC150R24</t>
  </si>
  <si>
    <t>18/01/GALFPC150R25</t>
  </si>
  <si>
    <t>18/01/GALFPC150R26</t>
  </si>
  <si>
    <t>18/01/GALFPC150R27</t>
  </si>
  <si>
    <t>18/01/GALFPC150R42</t>
  </si>
  <si>
    <t>18/01/GALFPC150R43</t>
  </si>
  <si>
    <t>18/01/GALFPC150R44</t>
  </si>
  <si>
    <t>18/01/GALFPC150R45</t>
  </si>
  <si>
    <t>18/01/GALFPC150R46</t>
  </si>
  <si>
    <t>18/01/GALFPC150R28</t>
  </si>
  <si>
    <t>Paiement  Bonus pour couverture  à la radio BoliWare FM dans l'émission 'Hirdè" pour réquisition cas chimpanzé Ouré Kaba (mamou)</t>
  </si>
  <si>
    <t>18/01/GALFPC199R48</t>
  </si>
  <si>
    <t>18/01/GALFPC199R05</t>
  </si>
  <si>
    <t>18/01/GALFPC199R08</t>
  </si>
  <si>
    <t>18/01/GALFPC47F4524</t>
  </si>
  <si>
    <t>18/01/GALFPC47TV</t>
  </si>
  <si>
    <t>Transport maison-gare routière Boké</t>
  </si>
  <si>
    <t>18/01/GALFPC47R41</t>
  </si>
  <si>
    <t>18/01/GALFPC47R48</t>
  </si>
  <si>
    <t>18/01/GALFPC47R43</t>
  </si>
  <si>
    <t>18/01/GALFPC47R50</t>
  </si>
  <si>
    <t>18/01/GALFPC47R49</t>
  </si>
  <si>
    <t>18/01/GALFPC47R46</t>
  </si>
  <si>
    <t>18/01/GALFPC47R45</t>
  </si>
  <si>
    <t>Achat (3) cartes de recharge areeba pour (3) jours d'enquête</t>
  </si>
  <si>
    <t xml:space="preserve">Frais d'hôtel </t>
  </si>
  <si>
    <t>18/01/GALFPC75R02</t>
  </si>
  <si>
    <t>18/01/GALFPC75R01</t>
  </si>
  <si>
    <t>18/01/GALFPC75R03</t>
  </si>
  <si>
    <t>18/01/GALFPC75R04</t>
  </si>
  <si>
    <t>18/01/GALFPC75R05</t>
  </si>
  <si>
    <t>18/01/GALFPC75R06</t>
  </si>
  <si>
    <t>18/01/GALFPC75R07</t>
  </si>
  <si>
    <t>18/01/GALFPC75R08</t>
  </si>
  <si>
    <t>18/01/GALFPC75R09</t>
  </si>
  <si>
    <t>18/01/GALFPC75R11</t>
  </si>
  <si>
    <t>18/01/GALFPC75R10</t>
  </si>
  <si>
    <t>18/01/GALFPC75R12</t>
  </si>
  <si>
    <t>18/01/GALFPC75R13</t>
  </si>
  <si>
    <t>18/01/GALFPC75R14</t>
  </si>
  <si>
    <t>18/01/GALFPC75R15</t>
  </si>
  <si>
    <t>18/01/GALFPC75R16</t>
  </si>
  <si>
    <t>18/01/GALFPC75R17</t>
  </si>
  <si>
    <t>18/01/GALFPC75R18</t>
  </si>
  <si>
    <t>18/01/GALFPC75R19</t>
  </si>
  <si>
    <t>18/01/GALFPC75R20</t>
  </si>
  <si>
    <t>18/01/GALFPC75R24</t>
  </si>
  <si>
    <t>18/01/GALFPC75R25</t>
  </si>
  <si>
    <t>18/01/GALFPC75TV</t>
  </si>
  <si>
    <t>Achat de puce orange</t>
  </si>
  <si>
    <t>Transfére de credit à un trafiquant</t>
  </si>
  <si>
    <t>Taxi moto hôtel gare routiére</t>
  </si>
  <si>
    <t>Taxi Conakry-Pita</t>
  </si>
  <si>
    <t>Taxi moto bourouwal tapé kambadaga</t>
  </si>
  <si>
    <t>Taxi  moto bourouwal tapé pita</t>
  </si>
  <si>
    <t>Achat de carte de recharge orange</t>
  </si>
  <si>
    <t xml:space="preserve">Taxi moto pita darou </t>
  </si>
  <si>
    <t xml:space="preserve">Taxi  Labé pita </t>
  </si>
  <si>
    <t>18/01/GALFPC50TV</t>
  </si>
  <si>
    <t xml:space="preserve">Taxi pita labé </t>
  </si>
  <si>
    <t>Taxi moto pour les enquêtes à labé</t>
  </si>
  <si>
    <t>Taxi moto pour la gare routière de labé</t>
  </si>
  <si>
    <t>18/01/GALFPC50R30</t>
  </si>
  <si>
    <t>Taxi Pita-Conakry</t>
  </si>
  <si>
    <t>Taxi moto pour chercher l'hôtel</t>
  </si>
  <si>
    <t>18/01/GALFPC50R4</t>
  </si>
  <si>
    <t>Tax maison gare routière</t>
  </si>
  <si>
    <t>18/01/GALFPC50R2</t>
  </si>
  <si>
    <t>Taxi moto Pita bourouwal tapé</t>
  </si>
  <si>
    <t>18/01/GALFPC50R5</t>
  </si>
  <si>
    <t>18/01/GALFPC50R6</t>
  </si>
  <si>
    <t>18/01/GALFPC50R7</t>
  </si>
  <si>
    <t>18/01/GALFPC50R8</t>
  </si>
  <si>
    <t>18/01/GALFPC50R9</t>
  </si>
  <si>
    <t>18/01/GALFPC50R10</t>
  </si>
  <si>
    <t>18/01/GALFPC50R11</t>
  </si>
  <si>
    <t>18/01/GALFPC50R12</t>
  </si>
  <si>
    <t>18/01/GALFPC50R13</t>
  </si>
  <si>
    <t>18/01/GALFPC50R14</t>
  </si>
  <si>
    <t>18/01/GALFPC50R15</t>
  </si>
  <si>
    <t>18/01/GALFPC50R16</t>
  </si>
  <si>
    <t>18/01/GALFPC50R17</t>
  </si>
  <si>
    <t>18/01/GALFPC50R18</t>
  </si>
  <si>
    <t>18/01/GALFPC50R19</t>
  </si>
  <si>
    <t>18/01/GALFPC50R20</t>
  </si>
  <si>
    <t>18/01/GALFPC50R22</t>
  </si>
  <si>
    <t>18/01/GALFPC50R21</t>
  </si>
  <si>
    <t>18/01/GALFPC50R23</t>
  </si>
  <si>
    <t>18/01/GALFPC50R24</t>
  </si>
  <si>
    <t>Achat de carte de recharge orange pour connexion internet</t>
  </si>
  <si>
    <t>Transport bureau- Mercure pour prise de contact au departement juridique pour recherche de juristes</t>
  </si>
  <si>
    <t>Frais de transport  bureau-centre ville (OGUIPAR) pour dépôt  analyse juridique (cas chimpanzé)</t>
  </si>
  <si>
    <t>Frais de  fonctionnement Castro pour la seamine</t>
  </si>
  <si>
    <t>Frais taxi moto bureau-centre ville pour signature de l'Agent cas Ouré Kaba</t>
  </si>
  <si>
    <t>Frais  de deplacement taxi ville de Charlotte  du bureau-DNEA-Interpol pour les course du Projet</t>
  </si>
  <si>
    <t>Flight</t>
  </si>
  <si>
    <t>Management</t>
  </si>
  <si>
    <t>Travel Expenses</t>
  </si>
  <si>
    <t>Achat (20)l d'essence pour veh. Perso. Pour le transport maison-bureau</t>
  </si>
  <si>
    <t>Frais assurance Saïdou pour voyage à United Kingdom</t>
  </si>
  <si>
    <t>Frais formulaire et rendez-vous pourUnited Kingdom</t>
  </si>
  <si>
    <t>18/01/GALFPC154R01</t>
  </si>
  <si>
    <t>Taxi moto bureau-centre ville A/R pour recupération attestation d'accueil en France</t>
  </si>
  <si>
    <t>18/01/GALFPC154R02</t>
  </si>
  <si>
    <t>Taxi moto  Ambassade United Kingdom pour l'Aéroport</t>
  </si>
  <si>
    <t>18/01/GALFPC155R04</t>
  </si>
  <si>
    <t>Frais taxi moto A/R bureau-Belle vue pour retrait.</t>
  </si>
  <si>
    <t xml:space="preserve">Transport Bureau-Dixinn A/R pour Achat de cartouches d'encre pour </t>
  </si>
  <si>
    <t>Achat de Cartes  de recharge pour E14 pour enquête</t>
  </si>
  <si>
    <t>72bis</t>
  </si>
  <si>
    <t>Transport Bureau-Banque belle vue A/R pour certification chèque CNSS et RTS</t>
  </si>
  <si>
    <t>Transport Kagbelen-Maison pour voyage à Kamsar  pour opération cas Ivoire</t>
  </si>
  <si>
    <t>Transport E et Forets-Immigration-banque en ville A/R pour renouvellement visa d'entrée de Charlotte</t>
  </si>
  <si>
    <t xml:space="preserve">Fcomplement frais taxi moto-Coronti-(BPMG)  pour retrait </t>
  </si>
  <si>
    <t>Transport Maison-Bureau A/R</t>
  </si>
  <si>
    <t>Frais de fonctionnement pour la semaine</t>
  </si>
  <si>
    <t>18/01/GALFPC159-160</t>
  </si>
  <si>
    <t>Frais transfert/orange money (924 500 fg) à à E14 pourcomplement buget enquête à Boké</t>
  </si>
  <si>
    <t>Paiement Bonus à Me SOVOGUI du cas Chimpanzé à Ouré Kaba (Mamou)</t>
  </si>
  <si>
    <t>Investigation</t>
  </si>
  <si>
    <t>Rent &amp; Utilities</t>
  </si>
  <si>
    <t>Achat de (3) sceaux pour les toillettes bureaux</t>
  </si>
  <si>
    <t>Lawyer Fees</t>
  </si>
  <si>
    <t>Paiement  Thierno Ousmane Baldé avance pour une mission de relâche de chimpanzé au CCC</t>
  </si>
  <si>
    <t>Services</t>
  </si>
  <si>
    <t xml:space="preserve">Facture service Web </t>
  </si>
  <si>
    <t>Taxe frais fixe au 31/01/2018</t>
  </si>
  <si>
    <t>Taxe Commission découvert au 31/01/2018</t>
  </si>
  <si>
    <t>Interets débiteur au 31/01/2018</t>
  </si>
  <si>
    <t xml:space="preserve">Commission Manipulation de compte </t>
  </si>
  <si>
    <t>Taxe Interets débiteur au 31/01/2018</t>
  </si>
  <si>
    <t>Commission de découvert au 31/01/2018</t>
  </si>
  <si>
    <t>SOLDE AU 31/ 01/18</t>
  </si>
  <si>
    <t>JOURNAL BANQUE USD JANVIER 2018</t>
  </si>
  <si>
    <t>SOLDE AU 31 /01/18</t>
  </si>
  <si>
    <t>BPMG GNF</t>
  </si>
  <si>
    <t>Salaire Tamba Fatou Oularé  octobre/2017</t>
  </si>
  <si>
    <t>Salaire Sekou Castro Kourouma  octobre/2017</t>
  </si>
  <si>
    <t>Salaire Odette Kamano  octobre/2017</t>
  </si>
  <si>
    <t>Salaire Mamadou Saliou Baldé  octobre/2017</t>
  </si>
  <si>
    <t>Salaire Aissatou Sessou novembre /2017</t>
  </si>
  <si>
    <t>Salaire Mamadou Oury Diallo novembre /2017</t>
  </si>
  <si>
    <t>Bank Fees</t>
  </si>
  <si>
    <t>Taxe frais fixe au 31/12/2017</t>
  </si>
  <si>
    <t>BPMG USD</t>
  </si>
  <si>
    <t>Commission Manipulation de compte décembre</t>
  </si>
  <si>
    <t>Chèque 01366722 SCPA Mounir et Associé honoraire Avocat 25%100</t>
  </si>
  <si>
    <t>Chèque 01366726 SCPA Mounir et Associé honoraire Avocat 25%100</t>
  </si>
  <si>
    <t>Salaire Moné Doré  janvier/18</t>
  </si>
  <si>
    <t>18/01/GALFpq10</t>
  </si>
  <si>
    <t>18/01/GALFpq1</t>
  </si>
  <si>
    <t>18/01/GALFpq15</t>
  </si>
  <si>
    <t>18/01/GALFpq14</t>
  </si>
  <si>
    <t>18/01/GALFpq13</t>
  </si>
  <si>
    <t>18/01/GALFpq12</t>
  </si>
  <si>
    <t>18/01/GALFpq11</t>
  </si>
  <si>
    <t>18/01/GALFPq09</t>
  </si>
  <si>
    <t>18/01/GALFl10Pq08</t>
  </si>
  <si>
    <t>18/01/GALFPq07</t>
  </si>
  <si>
    <t>18/01/GALFPq06</t>
  </si>
  <si>
    <t>18/01/GALFPqd02</t>
  </si>
  <si>
    <t>18/01/GALFPqd01</t>
  </si>
  <si>
    <t>Frais main d'œuvre Kerfala Camara pour entretien et arrogeage des fleures de la cours du bueau</t>
  </si>
  <si>
    <t>Achat de porte carte de visite, boites de clas, chemises à rabats pour Charlotte</t>
  </si>
  <si>
    <t>18/01/GALFPC184R38</t>
  </si>
  <si>
    <t>Achat de (33)l gasoile  1er véhicule location pour la visite du parc du Huat niger à Sidakoro et le CCC</t>
  </si>
  <si>
    <t>Achat de (34)l gasoile 2em véhicule location pour la visite du parc du Huat niger à Sidakoro et le CCC</t>
  </si>
  <si>
    <t>18/01/GALFPC184R39</t>
  </si>
  <si>
    <t>Achat de (20) l de gasoil au marché noir pour le groupe électrogène de du parc Haut Niger</t>
  </si>
  <si>
    <t>18/01/GALFPC184R02</t>
  </si>
  <si>
    <t>Achat de nouritures pour le parc du Haut Niger</t>
  </si>
  <si>
    <t>18/01/GALFPC184R03</t>
  </si>
  <si>
    <t>Achat de (51) l de gasoil pour le 1er véhicule de location pour la visite du parc Haut Nigert</t>
  </si>
  <si>
    <t>18/01/GALFPC184R04</t>
  </si>
  <si>
    <t>Achat de (47) l de gasoil pour le 2eme  véhicule de location pour la visite du parc Haut Nigert</t>
  </si>
  <si>
    <t>18/01/GALFPC184R05</t>
  </si>
  <si>
    <t>Achat de (32) l de gasoil pour le 1er véhicule de location pour la visite du parc Haut Nigert</t>
  </si>
  <si>
    <t>18/01/GALFPC184R50</t>
  </si>
  <si>
    <t>Achat de (39,56) l de gasoil pour le 1er véhicule de location pour la visite du parc Haut Nigert</t>
  </si>
  <si>
    <t>18/01/GALFPC184R49</t>
  </si>
  <si>
    <t>Paiement salaire Maïmouna janvier/18 pour l'entretien des bureaux</t>
  </si>
  <si>
    <t>18/01/GALFCR</t>
  </si>
  <si>
    <t>18/01/GALFfq</t>
  </si>
  <si>
    <t>18/01/GALFPq05</t>
  </si>
  <si>
    <t>18/01/GALFPq04</t>
  </si>
  <si>
    <t>18/01/GALFF1Pq03</t>
  </si>
  <si>
    <t>18/01/GALFPq02</t>
  </si>
  <si>
    <t>18/01/GALFPq01</t>
  </si>
  <si>
    <t>Somme de SORTIES</t>
  </si>
  <si>
    <t>Étiquettes de lignes</t>
  </si>
  <si>
    <t>(vide)</t>
  </si>
  <si>
    <t>Total général</t>
  </si>
  <si>
    <t>Somme de Montant dépensé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</si>
  <si>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</si>
  <si>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</si>
  <si>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</si>
  <si>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</si>
  <si>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</si>
  <si>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</si>
  <si>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</si>
  <si>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</si>
  <si>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Saidou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</si>
  <si>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</si>
  <si>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</si>
  <si>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</si>
  <si>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</si>
  <si>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</si>
  <si>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</si>
  <si>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</si>
  <si>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</si>
  <si>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</si>
  <si>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Solde comptable au 31/12/2017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</si>
  <si>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</si>
  <si>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</si>
  <si>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</si>
  <si>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</si>
  <si>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</si>
  <si>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</si>
  <si>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</si>
  <si>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</si>
  <si>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</si>
  <si>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</si>
  <si>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Solde au 31/12/17</t>
  </si>
  <si>
    <t>Balance au 31/01/18</t>
  </si>
  <si>
    <t>Transfert/orange money (904 500 fg) à E14 pourcomplement buget enquête à Boké</t>
  </si>
  <si>
    <t>Frais transfert/orange money (904 500 fg) à  E14 pour complement buget enquête à Boké</t>
  </si>
  <si>
    <t>Frais taxi moto bureau-centre ville (Ambassade Grande Bretagne) pour dépôt de courier</t>
  </si>
  <si>
    <t>Taxi moto bureau -aeroport pour accompgner les bagages du Coordonnateur pour son voyage à Dakar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</si>
  <si>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</si>
  <si>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Achat de petit dejeuner pendant la rencontre le point focal de la CITES</t>
  </si>
  <si>
    <t>Travel subsistence Mamadou Saliou Baldé suivi juridique cas chimpanzé de Ouré kaba (Mamou)</t>
  </si>
  <si>
    <t>Travel subsistence Mamadou Saliou Baldé</t>
  </si>
  <si>
    <t xml:space="preserve">Travel subsistence Mamadou Saliou Baldé du 21/12/2017 suivi juridique cas chimpanzé Ouré Kaba </t>
  </si>
  <si>
    <t xml:space="preserve">Travel subsistence Mamadou Saliou Baldé du 28/12/2017 suivi juridique cas chimpanzé Ouré Kaba </t>
  </si>
  <si>
    <t>Travel subsistence Mohamed Fodé Keita Agent de faune pour le cas bébé chimpanzé à Ouré kaba</t>
  </si>
  <si>
    <t>Travel subsistence Mamadou Saliou Baldé du 22/12/2017 cas bébé chimpanzé Ouré kaba</t>
  </si>
  <si>
    <t>Travel subsistence Mamadou Saliou Baldé  du 23/12/2017 pour le suivi juridique cas chimpanzé de Ouré kaba</t>
  </si>
  <si>
    <t>Travel subsistence Mamadou Saliou Baldé du 24/12/2017 pour le  suivi juridique cas bébé chimpanzé de Ouré kaba</t>
  </si>
  <si>
    <t>Travel subsistence Mamadou Saliou Baldé  du 25/12/2017 pour le suivi juridique cas chimpanzé de Ouré kaba</t>
  </si>
  <si>
    <t>Travel subsistence Mamadou Saliou Baldé du 26/12/2017 pour le suivi juridique cas chimpanzé Ouré Kaba</t>
  </si>
  <si>
    <t>Travel subsistence Mamadou Saliou Baldé du 27/12/2017  pour le suivi juridique cas chimpanzé à Ouré Kaba</t>
  </si>
  <si>
    <t>Travel subsistence Mamadou Saliou Baldé du 29/12/2017 pour suivi juridique cas chimpanzé à Ouré kaba</t>
  </si>
  <si>
    <t>Travel subsistence  couverture médiatique opération cas Ivoire Kamsar</t>
  </si>
  <si>
    <t>Travel subsistence Mamadou Saliou Baldé cas Ivoire Kamsar</t>
  </si>
  <si>
    <t>Travel subsistence (2) jours Odette suivi Audiance cas bébé chimpanzé Ouré Kaba</t>
  </si>
  <si>
    <t>Travel subsistence (2) jours Avoca  suivi Audiance cas bébé chimpanzé Ouré Kaba</t>
  </si>
  <si>
    <t>Travel subsistence baldé pour suivi audiance cas Ivoire Kamsar</t>
  </si>
  <si>
    <t>Paiement  Travel subsistence pour (8) jours à Charlotte</t>
  </si>
  <si>
    <t>Travel subsistence pour (3) jours  et frais taxi à Dakar pour l'obtention de visa pour la France</t>
  </si>
  <si>
    <t>Paiement Travel subsistence de l'équipe GALF pour la visite du parc PNHN à Sidakôrô</t>
  </si>
  <si>
    <t>Travel subsistence baldé pour suivi audiance cas chimpanzé Ouré kaba</t>
  </si>
  <si>
    <t>Travel subsistence Baldé suivi audiance cas chimpanzé à Ouré kaba</t>
  </si>
  <si>
    <t>Jail visit</t>
  </si>
  <si>
    <t>Étiquettes de colonnes</t>
  </si>
  <si>
    <t>Reversement Odette à la Caisse reste argent suivi Audiance cas chimpanzé Ouré Kaba à (Mamou)</t>
  </si>
  <si>
    <t>Solde comptable au 31/01/2018</t>
  </si>
  <si>
    <t>Versement  à E19 Frais de mission pour enquête à Pita</t>
  </si>
  <si>
    <t>Paiement Bonus point focal criminalité faunique Ministère Environnement</t>
  </si>
  <si>
    <t xml:space="preserve">Charlotte </t>
  </si>
  <si>
    <t>Document de Suivi financier</t>
  </si>
  <si>
    <t>EAGLE NETWORK</t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</si>
  <si>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</si>
  <si>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</si>
  <si>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</si>
  <si>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</si>
  <si>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</si>
  <si>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</si>
  <si>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</si>
  <si>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</si>
  <si>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</si>
  <si>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</si>
  <si>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</si>
  <si>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</si>
  <si>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</si>
  <si>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</si>
  <si>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</si>
  <si>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</si>
  <si>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</si>
  <si>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</si>
  <si>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</si>
  <si>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>Mamadou Saidou Deba Barry</t>
  </si>
  <si>
    <t xml:space="preserve">      Moné  Doré</t>
  </si>
  <si>
    <t xml:space="preserve">         31/01/2018</t>
  </si>
  <si>
    <t xml:space="preserve">     31/01/2018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</si>
  <si>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</si>
  <si>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</si>
  <si>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</si>
  <si>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</si>
  <si>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 xml:space="preserve">              31/01/2018</t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</si>
  <si>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</si>
  <si>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</si>
  <si>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</si>
  <si>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</si>
  <si>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</si>
  <si>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</si>
  <si>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</si>
  <si>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</si>
  <si>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</si>
  <si>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</si>
  <si>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</si>
  <si>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</si>
  <si>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</si>
  <si>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</si>
  <si>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</si>
  <si>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LE COMPTABLE</t>
  </si>
  <si>
    <t xml:space="preserve">  Moné Doré</t>
  </si>
  <si>
    <t xml:space="preserve">COUVRANT LA PERIODE DU 01/01/2018 AU 31/01/2018                        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</si>
  <si>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31/01/2018</t>
    </r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</si>
  <si>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(-26) GNF car il n'ya pas de pieces de  (26) francs guineens </t>
    </r>
  </si>
  <si>
    <t>Website</t>
  </si>
  <si>
    <t>Travel subsistence Avocat pour suivi audiance cas Ivoire Kamsar</t>
  </si>
  <si>
    <t>Paiement  de frais  d'exécution de l'Huissier pour l'arrêt rendu  à la Cour d'Appel dans le dossier del'affaire de la famille Sidimé</t>
  </si>
  <si>
    <t>Opérations</t>
  </si>
  <si>
    <t>Montant en dollars  (USD)</t>
  </si>
  <si>
    <t>Taux de change en dollars (USD)</t>
  </si>
  <si>
    <t>Transport (2)  places Conakry-Boké A/R + courses internes  pour  suivi Audiance Cas Ivoire Kamsar</t>
  </si>
  <si>
    <t xml:space="preserve">Frais d'hôtel de l'Avocat pour suivi Audiance cas Ivoire Kamsar à Boké </t>
  </si>
  <si>
    <t>Paiement  à Thierno Ousmane Baldé  soigneur de bébé chimpanzé pour le transport du bébé chimpanzé du 21/12/2017 du  cas Ouré Kaba au CCC à Faranah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</si>
</sst>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d\-mmm\-yy"/>
    <numFmt numFmtId="165" formatCode="_-* #,##0\ _€_-;\-* #,##0\ _€_-;_-* &quot;-&quot;??\ _€_-;_-@_-"/>
    <numFmt numFmtId="166" formatCode="_(* #,##0.00_);_(* \(#,##0.00\);_(* &quot;-&quot;??_);_(@_)"/>
    <numFmt numFmtId="167" formatCode="_-* #,##0.0\ _€_-;\-* #,##0.0\ _€_-;_-* &quot;-&quot;??\ _€_-;_-@_-"/>
    <numFmt numFmtId="168" formatCode="#,##0.00\ _A_r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i/>
      <sz val="10"/>
      <color indexed="10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350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/>
    <xf numFmtId="0" fontId="0" fillId="0" borderId="0" xfId="0" applyFont="1" applyBorder="1"/>
    <xf numFmtId="0" fontId="3" fillId="0" borderId="0" xfId="0" applyFont="1" applyBorder="1" applyAlignment="1">
      <alignment horizontal="left"/>
    </xf>
    <xf numFmtId="0" fontId="3" fillId="2" borderId="1" xfId="0" applyFont="1" applyFill="1" applyBorder="1"/>
    <xf numFmtId="3" fontId="5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3" fontId="5" fillId="2" borderId="3" xfId="0" applyNumberFormat="1" applyFont="1" applyFill="1" applyBorder="1"/>
    <xf numFmtId="0" fontId="4" fillId="0" borderId="4" xfId="0" applyFont="1" applyBorder="1"/>
    <xf numFmtId="164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3" fontId="5" fillId="3" borderId="4" xfId="0" applyNumberFormat="1" applyFont="1" applyFill="1" applyBorder="1"/>
    <xf numFmtId="1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6" xfId="0" applyFill="1" applyBorder="1" applyAlignment="1">
      <alignment horizontal="left"/>
    </xf>
    <xf numFmtId="4" fontId="5" fillId="3" borderId="4" xfId="0" applyNumberFormat="1" applyFont="1" applyFill="1" applyBorder="1"/>
    <xf numFmtId="3" fontId="0" fillId="0" borderId="1" xfId="0" applyNumberFormat="1" applyFill="1" applyBorder="1"/>
    <xf numFmtId="3" fontId="0" fillId="0" borderId="3" xfId="0" applyNumberFormat="1" applyFill="1" applyBorder="1"/>
    <xf numFmtId="3" fontId="0" fillId="0" borderId="3" xfId="0" applyNumberFormat="1" applyFill="1" applyBorder="1" applyAlignment="1">
      <alignment horizontal="right"/>
    </xf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4" xfId="0" applyNumberFormat="1" applyFill="1" applyBorder="1"/>
    <xf numFmtId="3" fontId="0" fillId="0" borderId="4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3" fontId="6" fillId="0" borderId="4" xfId="0" applyNumberFormat="1" applyFont="1" applyBorder="1"/>
    <xf numFmtId="0" fontId="3" fillId="0" borderId="8" xfId="0" applyFont="1" applyBorder="1" applyAlignment="1">
      <alignment horizontal="right"/>
    </xf>
    <xf numFmtId="3" fontId="6" fillId="0" borderId="3" xfId="0" applyNumberFormat="1" applyFont="1" applyBorder="1"/>
    <xf numFmtId="4" fontId="5" fillId="0" borderId="3" xfId="0" applyNumberFormat="1" applyFont="1" applyBorder="1"/>
    <xf numFmtId="165" fontId="0" fillId="0" borderId="0" xfId="1" applyNumberFormat="1" applyFont="1"/>
    <xf numFmtId="3" fontId="5" fillId="2" borderId="2" xfId="0" applyNumberFormat="1" applyFont="1" applyFill="1" applyBorder="1"/>
    <xf numFmtId="4" fontId="2" fillId="0" borderId="4" xfId="0" applyNumberFormat="1" applyFont="1" applyBorder="1"/>
    <xf numFmtId="4" fontId="5" fillId="3" borderId="4" xfId="0" applyNumberFormat="1" applyFont="1" applyFill="1" applyBorder="1" applyAlignment="1"/>
    <xf numFmtId="0" fontId="4" fillId="3" borderId="4" xfId="0" applyFont="1" applyFill="1" applyBorder="1" applyAlignment="1">
      <alignment horizontal="left"/>
    </xf>
    <xf numFmtId="4" fontId="0" fillId="0" borderId="4" xfId="0" applyNumberFormat="1" applyBorder="1"/>
    <xf numFmtId="1" fontId="4" fillId="0" borderId="9" xfId="0" applyNumberFormat="1" applyFont="1" applyBorder="1" applyAlignment="1">
      <alignment horizontal="right"/>
    </xf>
    <xf numFmtId="4" fontId="5" fillId="0" borderId="4" xfId="0" applyNumberFormat="1" applyFont="1" applyBorder="1"/>
    <xf numFmtId="4" fontId="5" fillId="0" borderId="4" xfId="0" applyNumberFormat="1" applyFont="1" applyBorder="1" applyAlignment="1"/>
    <xf numFmtId="0" fontId="3" fillId="0" borderId="3" xfId="0" applyFont="1" applyBorder="1" applyAlignment="1">
      <alignment horizontal="right"/>
    </xf>
    <xf numFmtId="4" fontId="6" fillId="0" borderId="3" xfId="0" applyNumberFormat="1" applyFont="1" applyBorder="1"/>
    <xf numFmtId="0" fontId="7" fillId="4" borderId="10" xfId="0" applyFont="1" applyFill="1" applyBorder="1"/>
    <xf numFmtId="3" fontId="0" fillId="4" borderId="0" xfId="0" applyNumberFormat="1" applyFill="1" applyAlignment="1">
      <alignment horizontal="center"/>
    </xf>
    <xf numFmtId="14" fontId="5" fillId="0" borderId="4" xfId="0" applyNumberFormat="1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center"/>
    </xf>
    <xf numFmtId="0" fontId="5" fillId="0" borderId="12" xfId="0" applyFont="1" applyFill="1" applyBorder="1"/>
    <xf numFmtId="3" fontId="5" fillId="0" borderId="4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/>
    <xf numFmtId="3" fontId="5" fillId="0" borderId="14" xfId="0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3" fontId="5" fillId="0" borderId="15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7" fillId="0" borderId="0" xfId="0" applyFont="1" applyBorder="1"/>
    <xf numFmtId="0" fontId="10" fillId="0" borderId="3" xfId="0" applyFont="1" applyBorder="1" applyAlignment="1">
      <alignment horizontal="right"/>
    </xf>
    <xf numFmtId="3" fontId="6" fillId="0" borderId="16" xfId="0" applyNumberFormat="1" applyFont="1" applyBorder="1"/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3" fontId="5" fillId="2" borderId="15" xfId="0" applyNumberFormat="1" applyFont="1" applyFill="1" applyBorder="1"/>
    <xf numFmtId="3" fontId="5" fillId="0" borderId="11" xfId="0" applyNumberFormat="1" applyFont="1" applyFill="1" applyBorder="1" applyAlignment="1">
      <alignment horizontal="center"/>
    </xf>
    <xf numFmtId="0" fontId="0" fillId="0" borderId="4" xfId="0" applyBorder="1"/>
    <xf numFmtId="14" fontId="5" fillId="0" borderId="4" xfId="2" applyNumberFormat="1" applyFont="1" applyFill="1" applyBorder="1" applyAlignment="1">
      <alignment horizontal="left" wrapText="1"/>
    </xf>
    <xf numFmtId="0" fontId="5" fillId="0" borderId="4" xfId="2" applyFont="1" applyFill="1" applyBorder="1" applyAlignment="1">
      <alignment horizontal="left"/>
    </xf>
    <xf numFmtId="3" fontId="5" fillId="0" borderId="4" xfId="1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3" fontId="5" fillId="0" borderId="0" xfId="1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left"/>
    </xf>
    <xf numFmtId="3" fontId="0" fillId="0" borderId="0" xfId="0" applyNumberFormat="1" applyFill="1" applyAlignment="1">
      <alignment horizontal="center"/>
    </xf>
    <xf numFmtId="14" fontId="5" fillId="5" borderId="4" xfId="0" applyNumberFormat="1" applyFont="1" applyFill="1" applyBorder="1" applyAlignment="1">
      <alignment horizontal="left"/>
    </xf>
    <xf numFmtId="0" fontId="5" fillId="5" borderId="12" xfId="0" applyFont="1" applyFill="1" applyBorder="1"/>
    <xf numFmtId="3" fontId="5" fillId="5" borderId="14" xfId="0" applyNumberFormat="1" applyFont="1" applyFill="1" applyBorder="1" applyAlignment="1">
      <alignment horizontal="center"/>
    </xf>
    <xf numFmtId="0" fontId="0" fillId="5" borderId="4" xfId="0" applyFill="1" applyBorder="1"/>
    <xf numFmtId="0" fontId="5" fillId="5" borderId="12" xfId="0" applyFont="1" applyFill="1" applyBorder="1" applyAlignment="1">
      <alignment horizontal="left"/>
    </xf>
    <xf numFmtId="3" fontId="5" fillId="5" borderId="4" xfId="0" applyNumberFormat="1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9" xfId="0" applyFont="1" applyFill="1" applyBorder="1" applyAlignment="1">
      <alignment horizontal="center"/>
    </xf>
    <xf numFmtId="0" fontId="7" fillId="4" borderId="20" xfId="0" applyFont="1" applyFill="1" applyBorder="1"/>
    <xf numFmtId="14" fontId="5" fillId="0" borderId="21" xfId="0" applyNumberFormat="1" applyFont="1" applyFill="1" applyBorder="1" applyAlignment="1">
      <alignment horizontal="center"/>
    </xf>
    <xf numFmtId="14" fontId="5" fillId="5" borderId="21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0" fillId="5" borderId="4" xfId="0" applyFont="1" applyFill="1" applyBorder="1" applyAlignment="1">
      <alignment horizontal="justify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5" fillId="5" borderId="4" xfId="0" applyFont="1" applyFill="1" applyBorder="1"/>
    <xf numFmtId="0" fontId="0" fillId="6" borderId="4" xfId="0" applyFill="1" applyBorder="1"/>
    <xf numFmtId="14" fontId="5" fillId="6" borderId="21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4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11" fillId="0" borderId="4" xfId="0" applyFont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3" fontId="11" fillId="0" borderId="0" xfId="0" applyNumberFormat="1" applyFont="1"/>
    <xf numFmtId="3" fontId="11" fillId="0" borderId="0" xfId="0" applyNumberFormat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4" xfId="1" applyNumberFormat="1" applyFont="1" applyBorder="1"/>
    <xf numFmtId="0" fontId="4" fillId="0" borderId="0" xfId="0" applyFont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12" fillId="7" borderId="4" xfId="2" applyNumberFormat="1" applyFont="1" applyFill="1" applyBorder="1" applyAlignment="1">
      <alignment horizontal="center"/>
    </xf>
    <xf numFmtId="0" fontId="12" fillId="7" borderId="4" xfId="2" applyFont="1" applyFill="1" applyBorder="1" applyAlignment="1">
      <alignment horizontal="center"/>
    </xf>
    <xf numFmtId="0" fontId="12" fillId="7" borderId="4" xfId="2" applyFont="1" applyFill="1" applyBorder="1" applyAlignment="1">
      <alignment horizontal="center" wrapText="1"/>
    </xf>
    <xf numFmtId="166" fontId="13" fillId="0" borderId="4" xfId="0" applyNumberFormat="1" applyFont="1" applyBorder="1" applyAlignment="1">
      <alignment horizontal="left"/>
    </xf>
    <xf numFmtId="166" fontId="13" fillId="0" borderId="4" xfId="0" applyNumberFormat="1" applyFont="1" applyBorder="1"/>
    <xf numFmtId="165" fontId="12" fillId="8" borderId="4" xfId="3" applyNumberFormat="1" applyFont="1" applyFill="1" applyBorder="1"/>
    <xf numFmtId="166" fontId="12" fillId="0" borderId="4" xfId="0" applyNumberFormat="1" applyFont="1" applyBorder="1"/>
    <xf numFmtId="43" fontId="12" fillId="8" borderId="4" xfId="3" applyNumberFormat="1" applyFont="1" applyFill="1" applyBorder="1"/>
    <xf numFmtId="165" fontId="12" fillId="0" borderId="4" xfId="3" applyNumberFormat="1" applyFont="1" applyFill="1" applyBorder="1"/>
    <xf numFmtId="165" fontId="14" fillId="0" borderId="4" xfId="3" applyNumberFormat="1" applyFont="1" applyFill="1" applyBorder="1"/>
    <xf numFmtId="165" fontId="14" fillId="8" borderId="4" xfId="3" applyNumberFormat="1" applyFont="1" applyFill="1" applyBorder="1"/>
    <xf numFmtId="14" fontId="15" fillId="9" borderId="4" xfId="4" applyNumberFormat="1" applyFont="1" applyFill="1" applyBorder="1"/>
    <xf numFmtId="166" fontId="15" fillId="9" borderId="4" xfId="4" applyNumberFormat="1" applyFont="1" applyFill="1" applyBorder="1"/>
    <xf numFmtId="165" fontId="15" fillId="9" borderId="4" xfId="3" applyNumberFormat="1" applyFont="1" applyFill="1" applyBorder="1"/>
    <xf numFmtId="43" fontId="15" fillId="9" borderId="4" xfId="1" applyFont="1" applyFill="1" applyBorder="1"/>
    <xf numFmtId="165" fontId="12" fillId="9" borderId="4" xfId="3" applyNumberFormat="1" applyFont="1" applyFill="1" applyBorder="1"/>
    <xf numFmtId="14" fontId="16" fillId="10" borderId="14" xfId="4" applyNumberFormat="1" applyFont="1" applyFill="1" applyBorder="1"/>
    <xf numFmtId="14" fontId="16" fillId="10" borderId="22" xfId="4" applyNumberFormat="1" applyFont="1" applyFill="1" applyBorder="1"/>
    <xf numFmtId="165" fontId="16" fillId="10" borderId="22" xfId="3" applyNumberFormat="1" applyFont="1" applyFill="1" applyBorder="1"/>
    <xf numFmtId="3" fontId="16" fillId="10" borderId="22" xfId="1" applyNumberFormat="1" applyFont="1" applyFill="1" applyBorder="1" applyAlignment="1">
      <alignment horizontal="center"/>
    </xf>
    <xf numFmtId="43" fontId="16" fillId="11" borderId="4" xfId="3" applyNumberFormat="1" applyFont="1" applyFill="1" applyBorder="1"/>
    <xf numFmtId="14" fontId="15" fillId="10" borderId="17" xfId="4" applyNumberFormat="1" applyFont="1" applyFill="1" applyBorder="1"/>
    <xf numFmtId="165" fontId="15" fillId="10" borderId="0" xfId="3" applyNumberFormat="1" applyFont="1" applyFill="1" applyBorder="1" applyAlignment="1">
      <alignment horizontal="left"/>
    </xf>
    <xf numFmtId="43" fontId="15" fillId="10" borderId="0" xfId="1" applyFont="1" applyFill="1" applyBorder="1"/>
    <xf numFmtId="3" fontId="15" fillId="10" borderId="0" xfId="1" applyNumberFormat="1" applyFont="1" applyFill="1" applyBorder="1" applyAlignment="1">
      <alignment horizontal="center"/>
    </xf>
    <xf numFmtId="165" fontId="15" fillId="10" borderId="0" xfId="3" applyNumberFormat="1" applyFont="1" applyFill="1" applyBorder="1"/>
    <xf numFmtId="167" fontId="15" fillId="10" borderId="0" xfId="3" applyNumberFormat="1" applyFont="1" applyFill="1" applyBorder="1"/>
    <xf numFmtId="43" fontId="15" fillId="11" borderId="4" xfId="3" applyNumberFormat="1" applyFont="1" applyFill="1" applyBorder="1"/>
    <xf numFmtId="14" fontId="15" fillId="10" borderId="23" xfId="4" applyNumberFormat="1" applyFont="1" applyFill="1" applyBorder="1"/>
    <xf numFmtId="165" fontId="15" fillId="10" borderId="24" xfId="3" applyNumberFormat="1" applyFont="1" applyFill="1" applyBorder="1"/>
    <xf numFmtId="167" fontId="15" fillId="10" borderId="24" xfId="3" applyNumberFormat="1" applyFont="1" applyFill="1" applyBorder="1"/>
    <xf numFmtId="0" fontId="13" fillId="12" borderId="0" xfId="4" applyFont="1" applyFill="1"/>
    <xf numFmtId="165" fontId="12" fillId="0" borderId="0" xfId="3" applyNumberFormat="1" applyFont="1"/>
    <xf numFmtId="3" fontId="12" fillId="0" borderId="0" xfId="3" applyNumberFormat="1" applyFont="1" applyAlignment="1">
      <alignment horizontal="center"/>
    </xf>
    <xf numFmtId="43" fontId="12" fillId="0" borderId="0" xfId="3" applyNumberFormat="1" applyFont="1"/>
    <xf numFmtId="165" fontId="12" fillId="0" borderId="25" xfId="3" applyNumberFormat="1" applyFont="1" applyBorder="1"/>
    <xf numFmtId="168" fontId="13" fillId="0" borderId="26" xfId="4" applyNumberFormat="1" applyFont="1" applyBorder="1"/>
    <xf numFmtId="168" fontId="13" fillId="0" borderId="27" xfId="4" applyNumberFormat="1" applyFont="1" applyBorder="1"/>
    <xf numFmtId="165" fontId="15" fillId="10" borderId="27" xfId="3" applyNumberFormat="1" applyFont="1" applyFill="1" applyBorder="1"/>
    <xf numFmtId="165" fontId="15" fillId="10" borderId="28" xfId="3" applyNumberFormat="1" applyFont="1" applyFill="1" applyBorder="1"/>
    <xf numFmtId="0" fontId="15" fillId="0" borderId="0" xfId="0" applyFont="1"/>
    <xf numFmtId="165" fontId="15" fillId="0" borderId="0" xfId="0" applyNumberFormat="1" applyFont="1"/>
    <xf numFmtId="165" fontId="13" fillId="0" borderId="4" xfId="1" applyNumberFormat="1" applyFont="1" applyBorder="1"/>
    <xf numFmtId="165" fontId="15" fillId="0" borderId="4" xfId="1" applyNumberFormat="1" applyFont="1" applyBorder="1"/>
    <xf numFmtId="3" fontId="0" fillId="0" borderId="4" xfId="0" applyNumberFormat="1" applyBorder="1" applyAlignment="1">
      <alignment horizontal="center"/>
    </xf>
    <xf numFmtId="165" fontId="15" fillId="0" borderId="0" xfId="1" applyNumberFormat="1" applyFont="1"/>
    <xf numFmtId="165" fontId="15" fillId="0" borderId="14" xfId="1" applyNumberFormat="1" applyFont="1" applyBorder="1"/>
    <xf numFmtId="165" fontId="15" fillId="0" borderId="20" xfId="1" applyNumberFormat="1" applyFont="1" applyBorder="1"/>
    <xf numFmtId="165" fontId="15" fillId="0" borderId="0" xfId="1" applyNumberFormat="1" applyFont="1" applyBorder="1"/>
    <xf numFmtId="43" fontId="15" fillId="0" borderId="0" xfId="0" applyNumberFormat="1" applyFont="1"/>
    <xf numFmtId="165" fontId="15" fillId="0" borderId="17" xfId="1" applyNumberFormat="1" applyFont="1" applyBorder="1"/>
    <xf numFmtId="165" fontId="17" fillId="0" borderId="29" xfId="1" applyNumberFormat="1" applyFont="1" applyBorder="1"/>
    <xf numFmtId="165" fontId="15" fillId="0" borderId="29" xfId="1" applyNumberFormat="1" applyFont="1" applyBorder="1"/>
    <xf numFmtId="165" fontId="15" fillId="0" borderId="23" xfId="1" applyNumberFormat="1" applyFont="1" applyBorder="1"/>
    <xf numFmtId="165" fontId="15" fillId="0" borderId="30" xfId="1" applyNumberFormat="1" applyFont="1" applyBorder="1"/>
    <xf numFmtId="43" fontId="15" fillId="0" borderId="0" xfId="1" applyFont="1"/>
    <xf numFmtId="165" fontId="17" fillId="0" borderId="0" xfId="1" applyNumberFormat="1" applyFont="1"/>
    <xf numFmtId="165" fontId="0" fillId="0" borderId="0" xfId="0" applyNumberFormat="1"/>
    <xf numFmtId="43" fontId="0" fillId="0" borderId="0" xfId="1" applyFont="1"/>
    <xf numFmtId="0" fontId="0" fillId="0" borderId="0" xfId="0" applyAlignment="1">
      <alignment horizontal="left" indent="1"/>
    </xf>
    <xf numFmtId="0" fontId="0" fillId="13" borderId="4" xfId="0" applyFill="1" applyBorder="1"/>
    <xf numFmtId="14" fontId="5" fillId="13" borderId="21" xfId="0" applyNumberFormat="1" applyFont="1" applyFill="1" applyBorder="1" applyAlignment="1">
      <alignment horizontal="center"/>
    </xf>
    <xf numFmtId="14" fontId="5" fillId="13" borderId="4" xfId="0" applyNumberFormat="1" applyFont="1" applyFill="1" applyBorder="1" applyAlignment="1">
      <alignment horizontal="left"/>
    </xf>
    <xf numFmtId="0" fontId="5" fillId="13" borderId="4" xfId="0" applyFont="1" applyFill="1" applyBorder="1"/>
    <xf numFmtId="3" fontId="5" fillId="13" borderId="4" xfId="0" applyNumberFormat="1" applyFont="1" applyFill="1" applyBorder="1"/>
    <xf numFmtId="0" fontId="5" fillId="0" borderId="4" xfId="0" applyFont="1" applyBorder="1"/>
    <xf numFmtId="0" fontId="5" fillId="0" borderId="0" xfId="0" applyFont="1" applyAlignment="1">
      <alignment horizontal="justify" vertical="center"/>
    </xf>
    <xf numFmtId="3" fontId="5" fillId="13" borderId="11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14" fontId="24" fillId="0" borderId="0" xfId="0" applyNumberFormat="1" applyFont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4" fontId="0" fillId="0" borderId="36" xfId="0" applyNumberFormat="1" applyBorder="1" applyAlignment="1">
      <alignment horizontal="center" vertical="center"/>
    </xf>
    <xf numFmtId="3" fontId="4" fillId="0" borderId="2" xfId="0" applyNumberFormat="1" applyFont="1" applyBorder="1"/>
    <xf numFmtId="3" fontId="0" fillId="0" borderId="37" xfId="0" applyNumberFormat="1" applyBorder="1" applyAlignment="1">
      <alignment vertical="center"/>
    </xf>
    <xf numFmtId="14" fontId="0" fillId="0" borderId="46" xfId="0" applyNumberFormat="1" applyBorder="1" applyAlignment="1">
      <alignment horizontal="center" vertical="center"/>
    </xf>
    <xf numFmtId="3" fontId="0" fillId="0" borderId="25" xfId="0" applyNumberFormat="1" applyBorder="1" applyAlignment="1">
      <alignment vertical="center"/>
    </xf>
    <xf numFmtId="3" fontId="26" fillId="0" borderId="25" xfId="0" applyNumberFormat="1" applyFont="1" applyBorder="1" applyAlignment="1">
      <alignment vertical="center"/>
    </xf>
    <xf numFmtId="3" fontId="27" fillId="0" borderId="25" xfId="0" applyNumberFormat="1" applyFont="1" applyBorder="1" applyAlignment="1">
      <alignment vertical="center"/>
    </xf>
    <xf numFmtId="3" fontId="0" fillId="0" borderId="39" xfId="0" applyNumberFormat="1" applyBorder="1" applyAlignment="1">
      <alignment vertical="center"/>
    </xf>
    <xf numFmtId="4" fontId="4" fillId="0" borderId="2" xfId="0" applyNumberFormat="1" applyFont="1" applyBorder="1"/>
    <xf numFmtId="14" fontId="0" fillId="0" borderId="38" xfId="0" applyNumberFormat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/>
    </xf>
    <xf numFmtId="3" fontId="0" fillId="0" borderId="47" xfId="0" applyNumberFormat="1" applyBorder="1" applyAlignment="1">
      <alignment vertical="center"/>
    </xf>
    <xf numFmtId="14" fontId="3" fillId="0" borderId="38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25" fillId="0" borderId="50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/>
    <xf numFmtId="0" fontId="28" fillId="0" borderId="0" xfId="0" applyFont="1" applyAlignment="1">
      <alignment vertical="center"/>
    </xf>
    <xf numFmtId="15" fontId="28" fillId="0" borderId="0" xfId="0" applyNumberFormat="1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30" fillId="0" borderId="0" xfId="0" applyNumberFormat="1" applyFont="1" applyAlignment="1">
      <alignment vertical="center"/>
    </xf>
    <xf numFmtId="0" fontId="15" fillId="0" borderId="39" xfId="0" applyFont="1" applyBorder="1" applyAlignment="1">
      <alignment vertical="center"/>
    </xf>
    <xf numFmtId="14" fontId="0" fillId="0" borderId="36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4" fontId="26" fillId="0" borderId="25" xfId="0" applyNumberFormat="1" applyFont="1" applyBorder="1" applyAlignment="1">
      <alignment vertical="center"/>
    </xf>
    <xf numFmtId="3" fontId="0" fillId="0" borderId="37" xfId="0" applyNumberFormat="1" applyFont="1" applyBorder="1" applyAlignment="1">
      <alignment vertical="center"/>
    </xf>
    <xf numFmtId="14" fontId="0" fillId="0" borderId="46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3" fontId="15" fillId="0" borderId="39" xfId="0" applyNumberFormat="1" applyFont="1" applyBorder="1" applyAlignment="1">
      <alignment vertical="center"/>
    </xf>
    <xf numFmtId="14" fontId="0" fillId="0" borderId="38" xfId="0" applyNumberFormat="1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4" fontId="15" fillId="0" borderId="47" xfId="0" applyNumberFormat="1" applyFont="1" applyBorder="1" applyAlignment="1">
      <alignment vertical="center"/>
    </xf>
    <xf numFmtId="14" fontId="10" fillId="0" borderId="38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vertical="center"/>
    </xf>
    <xf numFmtId="0" fontId="0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vertical="center"/>
    </xf>
    <xf numFmtId="0" fontId="20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4" fontId="0" fillId="0" borderId="14" xfId="0" applyNumberFormat="1" applyFill="1" applyBorder="1" applyAlignment="1">
      <alignment vertical="center"/>
    </xf>
    <xf numFmtId="0" fontId="33" fillId="0" borderId="22" xfId="0" applyFont="1" applyFill="1" applyBorder="1" applyAlignment="1">
      <alignment horizontal="center"/>
    </xf>
    <xf numFmtId="3" fontId="0" fillId="0" borderId="2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17" xfId="0" applyNumberFormat="1" applyFill="1" applyBorder="1" applyAlignment="1">
      <alignment vertical="center"/>
    </xf>
    <xf numFmtId="0" fontId="33" fillId="0" borderId="0" xfId="0" applyFont="1" applyFill="1" applyBorder="1" applyAlignment="1">
      <alignment horizontal="center"/>
    </xf>
    <xf numFmtId="0" fontId="0" fillId="0" borderId="29" xfId="0" applyFill="1" applyBorder="1" applyAlignment="1">
      <alignment vertical="center"/>
    </xf>
    <xf numFmtId="4" fontId="0" fillId="0" borderId="23" xfId="0" applyNumberFormat="1" applyFill="1" applyBorder="1" applyAlignment="1">
      <alignment vertical="center"/>
    </xf>
    <xf numFmtId="0" fontId="33" fillId="0" borderId="24" xfId="0" applyFont="1" applyFill="1" applyBorder="1" applyAlignment="1">
      <alignment horizontal="center"/>
    </xf>
    <xf numFmtId="0" fontId="0" fillId="0" borderId="30" xfId="0" applyFill="1" applyBorder="1" applyAlignment="1">
      <alignment vertical="center"/>
    </xf>
    <xf numFmtId="4" fontId="0" fillId="0" borderId="28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0" fillId="0" borderId="28" xfId="1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8" fillId="0" borderId="0" xfId="0" applyFont="1"/>
    <xf numFmtId="14" fontId="28" fillId="0" borderId="0" xfId="0" applyNumberFormat="1" applyFont="1" applyAlignment="1">
      <alignment vertical="center"/>
    </xf>
    <xf numFmtId="0" fontId="5" fillId="0" borderId="11" xfId="0" applyFont="1" applyFill="1" applyBorder="1" applyAlignment="1">
      <alignment horizontal="center"/>
    </xf>
    <xf numFmtId="3" fontId="5" fillId="0" borderId="11" xfId="0" applyNumberFormat="1" applyFont="1" applyFill="1" applyBorder="1"/>
    <xf numFmtId="3" fontId="5" fillId="5" borderId="11" xfId="0" applyNumberFormat="1" applyFont="1" applyFill="1" applyBorder="1"/>
    <xf numFmtId="3" fontId="5" fillId="6" borderId="11" xfId="0" applyNumberFormat="1" applyFont="1" applyFill="1" applyBorder="1"/>
    <xf numFmtId="3" fontId="8" fillId="4" borderId="4" xfId="0" applyNumberFormat="1" applyFont="1" applyFill="1" applyBorder="1"/>
    <xf numFmtId="3" fontId="5" fillId="5" borderId="4" xfId="1" applyNumberFormat="1" applyFont="1" applyFill="1" applyBorder="1" applyAlignment="1">
      <alignment horizontal="center"/>
    </xf>
    <xf numFmtId="3" fontId="5" fillId="6" borderId="4" xfId="0" applyNumberFormat="1" applyFont="1" applyFill="1" applyBorder="1" applyAlignment="1">
      <alignment horizontal="center"/>
    </xf>
    <xf numFmtId="3" fontId="5" fillId="2" borderId="56" xfId="0" applyNumberFormat="1" applyFont="1" applyFill="1" applyBorder="1" applyAlignment="1">
      <alignment horizontal="center"/>
    </xf>
    <xf numFmtId="3" fontId="5" fillId="2" borderId="4" xfId="0" applyNumberFormat="1" applyFont="1" applyFill="1" applyBorder="1"/>
    <xf numFmtId="3" fontId="5" fillId="2" borderId="4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right"/>
    </xf>
    <xf numFmtId="14" fontId="5" fillId="0" borderId="0" xfId="0" applyNumberFormat="1" applyFont="1" applyFill="1"/>
    <xf numFmtId="0" fontId="5" fillId="0" borderId="0" xfId="2" applyFont="1" applyFill="1" applyBorder="1" applyAlignment="1">
      <alignment horizontal="left"/>
    </xf>
    <xf numFmtId="3" fontId="5" fillId="0" borderId="0" xfId="1" applyNumberFormat="1" applyFont="1" applyFill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vertical="center"/>
    </xf>
    <xf numFmtId="14" fontId="11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4" fontId="11" fillId="0" borderId="0" xfId="0" applyNumberFormat="1" applyFont="1" applyFill="1" applyBorder="1" applyAlignment="1">
      <alignment horizontal="right"/>
    </xf>
    <xf numFmtId="14" fontId="11" fillId="0" borderId="0" xfId="0" applyNumberFormat="1" applyFont="1" applyFill="1"/>
    <xf numFmtId="0" fontId="11" fillId="0" borderId="0" xfId="0" applyFont="1" applyFill="1" applyBorder="1"/>
    <xf numFmtId="3" fontId="11" fillId="0" borderId="0" xfId="0" applyNumberFormat="1" applyFont="1" applyFill="1" applyAlignment="1">
      <alignment horizontal="center"/>
    </xf>
    <xf numFmtId="14" fontId="11" fillId="0" borderId="0" xfId="0" applyNumberFormat="1" applyFont="1" applyFill="1" applyAlignment="1">
      <alignment horizontal="right"/>
    </xf>
    <xf numFmtId="0" fontId="5" fillId="0" borderId="18" xfId="2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" fontId="4" fillId="0" borderId="54" xfId="0" applyNumberFormat="1" applyFont="1" applyBorder="1" applyAlignment="1">
      <alignment horizontal="center" vertical="center"/>
    </xf>
    <xf numFmtId="4" fontId="4" fillId="0" borderId="5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524625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7096125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448300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019800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154.531852430555" createdVersion="5" refreshedVersion="5" minRefreshableVersion="3" recordCount="207">
  <cacheSource type="worksheet">
    <worksheetSource ref="B6:F213" sheet="Journal caisse GNF"/>
  </cacheSource>
  <cacheFields count="5">
    <cacheField name="DATE" numFmtId="0">
      <sharedItems containsNonDate="0" containsDate="1" containsString="0" containsBlank="1" minDate="2018-01-03T00:00:00" maxDate="2018-01-31T00:00:00"/>
    </cacheField>
    <cacheField name="Nom" numFmtId="0">
      <sharedItems containsBlank="1" count="14">
        <m/>
        <s v="Saïdou "/>
        <s v="Tamba"/>
        <s v="E37"/>
        <s v="Moné "/>
        <s v="Castro"/>
        <s v="E14"/>
        <s v="E17"/>
        <s v="E19"/>
        <s v="Sessou "/>
        <s v="Odette"/>
        <s v="Baldé"/>
        <s v="E14 "/>
        <s v="Charlotte"/>
      </sharedItems>
    </cacheField>
    <cacheField name="LIBELLE" numFmtId="0">
      <sharedItems longText="1"/>
    </cacheField>
    <cacheField name="ENTREES" numFmtId="0">
      <sharedItems containsString="0" containsBlank="1" containsNumber="1" containsInteger="1" minValue="10500" maxValue="15446622"/>
    </cacheField>
    <cacheField name="SORTIES" numFmtId="3">
      <sharedItems containsString="0" containsBlank="1" containsNumber="1" containsInteger="1" minValue="5000" maxValue="745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166.663997222226" createdVersion="5" refreshedVersion="5" minRefreshableVersion="3" recordCount="568">
  <cacheSource type="worksheet">
    <worksheetSource ref="A1:I569" sheet="Compta janvier2018"/>
  </cacheSource>
  <cacheFields count="9">
    <cacheField name="Date" numFmtId="14">
      <sharedItems containsSemiMixedTypes="0" containsNonDate="0" containsDate="1" containsString="0" minDate="2018-01-01T00:00:00" maxDate="2018-02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unt="26">
        <s v="Transport "/>
        <s v="Transport"/>
        <s v="Travel subsistence"/>
        <s v="Website"/>
        <s v="Services"/>
        <s v="Office Materials"/>
        <s v="Jail Visit"/>
        <s v="Bonus"/>
        <s v="Internet"/>
        <s v="Telephone"/>
        <s v="Personnel"/>
        <s v="Lawyer Fees"/>
        <s v="Trust building"/>
        <s v="Transfer Fees"/>
        <s v="Rent &amp; Utilities"/>
        <s v="Bank Fees"/>
        <s v="Flight"/>
        <s v="Travel Expenses"/>
        <s v="Transort" u="1"/>
        <s v="food allowance" u="1"/>
        <s v="Frais d'hôtel operation ivoire kamsar" u="1"/>
        <s v="Frais carburant" u="1"/>
        <s v="Team Building" u="1"/>
        <s v="Transporty" u="1"/>
        <s v="Jailvisit" u="1"/>
        <s v="Court Fees" u="1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8">
        <s v="Legal"/>
        <s v="Office"/>
        <s v="Investigation"/>
        <s v="Operation"/>
        <s v="Media"/>
        <s v="Team building"/>
        <s v="Management"/>
        <s v="Opérations"/>
      </sharedItems>
    </cacheField>
    <cacheField name="Montant dépensé" numFmtId="3">
      <sharedItems containsSemiMixedTypes="0" containsString="0" containsNumber="1" containsInteger="1" minValue="331" maxValue="39000000"/>
    </cacheField>
    <cacheField name="Nom" numFmtId="0">
      <sharedItems count="14">
        <s v="Baldé"/>
        <s v="Sessou"/>
        <s v="BPMG GNF"/>
        <s v="E19"/>
        <s v="E14"/>
        <s v="E37"/>
        <s v="Tamba"/>
        <s v="Castro"/>
        <s v="Saïdou "/>
        <s v="E17"/>
        <s v="Moné"/>
        <s v="Odette"/>
        <s v="Charlotte"/>
        <s v="BPMG USD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m/>
    <x v="0"/>
    <s v="Repport solde au 31/12/2017"/>
    <n v="15446622"/>
    <m/>
  </r>
  <r>
    <d v="2018-01-03T00:00:00"/>
    <x v="1"/>
    <s v="Frais de formation en Anglais Saïdou"/>
    <m/>
    <n v="1500000"/>
  </r>
  <r>
    <d v="2018-01-03T00:00:00"/>
    <x v="1"/>
    <s v="Achat de document d'Anglais pour la formation de Saïdou"/>
    <m/>
    <n v="180000"/>
  </r>
  <r>
    <d v="2018-01-03T00:00:00"/>
    <x v="2"/>
    <s v="Frais taxi moto A/R  bureau-centre ville pour récupération des journaux"/>
    <m/>
    <n v="60000"/>
  </r>
  <r>
    <d v="2018-01-03T00:00:00"/>
    <x v="3"/>
    <s v="Frais taxi moto A/R bureau-Belle vue pour retrait."/>
    <m/>
    <n v="50000"/>
  </r>
  <r>
    <d v="2018-01-03T00:00:00"/>
    <x v="4"/>
    <s v="Chèque 01366719 Approvisionnement de caisse"/>
    <n v="9000000"/>
    <m/>
  </r>
  <r>
    <d v="2018-01-03T00:00:00"/>
    <x v="5"/>
    <s v="Remboursement à Castro pour achat de carte pour connexion internet"/>
    <m/>
    <n v="20000"/>
  </r>
  <r>
    <d v="2018-01-04T00:00:00"/>
    <x v="4"/>
    <s v="Paiement bonus de performence annuel au personnel"/>
    <m/>
    <n v="2000000"/>
  </r>
  <r>
    <d v="2018-01-04T00:00:00"/>
    <x v="1"/>
    <s v="Frais taxi moto A/R bureau-centre ville"/>
    <m/>
    <n v="70000"/>
  </r>
  <r>
    <d v="2018-01-04T00:00:00"/>
    <x v="4"/>
    <s v="Achat de (04) tubes d'encres 201A (noir, bleu,jaune et rouge) pour imprimante"/>
    <m/>
    <n v="3000000"/>
  </r>
  <r>
    <d v="2018-01-04T00:00:00"/>
    <x v="4"/>
    <s v="Frais de photocopie en couleur et en noir document juridique"/>
    <m/>
    <n v="13500"/>
  </r>
  <r>
    <d v="2018-01-04T00:00:00"/>
    <x v="6"/>
    <s v="Achat de Cartes  de recharge pour E14 pour enquête"/>
    <m/>
    <n v="15000"/>
  </r>
  <r>
    <d v="2018-01-04T00:00:00"/>
    <x v="7"/>
    <s v="Achat d'une batterie du téléphone Itel pour enquête"/>
    <m/>
    <n v="40000"/>
  </r>
  <r>
    <d v="2018-01-04T00:00:00"/>
    <x v="5"/>
    <s v="Frais fonctionnement Castro pour  (3) jours maison-bueau"/>
    <m/>
    <n v="90000"/>
  </r>
  <r>
    <d v="2018-01-04T00:00:00"/>
    <x v="3"/>
    <s v="Frais fonctionnement E37  pour  (3) jours maison-bueau"/>
    <m/>
    <n v="45000"/>
  </r>
  <r>
    <d v="2018-01-04T00:00:00"/>
    <x v="8"/>
    <s v="Frais fonctionnement  E19 pour  (3) jours maison-bueau"/>
    <m/>
    <n v="45000"/>
  </r>
  <r>
    <d v="2018-01-04T00:00:00"/>
    <x v="7"/>
    <s v="Frais fonctionnement E17 pour  (3) jours maison-bueau"/>
    <m/>
    <n v="45000"/>
  </r>
  <r>
    <d v="2018-01-04T00:00:00"/>
    <x v="9"/>
    <s v="Frais fonctionnement Sessou pour (3) jours maison-bureau"/>
    <m/>
    <n v="48000"/>
  </r>
  <r>
    <d v="2018-01-04T00:00:00"/>
    <x v="6"/>
    <s v="Frais fonctionnement E14  pour  (3) jours maison-bueau"/>
    <m/>
    <n v="39000"/>
  </r>
  <r>
    <d v="2018-01-04T00:00:00"/>
    <x v="10"/>
    <s v="Frais fonctionnement Odette   pour  (3) jours maison-bueau"/>
    <m/>
    <n v="39000"/>
  </r>
  <r>
    <d v="2018-01-04T00:00:00"/>
    <x v="2"/>
    <s v="Frais fonctionnement Tamba   pour  (3) jours maison-bueau"/>
    <m/>
    <n v="30000"/>
  </r>
  <r>
    <d v="2018-01-04T00:00:00"/>
    <x v="3"/>
    <s v="Frais taxi bureau-Dixinn pour achat de l'encre imprimante bureau"/>
    <m/>
    <n v="50000"/>
  </r>
  <r>
    <d v="2018-01-04T00:00:00"/>
    <x v="3"/>
    <s v="Frais taxi bureau-Dixinn pour tube d'l'encre pour  imprimante bureau"/>
    <m/>
    <n v="50000"/>
  </r>
  <r>
    <d v="2018-01-04T00:00:00"/>
    <x v="4"/>
    <s v="Frais fonctionnement  Moné   pour  (3) jours maison-bueau"/>
    <m/>
    <n v="90000"/>
  </r>
  <r>
    <d v="2018-01-04T00:00:00"/>
    <x v="1"/>
    <s v="Achat de (20) l d'essence veh perso pour transport maison-bureau"/>
    <m/>
    <n v="160000"/>
  </r>
  <r>
    <d v="2018-01-04T00:00:00"/>
    <x v="2"/>
    <s v="Versement à Tamba Bonus media pour  arrestation de (2) présumés braconniers pour flagrant délit de détention, circulation, abattage et capture de bébé après avoir battu (2) parents à Ouré Kaba (Mamou)"/>
    <m/>
    <n v="1400000"/>
  </r>
  <r>
    <d v="2018-01-05T00:00:00"/>
    <x v="9"/>
    <s v="Frais taxi moto bureau-cabinet Avocat pour signature Accord engagement cas chimpanzé Oure Kaba"/>
    <m/>
    <n v="60000"/>
  </r>
  <r>
    <d v="2018-01-05T00:00:00"/>
    <x v="9"/>
    <s v="Remboursement  taxi moto bureau-Ministère Justice pour dépôt letter  cas chimpanzé Ouré Kaba"/>
    <m/>
    <n v="65000"/>
  </r>
  <r>
    <d v="2018-01-05T00:00:00"/>
    <x v="3"/>
    <s v="Achat de (3) paquets d'eau minérale pour l'équipe du bureau"/>
    <m/>
    <n v="25000"/>
  </r>
  <r>
    <d v="2018-01-05T00:00:00"/>
    <x v="4"/>
    <s v="Paiement transfert crédits E-recharge pour l'équipe du Bureau"/>
    <m/>
    <n v="400000"/>
  </r>
  <r>
    <d v="2018-01-05T00:00:00"/>
    <x v="1"/>
    <s v="Achat de (20) l d'essence veh perso pour les courses du Projet"/>
    <m/>
    <n v="160000"/>
  </r>
  <r>
    <d v="2018-01-08T00:00:00"/>
    <x v="4"/>
    <s v="Chèque 01366721  Approvisionnement de caisse"/>
    <n v="10000000"/>
    <m/>
  </r>
  <r>
    <d v="2018-01-08T00:00:00"/>
    <x v="4"/>
    <s v="Paiement salaire janvier/18 de l'Informateur Kemo Condé pour des enquêtes"/>
    <m/>
    <n v="2500000"/>
  </r>
  <r>
    <d v="2018-01-08T00:00:00"/>
    <x v="11"/>
    <s v="Frais taxi moto bureau-Interpol-Cour d'Appel pour requisitionet suivi juridique cas famille Sidimé"/>
    <m/>
    <n v="70000"/>
  </r>
  <r>
    <d v="2018-01-08T00:00:00"/>
    <x v="6"/>
    <s v="Transport  A/R E14 pour enquête à la Minière, Kagnelen, et Dubréka "/>
    <m/>
    <n v="31000"/>
  </r>
  <r>
    <d v="2018-01-08T00:00:00"/>
    <x v="6"/>
    <s v="Achat de (2) cartes areeba pour téléphone enquête"/>
    <m/>
    <n v="10000"/>
  </r>
  <r>
    <d v="2018-01-08T00:00:00"/>
    <x v="3"/>
    <s v="Frais taxi moto bureau-velle vue (BPMG) A/R pour retrait appro caisse"/>
    <m/>
    <n v="40000"/>
  </r>
  <r>
    <d v="2018-01-08T00:00:00"/>
    <x v="9"/>
    <s v="Frais transport bureau-centre ville (cour d'Appel) pour suivi juridique Lancinet Doumbouya cas peau de crocodiles à Camayenne"/>
    <m/>
    <n v="70000"/>
  </r>
  <r>
    <d v="2018-01-08T00:00:00"/>
    <x v="4"/>
    <s v="Frais de fonctionnement Maïmouna Baldé pour la semaine"/>
    <m/>
    <n v="70000"/>
  </r>
  <r>
    <d v="2018-01-08T00:00:00"/>
    <x v="1"/>
    <s v="Frais taxi moto bureau-centre ville pour prise de contact à l'Interpol"/>
    <m/>
    <n v="70000"/>
  </r>
  <r>
    <d v="2018-01-08T00:00:00"/>
    <x v="5"/>
    <s v="Frais de fonctionnement Castro  pour la semaine"/>
    <m/>
    <n v="150000"/>
  </r>
  <r>
    <d v="2018-01-08T00:00:00"/>
    <x v="10"/>
    <s v="Frais de fonctionnement  Odette pour la semaine"/>
    <m/>
    <n v="52000"/>
  </r>
  <r>
    <d v="2018-01-08T00:00:00"/>
    <x v="2"/>
    <s v="Frais de fonctionnement Tamba pour la semaine"/>
    <m/>
    <n v="50000"/>
  </r>
  <r>
    <d v="2018-01-08T00:00:00"/>
    <x v="7"/>
    <s v="Transport  E17 maison-bureau (1) jour"/>
    <m/>
    <n v="15000"/>
  </r>
  <r>
    <d v="2018-01-08T00:00:00"/>
    <x v="3"/>
    <s v="Frais de fonctionnement pour la semaine"/>
    <m/>
    <n v="75000"/>
  </r>
  <r>
    <d v="2018-01-08T00:00:00"/>
    <x v="4"/>
    <s v="Frais de fonctionnement  Moné pour la semaine"/>
    <m/>
    <n v="150000"/>
  </r>
  <r>
    <d v="2018-01-08T00:00:00"/>
    <x v="5"/>
    <s v="Frais taxi moto bureau-centre ville pour paiement salaire d l'informateur"/>
    <m/>
    <n v="70000"/>
  </r>
  <r>
    <d v="2018-01-08T00:00:00"/>
    <x v="7"/>
    <s v="Frais de mission pour enquête à Boké"/>
    <m/>
    <n v="1000000"/>
  </r>
  <r>
    <d v="2018-01-08T00:00:00"/>
    <x v="2"/>
    <s v="Versement à Tamba Bonus media pour condamnation au temps mis de Alpha Alimou Doumbouya cas de peau de panthère et cas  chimpanzé de Ouré Kaba"/>
    <m/>
    <n v="500000"/>
  </r>
  <r>
    <d v="2018-01-08T00:00:00"/>
    <x v="2"/>
    <s v="Transport A/R Bureau-maison de presse pour paiement Bonus média"/>
    <m/>
    <n v="40000"/>
  </r>
  <r>
    <d v="2018-01-08T00:00:00"/>
    <x v="8"/>
    <s v="Frais de mission pour enquête à Pita"/>
    <m/>
    <n v="1200000"/>
  </r>
  <r>
    <d v="2018-01-08T00:00:00"/>
    <x v="4"/>
    <s v="Paiement transfert crédits E-recharge pour l'équipe du Bureau"/>
    <m/>
    <n v="400000"/>
  </r>
  <r>
    <d v="2018-01-08T00:00:00"/>
    <x v="9"/>
    <s v="Frais taxi moto bureau-centre ville pour visite de prison Abou Doumbouya"/>
    <m/>
    <n v="60000"/>
  </r>
  <r>
    <d v="2018-01-09T00:00:00"/>
    <x v="1"/>
    <s v="Achat de (20) l d'essence pour véh. Perso. Pour transport maison-bureau "/>
    <m/>
    <n v="160000"/>
  </r>
  <r>
    <d v="2018-01-09T00:00:00"/>
    <x v="9"/>
    <s v="Achat de food pour déténu (visite de prison)"/>
    <m/>
    <n v="20000"/>
  </r>
  <r>
    <d v="2018-01-09T00:00:00"/>
    <x v="6"/>
    <s v="Frais de fonctionnement E14 pour la seamine"/>
    <m/>
    <n v="65000"/>
  </r>
  <r>
    <d v="2018-01-09T00:00:00"/>
    <x v="9"/>
    <s v="Frais de réliure rapport du rapport de l'Audit"/>
    <m/>
    <n v="30000"/>
  </r>
  <r>
    <d v="2018-01-09T00:00:00"/>
    <x v="12"/>
    <s v="Frais de transport pour enquête journalière"/>
    <m/>
    <n v="9500"/>
  </r>
  <r>
    <d v="2018-01-09T00:00:00"/>
    <x v="5"/>
    <s v="Frais transport pour la rencontre du département juridique Mercure pour prise de contact"/>
    <m/>
    <n v="20000"/>
  </r>
  <r>
    <d v="2018-01-09T00:00:00"/>
    <x v="4"/>
    <s v="Frais de réparation du groupe électrogène du bureau"/>
    <m/>
    <n v="100000"/>
  </r>
  <r>
    <d v="2018-01-09T00:00:00"/>
    <x v="9"/>
    <s v="Frais de fonctionnement Sessou pour la semaine"/>
    <m/>
    <n v="80000"/>
  </r>
  <r>
    <d v="2018-01-09T00:00:00"/>
    <x v="9"/>
    <s v="Frais taxi moto bureau-centre ville (TPI Kaloum)  pour suivi Audiance  (cas bébé chimpanzé)"/>
    <m/>
    <n v="60000"/>
  </r>
  <r>
    <d v="2018-01-09T00:00:00"/>
    <x v="9"/>
    <s v="Complement frais réliure  du rapport de l'Audit année 2016"/>
    <m/>
    <n v="20000"/>
  </r>
  <r>
    <d v="2018-01-09T00:00:00"/>
    <x v="5"/>
    <s v="Frais de transport  bureau-centre ville (OGUIPAR) pour dépôt nalyse juridique (cas chimpanzé)"/>
    <m/>
    <n v="30000"/>
  </r>
  <r>
    <d v="2018-01-10T00:00:00"/>
    <x v="5"/>
    <s v="Frais taxi moto  bureau-centreville pour dépôt de document pour information à l'informateur"/>
    <m/>
    <n v="65000"/>
  </r>
  <r>
    <d v="2018-01-10T00:00:00"/>
    <x v="11"/>
    <s v="Frais taxi moto bureau-centre ville pour rencontre de l'Huissier et pour exécution cas Sidimé"/>
    <m/>
    <n v="65000"/>
  </r>
  <r>
    <d v="2018-01-10T00:00:00"/>
    <x v="9"/>
    <s v="Frais de formation en Anglais plus achat de document anglias pour Sessou"/>
    <m/>
    <n v="580000"/>
  </r>
  <r>
    <d v="2018-01-10T00:00:00"/>
    <x v="5"/>
    <s v="Transport bureau-Kaporo pour inscription Sessou à la formation en Anglais"/>
    <m/>
    <n v="10000"/>
  </r>
  <r>
    <d v="2018-01-10T00:00:00"/>
    <x v="6"/>
    <s v="Transport E14 pour enquête à Coyah"/>
    <m/>
    <n v="28500"/>
  </r>
  <r>
    <d v="2018-01-10T00:00:00"/>
    <x v="6"/>
    <s v="Achat de carte de recharge areeba pour E14 pour téléphone d'enquête"/>
    <m/>
    <n v="15000"/>
  </r>
  <r>
    <d v="2018-01-10T00:00:00"/>
    <x v="4"/>
    <s v="Paiement frais poubelle pour ramassage d'ordure bureau"/>
    <m/>
    <n v="75000"/>
  </r>
  <r>
    <d v="2018-01-11T00:00:00"/>
    <x v="2"/>
    <s v="Frais taxi moto bureau-centre ville pour dépôt du draft des t-shirts et autres"/>
    <m/>
    <n v="60000"/>
  </r>
  <r>
    <d v="2018-01-11T00:00:00"/>
    <x v="9"/>
    <s v="Frais taxi moto Maison ratoma-centre ville pour pour suivi Audiance cas Lancinet Doumbouya à la Cour d'Appel"/>
    <m/>
    <n v="60000"/>
  </r>
  <r>
    <d v="2018-01-11T00:00:00"/>
    <x v="3"/>
    <s v="Frais taxi moto A/R bureau-Belle vue pour retrait."/>
    <m/>
    <n v="70000"/>
  </r>
  <r>
    <d v="2018-01-11T00:00:00"/>
    <x v="4"/>
    <s v="Chèque 01366723  Approvisionnement de caisse"/>
    <n v="10000000"/>
    <m/>
  </r>
  <r>
    <d v="2018-01-11T00:00:00"/>
    <x v="4"/>
    <s v="Chèque 01366724  Approvisionnement de caisse"/>
    <n v="8000000"/>
    <m/>
  </r>
  <r>
    <d v="2018-01-11T00:00:00"/>
    <x v="6"/>
    <s v="Versement frais mission d'enquête à Boké"/>
    <m/>
    <n v="904750"/>
  </r>
  <r>
    <d v="2018-01-11T00:00:00"/>
    <x v="9"/>
    <s v="Versement à Sessou budget pour opération Cas Ivoire à Kamsar"/>
    <m/>
    <n v="7451400"/>
  </r>
  <r>
    <d v="2018-01-11T00:00:00"/>
    <x v="11"/>
    <s v="Versement à Baldé frais pour opération Cas Ivoire à Kamsar"/>
    <m/>
    <n v="2800000"/>
  </r>
  <r>
    <d v="2018-01-11T00:00:00"/>
    <x v="2"/>
    <s v="Versement à Tamba  frais mission suivi média opération cas Ivoire à Kamsar"/>
    <m/>
    <n v="1500000"/>
  </r>
  <r>
    <d v="2018-01-11T00:00:00"/>
    <x v="5"/>
    <s v="Frais photocopie et réliure accord de partenariat et code defaune"/>
    <m/>
    <n v="60000"/>
  </r>
  <r>
    <d v="2018-01-11T00:00:00"/>
    <x v="5"/>
    <s v="Frais taxi moto bureau-centre ville pour photocopie et réliure de l'accord de partenariat et code defaune"/>
    <m/>
    <n v="70000"/>
  </r>
  <r>
    <d v="2018-01-11T00:00:00"/>
    <x v="4"/>
    <s v="Paiement transfert crédits E-recharge pour l'équipe du Bureau"/>
    <m/>
    <n v="400000"/>
  </r>
  <r>
    <d v="2018-01-12T00:00:00"/>
    <x v="1"/>
    <s v="Achat de (37,5) l d'essence pour véh. Perso.pour Conakry-Kamsar pour l'opération cas Ivoire Kamsar"/>
    <m/>
    <n v="300000"/>
  </r>
  <r>
    <d v="2018-01-13T00:00:00"/>
    <x v="1"/>
    <s v="Achat de (20) l d'essence pour véh. Perso.pour Conakry-Kamsar pour l'opération cas Ivoire Kamsar"/>
    <m/>
    <n v="160000"/>
  </r>
  <r>
    <d v="2018-01-14T00:00:00"/>
    <x v="10"/>
    <s v="Transfert/orange money (600 000 fg) à Odette pour suivi juridique cas chimpanzé de Ouré Kaba (Mamou)"/>
    <m/>
    <n v="600000"/>
  </r>
  <r>
    <d v="2018-01-14T00:00:00"/>
    <x v="10"/>
    <s v="Frais transfert/orange money (600 000 fg) à Odette pour suivi juridique cas chimpanzé de Ouré Kaba (Mamou)"/>
    <m/>
    <n v="20000"/>
  </r>
  <r>
    <d v="2018-01-15T00:00:00"/>
    <x v="6"/>
    <s v="Transfert/orange money (904 500 fg) à E14 pourcomplement buget enquête à Boké"/>
    <m/>
    <n v="904500"/>
  </r>
  <r>
    <d v="2018-01-15T00:00:00"/>
    <x v="4"/>
    <s v="Frais transfert/orange money (904 500 fg) à  E14 pour complement buget enquête à Boké"/>
    <m/>
    <n v="20000"/>
  </r>
  <r>
    <d v="2018-01-15T00:00:00"/>
    <x v="10"/>
    <s v="Transfert/orange money (730 000 fg) à Odette pour suivi juridique cas chimpanzé de Ouré Kaba (Mamou)"/>
    <m/>
    <n v="730000"/>
  </r>
  <r>
    <d v="2018-01-15T00:00:00"/>
    <x v="4"/>
    <s v="Frais transfert/orange money (730 000 fg) à Odette pour suivi juridique cas chimpanzé de Ouré Kaba (Mamou)"/>
    <m/>
    <n v="20000"/>
  </r>
  <r>
    <d v="2018-01-15T00:00:00"/>
    <x v="2"/>
    <s v="Transfert/orange money (500 000 fg) à Tamba pour couverture médiatique cas Ivoire Kamsar"/>
    <m/>
    <n v="500000"/>
  </r>
  <r>
    <d v="2018-01-15T00:00:00"/>
    <x v="4"/>
    <s v="Frais transfert/orange money (500 000 fg) à Tamba pour couverture médiatique cas Ivoire Kamsar"/>
    <m/>
    <n v="12000"/>
  </r>
  <r>
    <d v="2018-01-15T00:00:00"/>
    <x v="5"/>
    <s v="Frais defonctionnement Castro pour la seamine"/>
    <m/>
    <n v="150000"/>
  </r>
  <r>
    <d v="2018-01-15T00:00:00"/>
    <x v="5"/>
    <s v="Frais taxi moto Catsro bureau-interpol pour réquisition numéro trafiquant cas Ivoire Kamsar"/>
    <m/>
    <n v="70000"/>
  </r>
  <r>
    <d v="2018-01-15T00:00:00"/>
    <x v="5"/>
    <s v="Paiement Bonus Commissaire Cisse pour réquition numéro téléphone cas Ivoire Kamsar"/>
    <m/>
    <n v="180000"/>
  </r>
  <r>
    <d v="2018-01-15T00:00:00"/>
    <x v="4"/>
    <s v="Versement à Maïmouna pour achat de (3) sceaux pour les toillettes bureau"/>
    <m/>
    <n v="120000"/>
  </r>
  <r>
    <d v="2018-01-15T00:00:00"/>
    <x v="6"/>
    <s v="Achat de (5) cartes de recharge areeba par E37 pour E14 pour téléphone enquête en enquête à Boké"/>
    <m/>
    <n v="25000"/>
  </r>
  <r>
    <d v="2018-01-15T00:00:00"/>
    <x v="3"/>
    <s v="Frais de fonctionnement E37 pour la semaine"/>
    <m/>
    <n v="70000"/>
  </r>
  <r>
    <d v="2018-01-15T00:00:00"/>
    <x v="3"/>
    <s v="Frais taxi moto E37 bureau-Belle vue pour retrait pour appro caisse"/>
    <m/>
    <n v="40000"/>
  </r>
  <r>
    <d v="2018-01-15T00:00:00"/>
    <x v="4"/>
    <s v="Frais de fonctionnement Moné pour la semaine"/>
    <m/>
    <n v="150000"/>
  </r>
  <r>
    <d v="2018-01-15T00:00:00"/>
    <x v="4"/>
    <s v="Paiement Bonus à E19 pour l'opération cas Ivoire à Kamsar"/>
    <m/>
    <n v="2000000"/>
  </r>
  <r>
    <d v="2018-01-15T00:00:00"/>
    <x v="9"/>
    <s v="Frais taxi moto bureau-OGUIPAR-Agence juridique de l'Etat au Cabinet pour dépôt lettre de constitution cas Kamsar"/>
    <m/>
    <n v="70000"/>
  </r>
  <r>
    <d v="2018-01-15T00:00:00"/>
    <x v="5"/>
    <s v="Frais taxi moto bureau-Cabinet Avocat pour signature Accord engagement cas Ivoire Kamsar"/>
    <m/>
    <n v="70000"/>
  </r>
  <r>
    <d v="2018-01-15T00:00:00"/>
    <x v="4"/>
    <s v="Chèque 01366725  Approvisionnement de caisse"/>
    <n v="10000000"/>
    <m/>
  </r>
  <r>
    <d v="2018-01-15T00:00:00"/>
    <x v="4"/>
    <s v="Paiement frais location véhicule (3) jours pour l'opération cas Ivoire Kamsar"/>
    <m/>
    <n v="2550000"/>
  </r>
  <r>
    <d v="2018-01-16T00:00:00"/>
    <x v="1"/>
    <s v="Frais taxi moto bureau-centre ville (Interpol) pour une réunion avec point focal criminalité faunique"/>
    <m/>
    <n v="70000"/>
  </r>
  <r>
    <d v="2018-01-16T00:00:00"/>
    <x v="3"/>
    <s v="Frais taxi moto bureau-Tribunal pour dépôt du dossier juridique"/>
    <m/>
    <n v="70000"/>
  </r>
  <r>
    <d v="2018-01-16T00:00:00"/>
    <x v="3"/>
    <s v="Taxi moto Bureau-centre (BPMG) pour retrait pour appro caisse"/>
    <m/>
    <n v="70000"/>
  </r>
  <r>
    <d v="2018-01-16T00:00:00"/>
    <x v="5"/>
    <s v="Frais taxi moto bureau-centre ville pour signture de l'Agent cas Ouré Kaba"/>
    <m/>
    <n v="70000"/>
  </r>
  <r>
    <d v="2018-01-16T00:00:00"/>
    <x v="2"/>
    <s v="Frais de focntionnement Tamba pour la semaine "/>
    <m/>
    <n v="40000"/>
  </r>
  <r>
    <d v="2018-01-16T00:00:00"/>
    <x v="4"/>
    <s v="Paiement transfert crédits E-recharge pour l'équipe du Bureau"/>
    <m/>
    <n v="400000"/>
  </r>
  <r>
    <d v="2018-01-16T00:00:00"/>
    <x v="4"/>
    <s v="les frais d’Actes de signification et indemnité de déplacement d’Huissier  pour l’opération du cas des ivoires à Kamsar."/>
    <m/>
    <n v="1500000"/>
  </r>
  <r>
    <d v="2018-01-16T00:00:00"/>
    <x v="4"/>
    <s v="Chèque 01366727   Approvisionnement de caisse"/>
    <n v="8000000"/>
    <m/>
  </r>
  <r>
    <d v="2018-01-17T00:00:00"/>
    <x v="1"/>
    <s v="Achat de (20) l d'essence pour véh. Perso pour transport maison-bureau"/>
    <m/>
    <n v="160000"/>
  </r>
  <r>
    <d v="2018-01-17T00:00:00"/>
    <x v="6"/>
    <s v="Transport E14  pour bureau-Bambeto, Landrya, Boulbinet Bonfi Port, Aéroport pour enquête"/>
    <m/>
    <n v="16500"/>
  </r>
  <r>
    <d v="2018-01-17T00:00:00"/>
    <x v="3"/>
    <s v="Transport bureau-belle vue pour certification chèque paiement CNSS et RTS"/>
    <m/>
    <n v="40000"/>
  </r>
  <r>
    <d v="2018-01-17T00:00:00"/>
    <x v="9"/>
    <s v="Frais de fonctionnement Sessou pour la semaine"/>
    <m/>
    <n v="80000"/>
  </r>
  <r>
    <d v="2018-01-17T00:00:00"/>
    <x v="10"/>
    <s v="Frais de fonctionnement Odette pour la semaine"/>
    <m/>
    <n v="65000"/>
  </r>
  <r>
    <d v="2018-01-17T00:00:00"/>
    <x v="3"/>
    <s v="Transport bureau-belle vue pour achat de billet d'avion pour Charlotte Houpline Dakar-Conakry-Dakar"/>
    <m/>
    <n v="70000"/>
  </r>
  <r>
    <d v="2018-01-18T00:00:00"/>
    <x v="13"/>
    <s v="Achat de billet Charlotte pour Dakar-Conakry-Dakar"/>
    <m/>
    <n v="2720000"/>
  </r>
  <r>
    <d v="2018-01-18T00:00:00"/>
    <x v="1"/>
    <s v="Frais taxi moto bureau-Interpol-Cour d'Appel pour requisitionet suivi juridique cas famille Sidimé"/>
    <m/>
    <n v="70000"/>
  </r>
  <r>
    <d v="2018-01-18T00:00:00"/>
    <x v="6"/>
    <s v="Frais transport pour (2) jours E14 maison-bureau"/>
    <m/>
    <n v="32000"/>
  </r>
  <r>
    <d v="2018-01-19T00:00:00"/>
    <x v="4"/>
    <s v="Transfert/orange money à Sessou pour Paiement Bonus à Me SOVOGUI du cas Chimpanzé à Ouré Kaba (Mamou)"/>
    <m/>
    <n v="1000000"/>
  </r>
  <r>
    <d v="2018-01-19T00:00:00"/>
    <x v="8"/>
    <s v="Transfer/orange money de (760 000 fg)  à E19 en enquête en Pita"/>
    <m/>
    <n v="760000"/>
  </r>
  <r>
    <d v="2018-01-19T00:00:00"/>
    <x v="4"/>
    <s v="Frais de transfer/orange money de (760 000 fg)  à E19 en enquête en Pita"/>
    <m/>
    <n v="20000"/>
  </r>
  <r>
    <d v="2018-01-19T00:00:00"/>
    <x v="9"/>
    <s v="Frais taxi moto bureau-centre (Cour d'Appel) cas chimpanzé Sierra"/>
    <m/>
    <n v="60000"/>
  </r>
  <r>
    <d v="2018-01-19T00:00:00"/>
    <x v="4"/>
    <s v="Frais de fonctionnement Maïmouna Baldé pour la semaine"/>
    <m/>
    <n v="70000"/>
  </r>
  <r>
    <d v="2018-01-19T00:00:00"/>
    <x v="9"/>
    <s v="Frais impression ordonnance de renvoie cas chimpanzé Sierra"/>
    <m/>
    <n v="15000"/>
  </r>
  <r>
    <d v="2018-01-19T00:00:00"/>
    <x v="4"/>
    <s v="Frais de fonctionnement Moné pour la semaine"/>
    <m/>
    <n v="150000"/>
  </r>
  <r>
    <d v="2018-01-19T00:00:00"/>
    <x v="3"/>
    <s v="Transport E37 pour dépôt de transfert/orange money à E19 en enquête à Pita"/>
    <m/>
    <n v="5000"/>
  </r>
  <r>
    <d v="2018-01-19T00:00:00"/>
    <x v="9"/>
    <s v="Transport Sessou  bureau-cabine Orange money  pour paiement les frais  à l'Huissier "/>
    <m/>
    <n v="5000"/>
  </r>
  <r>
    <d v="2018-01-19T00:00:00"/>
    <x v="4"/>
    <s v="Frais de transfert/orange money à Sessou de (1 000 000 FG) pour paiement Bonus Me SOVOGUI"/>
    <m/>
    <n v="20000"/>
  </r>
  <r>
    <d v="2018-01-19T00:00:00"/>
    <x v="4"/>
    <s v="Paiement transfert crédits E-recharge pour l'équipe du Bureau"/>
    <m/>
    <n v="400000"/>
  </r>
  <r>
    <d v="2018-01-19T00:00:00"/>
    <x v="4"/>
    <s v="Paiement Bonus de l'opération cas Ivoire à Kamsar à Sessou, Odette,  E37 et à Baldé pour suivi juridique cas chimpanzé de Ouré kaba"/>
    <m/>
    <n v="1300000"/>
  </r>
  <r>
    <d v="2018-01-19T00:00:00"/>
    <x v="1"/>
    <s v="Achat de (40) l de gasoil pour veh. Perso. Saidou pour son trasport maison bureau"/>
    <m/>
    <n v="320000"/>
  </r>
  <r>
    <d v="2018-01-19T00:00:00"/>
    <x v="4"/>
    <s v="Paiement transfert crédits E-recharge pour l'équipe du Bureau"/>
    <m/>
    <n v="400000"/>
  </r>
  <r>
    <d v="2018-01-22T00:00:00"/>
    <x v="1"/>
    <s v="Achat de (20) l de gasoil pour veh. Perso. Saidou pour son trasport maison bureau"/>
    <m/>
    <n v="160000"/>
  </r>
  <r>
    <d v="2018-01-22T00:00:00"/>
    <x v="3"/>
    <s v="Frais taxi moto A/R bureau-centre ville (BPMG) pour retrait "/>
    <m/>
    <n v="70000"/>
  </r>
  <r>
    <d v="2018-01-22T00:00:00"/>
    <x v="4"/>
    <s v="Achat d'un tube d'insecticide pour la chambre du bureau"/>
    <m/>
    <n v="20000"/>
  </r>
  <r>
    <d v="2018-01-22T00:00:00"/>
    <x v="4"/>
    <s v="Chèque N°01366731 Approvisionnement de caisse"/>
    <n v="8000000"/>
    <m/>
  </r>
  <r>
    <d v="2018-01-22T00:00:00"/>
    <x v="4"/>
    <s v="Chèque N°01366732 Approvisionnement de caisse"/>
    <n v="8000000"/>
    <m/>
  </r>
  <r>
    <d v="2018-01-22T00:00:00"/>
    <x v="7"/>
    <s v="Remboursement à E17 surplus de dépense pour enquête sur le terrain"/>
    <m/>
    <n v="172500"/>
  </r>
  <r>
    <d v="2018-01-22T00:00:00"/>
    <x v="7"/>
    <s v="Paiement Indamnité de fin de contrat pour tout solde à E17 "/>
    <m/>
    <n v="980646"/>
  </r>
  <r>
    <d v="2018-01-22T00:00:00"/>
    <x v="4"/>
    <s v="Reçu de E14 pour reversement à la caisse reste argent pour enquête à Boké"/>
    <n v="10500"/>
    <m/>
  </r>
  <r>
    <d v="2018-01-22T00:00:00"/>
    <x v="13"/>
    <s v="Paiement  Food Allowance pour (8) jours à Charlotte"/>
    <m/>
    <n v="960000"/>
  </r>
  <r>
    <d v="2018-01-22T00:00:00"/>
    <x v="3"/>
    <s v="Frais taxi moto bureau centre A/R pour achat de billet de Saidou pour voyage Conakry-Dakar pour obtention de Visa pour la France"/>
    <m/>
    <n v="70000"/>
  </r>
  <r>
    <d v="2018-01-22T00:00:00"/>
    <x v="3"/>
    <s v="Frais parking à l'Aéroport pour le voyage de Saidou à Dakar"/>
    <m/>
    <n v="5000"/>
  </r>
  <r>
    <d v="2018-01-22T00:00:00"/>
    <x v="4"/>
    <s v="Frais defonctionnement Moné  pour la seamine"/>
    <m/>
    <n v="150000"/>
  </r>
  <r>
    <d v="2018-01-22T00:00:00"/>
    <x v="2"/>
    <s v="Frais de fonctionnement Tamba  pour la seamine"/>
    <m/>
    <n v="50000"/>
  </r>
  <r>
    <d v="2018-01-22T00:00:00"/>
    <x v="10"/>
    <s v="Frais de fonctionnement Odette  pour la seamine"/>
    <m/>
    <n v="65000"/>
  </r>
  <r>
    <d v="2018-01-22T00:00:00"/>
    <x v="1"/>
    <s v="Achat de billet Saïdou  pour Conakry-Dakar-Conakry"/>
    <m/>
    <n v="4588000"/>
  </r>
  <r>
    <d v="2018-01-22T00:00:00"/>
    <x v="2"/>
    <s v="Versement à Tamba  pour  paiepent Bonus média pour l'arrestation du cas Ivoires Kamsar"/>
    <m/>
    <n v="1300000"/>
  </r>
  <r>
    <d v="2018-01-22T00:00:00"/>
    <x v="2"/>
    <s v="Frais de transport bureau-maison de presse pour paiement des Bonus cas Ivoire Kamsar et récuperation des journaux"/>
    <m/>
    <n v="40000"/>
  </r>
  <r>
    <d v="2018-01-22T00:00:00"/>
    <x v="3"/>
    <s v="Frais de fonctionnement  E37  pour la seamine"/>
    <m/>
    <n v="75000"/>
  </r>
  <r>
    <d v="2018-01-22T00:00:00"/>
    <x v="11"/>
    <s v="Versement à Baldé pour  suivi juridique du cas Ivoires Kamsar"/>
    <m/>
    <n v="1716000"/>
  </r>
  <r>
    <d v="2018-01-22T00:00:00"/>
    <x v="1"/>
    <s v="Versement à Saïdou pour les frais de document pour l'obtention de visa pour la France"/>
    <m/>
    <n v="400000"/>
  </r>
  <r>
    <d v="2018-01-22T00:00:00"/>
    <x v="1"/>
    <s v="Versement à Saïdou pour les frais de document pour l'obtention de visa pour la France"/>
    <m/>
    <n v="300000"/>
  </r>
  <r>
    <d v="2018-01-22T00:00:00"/>
    <x v="4"/>
    <s v="Approvisionnement de caisse (1 000 USD x 9 100 GNF) pour la préparation du voyage de Saidou "/>
    <n v="9100000"/>
    <m/>
  </r>
  <r>
    <d v="2018-01-23T00:00:00"/>
    <x v="1"/>
    <s v="Versement à Saidou pour (3) jours food allowance et frais taxi à Dakar pour l'obtention de visa pour la France"/>
    <m/>
    <n v="820000"/>
  </r>
  <r>
    <d v="2018-01-23T00:00:00"/>
    <x v="1"/>
    <s v="Versement à Saidou pour frais de voyage en France"/>
    <m/>
    <n v="6105000"/>
  </r>
  <r>
    <d v="2018-01-23T00:00:00"/>
    <x v="3"/>
    <s v="Frais taxi moto bureau-Lambayi-Coronti pour signature chèque/Saidou "/>
    <m/>
    <n v="70000"/>
  </r>
  <r>
    <d v="2018-01-23T00:00:00"/>
    <x v="3"/>
    <s v="Fcomplement frais taxi moto-Coronti-(BPMG)  pour retrait "/>
    <m/>
    <n v="40000"/>
  </r>
  <r>
    <d v="2018-01-23T00:00:00"/>
    <x v="4"/>
    <s v="Versement à Thierno Ousmane Baldé avance pour une mission de relâche de chimpanzé au CCC"/>
    <m/>
    <n v="1500000"/>
  </r>
  <r>
    <d v="2018-01-23T00:00:00"/>
    <x v="4"/>
    <s v="Paiement facture N001/071527A BSPS pour janvier/18 pour la securité du bureau de (2) agents "/>
    <m/>
    <n v="2000000"/>
  </r>
  <r>
    <d v="2018-01-23T00:00:00"/>
    <x v="4"/>
    <s v="Achat d'un tube d'encre noir pour l'imprimante du bureau"/>
    <m/>
    <n v="750000"/>
  </r>
  <r>
    <d v="2018-01-23T00:00:00"/>
    <x v="10"/>
    <s v="Frais taxi moto bureau-centre ville (Ambassade Grande Bretagne) pour dépôt de courier"/>
    <m/>
    <n v="70000"/>
  </r>
  <r>
    <d v="2018-01-23T00:00:00"/>
    <x v="2"/>
    <s v="Frais transport Tamba  burezu-radio Soleil FM pour émission cas Ivoire Kamsar et Chimpanzé Ouré Kaba"/>
    <m/>
    <n v="40000"/>
  </r>
  <r>
    <d v="2018-01-23T00:00:00"/>
    <x v="9"/>
    <s v="Transport Sessou bureau-Aéroport pour accompagner bagage Mr Barry pour voyage sur Dakar"/>
    <m/>
    <n v="15000"/>
  </r>
  <r>
    <d v="2018-01-24T00:00:00"/>
    <x v="4"/>
    <s v="Avance  Main d'œuvre Kerfala Camara pour entretien et arrogeage des fleures de la cours du bueau"/>
    <m/>
    <n v="25000"/>
  </r>
  <r>
    <d v="2018-01-23T00:00:00"/>
    <x v="13"/>
    <s v="Frais deplacement taxi ville Charlotte du bureau-centre ville pour les courses du Projet"/>
    <m/>
    <n v="110000"/>
  </r>
  <r>
    <d v="2018-01-24T00:00:00"/>
    <x v="3"/>
    <s v="Frais transport bureau-centre ville (Immigration) pour renouvellement visa d'entrée de charlotte"/>
    <m/>
    <n v="50000"/>
  </r>
  <r>
    <d v="2018-01-24T00:00:00"/>
    <x v="4"/>
    <s v="Achat d'eau minerale pour l'équipe du bureau"/>
    <m/>
    <n v="35000"/>
  </r>
  <r>
    <d v="2018-01-24T00:00:00"/>
    <x v="4"/>
    <s v="Chèque N°01366734 Approvisionnement de caisse"/>
    <n v="8000000"/>
    <m/>
  </r>
  <r>
    <d v="2018-01-24T00:00:00"/>
    <x v="4"/>
    <s v="Chèque N°01366735 Approvisionnement de caisse"/>
    <n v="8000000"/>
    <m/>
  </r>
  <r>
    <d v="2018-01-24T00:00:00"/>
    <x v="9"/>
    <s v="Frais de fonctionnement Sessou pour la semaine"/>
    <m/>
    <n v="80000"/>
  </r>
  <r>
    <d v="2018-01-24T00:00:00"/>
    <x v="13"/>
    <s v="Frais de revoivellement de visa d'entrée et sortieet carte de séjour de Charlotte pour 2018"/>
    <m/>
    <n v="1500000"/>
  </r>
  <r>
    <d v="2018-01-24T00:00:00"/>
    <x v="1"/>
    <s v="Achat de (20) litres de gasoil pour véh. Perso Saidou pour transport maison-bureau"/>
    <m/>
    <n v="160000"/>
  </r>
  <r>
    <d v="2018-01-25T00:00:00"/>
    <x v="10"/>
    <s v="Frais transport A/R bureau-centre ville (BPMG) pour dépôt de lettre de virement salaire janvier/18"/>
    <m/>
    <n v="70000"/>
  </r>
  <r>
    <d v="2018-01-25T00:00:00"/>
    <x v="10"/>
    <s v="Complement  frais transport A/R bureau-centre ville (BPMG) pour dépôt de lettre de virement salaire janvier/18"/>
    <m/>
    <n v="20000"/>
  </r>
  <r>
    <d v="2018-01-25T00:00:00"/>
    <x v="13"/>
    <s v="Achat de petit dejeuner pendant la rencontre le point focal de la CITECE"/>
    <m/>
    <n v="50000"/>
  </r>
  <r>
    <d v="2018-01-25T00:00:00"/>
    <x v="13"/>
    <s v="Frais  de deplacement taxi ville de Charlotte  du bureau-DNEA-Interpol pour les course du Projet"/>
    <m/>
    <n v="100000"/>
  </r>
  <r>
    <d v="2018-01-25T00:00:00"/>
    <x v="4"/>
    <s v="Achat de porte carte de visite, boites de clas, chemises à rabats pour Charlotte"/>
    <m/>
    <n v="76000"/>
  </r>
  <r>
    <d v="2018-01-25T00:00:00"/>
    <x v="4"/>
    <s v="Paiement transfert crédits E-recharge pour l'équipe du Bureau"/>
    <m/>
    <n v="400000"/>
  </r>
  <r>
    <d v="2018-01-25T00:00:00"/>
    <x v="4"/>
    <s v="Frais de photocopie en couleur et en noir document juridique"/>
    <m/>
    <n v="62000"/>
  </r>
  <r>
    <d v="2018-01-25T00:00:00"/>
    <x v="4"/>
    <s v="Paiement food allowance de l'équipe GALF pour la visite du parc PNHN à Sidakôrô"/>
    <m/>
    <n v="1800000"/>
  </r>
  <r>
    <d v="2018-01-25T00:00:00"/>
    <x v="4"/>
    <s v="Frais de dépenses pour la visite du Parc National du Haut Niger à Sidakôrô"/>
    <m/>
    <n v="2613000"/>
  </r>
  <r>
    <d v="2018-01-29T00:00:00"/>
    <x v="11"/>
    <s v="Versement à Baldé pour  suivi juridique du cas chimpanzé Ouré Kaba"/>
    <m/>
    <n v="737000"/>
  </r>
  <r>
    <d v="2018-01-29T00:00:00"/>
    <x v="1"/>
    <s v="Versement à Saidou pour achat (20)l d'essence pour veh. Perso. Pour le yransport maison-bureau"/>
    <m/>
    <n v="160000"/>
  </r>
  <r>
    <d v="2018-01-29T00:00:00"/>
    <x v="2"/>
    <s v="Transfert/orange money  pour les frais de la couverture  à la radio BoliWare FM pour requisition cas chimpanzé Ouré Kaba (mamou)"/>
    <m/>
    <n v="210000"/>
  </r>
  <r>
    <d v="2018-01-29T00:00:00"/>
    <x v="2"/>
    <s v="Frais de fonctionnement Tamba pour la semaine"/>
    <m/>
    <n v="50000"/>
  </r>
  <r>
    <d v="2018-01-29T00:00:00"/>
    <x v="3"/>
    <s v="Frais de fonctionnement E37  pour la semaine"/>
    <m/>
    <n v="60000"/>
  </r>
  <r>
    <d v="2018-01-29T00:00:00"/>
    <x v="4"/>
    <s v="Frais de fonctionnement Maïmouna  pour la semaine"/>
    <m/>
    <n v="70000"/>
  </r>
  <r>
    <d v="2018-01-29T00:00:00"/>
    <x v="9"/>
    <s v="Frais taxi moto bureau-Cour d'Appel-Cabinet pour retrait de la cellule de citation et dépôt au cabinet de l'Huissier pour signication"/>
    <m/>
    <n v="75000"/>
  </r>
  <r>
    <d v="2018-01-29T00:00:00"/>
    <x v="3"/>
    <s v="Transport bureau-Cabine de transfer/orange money "/>
    <m/>
    <n v="5000"/>
  </r>
  <r>
    <d v="2018-01-29T00:00:00"/>
    <x v="4"/>
    <s v="Frais de fonctionnement Moné pour la semaine"/>
    <m/>
    <n v="150000"/>
  </r>
  <r>
    <d v="2018-01-29T00:00:00"/>
    <x v="4"/>
    <s v="Paiemet frais de location de deux (2) véhicules pour (3) jours pour le visite de l'équipe de GALF au parc nationa haut Niger de Sidakôro (Faranah)"/>
    <m/>
    <n v="5100000"/>
  </r>
  <r>
    <d v="2018-01-30T00:00:00"/>
    <x v="3"/>
    <s v="Frais taxi moto bureau-centre (Interpol) A/R pour dépôt de demande de réquisition numéro Cubain"/>
    <m/>
    <n v="70000"/>
  </r>
  <r>
    <d v="2018-01-30T00:00:00"/>
    <x v="4"/>
    <s v="Paiement Bonus à Mr. Cissé pour réquisition numéro u Cubain"/>
    <m/>
    <n v="180000"/>
  </r>
  <r>
    <d v="2018-01-30T00:00:00"/>
    <x v="4"/>
    <s v="Paiement salaire  E19 pour le mois de janvier/18"/>
    <m/>
    <n v="1600000"/>
  </r>
  <r>
    <d v="2018-01-30T00:00:00"/>
    <x v="2"/>
    <s v="Versement à Tamba pour paiement Bonus média pour l'arrestation du présumé trafiquant cas Ivoire Kamsar et suivi de réquisition du TPI de Mamou à un an de prison ferme contre deux (2) présumés trafiquants de chimpanzé dans la sous-préfecture de Ouré Kaba (Mamou)"/>
    <m/>
    <n v="410000"/>
  </r>
  <r>
    <d v="2018-01-30T00:00:00"/>
    <x v="4"/>
    <s v="Achat de  (10) chronos et (10) carnets de reçus "/>
    <m/>
    <n v="220000"/>
  </r>
  <r>
    <d v="2018-01-30T00:00:00"/>
    <x v="4"/>
    <s v="Paiement transfert crédits E-recharge pour l'équipe du Bureau"/>
    <m/>
    <n v="400000"/>
  </r>
  <r>
    <d v="2018-01-30T00:00:00"/>
    <x v="4"/>
    <s v="Paiement salaire Maïmouna janvier/18"/>
    <m/>
    <n v="500000"/>
  </r>
  <r>
    <d v="2018-01-30T00:00:00"/>
    <x v="4"/>
    <s v="Achatde (5) paquets d'eau coyah pour l'équipe du bureau"/>
    <m/>
    <n v="35000"/>
  </r>
  <r>
    <d v="2018-01-30T00:00:00"/>
    <x v="2"/>
    <s v="Frais de transport pour paiement des Bonus média cas réquisition TPI Mamou sur l'affaire chimpanzé Ouré kaba"/>
    <m/>
    <n v="20000"/>
  </r>
  <r>
    <d v="2018-01-30T00:00:00"/>
    <x v="4"/>
    <s v="Reversement Odette à la Caisse reste argent suivi Audiance cas chimpanzé Ouré Kaba à (Mamou)"/>
    <n v="15600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68">
  <r>
    <d v="2018-01-01T00:00:00"/>
    <s v="Frais taxi moto maison- gare routière pour Conakry-Mamou cas chimpanzé Ourékaba"/>
    <x v="0"/>
    <x v="0"/>
    <n v="5000"/>
    <x v="0"/>
    <x v="0"/>
    <s v="18/01/GALFR21"/>
    <s v="Oui"/>
  </r>
  <r>
    <d v="2018-01-01T00:00:00"/>
    <s v="Transport  Conakry-Mamou suivi juridique cas chimpanzé cas Ourékaba"/>
    <x v="1"/>
    <x v="0"/>
    <n v="60000"/>
    <x v="0"/>
    <x v="0"/>
    <s v="18/01/GALFRT2"/>
    <s v="Oui"/>
  </r>
  <r>
    <d v="2018-01-01T00:00:00"/>
    <s v="Frais taxi moto gare routière -hôtel Mamou cas chimpanzé Ourékaba"/>
    <x v="1"/>
    <x v="0"/>
    <n v="3000"/>
    <x v="0"/>
    <x v="0"/>
    <s v="18/01/GALFR22"/>
    <s v="Oui"/>
  </r>
  <r>
    <d v="2018-01-01T00:00:00"/>
    <s v="Travel subsistence Mamadou Saliou Baldé suivi juridique cas chimpanzé de Ouré kaba (Mamou)"/>
    <x v="2"/>
    <x v="0"/>
    <n v="80000"/>
    <x v="0"/>
    <x v="0"/>
    <s v="18/01/GALFR23"/>
    <s v="Oui"/>
  </r>
  <r>
    <d v="2018-01-02T00:00:00"/>
    <s v="Taxi moto ratoma -centre ville pour depot de lettre au ministère de la justice"/>
    <x v="1"/>
    <x v="0"/>
    <n v="65000"/>
    <x v="1"/>
    <x v="0"/>
    <s v="18/01/GALFPC27"/>
    <s v="Oui"/>
  </r>
  <r>
    <d v="2018-01-02T00:00:00"/>
    <s v="Frais taxi moto hôtel -PTI Mamou cas chimpanzé Ourékaba"/>
    <x v="1"/>
    <x v="0"/>
    <n v="6000"/>
    <x v="0"/>
    <x v="0"/>
    <s v="18/01/GALFR24"/>
    <s v="Oui"/>
  </r>
  <r>
    <d v="2018-01-02T00:00:00"/>
    <s v="Frais taxi   hôtel-gare routière de Mamou pour suivi juridique  cas chimpanzé Ourékaba"/>
    <x v="1"/>
    <x v="0"/>
    <n v="3000"/>
    <x v="0"/>
    <x v="0"/>
    <s v="18/01/GALFR"/>
    <s v="Oui"/>
  </r>
  <r>
    <d v="2018-01-02T00:00:00"/>
    <s v="Frais taxi moto gare routière  de Conqkry -Maison cas chimpanzé Ourékaba"/>
    <x v="1"/>
    <x v="0"/>
    <n v="5000"/>
    <x v="0"/>
    <x v="0"/>
    <s v="18/01/GALFR"/>
    <s v="Oui"/>
  </r>
  <r>
    <d v="2018-01-02T00:00:00"/>
    <s v="Frais hôtel (1) nuitée à Mamou suivi juridique cas chimpanzé Ourékaba"/>
    <x v="2"/>
    <x v="0"/>
    <n v="250000"/>
    <x v="0"/>
    <x v="0"/>
    <s v="18/01/GALFF5"/>
    <s v="Oui"/>
  </r>
  <r>
    <d v="2018-01-02T00:00:00"/>
    <s v="Transport  Mamou -Conakry retour suivi juridique cas chimpanzé cas Ourékaba"/>
    <x v="1"/>
    <x v="0"/>
    <n v="60000"/>
    <x v="0"/>
    <x v="0"/>
    <s v="18/01/GALFT11"/>
    <s v="Oui"/>
  </r>
  <r>
    <d v="2018-01-02T00:00:00"/>
    <s v="Travel subsistence Mamadou Saliou Baldé"/>
    <x v="2"/>
    <x v="0"/>
    <n v="80000"/>
    <x v="0"/>
    <x v="0"/>
    <s v="18/01/GALFR27"/>
    <s v="Oui"/>
  </r>
  <r>
    <d v="2018-01-02T00:00:00"/>
    <s v="Facture service Web "/>
    <x v="3"/>
    <x v="1"/>
    <n v="22600"/>
    <x v="2"/>
    <x v="0"/>
    <s v="18/01/GALFfq"/>
    <s v="Oui"/>
  </r>
  <r>
    <d v="2018-01-03T00:00:00"/>
    <s v="Taxi bureau maison"/>
    <x v="1"/>
    <x v="2"/>
    <n v="15000"/>
    <x v="3"/>
    <x v="0"/>
    <s v="18/01/GALFPC15"/>
    <s v="Oui"/>
  </r>
  <r>
    <d v="2018-01-03T00:00:00"/>
    <s v="Transport maison bureau"/>
    <x v="1"/>
    <x v="2"/>
    <n v="13000"/>
    <x v="4"/>
    <x v="0"/>
    <s v="18/01/GALFPC18"/>
    <s v="Oui"/>
  </r>
  <r>
    <d v="2018-01-03T00:00:00"/>
    <s v="Taxi moto maison -bureau"/>
    <x v="1"/>
    <x v="0"/>
    <n v="16000"/>
    <x v="1"/>
    <x v="0"/>
    <s v="18/01/GALFPC17"/>
    <s v="Oui"/>
  </r>
  <r>
    <d v="2018-01-03T00:00:00"/>
    <s v="Transport Bureau-Dixinn A/R pour Achat de cartouches d'encre pour "/>
    <x v="1"/>
    <x v="2"/>
    <n v="50000"/>
    <x v="5"/>
    <x v="0"/>
    <s v="18/01/GALF PC04"/>
    <s v="Oui"/>
  </r>
  <r>
    <d v="2018-01-03T00:00:00"/>
    <s v="Transport Maison-Bureau AR"/>
    <x v="1"/>
    <x v="2"/>
    <n v="15000"/>
    <x v="5"/>
    <x v="0"/>
    <s v="18/01/GALFPC14"/>
    <s v="Oui"/>
  </r>
  <r>
    <d v="2018-01-03T00:00:00"/>
    <s v="Achat de (60)l de gasoil du 21/12/2018 pour le véhicule de location pour la relâche du bébé chimpnzé de Ouré Kaba au CCC"/>
    <x v="1"/>
    <x v="1"/>
    <n v="480000"/>
    <x v="0"/>
    <x v="0"/>
    <s v="18/01/GALFR8"/>
    <s v="Oui"/>
  </r>
  <r>
    <d v="2018-01-03T00:00:00"/>
    <s v="Achat de (22)l de gasoil du 21/12/2018 pour le véhicule de location pour la relâche du bébé chimpnzé de Ouré Kaba au CCC"/>
    <x v="1"/>
    <x v="1"/>
    <n v="176000"/>
    <x v="0"/>
    <x v="0"/>
    <s v="18/01/GALFR1"/>
    <s v="Oui"/>
  </r>
  <r>
    <d v="2018-01-03T00:00:00"/>
    <s v="Travel subsistence Mamadou Saliou Baldé du 21/12/2017 suivi juridique cas chimpanzé Ouré Kaba "/>
    <x v="2"/>
    <x v="0"/>
    <n v="80000"/>
    <x v="0"/>
    <x v="0"/>
    <s v="18/01/GALFR30"/>
    <s v="Oui"/>
  </r>
  <r>
    <d v="2018-01-03T00:00:00"/>
    <s v="Paiement  à Thierno Ousmane Baldé  soigneur de bébé chimpanzé pour le transport du bébé chimpanzé du 21/12/2017 du  cas Ouré Kaba au CCC "/>
    <x v="4"/>
    <x v="1"/>
    <n v="500000"/>
    <x v="0"/>
    <x v="0"/>
    <s v="18/01/GALFR31"/>
    <s v="Oui"/>
  </r>
  <r>
    <d v="2018-01-03T00:00:00"/>
    <s v="Travel subsistence Mamadou Saliou Baldé du 28/12/2017 suivi juridique cas chimpanzé Ouré Kaba "/>
    <x v="2"/>
    <x v="0"/>
    <n v="80000"/>
    <x v="0"/>
    <x v="0"/>
    <s v="18/01/GALFR32"/>
    <s v="Oui"/>
  </r>
  <r>
    <d v="2018-01-03T00:00:00"/>
    <s v="Achat de food la  relâche du bébé chimpanzé de Ouré Kaba au CCC de Somoria "/>
    <x v="2"/>
    <x v="3"/>
    <n v="300000"/>
    <x v="0"/>
    <x v="0"/>
    <s v="18/01/GALFR33"/>
    <s v="Oui"/>
  </r>
  <r>
    <d v="2018-01-03T00:00:00"/>
    <s v="Frais impression ordre de mission et PV du cas chimpanzé de Ouré Kaba"/>
    <x v="5"/>
    <x v="1"/>
    <n v="33000"/>
    <x v="0"/>
    <x v="0"/>
    <s v="18/01/GALFR48"/>
    <s v="Oui"/>
  </r>
  <r>
    <d v="2018-01-03T00:00:00"/>
    <s v="Frais photocopie de usoit transmis et clôture transmission du cas chimpanzé Ouré Kaba"/>
    <x v="5"/>
    <x v="1"/>
    <n v="49000"/>
    <x v="0"/>
    <x v="0"/>
    <s v="18/01/GALFR30"/>
    <s v="Oui"/>
  </r>
  <r>
    <d v="2018-01-03T00:00:00"/>
    <s v="Achat de jus et sandwich pour les detenus cas chimpanzé Ouré Kaba"/>
    <x v="6"/>
    <x v="0"/>
    <n v="30000"/>
    <x v="0"/>
    <x v="0"/>
    <s v="18/01/GALFR6"/>
    <s v="Oui"/>
  </r>
  <r>
    <d v="2018-01-03T00:00:00"/>
    <s v="Achat de (40) l de carburant pour le véhicule de l'ocation"/>
    <x v="1"/>
    <x v="0"/>
    <n v="320000"/>
    <x v="0"/>
    <x v="0"/>
    <s v="18/01/GALFR34"/>
    <s v="Oui"/>
  </r>
  <r>
    <d v="2018-01-03T00:00:00"/>
    <s v="Travel subsistence Mohamed Fodé Keita Agent de faune pour le cas bébé chimpanzé à Ouré kaba"/>
    <x v="2"/>
    <x v="0"/>
    <n v="80000"/>
    <x v="0"/>
    <x v="0"/>
    <s v="18/01/GALFR35"/>
    <s v="Oui"/>
  </r>
  <r>
    <d v="2018-01-03T00:00:00"/>
    <s v="Travel subsistence Mamadou Saliou Baldé du 22/12/2017 cas bébé chimpanzé Ouré kaba"/>
    <x v="2"/>
    <x v="0"/>
    <n v="80000"/>
    <x v="0"/>
    <x v="0"/>
    <s v="18/01/GALFR36"/>
    <s v="Oui"/>
  </r>
  <r>
    <d v="2018-01-03T00:00:00"/>
    <s v="Bonus Mamadou Samba Baldé cas bébé chimpanzé Ourékaba"/>
    <x v="7"/>
    <x v="3"/>
    <n v="300000"/>
    <x v="0"/>
    <x v="0"/>
    <s v="18/01/GALFR37"/>
    <s v="Oui"/>
  </r>
  <r>
    <d v="2018-01-03T00:00:00"/>
    <s v="Bonus Mamadou Caporal Chef Pierre maomy cas bébé chimpanzé Ourékaba"/>
    <x v="7"/>
    <x v="3"/>
    <n v="300000"/>
    <x v="0"/>
    <x v="0"/>
    <s v="18/01/GALFR38"/>
    <s v="Oui"/>
  </r>
  <r>
    <d v="2018-01-03T00:00:00"/>
    <s v="Bonus Mamadou Caporal Chef Nyakoï Bilivogui cas bébé chimpanzé Ourékaba"/>
    <x v="7"/>
    <x v="3"/>
    <n v="300000"/>
    <x v="0"/>
    <x v="0"/>
    <s v="18/01/GALFR39"/>
    <s v="Oui"/>
  </r>
  <r>
    <d v="2018-01-03T00:00:00"/>
    <s v="Frais deplacement véhicule pour deferrement cas chimpanzé de Ourékaba"/>
    <x v="1"/>
    <x v="0"/>
    <n v="120000"/>
    <x v="0"/>
    <x v="0"/>
    <s v="18/01/GALFR40"/>
    <s v="Oui"/>
  </r>
  <r>
    <d v="2018-01-03T00:00:00"/>
    <s v="Transport retour Mohamed Fodé Keita  Agent de faune retour Mamou-Conakry pour le suivi cas bébé chimpanzé Ouré kaba"/>
    <x v="1"/>
    <x v="0"/>
    <n v="60000"/>
    <x v="0"/>
    <x v="0"/>
    <s v="18/01/GALFR42"/>
    <s v="Oui"/>
  </r>
  <r>
    <d v="2018-01-03T00:00:00"/>
    <s v="Frais taxi moto hôtel -prison cas bébé chimpanzé de Ouré Kaba"/>
    <x v="1"/>
    <x v="0"/>
    <n v="6000"/>
    <x v="0"/>
    <x v="0"/>
    <s v="18/01/GALFR43"/>
    <s v="Oui"/>
  </r>
  <r>
    <d v="2018-01-03T00:00:00"/>
    <s v="Frais taxi moto courses interne"/>
    <x v="1"/>
    <x v="0"/>
    <n v="6000"/>
    <x v="0"/>
    <x v="0"/>
    <s v="18/01/GALFR44"/>
    <s v="Oui"/>
  </r>
  <r>
    <d v="2018-01-03T00:00:00"/>
    <s v="Travel subsistence Mamadou Saliou Baldé  du 23/12/2017 pour le suivi juridique cas chimpanzé de Ouré kaba"/>
    <x v="2"/>
    <x v="0"/>
    <n v="80000"/>
    <x v="0"/>
    <x v="0"/>
    <s v="18/01/GALFR45"/>
    <s v="Oui"/>
  </r>
  <r>
    <d v="2018-01-03T00:00:00"/>
    <s v="Frais impression des images  pour l'attage et capture du bébé  chimpanzé à Ouré kaba"/>
    <x v="5"/>
    <x v="1"/>
    <n v="42000"/>
    <x v="0"/>
    <x v="0"/>
    <s v="18/01/GALFF21"/>
    <s v="Oui"/>
  </r>
  <r>
    <d v="2018-01-03T00:00:00"/>
    <s v="Frais taxi moto hôtel -prison"/>
    <x v="1"/>
    <x v="0"/>
    <n v="6000"/>
    <x v="0"/>
    <x v="0"/>
    <s v="18/01/GALFR46"/>
    <s v="Oui"/>
  </r>
  <r>
    <d v="2018-01-03T00:00:00"/>
    <s v="Achat de (40)l de gasoil pour le véhicule de location pour le cas bébé chimpanzé à Ouré Kaba"/>
    <x v="0"/>
    <x v="0"/>
    <n v="320000"/>
    <x v="0"/>
    <x v="0"/>
    <s v="18/01/GALFR2"/>
    <s v="Oui"/>
  </r>
  <r>
    <d v="2018-01-03T00:00:00"/>
    <s v="Achat de jus et sandwich pour les detenus cas chimpanzé Ouré Kaba"/>
    <x v="6"/>
    <x v="0"/>
    <n v="30000"/>
    <x v="0"/>
    <x v="0"/>
    <s v="18/01/GALFR7"/>
    <s v="Oui"/>
  </r>
  <r>
    <d v="2018-01-03T00:00:00"/>
    <s v="Frais taxi moto hôtel -prison"/>
    <x v="1"/>
    <x v="0"/>
    <n v="6000"/>
    <x v="0"/>
    <x v="0"/>
    <s v="18/01/GALFR47"/>
    <s v="Oui"/>
  </r>
  <r>
    <d v="2018-01-03T00:00:00"/>
    <s v="Travel subsistence Mamadou Saliou Baldé du 24/12/2017 pour le  suivi juridique cas bébé chimpanzé de Ouré kaba"/>
    <x v="2"/>
    <x v="0"/>
    <n v="80000"/>
    <x v="0"/>
    <x v="0"/>
    <s v="18/01/GALFR48"/>
    <s v="Oui"/>
  </r>
  <r>
    <d v="2018-01-03T00:00:00"/>
    <s v="Achat de jus et sandwich pour les detenus cas chimpanzé Ouré Kaba"/>
    <x v="6"/>
    <x v="0"/>
    <n v="30000"/>
    <x v="0"/>
    <x v="0"/>
    <s v="18/01/GALFR8"/>
    <s v="Oui"/>
  </r>
  <r>
    <d v="2018-01-03T00:00:00"/>
    <s v="Frais taxi moto hôtel -prison cas bébé chimpanzé de Ouré Kaba"/>
    <x v="0"/>
    <x v="0"/>
    <n v="6000"/>
    <x v="0"/>
    <x v="0"/>
    <s v="18/01/GALFR49"/>
    <s v="Oui"/>
  </r>
  <r>
    <d v="2018-01-03T00:00:00"/>
    <s v="Travel subsistence Mamadou Saliou Baldé  du 25/12/2017 pour le suivi juridique cas chimpanzé de Ouré kaba"/>
    <x v="2"/>
    <x v="0"/>
    <n v="80000"/>
    <x v="0"/>
    <x v="0"/>
    <s v="18/01/GALFR50"/>
    <s v="Oui"/>
  </r>
  <r>
    <d v="2018-01-03T00:00:00"/>
    <s v="Achat de jus et sandwich pour les detenus cas chimpanzé Ouré Kaba"/>
    <x v="6"/>
    <x v="0"/>
    <n v="30000"/>
    <x v="0"/>
    <x v="0"/>
    <s v="18/01/GALFR9"/>
    <s v="Oui"/>
  </r>
  <r>
    <d v="2018-01-03T00:00:00"/>
    <s v="Frais d'hôtel (3) nuités "/>
    <x v="2"/>
    <x v="0"/>
    <n v="750000"/>
    <x v="0"/>
    <x v="0"/>
    <s v="18/01/GALFF11"/>
    <s v="Oui"/>
  </r>
  <r>
    <d v="2018-01-03T00:00:00"/>
    <s v="Impression de l'analyse juridique cas chimpanzé Ourékaba"/>
    <x v="5"/>
    <x v="1"/>
    <n v="27000"/>
    <x v="0"/>
    <x v="0"/>
    <s v="18/01/GALFF33"/>
    <s v="Oui"/>
  </r>
  <r>
    <d v="2018-01-03T00:00:00"/>
    <s v="Impression analyse  en couleur et photocopie de l'analyse juridique cas chimpanzé Ourékaba"/>
    <x v="5"/>
    <x v="1"/>
    <n v="28500"/>
    <x v="0"/>
    <x v="0"/>
    <s v="18/01/GALFF30"/>
    <s v="Oui"/>
  </r>
  <r>
    <d v="2018-01-03T00:00:00"/>
    <s v="Travel subsistence Mamadou Saliou Baldé du 26/12/2017 pour le suivi juridique cas chimpanzé Ouré Kaba"/>
    <x v="2"/>
    <x v="0"/>
    <n v="80000"/>
    <x v="0"/>
    <x v="0"/>
    <s v="18/01/GALFR1"/>
    <s v="Oui"/>
  </r>
  <r>
    <d v="2018-01-03T00:00:00"/>
    <s v="Frais taxi moto hôtel -prison cas bébé chimpanzé de Ouré Kaba"/>
    <x v="0"/>
    <x v="0"/>
    <n v="6000"/>
    <x v="0"/>
    <x v="0"/>
    <s v="18/01/GALFR2"/>
    <s v="Oui"/>
  </r>
  <r>
    <d v="2018-01-03T00:00:00"/>
    <s v="Achat de jus et sandwich pour les detenus cas chimpanzé Ouré Kaba"/>
    <x v="6"/>
    <x v="0"/>
    <n v="30000"/>
    <x v="0"/>
    <x v="0"/>
    <s v="18/01/GALFR3"/>
    <s v="Oui"/>
  </r>
  <r>
    <d v="2018-01-03T00:00:00"/>
    <s v="Frais taxi moto hôtel -TPI Mamou pour suivi juridique cas chimpanzé à Ouré Kaba"/>
    <x v="1"/>
    <x v="0"/>
    <n v="6000"/>
    <x v="0"/>
    <x v="0"/>
    <s v="18/01/GALFR4"/>
    <s v="Oui"/>
  </r>
  <r>
    <d v="2018-01-03T00:00:00"/>
    <s v="Frais de connexion internet pour impression juridique"/>
    <x v="8"/>
    <x v="1"/>
    <n v="52000"/>
    <x v="0"/>
    <x v="0"/>
    <s v="18/01/GALFR50"/>
    <s v="Oui"/>
  </r>
  <r>
    <d v="2018-01-03T00:00:00"/>
    <s v="Travel subsistence Mamadou Saliou Baldé du 27/12/2017  pour le suivi juridique cas chimpanzé à Ouré Kaba"/>
    <x v="2"/>
    <x v="0"/>
    <n v="80000"/>
    <x v="0"/>
    <x v="0"/>
    <s v="18/01/GALFR10"/>
    <s v="Oui"/>
  </r>
  <r>
    <d v="2018-01-03T00:00:00"/>
    <s v="Frais taxi moto hôtel -maison centrale de mamou pour suivi juridique cas  chimpanzé à Ouré kaba"/>
    <x v="1"/>
    <x v="0"/>
    <n v="6000"/>
    <x v="0"/>
    <x v="0"/>
    <s v="18/01/GALFR11"/>
    <s v="Oui"/>
  </r>
  <r>
    <d v="2018-01-03T00:00:00"/>
    <s v="Achat de jus et sandwich pour les detenus cas chimpanzé Ouré Kaba"/>
    <x v="6"/>
    <x v="0"/>
    <n v="30000"/>
    <x v="0"/>
    <x v="0"/>
    <s v="18/01/GALFR12"/>
    <s v="Oui"/>
  </r>
  <r>
    <d v="2018-01-03T00:00:00"/>
    <s v="Frais taxi moto hôtel -maison centrale de mamou pour suivi juridique cas  chimpanzé à Ouré kaba"/>
    <x v="0"/>
    <x v="0"/>
    <n v="6000"/>
    <x v="0"/>
    <x v="0"/>
    <s v="18/01/GALFR13"/>
    <s v="Oui"/>
  </r>
  <r>
    <d v="2018-01-03T00:00:00"/>
    <s v="Achat de jus et sandwich pour les detenus cas chimpanzé Ouré Kaba"/>
    <x v="6"/>
    <x v="0"/>
    <n v="30000"/>
    <x v="0"/>
    <x v="0"/>
    <s v="18/01/GALFR14"/>
    <s v="Oui"/>
  </r>
  <r>
    <d v="2018-01-03T00:00:00"/>
    <s v="Frais deplacement véhicule  gare routière-maison retour Mamou-Conakry suivi juridique cas chimpanzé Ouré kaba"/>
    <x v="1"/>
    <x v="0"/>
    <n v="20000"/>
    <x v="0"/>
    <x v="0"/>
    <s v="18/01/GALFR15"/>
    <s v="Oui"/>
  </r>
  <r>
    <d v="2018-01-03T00:00:00"/>
    <s v="Travel subsistence Mamadou Saliou Baldé du 28/12/2017 suivi juridique cas chimpanzé Ouré Kaba "/>
    <x v="2"/>
    <x v="0"/>
    <n v="80000"/>
    <x v="0"/>
    <x v="0"/>
    <s v="18/01/GALFR16"/>
    <s v="Oui"/>
  </r>
  <r>
    <d v="2018-01-03T00:00:00"/>
    <s v="Travel subsistence Mamadou Saliou Baldé du 29/12/2017 pour suivi juridique cas chimpanzé à Ouré kaba"/>
    <x v="2"/>
    <x v="0"/>
    <n v="80000"/>
    <x v="0"/>
    <x v="0"/>
    <s v="18/01/GALFR17"/>
    <s v="Oui"/>
  </r>
  <r>
    <d v="2018-01-03T00:00:00"/>
    <s v="Frais taxi moto maison- gare routière  cas chimpanzé Ourékaba"/>
    <x v="1"/>
    <x v="0"/>
    <n v="5000"/>
    <x v="0"/>
    <x v="0"/>
    <s v="18/01/GALFR18"/>
    <s v="Oui"/>
  </r>
  <r>
    <d v="2018-01-03T00:00:00"/>
    <s v="Frais de bagage Mamou-Conakry cas chimpanzé Ourékabz"/>
    <x v="1"/>
    <x v="0"/>
    <n v="20000"/>
    <x v="0"/>
    <x v="0"/>
    <s v="18/01/GALFR19"/>
    <s v="Oui"/>
  </r>
  <r>
    <d v="2018-01-03T00:00:00"/>
    <s v="Frais d'hôtel (4) nuités pour suivi juridique cas chimpanzé à Ouré Kaba"/>
    <x v="2"/>
    <x v="0"/>
    <n v="1000000"/>
    <x v="0"/>
    <x v="0"/>
    <s v="18/01/GALFF30"/>
    <s v="Oui"/>
  </r>
  <r>
    <d v="2018-01-03T00:00:00"/>
    <s v="Frais transport Mamou-Conakry retour cas chimpanzé Ouré-kaba"/>
    <x v="1"/>
    <x v="0"/>
    <n v="60000"/>
    <x v="0"/>
    <x v="0"/>
    <s v="18/01/GALFRT8"/>
    <s v="Oui"/>
  </r>
  <r>
    <d v="2018-01-03T00:00:00"/>
    <s v="Frais taxi motodu 31/12/2017 pour le dépôt de  la lettre de constitution cas chimpanzé Ouré Kaba au domicile Me SOVOGUI "/>
    <x v="1"/>
    <x v="0"/>
    <n v="50000"/>
    <x v="0"/>
    <x v="0"/>
    <s v="18/01/GALFR20"/>
    <s v="Oui"/>
  </r>
  <r>
    <d v="2018-01-03T00:00:00"/>
    <s v="Frais taxi moto A/R  bureau-centre ville pour récupération des journaux"/>
    <x v="1"/>
    <x v="4"/>
    <n v="60000"/>
    <x v="6"/>
    <x v="0"/>
    <s v="18/01/GALFPC03"/>
    <s v="Oui"/>
  </r>
  <r>
    <d v="2018-01-03T00:00:00"/>
    <s v="Achat de carte de recharge orange pour connexion internet"/>
    <x v="9"/>
    <x v="0"/>
    <n v="20000"/>
    <x v="7"/>
    <x v="0"/>
    <s v="18/01/GALFPC06"/>
    <s v="Oui"/>
  </r>
  <r>
    <d v="2018-01-03T00:00:00"/>
    <s v="Frais de formation en Anglais Saïdou"/>
    <x v="10"/>
    <x v="5"/>
    <n v="1500000"/>
    <x v="8"/>
    <x v="0"/>
    <s v="18/01/GALFPC01"/>
    <s v="Oui"/>
  </r>
  <r>
    <d v="2018-01-03T00:00:00"/>
    <s v="Achat de document d'Anglais pour la formation de Saïdou"/>
    <x v="10"/>
    <x v="5"/>
    <n v="180000"/>
    <x v="8"/>
    <x v="0"/>
    <s v="18/01/GALFPC02"/>
    <s v="Oui"/>
  </r>
  <r>
    <d v="2018-01-04T00:00:00"/>
    <s v="Taxi bureau maison"/>
    <x v="1"/>
    <x v="2"/>
    <n v="15000"/>
    <x v="3"/>
    <x v="0"/>
    <s v="18/01/GALFPC15"/>
    <s v="Oui"/>
  </r>
  <r>
    <d v="2018-01-04T00:00:00"/>
    <s v="Transport maison bureau"/>
    <x v="1"/>
    <x v="2"/>
    <n v="13000"/>
    <x v="4"/>
    <x v="0"/>
    <s v="18/01/GALFPC18"/>
    <s v="Oui"/>
  </r>
  <r>
    <d v="2018-01-04T00:00:00"/>
    <s v="Achat (3) cartes de recharge areeba pour (3) jours d'enquête"/>
    <x v="9"/>
    <x v="2"/>
    <n v="15000"/>
    <x v="4"/>
    <x v="0"/>
    <s v="18/01/GALFPC11"/>
    <s v="Oui"/>
  </r>
  <r>
    <d v="2018-01-04T00:00:00"/>
    <s v="Achât d'une batterie pour telephone d'enquête"/>
    <x v="9"/>
    <x v="2"/>
    <n v="40000"/>
    <x v="9"/>
    <x v="0"/>
    <s v="18/01/GALFPC12"/>
    <s v="Oui"/>
  </r>
  <r>
    <d v="2018-01-04T00:00:00"/>
    <s v="Transport bureau -maison"/>
    <x v="1"/>
    <x v="2"/>
    <n v="15000"/>
    <x v="9"/>
    <x v="0"/>
    <s v="18/01/GALFPC16"/>
    <s v="Oui"/>
  </r>
  <r>
    <d v="2018-01-04T00:00:00"/>
    <s v="Transport Bureau-Banque belle vue AR"/>
    <x v="1"/>
    <x v="2"/>
    <n v="50000"/>
    <x v="5"/>
    <x v="0"/>
    <s v="18/01/GALFPC21"/>
    <s v="Oui"/>
  </r>
  <r>
    <d v="2018-01-04T00:00:00"/>
    <s v="Transport Bureau-Dixinn AR pour Achat de cartouches d'encre"/>
    <x v="1"/>
    <x v="2"/>
    <n v="50000"/>
    <x v="5"/>
    <x v="0"/>
    <s v="18/01/GALFR"/>
    <s v="Oui"/>
  </r>
  <r>
    <d v="2018-01-04T00:00:00"/>
    <s v="Transport Maison-Bureau AR"/>
    <x v="1"/>
    <x v="2"/>
    <n v="15000"/>
    <x v="5"/>
    <x v="0"/>
    <s v="18/01/GALFPC14"/>
    <s v="Oui"/>
  </r>
  <r>
    <d v="2018-01-04T00:00:00"/>
    <s v="Frais fonctionnement Tamba   pour  (3) jours maison-bueau"/>
    <x v="1"/>
    <x v="4"/>
    <n v="30000"/>
    <x v="6"/>
    <x v="0"/>
    <s v="18/01/GALFPC20"/>
    <s v="Oui"/>
  </r>
  <r>
    <d v="2018-01-04T00:00:00"/>
    <s v="Frais fonctionnement Castro pour  (3) jours maison-bueau"/>
    <x v="1"/>
    <x v="0"/>
    <n v="90000"/>
    <x v="7"/>
    <x v="0"/>
    <s v="18/01/GALFPC13"/>
    <s v="Oui"/>
  </r>
  <r>
    <d v="2018-01-04T00:00:00"/>
    <s v="Frais taxi moto A/R bureau-centre ville"/>
    <x v="1"/>
    <x v="6"/>
    <n v="70000"/>
    <x v="8"/>
    <x v="0"/>
    <s v="18/01/GALFPC08"/>
    <s v="Oui"/>
  </r>
  <r>
    <d v="2018-01-04T00:00:00"/>
    <s v="Achat de (20) l d'essence veh perso pour transport maison-bureau"/>
    <x v="1"/>
    <x v="6"/>
    <n v="160000"/>
    <x v="8"/>
    <x v="0"/>
    <s v="18/01/GALFPC24"/>
    <s v="Oui"/>
  </r>
  <r>
    <d v="2018-01-04T00:00:00"/>
    <s v="Paiement bonus de performence annuel au personnel"/>
    <x v="7"/>
    <x v="1"/>
    <n v="2000000"/>
    <x v="10"/>
    <x v="0"/>
    <s v="18/01/GALFPC07"/>
    <s v="Oui"/>
  </r>
  <r>
    <d v="2018-01-04T00:00:00"/>
    <s v="Achat de (04) tubes d'encres 201A (noir, bleu,jaune et rouge) pour imprimante"/>
    <x v="5"/>
    <x v="1"/>
    <n v="3000000"/>
    <x v="10"/>
    <x v="0"/>
    <s v="18/01/GALFPC09"/>
    <s v="Oui"/>
  </r>
  <r>
    <d v="2018-01-04T00:00:00"/>
    <s v="Frais de photocopie en couleur et en noir document juridique"/>
    <x v="5"/>
    <x v="1"/>
    <n v="13500"/>
    <x v="10"/>
    <x v="0"/>
    <s v="18/01/GALFPC10"/>
    <s v="Oui"/>
  </r>
  <r>
    <d v="2018-01-04T00:00:00"/>
    <s v="Frais fonctionnement  Moné   pour  (3) jours maison-bueau"/>
    <x v="1"/>
    <x v="1"/>
    <n v="90000"/>
    <x v="10"/>
    <x v="0"/>
    <s v="18/01/GALFPC23"/>
    <s v="Oui"/>
  </r>
  <r>
    <d v="2018-01-04T00:00:00"/>
    <s v="Frais fonctionnement Odette   pour  (3) jours maison-bueau"/>
    <x v="1"/>
    <x v="0"/>
    <n v="39000"/>
    <x v="11"/>
    <x v="0"/>
    <s v="18/01/GALFPC19"/>
    <s v="Oui"/>
  </r>
  <r>
    <d v="2018-01-05T00:00:00"/>
    <s v="Taxi bureau maison"/>
    <x v="1"/>
    <x v="2"/>
    <n v="15000"/>
    <x v="3"/>
    <x v="0"/>
    <s v="18/01/GALFPC15"/>
    <s v="Oui"/>
  </r>
  <r>
    <d v="2018-01-05T00:00:00"/>
    <s v="Transport maison bureau"/>
    <x v="1"/>
    <x v="2"/>
    <n v="13000"/>
    <x v="4"/>
    <x v="0"/>
    <s v="18/01/GALFPC18"/>
    <s v="Oui"/>
  </r>
  <r>
    <d v="2018-01-05T00:00:00"/>
    <s v="Transport bureau -maison"/>
    <x v="1"/>
    <x v="2"/>
    <n v="15000"/>
    <x v="9"/>
    <x v="0"/>
    <s v="18/01/GALFPC16"/>
    <s v="Oui"/>
  </r>
  <r>
    <d v="2018-01-05T00:00:00"/>
    <s v="Taxi moto maison -bureau"/>
    <x v="1"/>
    <x v="0"/>
    <n v="16000"/>
    <x v="1"/>
    <x v="0"/>
    <s v="18/01/GALFPC17"/>
    <s v="Oui"/>
  </r>
  <r>
    <d v="2018-01-05T00:00:00"/>
    <s v="Taxi moto bureau -cabinet Me sovogui pour signature accord engagement avocat cas chimpanzé ourekaba"/>
    <x v="1"/>
    <x v="0"/>
    <n v="60000"/>
    <x v="1"/>
    <x v="0"/>
    <s v="18/01/GALFPC26"/>
    <s v="Oui"/>
  </r>
  <r>
    <d v="2018-01-05T00:00:00"/>
    <s v="Transport Maison-Bureau AR"/>
    <x v="1"/>
    <x v="2"/>
    <n v="15000"/>
    <x v="5"/>
    <x v="0"/>
    <s v="18/01/GALFPC14"/>
    <s v="Oui"/>
  </r>
  <r>
    <d v="2018-01-05T00:00:00"/>
    <s v="Achat des sachets d'eaux"/>
    <x v="10"/>
    <x v="5"/>
    <n v="25000"/>
    <x v="5"/>
    <x v="0"/>
    <s v="18/01/GALFPC28"/>
    <s v="Oui"/>
  </r>
  <r>
    <d v="2018-01-05T00:00:00"/>
    <s v="Paiement Bonus media site www.guineenws.org sur arrestation CAS chimpanzé à Ouré Kaba (Mamou)"/>
    <x v="7"/>
    <x v="4"/>
    <n v="100000"/>
    <x v="6"/>
    <x v="0"/>
    <s v="18/01/GALFPC25R27"/>
    <s v="Oui"/>
  </r>
  <r>
    <d v="2018-01-05T00:00:00"/>
    <s v="Paiement Bonus media site www.guineematin.com  sur arrestation CAS chimpanzé à Ouré Kaba (Mamou)"/>
    <x v="7"/>
    <x v="4"/>
    <n v="100000"/>
    <x v="6"/>
    <x v="0"/>
    <s v="18/01/GALFPC25R28"/>
    <s v="Oui"/>
  </r>
  <r>
    <d v="2018-01-05T00:00:00"/>
    <s v="Paiement Bonus media site www.ledechic.info sur arrestation cas  chimpanzé à Ouré Kaba (Mamou)"/>
    <x v="7"/>
    <x v="4"/>
    <n v="100000"/>
    <x v="6"/>
    <x v="0"/>
    <s v="18/01/GALFPC25R29"/>
    <s v="Oui"/>
  </r>
  <r>
    <d v="2018-01-05T00:00:00"/>
    <s v="Paiement Bonus media site www.visionguinee.info sur l'arrestation cas chimpanzé à Ouré Kaba (Mamou)"/>
    <x v="7"/>
    <x v="4"/>
    <n v="100000"/>
    <x v="6"/>
    <x v="0"/>
    <s v="18/01/GALFPC25R30"/>
    <s v="Oui"/>
  </r>
  <r>
    <d v="2018-01-05T00:00:00"/>
    <s v="Paiement Bonus media site www.leveficateur.ret sur l'arrestation cas chimpanzé à Ouré Kaba (Mamou)"/>
    <x v="7"/>
    <x v="4"/>
    <n v="100000"/>
    <x v="6"/>
    <x v="0"/>
    <s v="18/01/GALFPC25R31"/>
    <s v="Oui"/>
  </r>
  <r>
    <d v="2018-01-05T00:00:00"/>
    <s v="Paiement Bonus media site www.guineeprogres.com sur l'arrestation cas chimpanzé à Ouré Kaba (Mamou)"/>
    <x v="7"/>
    <x v="4"/>
    <n v="100000"/>
    <x v="6"/>
    <x v="0"/>
    <s v="18/01/GALFPC25R32"/>
    <s v="Oui"/>
  </r>
  <r>
    <d v="2018-01-05T00:00:00"/>
    <s v="Paiement Bonus media site www.leprojecteurguinee.com sur l'arrestation cas chimpanzé à Ouré Kaba (Mamou)"/>
    <x v="7"/>
    <x v="4"/>
    <n v="100000"/>
    <x v="6"/>
    <x v="0"/>
    <s v="18/01/GALFPC25R33"/>
    <s v="Oui"/>
  </r>
  <r>
    <d v="2018-01-05T00:00:00"/>
    <s v="Paiement Bonus media site www.conakryweb.com sur l'arrestation cas chimpanzé à Ouré Kaba (Mamou)"/>
    <x v="7"/>
    <x v="4"/>
    <n v="100000"/>
    <x v="6"/>
    <x v="0"/>
    <s v="18/01/GALFPC25R34"/>
    <s v="Oui"/>
  </r>
  <r>
    <d v="2018-01-05T00:00:00"/>
    <s v="Paiement Bonus media site www.guineevox.com sur l'arrestation cas chimpanzé à Ouré Kaba (Mamou)"/>
    <x v="7"/>
    <x v="4"/>
    <n v="100000"/>
    <x v="6"/>
    <x v="0"/>
    <s v="18/01/GALFPC25R35"/>
    <s v="Oui"/>
  </r>
  <r>
    <d v="2018-01-05T00:00:00"/>
    <s v="Paiement Bonus media site www.lemakona.com sur l'arrestation cas chimpanzé à Ouré Kaba (Mamou)"/>
    <x v="7"/>
    <x v="4"/>
    <n v="100000"/>
    <x v="6"/>
    <x v="0"/>
    <s v="18/01/GALFPC25R36"/>
    <s v="Oui"/>
  </r>
  <r>
    <d v="2018-01-05T00:00:00"/>
    <s v="Paiement Bonus media site www.africanewsmaye.com sur l'arrestation cas chimpanzé à Ouré Kaba (Mamou)"/>
    <x v="7"/>
    <x v="4"/>
    <n v="100000"/>
    <x v="6"/>
    <x v="0"/>
    <s v="18/01/GALFPC25R37"/>
    <s v="Oui"/>
  </r>
  <r>
    <d v="2018-01-05T00:00:00"/>
    <s v="Paiement Bonus media site www.soleilfmguinee.net sur l'arrestation cas chimpanzé à Ouré Kaba (Mamou)"/>
    <x v="7"/>
    <x v="4"/>
    <n v="100000"/>
    <x v="6"/>
    <x v="0"/>
    <s v="18/01/GALFPC25R38"/>
    <s v="Oui"/>
  </r>
  <r>
    <d v="2018-01-05T00:00:00"/>
    <s v="Paiement Bonus media à la radio bonheur sur l'intervention officier média sur l'arrestation cas chimpanzé à Ouré Kaba (Mamou)"/>
    <x v="7"/>
    <x v="4"/>
    <n v="100000"/>
    <x v="6"/>
    <x v="0"/>
    <s v="18/01/GALFPC25R39"/>
    <s v="Oui"/>
  </r>
  <r>
    <d v="2018-01-05T00:00:00"/>
    <s v="Paiement Bonus media à la radio bonheur fm sur condamnation  cas chimpanzé à Ouré Kaba (Mamou)"/>
    <x v="7"/>
    <x v="4"/>
    <n v="100000"/>
    <x v="6"/>
    <x v="0"/>
    <s v="18/01/GALFPC25R40"/>
    <s v="Oui"/>
  </r>
  <r>
    <d v="2018-01-05T00:00:00"/>
    <s v="Achat de (20) l d'essence veh perso pour les courses du Projet"/>
    <x v="1"/>
    <x v="6"/>
    <n v="160000"/>
    <x v="8"/>
    <x v="0"/>
    <s v="18/01/GALFPC30"/>
    <s v="Oui"/>
  </r>
  <r>
    <d v="2018-01-05T00:00:00"/>
    <s v="Paiement transfert crédits E-recharge pour l'équipe du Bureau"/>
    <x v="9"/>
    <x v="1"/>
    <n v="400000"/>
    <x v="10"/>
    <x v="0"/>
    <s v="18/01/GALFPC29"/>
    <s v="Oui"/>
  </r>
  <r>
    <d v="2018-01-08T00:00:00"/>
    <s v="Taxi bureau maison"/>
    <x v="1"/>
    <x v="2"/>
    <n v="15000"/>
    <x v="3"/>
    <x v="0"/>
    <s v="18/01/GALFR"/>
    <s v="Oui"/>
  </r>
  <r>
    <d v="2018-01-08T00:00:00"/>
    <s v="Transport maison bureau"/>
    <x v="1"/>
    <x v="2"/>
    <n v="13000"/>
    <x v="4"/>
    <x v="0"/>
    <s v="18/01/GALFPC55"/>
    <s v="Oui"/>
  </r>
  <r>
    <d v="2018-01-08T00:00:00"/>
    <s v="Achat de (2) cartes areeba pour téléphone enquête"/>
    <x v="9"/>
    <x v="2"/>
    <n v="10000"/>
    <x v="4"/>
    <x v="0"/>
    <s v="18/01/GALFPC35"/>
    <s v="Oui"/>
  </r>
  <r>
    <d v="2018-01-08T00:00:00"/>
    <s v="Transport bureau -maison"/>
    <x v="1"/>
    <x v="2"/>
    <n v="15000"/>
    <x v="9"/>
    <x v="0"/>
    <s v="18/01/GALFPC16"/>
    <s v="Oui"/>
  </r>
  <r>
    <d v="2018-01-08T00:00:00"/>
    <s v="Taxi moto maison -bureau"/>
    <x v="1"/>
    <x v="0"/>
    <n v="16000"/>
    <x v="1"/>
    <x v="0"/>
    <s v="18/01/GALFPC17"/>
    <s v="Oui"/>
  </r>
  <r>
    <d v="2018-01-08T00:00:00"/>
    <s v="Taxi moto bureau- cour d'appel pour le suivi du cas lancinet Doumbouya"/>
    <x v="1"/>
    <x v="0"/>
    <n v="70000"/>
    <x v="1"/>
    <x v="0"/>
    <s v="18/01/GALFPC37"/>
    <s v="Oui"/>
  </r>
  <r>
    <d v="2018-01-08T00:00:00"/>
    <s v="Transport Maison-Bureau A/R"/>
    <x v="1"/>
    <x v="2"/>
    <n v="15000"/>
    <x v="5"/>
    <x v="0"/>
    <s v="18/01/GALFPC44"/>
    <s v="Oui"/>
  </r>
  <r>
    <d v="2018-01-08T00:00:00"/>
    <s v="Transport pour aller à la Banque"/>
    <x v="1"/>
    <x v="2"/>
    <n v="40000"/>
    <x v="5"/>
    <x v="0"/>
    <s v="18/01/GALFPC36"/>
    <s v="Oui"/>
  </r>
  <r>
    <d v="2018-01-08T00:00:00"/>
    <s v="Frais de fonctionnement Tamba pour la semaine"/>
    <x v="1"/>
    <x v="4"/>
    <n v="50000"/>
    <x v="6"/>
    <x v="0"/>
    <s v="18/01/GALFPC42"/>
    <s v="Oui"/>
  </r>
  <r>
    <d v="2018-01-08T00:00:00"/>
    <s v="Transport A/R Bureau-maison de presse pour paiement Bonus média"/>
    <x v="1"/>
    <x v="4"/>
    <n v="40000"/>
    <x v="6"/>
    <x v="0"/>
    <s v="18/01/GALFPC49"/>
    <s v="Oui"/>
  </r>
  <r>
    <d v="2018-01-08T00:00:00"/>
    <s v="Frais de fonctionnement Castro  pour la semaine"/>
    <x v="1"/>
    <x v="0"/>
    <n v="150000"/>
    <x v="7"/>
    <x v="0"/>
    <s v="18/01/GALFPC40"/>
    <s v="Oui"/>
  </r>
  <r>
    <d v="2018-01-08T00:00:00"/>
    <s v="Frais taxi moto bureau-centre ville pour paiement salaire d l'informateur"/>
    <x v="1"/>
    <x v="0"/>
    <n v="70000"/>
    <x v="7"/>
    <x v="0"/>
    <s v="18/01/GALFPC46"/>
    <s v="Oui"/>
  </r>
  <r>
    <d v="2018-01-08T00:00:00"/>
    <s v="Frais taxi moto bureau-centre ville pour prise de contact à l'Interpol"/>
    <x v="1"/>
    <x v="6"/>
    <n v="70000"/>
    <x v="8"/>
    <x v="0"/>
    <s v="18/01/GALFPC39"/>
    <s v="Oui"/>
  </r>
  <r>
    <d v="2018-01-08T00:00:00"/>
    <s v="Paiement salaire Informateur Kemo Condé"/>
    <x v="10"/>
    <x v="2"/>
    <n v="2500000"/>
    <x v="10"/>
    <x v="0"/>
    <s v="18/01/GALFPC32"/>
    <s v="Oui"/>
  </r>
  <r>
    <d v="2018-01-08T00:00:00"/>
    <s v="Frais de fonctionnement Maïmouna Baldé pour la semaine"/>
    <x v="1"/>
    <x v="1"/>
    <n v="70000"/>
    <x v="10"/>
    <x v="0"/>
    <s v="18/01/GALFPC38"/>
    <s v="Oui"/>
  </r>
  <r>
    <d v="2018-01-08T00:00:00"/>
    <s v="Frais de fonctionnement  Moné pour la semaine"/>
    <x v="1"/>
    <x v="1"/>
    <n v="150000"/>
    <x v="10"/>
    <x v="0"/>
    <s v="18/01/GALFPC45"/>
    <s v="Oui"/>
  </r>
  <r>
    <d v="2018-01-08T00:00:00"/>
    <s v="Paiement transfert crédits E-recharge pour l'équipe du Bureau"/>
    <x v="9"/>
    <x v="1"/>
    <n v="400000"/>
    <x v="10"/>
    <x v="0"/>
    <s v="18/01/GALFPC51"/>
    <s v="Oui"/>
  </r>
  <r>
    <d v="2018-01-08T00:00:00"/>
    <s v="Frais de fonctionnement  Odette pour la semaine"/>
    <x v="1"/>
    <x v="0"/>
    <n v="52000"/>
    <x v="11"/>
    <x v="0"/>
    <s v="18/01/GALFPC41"/>
    <s v="Oui"/>
  </r>
  <r>
    <d v="2018-01-08T00:00:00"/>
    <s v="Chèque 01366722 SCPA Mounir et Associé honoraire Avocat 25%100"/>
    <x v="11"/>
    <x v="0"/>
    <n v="1750000"/>
    <x v="2"/>
    <x v="0"/>
    <s v="18/01/GALFPq01"/>
    <s v="Oui"/>
  </r>
  <r>
    <d v="2018-01-09T00:00:00"/>
    <s v="Taxi bureau maison"/>
    <x v="1"/>
    <x v="2"/>
    <n v="15000"/>
    <x v="3"/>
    <x v="0"/>
    <s v="18/01/GALFR"/>
    <s v="Oui"/>
  </r>
  <r>
    <d v="2018-01-09T00:00:00"/>
    <s v="Transport maison bureau"/>
    <x v="1"/>
    <x v="2"/>
    <n v="62750"/>
    <x v="4"/>
    <x v="0"/>
    <s v="18/01/GALFPC55"/>
    <s v="Oui"/>
  </r>
  <r>
    <d v="2018-01-09T00:00:00"/>
    <s v="Frais de transport pour enquête journalière"/>
    <x v="1"/>
    <x v="2"/>
    <n v="9500"/>
    <x v="4"/>
    <x v="0"/>
    <s v="18/01/GALFPC57"/>
    <s v="Oui"/>
  </r>
  <r>
    <d v="2018-01-09T00:00:00"/>
    <s v="Transport maison-gare routière Boké"/>
    <x v="1"/>
    <x v="2"/>
    <n v="10000"/>
    <x v="9"/>
    <x v="0"/>
    <s v="18/01/GALFPC47R41"/>
    <s v="Oui"/>
  </r>
  <r>
    <d v="2018-01-09T00:00:00"/>
    <s v="Transport conakry-Boké"/>
    <x v="1"/>
    <x v="2"/>
    <n v="60000"/>
    <x v="9"/>
    <x v="0"/>
    <s v="18/01/GALFPC47TV"/>
    <s v="Oui"/>
  </r>
  <r>
    <d v="2018-01-09T00:00:00"/>
    <s v="Transport gare-hotel"/>
    <x v="1"/>
    <x v="2"/>
    <n v="5000"/>
    <x v="9"/>
    <x v="0"/>
    <s v="18/01/GALFPC47R43"/>
    <s v="Oui"/>
  </r>
  <r>
    <d v="2018-01-09T00:00:00"/>
    <s v="Achat de carte pour un informateur "/>
    <x v="9"/>
    <x v="2"/>
    <n v="10000"/>
    <x v="9"/>
    <x v="0"/>
    <s v="18/01/GALFR"/>
    <s v="Oui"/>
  </r>
  <r>
    <d v="2018-01-09T00:00:00"/>
    <s v="Travel subsistence"/>
    <x v="2"/>
    <x v="2"/>
    <n v="80000"/>
    <x v="9"/>
    <x v="0"/>
    <s v="18/01/GALFPC47R45"/>
    <s v="Oui"/>
  </r>
  <r>
    <d v="2018-01-09T00:00:00"/>
    <s v="Taxi moto maison -bureau"/>
    <x v="1"/>
    <x v="0"/>
    <n v="16000"/>
    <x v="1"/>
    <x v="0"/>
    <s v="18/01/GALFPC17"/>
    <s v="Oui"/>
  </r>
  <r>
    <d v="2018-01-09T00:00:00"/>
    <s v="Taxi moto bureau-centre ville pour la visite du détenu Abou Doumbouya"/>
    <x v="6"/>
    <x v="0"/>
    <n v="60000"/>
    <x v="1"/>
    <x v="0"/>
    <s v="18/01/GALFPC52"/>
    <s v="Oui"/>
  </r>
  <r>
    <d v="2018-01-09T00:00:00"/>
    <s v="Achat food du détenu Abou Doumbouya"/>
    <x v="6"/>
    <x v="0"/>
    <n v="20000"/>
    <x v="1"/>
    <x v="0"/>
    <s v="18/01/GALFPC54"/>
    <s v="Oui"/>
  </r>
  <r>
    <d v="2018-01-09T00:00:00"/>
    <s v="Frais reliure rapport  Audit comptable 2016"/>
    <x v="5"/>
    <x v="1"/>
    <n v="30000"/>
    <x v="1"/>
    <x v="0"/>
    <s v="18/01/GALFPC56"/>
    <s v="Oui"/>
  </r>
  <r>
    <d v="2018-01-09T00:00:00"/>
    <s v="Taxi moto bureau TPI kaloum pour le suivi d'audition cas chimpanzé sierra"/>
    <x v="1"/>
    <x v="0"/>
    <n v="60000"/>
    <x v="1"/>
    <x v="0"/>
    <s v="18/01/GALFPC61"/>
    <s v="Oui"/>
  </r>
  <r>
    <d v="2018-01-09T00:00:00"/>
    <s v="Transport Maison-Bureau AR"/>
    <x v="1"/>
    <x v="2"/>
    <n v="15000"/>
    <x v="5"/>
    <x v="0"/>
    <s v="18/01/GALFPC44"/>
    <s v="Oui"/>
  </r>
  <r>
    <d v="2018-01-09T00:00:00"/>
    <s v="Frais taxi moto bureau-Interpol, cour d'Appel, TPI de Kaloum pour requisition , suivi affaire Sidimé"/>
    <x v="1"/>
    <x v="0"/>
    <n v="70000"/>
    <x v="0"/>
    <x v="0"/>
    <s v="18/01/GALFR28"/>
    <s v="Oui"/>
  </r>
  <r>
    <d v="2018-01-09T00:00:00"/>
    <s v="Paiement Bonus media www.africamedia 224.com sur requisition cas chimpanzé à Ouré Kaba (Mamou)"/>
    <x v="7"/>
    <x v="4"/>
    <n v="100000"/>
    <x v="6"/>
    <x v="0"/>
    <s v="18/01/GALFPC48R33"/>
    <s v="Oui"/>
  </r>
  <r>
    <d v="2018-01-09T00:00:00"/>
    <s v="Paiement Bonus media au jornal le Renard sur condamnation au temps dans l'affaire peaux de panthère"/>
    <x v="7"/>
    <x v="4"/>
    <n v="100000"/>
    <x v="6"/>
    <x v="0"/>
    <s v="18/01/GALFPC48R32"/>
    <s v="Oui"/>
  </r>
  <r>
    <d v="2018-01-09T00:00:00"/>
    <s v="Paiement Bonus media au journal l'Indépendant sur condamnation à temps misdans l'affaire peaux de panthère"/>
    <x v="7"/>
    <x v="4"/>
    <n v="100000"/>
    <x v="6"/>
    <x v="0"/>
    <s v="18/01/GALFPC48R31"/>
    <s v="Oui"/>
  </r>
  <r>
    <d v="2018-01-09T00:00:00"/>
    <s v="Paiement Bonus mediaau journal le standard  sur condamnation à temps mis sur l'affaire peau de panthère"/>
    <x v="7"/>
    <x v="4"/>
    <n v="100000"/>
    <x v="6"/>
    <x v="0"/>
    <s v="18/01/GALFPC48R30"/>
    <s v="Oui"/>
  </r>
  <r>
    <d v="2018-01-09T00:00:00"/>
    <s v="Paiement Bonus media au journal affiches guinéennes sur condamnation au temps mis  caspeaux de panthère à Conakry"/>
    <x v="7"/>
    <x v="4"/>
    <n v="100000"/>
    <x v="6"/>
    <x v="0"/>
    <s v="18/01/GALFPC48R29"/>
    <s v="Oui"/>
  </r>
  <r>
    <d v="2018-01-09T00:00:00"/>
    <s v="Transport bureau- Mercure pour prise de contact au departement juridique pour recherche de juristes"/>
    <x v="1"/>
    <x v="0"/>
    <n v="20000"/>
    <x v="7"/>
    <x v="0"/>
    <s v="18/01/GALFPC58"/>
    <s v="Oui"/>
  </r>
  <r>
    <d v="2018-01-09T00:00:00"/>
    <s v="Frais de transport  bureau-centre ville (OGUIPAR) pour dépôt  analyse juridique (cas chimpanzé)"/>
    <x v="1"/>
    <x v="0"/>
    <n v="30000"/>
    <x v="7"/>
    <x v="0"/>
    <s v="18/01/GALFPC63"/>
    <s v="Oui"/>
  </r>
  <r>
    <d v="2018-01-09T00:00:00"/>
    <s v="Achat de (20) l d'essence pour véh. Perso. Pour transport maison-bureau "/>
    <x v="1"/>
    <x v="6"/>
    <n v="160000"/>
    <x v="8"/>
    <x v="0"/>
    <s v="18/01/GALFPC53"/>
    <s v="Oui"/>
  </r>
  <r>
    <d v="2018-01-09T00:00:00"/>
    <s v="Frais de réparation du groupe électrogène du bureau"/>
    <x v="4"/>
    <x v="1"/>
    <n v="100000"/>
    <x v="10"/>
    <x v="0"/>
    <s v="18/01/GALFPC59"/>
    <s v="Oui"/>
  </r>
  <r>
    <d v="2018-01-09T00:00:00"/>
    <s v="Taxi bureau maison"/>
    <x v="1"/>
    <x v="2"/>
    <n v="15000"/>
    <x v="3"/>
    <x v="0"/>
    <s v="18/01/GALFR"/>
    <s v="Oui"/>
  </r>
  <r>
    <d v="2018-01-09T00:00:00"/>
    <s v="Complement frais réliure  du rapport de l'Audit année 2016"/>
    <x v="5"/>
    <x v="1"/>
    <n v="20000"/>
    <x v="1"/>
    <x v="0"/>
    <s v="18/01/GALFPC66"/>
    <s v="Oui"/>
  </r>
  <r>
    <d v="2018-01-10T00:00:00"/>
    <s v="Achat de carte de recharge areeba pour E14 pour téléphone d'enquête"/>
    <x v="9"/>
    <x v="2"/>
    <n v="15000"/>
    <x v="4"/>
    <x v="0"/>
    <s v="18/01/GALFR"/>
    <s v="Oui"/>
  </r>
  <r>
    <d v="2018-01-10T00:00:00"/>
    <s v="Transort pour les enquete du jour:kipe,kaporo,sonfonia,kagbele,coyah,sonfonia,aeroprt,bureau"/>
    <x v="1"/>
    <x v="2"/>
    <n v="28500"/>
    <x v="4"/>
    <x v="0"/>
    <s v="18/01/GALFPC68"/>
    <s v="Oui"/>
  </r>
  <r>
    <d v="2018-01-10T00:00:00"/>
    <s v="Transport maison bureau"/>
    <x v="1"/>
    <x v="2"/>
    <n v="13000"/>
    <x v="4"/>
    <x v="0"/>
    <s v="18/01/GALFR"/>
    <s v="Oui"/>
  </r>
  <r>
    <d v="2018-01-10T00:00:00"/>
    <s v="Travel subsistence"/>
    <x v="2"/>
    <x v="2"/>
    <n v="80000"/>
    <x v="9"/>
    <x v="0"/>
    <s v="18/01/GALFPC47R46"/>
    <s v="Oui"/>
  </r>
  <r>
    <d v="2018-01-10T00:00:00"/>
    <s v="Taxi moto maison -bureau"/>
    <x v="1"/>
    <x v="0"/>
    <n v="16000"/>
    <x v="1"/>
    <x v="0"/>
    <s v="18/01/GALFPC60"/>
    <s v="Oui"/>
  </r>
  <r>
    <d v="2018-01-10T00:00:00"/>
    <s v="Transport Maison-Bureau AR"/>
    <x v="1"/>
    <x v="2"/>
    <n v="15000"/>
    <x v="5"/>
    <x v="0"/>
    <s v="18/01/GALFPC44"/>
    <s v="Oui"/>
  </r>
  <r>
    <d v="2018-01-10T00:00:00"/>
    <s v="Frais taxi moto  bureau-centreville pour dépôt de document pour information à l'informateur"/>
    <x v="1"/>
    <x v="0"/>
    <n v="65000"/>
    <x v="7"/>
    <x v="0"/>
    <s v="18/01/GALFPC64"/>
    <s v="Oui"/>
  </r>
  <r>
    <d v="2018-01-10T00:00:00"/>
    <s v="Transport bureau-Kaporo pour inscription Sessou à la formation en Anglais"/>
    <x v="1"/>
    <x v="0"/>
    <n v="10000"/>
    <x v="7"/>
    <x v="0"/>
    <s v="18/01/GALFPC67"/>
    <s v="Oui"/>
  </r>
  <r>
    <d v="2018-01-10T00:00:00"/>
    <s v="Paiement frais poubelle pour ramassage d'ordure bureau"/>
    <x v="4"/>
    <x v="1"/>
    <n v="75000"/>
    <x v="10"/>
    <x v="0"/>
    <s v="18/01/GALFPC70"/>
    <s v="Oui"/>
  </r>
  <r>
    <d v="2018-01-10T00:00:00"/>
    <s v="Taxi bureau maison"/>
    <x v="1"/>
    <x v="2"/>
    <n v="15000"/>
    <x v="3"/>
    <x v="0"/>
    <s v="18/01/GALFR"/>
    <s v="Oui"/>
  </r>
  <r>
    <d v="2018-01-11T00:00:00"/>
    <s v="Transport maison bureau"/>
    <x v="1"/>
    <x v="2"/>
    <n v="13000"/>
    <x v="4"/>
    <x v="0"/>
    <s v="18/01/GALFR"/>
    <s v="Oui"/>
  </r>
  <r>
    <d v="2018-01-11T00:00:00"/>
    <s v="Frais d'hotel"/>
    <x v="2"/>
    <x v="2"/>
    <n v="300000"/>
    <x v="9"/>
    <x v="0"/>
    <s v="18/01/GALFPC47F4524"/>
    <s v="Oui"/>
  </r>
  <r>
    <d v="2018-01-11T00:00:00"/>
    <s v="Frais d'hotel"/>
    <x v="2"/>
    <x v="2"/>
    <n v="300000"/>
    <x v="9"/>
    <x v="0"/>
    <s v="18/01/GALFPC47F4524"/>
    <s v="Oui"/>
  </r>
  <r>
    <d v="2018-01-11T00:00:00"/>
    <s v="Transport hotel-gare"/>
    <x v="1"/>
    <x v="2"/>
    <n v="5000"/>
    <x v="9"/>
    <x v="0"/>
    <s v="18/01/GALFPC47R48"/>
    <s v="Oui"/>
  </r>
  <r>
    <d v="2018-01-11T00:00:00"/>
    <s v="Travel subsistence"/>
    <x v="2"/>
    <x v="2"/>
    <n v="80000"/>
    <x v="9"/>
    <x v="0"/>
    <s v="18/01/GALFPC47R49"/>
    <s v="Oui"/>
  </r>
  <r>
    <d v="2018-01-11T00:00:00"/>
    <s v="Transport hotel-gare"/>
    <x v="1"/>
    <x v="2"/>
    <n v="5000"/>
    <x v="9"/>
    <x v="0"/>
    <s v="18/01/GALFPC47R48"/>
    <s v="Oui"/>
  </r>
  <r>
    <d v="2018-01-11T00:00:00"/>
    <s v="Transport- Boké-Conakry"/>
    <x v="1"/>
    <x v="2"/>
    <n v="60000"/>
    <x v="9"/>
    <x v="0"/>
    <s v="18/01/GALFPC47R50"/>
    <s v="Oui"/>
  </r>
  <r>
    <d v="2018-01-11T00:00:00"/>
    <s v="Transport-kagbelen-maison"/>
    <x v="1"/>
    <x v="2"/>
    <n v="10000"/>
    <x v="9"/>
    <x v="0"/>
    <s v="18/01/GALFPC47R48"/>
    <s v="Oui"/>
  </r>
  <r>
    <d v="2018-01-11T00:00:00"/>
    <s v="Taxi moto maison -bureau"/>
    <x v="1"/>
    <x v="0"/>
    <n v="16000"/>
    <x v="1"/>
    <x v="0"/>
    <s v="18/01/GALFPC60"/>
    <s v="Oui"/>
  </r>
  <r>
    <d v="2018-01-11T00:00:00"/>
    <s v="Taxi moto bureau -Cour d'appel pour le suivi du cas Lancinet Doumbouya"/>
    <x v="1"/>
    <x v="0"/>
    <n v="60000"/>
    <x v="1"/>
    <x v="0"/>
    <s v="18/01/GALFPC72"/>
    <s v="Oui"/>
  </r>
  <r>
    <d v="2018-01-11T00:00:00"/>
    <s v="Transport Maison-Bureau AR"/>
    <x v="1"/>
    <x v="2"/>
    <n v="15000"/>
    <x v="5"/>
    <x v="0"/>
    <s v="18/01/GALFPC44"/>
    <s v="Oui"/>
  </r>
  <r>
    <d v="2018-01-11T00:00:00"/>
    <s v="Transport belle vue et en ville à la Banque"/>
    <x v="1"/>
    <x v="2"/>
    <n v="70000"/>
    <x v="5"/>
    <x v="0"/>
    <s v="18/01/GALFR"/>
    <s v="Oui"/>
  </r>
  <r>
    <d v="2018-01-11T00:00:00"/>
    <s v="Frais taxi moto bureau-Cabinet Huissier pour exécution décision cas Sidimé affaire Sidimé"/>
    <x v="1"/>
    <x v="0"/>
    <n v="65000"/>
    <x v="0"/>
    <x v="0"/>
    <s v="18/01/GALFR29"/>
    <s v="Oui"/>
  </r>
  <r>
    <d v="2018-01-11T00:00:00"/>
    <s v="Frais taxi moto bureau-centre ville pour dépôt du draft des t-shirts et autres"/>
    <x v="1"/>
    <x v="4"/>
    <n v="60000"/>
    <x v="6"/>
    <x v="0"/>
    <s v="18/01/GALFPC71"/>
    <s v="Oui"/>
  </r>
  <r>
    <d v="2018-01-11T00:00:00"/>
    <s v="Frais photocopie et réliure accord de partenariat et code defaune"/>
    <x v="5"/>
    <x v="1"/>
    <n v="60000"/>
    <x v="7"/>
    <x v="0"/>
    <s v="18/01/GALFPC78"/>
    <s v="Oui"/>
  </r>
  <r>
    <d v="2018-01-11T00:00:00"/>
    <s v="Frais taxi moto bureau-centre ville pour photocopie et réliure de l'accord de partenariat et code defaune"/>
    <x v="1"/>
    <x v="0"/>
    <n v="70000"/>
    <x v="7"/>
    <x v="0"/>
    <s v="18/01/GALFPC79"/>
    <s v="Oui"/>
  </r>
  <r>
    <d v="2018-01-11T00:00:00"/>
    <s v="Paiement transfert crédits E-recharge pour l'équipe du Bureau"/>
    <x v="9"/>
    <x v="1"/>
    <n v="400000"/>
    <x v="10"/>
    <x v="0"/>
    <s v="18/01/GALFPC80"/>
    <s v="Oui"/>
  </r>
  <r>
    <d v="2018-01-11T00:00:00"/>
    <s v="Transport maison-gare"/>
    <x v="1"/>
    <x v="2"/>
    <n v="5000"/>
    <x v="4"/>
    <x v="0"/>
    <s v="18/01/GALFPC75R01"/>
    <s v="Oui"/>
  </r>
  <r>
    <d v="2018-01-12T00:00:00"/>
    <s v="Transport gare-Boké"/>
    <x v="1"/>
    <x v="2"/>
    <n v="60000"/>
    <x v="4"/>
    <x v="0"/>
    <s v="18/01/GALFPC75TV"/>
    <s v="Oui"/>
  </r>
  <r>
    <d v="2018-01-12T00:00:00"/>
    <s v="Transpor gare-hotel"/>
    <x v="1"/>
    <x v="2"/>
    <n v="7000"/>
    <x v="4"/>
    <x v="0"/>
    <s v="18/01/GALFPC75R02"/>
    <s v="Oui"/>
  </r>
  <r>
    <d v="2018-01-12T00:00:00"/>
    <s v="Ration alimentaire"/>
    <x v="1"/>
    <x v="2"/>
    <n v="80000"/>
    <x v="4"/>
    <x v="0"/>
    <s v="18/01/GALFPC75R03"/>
    <s v="Oui"/>
  </r>
  <r>
    <d v="2018-01-12T00:00:00"/>
    <s v="Frais d'hôtel "/>
    <x v="2"/>
    <x v="2"/>
    <n v="250000"/>
    <x v="4"/>
    <x v="0"/>
    <s v="18/01/GALFR"/>
    <s v="Oui"/>
  </r>
  <r>
    <d v="2018-01-12T00:00:00"/>
    <s v="Taxi moto maison -bureau"/>
    <x v="1"/>
    <x v="0"/>
    <n v="16000"/>
    <x v="1"/>
    <x v="0"/>
    <s v="18/01/GALFPC60"/>
    <s v="Oui"/>
  </r>
  <r>
    <d v="2018-01-12T00:00:00"/>
    <s v="Food allowence sessou operation ivoire kamsar"/>
    <x v="2"/>
    <x v="0"/>
    <n v="80000"/>
    <x v="1"/>
    <x v="0"/>
    <s v="18/01/GALFPC76R01"/>
    <s v="Oui"/>
  </r>
  <r>
    <d v="2018-01-12T00:00:00"/>
    <s v="Food allowence E19 -operation ivoire kamsar"/>
    <x v="2"/>
    <x v="0"/>
    <n v="80000"/>
    <x v="1"/>
    <x v="0"/>
    <s v="18/01/GALFPC76R02"/>
    <s v="Oui"/>
  </r>
  <r>
    <d v="2018-01-12T00:00:00"/>
    <s v="Food allowence Balde-operation ivoire kamsar"/>
    <x v="2"/>
    <x v="0"/>
    <n v="80000"/>
    <x v="1"/>
    <x v="0"/>
    <s v="18/01/GALFPC76R03"/>
    <s v="Oui"/>
  </r>
  <r>
    <d v="2018-01-12T00:00:00"/>
    <s v="Food allowence E37-operation ivoire kamsar"/>
    <x v="2"/>
    <x v="0"/>
    <n v="80000"/>
    <x v="1"/>
    <x v="0"/>
    <s v="18/01/GALFPCR04"/>
    <s v="Oui"/>
  </r>
  <r>
    <d v="2018-01-12T00:00:00"/>
    <s v="Food allowence colonel  2/j ,sow point focal de la criminalité faunique ministère de l'environnement ,operation ivoire kamsar"/>
    <x v="2"/>
    <x v="0"/>
    <n v="160000"/>
    <x v="1"/>
    <x v="0"/>
    <s v="18/01/GALFPC76R05"/>
    <s v="Oui"/>
  </r>
  <r>
    <d v="2018-01-12T00:00:00"/>
    <s v="Food allowence Mamadou saidou barry coordonateur pour 2/j operation ivoire kamsar"/>
    <x v="2"/>
    <x v="0"/>
    <n v="160000"/>
    <x v="1"/>
    <x v="0"/>
    <s v="18/01/GALFPC76R06"/>
    <s v="Oui"/>
  </r>
  <r>
    <d v="2018-01-12T00:00:00"/>
    <s v="Frais d'hôtel pour 6 personnes operation ivoire kamsar"/>
    <x v="2"/>
    <x v="0"/>
    <n v="1600000"/>
    <x v="1"/>
    <x v="0"/>
    <s v="18/01/GALF35"/>
    <s v="Oui"/>
  </r>
  <r>
    <d v="2018-01-12T00:00:00"/>
    <s v="Frais impression  impression guide juridique"/>
    <x v="5"/>
    <x v="1"/>
    <n v="45000"/>
    <x v="1"/>
    <x v="0"/>
    <s v="18/01/GALFR"/>
    <s v="Oui"/>
  </r>
  <r>
    <d v="2018-01-12T00:00:00"/>
    <s v="Frais impression  impression guide juridique"/>
    <x v="5"/>
    <x v="1"/>
    <n v="25000"/>
    <x v="1"/>
    <x v="0"/>
    <s v="18/01/GALFR"/>
    <s v="Oui"/>
  </r>
  <r>
    <d v="2018-01-12T00:00:00"/>
    <s v="Achat d'eau pour l'equipe-operation cas Ivoire kamsar"/>
    <x v="10"/>
    <x v="5"/>
    <n v="7000"/>
    <x v="1"/>
    <x v="0"/>
    <s v="18/01/GALFR"/>
    <s v="Oui"/>
  </r>
  <r>
    <d v="2018-01-12T00:00:00"/>
    <s v="Transport Kagbelen-Maison pour voyage à Kamsar  pour opération cas Ivoire"/>
    <x v="1"/>
    <x v="2"/>
    <n v="5000"/>
    <x v="5"/>
    <x v="0"/>
    <s v="18/01/GALFPC44"/>
    <s v="Oui"/>
  </r>
  <r>
    <d v="2018-01-12T00:00:00"/>
    <s v="Achat de (37,5) l d'essence pour véh. Perso.pour Conakry-Kamsar pour l'opération cas Ivoire Kamsar"/>
    <x v="1"/>
    <x v="6"/>
    <n v="300000"/>
    <x v="8"/>
    <x v="0"/>
    <s v="18/01/GALFPC81"/>
    <s v="Oui"/>
  </r>
  <r>
    <d v="2018-01-12T00:00:00"/>
    <s v="Taxi hotel-marché"/>
    <x v="1"/>
    <x v="2"/>
    <n v="5000"/>
    <x v="4"/>
    <x v="0"/>
    <s v="18/01/GALFPC75R04"/>
    <s v="Oui"/>
  </r>
  <r>
    <d v="2018-01-13T00:00:00"/>
    <s v="TAXI Marché-Basse vide"/>
    <x v="1"/>
    <x v="2"/>
    <n v="50000"/>
    <x v="4"/>
    <x v="0"/>
    <s v="18/01/GALFPC75R05"/>
    <s v="Oui"/>
  </r>
  <r>
    <d v="2018-01-13T00:00:00"/>
    <s v="Taxi basse vide-port katogouma"/>
    <x v="1"/>
    <x v="2"/>
    <n v="20000"/>
    <x v="4"/>
    <x v="0"/>
    <s v="18/01/GALFPC75R06"/>
    <s v="Oui"/>
  </r>
  <r>
    <d v="2018-01-13T00:00:00"/>
    <s v="Taxi port-basse vide"/>
    <x v="1"/>
    <x v="2"/>
    <n v="20000"/>
    <x v="4"/>
    <x v="0"/>
    <s v="18/01/GALFPC75R07"/>
    <s v="Oui"/>
  </r>
  <r>
    <d v="2018-01-13T00:00:00"/>
    <s v="Taxi basse vide-boké ville"/>
    <x v="1"/>
    <x v="2"/>
    <n v="50000"/>
    <x v="4"/>
    <x v="0"/>
    <s v="18/01/GALFPC75R08"/>
    <s v="Oui"/>
  </r>
  <r>
    <d v="2018-01-13T00:00:00"/>
    <s v="Taxi Marché-hotel"/>
    <x v="1"/>
    <x v="2"/>
    <n v="5000"/>
    <x v="4"/>
    <x v="0"/>
    <s v="18/01/GALFPC75R09"/>
    <s v="Oui"/>
  </r>
  <r>
    <d v="2018-01-13T00:00:00"/>
    <s v="Ration alimentaire"/>
    <x v="2"/>
    <x v="2"/>
    <n v="80000"/>
    <x v="4"/>
    <x v="0"/>
    <s v="18/01/GALFPC75R11"/>
    <s v="Oui"/>
  </r>
  <r>
    <d v="2018-01-13T00:00:00"/>
    <s v="Frais d'hôtel "/>
    <x v="2"/>
    <x v="2"/>
    <n v="250000"/>
    <x v="4"/>
    <x v="0"/>
    <s v="18/01/GALFR"/>
    <s v="Oui"/>
  </r>
  <r>
    <d v="2018-01-13T00:00:00"/>
    <s v="Trust-buildings"/>
    <x v="12"/>
    <x v="2"/>
    <n v="10000"/>
    <x v="4"/>
    <x v="0"/>
    <s v="18/01/GALFPC75R10"/>
    <s v="Oui"/>
  </r>
  <r>
    <d v="2018-01-13T00:00:00"/>
    <s v="Trust building pour E19 -operation ivoire kamsar"/>
    <x v="12"/>
    <x v="7"/>
    <n v="100000"/>
    <x v="1"/>
    <x v="0"/>
    <s v="18/01/GALFPC76R07"/>
    <s v="Oui"/>
  </r>
  <r>
    <d v="2018-01-13T00:00:00"/>
    <s v="Food allowence pour E19-operation ivoire kamsar"/>
    <x v="2"/>
    <x v="0"/>
    <n v="80000"/>
    <x v="1"/>
    <x v="0"/>
    <s v="18/01/GALFPC76R10"/>
    <s v="Oui"/>
  </r>
  <r>
    <d v="2018-01-13T00:00:00"/>
    <s v="Achat (20)litres essence véhicule MR BARRY pour -operation cas ivoire kamsar"/>
    <x v="1"/>
    <x v="0"/>
    <n v="160000"/>
    <x v="1"/>
    <x v="0"/>
    <s v="18/01/GALFRPC76R11"/>
    <s v="Oui"/>
  </r>
  <r>
    <d v="2018-01-13T00:00:00"/>
    <s v="Frais location vehicule pour opération cas Ivoire Kamsar"/>
    <x v="1"/>
    <x v="0"/>
    <n v="300000"/>
    <x v="1"/>
    <x v="0"/>
    <s v="18/01/GALFPC76R21"/>
    <s v="Oui"/>
  </r>
  <r>
    <d v="2018-01-13T00:00:00"/>
    <s v="Food allowence  baldé-operation ivoire kamsar"/>
    <x v="2"/>
    <x v="0"/>
    <n v="80000"/>
    <x v="1"/>
    <x v="0"/>
    <s v="18/01/GALFPC76R13"/>
    <s v="Oui"/>
  </r>
  <r>
    <d v="2018-01-13T00:00:00"/>
    <s v="Food allowence sessou operation ivoire kamsar"/>
    <x v="2"/>
    <x v="0"/>
    <n v="80000"/>
    <x v="1"/>
    <x v="0"/>
    <s v="18/01/GALFPC76R14"/>
    <s v="Oui"/>
  </r>
  <r>
    <d v="2018-01-13T00:00:00"/>
    <s v="Trust building  Seny Camara agent de Police cas operation ivoire kamsar"/>
    <x v="12"/>
    <x v="7"/>
    <n v="30000"/>
    <x v="1"/>
    <x v="0"/>
    <s v="18/01/GALFPC76R18"/>
    <s v="Oui"/>
  </r>
  <r>
    <d v="2018-01-13T00:00:00"/>
    <s v="Trust building  Aïssatou Sessou cas operation ivoire kamsar"/>
    <x v="12"/>
    <x v="7"/>
    <n v="30000"/>
    <x v="1"/>
    <x v="0"/>
    <s v="18/01/GALFpc76R20"/>
    <s v="Oui"/>
  </r>
  <r>
    <d v="2018-01-13T00:00:00"/>
    <s v="Trust building Sia Lamine  Agent de police"/>
    <x v="12"/>
    <x v="7"/>
    <n v="30000"/>
    <x v="1"/>
    <x v="0"/>
    <s v="18/01/GALFPC76R15"/>
    <s v="Oui"/>
  </r>
  <r>
    <d v="2018-01-13T00:00:00"/>
    <s v="Trust building Alpha Ousmane Baldé opération cas Ivoire Kamsar"/>
    <x v="12"/>
    <x v="7"/>
    <n v="30000"/>
    <x v="1"/>
    <x v="0"/>
    <s v="18/01/GALFPC76R16"/>
    <s v="Oui"/>
  </r>
  <r>
    <d v="2018-01-13T00:00:00"/>
    <s v="Trust building Djibril Kéita Agent de Police"/>
    <x v="12"/>
    <x v="7"/>
    <n v="30000"/>
    <x v="1"/>
    <x v="0"/>
    <s v="18/01/GALFPC76R17"/>
    <s v="Oui"/>
  </r>
  <r>
    <d v="2018-01-13T00:00:00"/>
    <s v="Bonus  lt/ agent djibril keita  operation ivoire kamsar "/>
    <x v="7"/>
    <x v="3"/>
    <n v="300000"/>
    <x v="1"/>
    <x v="0"/>
    <s v="18/01/GALFPC76R22"/>
    <s v="Oui"/>
  </r>
  <r>
    <d v="2018-01-13T00:00:00"/>
    <s v="Bonus A/C agent Lamine Sia- operation ivoire kamsar "/>
    <x v="7"/>
    <x v="3"/>
    <n v="300000"/>
    <x v="1"/>
    <x v="0"/>
    <s v="18/01/GALFPC76R23"/>
    <s v="Oui"/>
  </r>
  <r>
    <d v="2018-01-13T00:00:00"/>
    <s v="Bonus A/C agent Seny camara-operation ivoire kamsar"/>
    <x v="7"/>
    <x v="3"/>
    <n v="300000"/>
    <x v="1"/>
    <x v="0"/>
    <s v="18/01/GALFPC76R24"/>
    <s v="Oui"/>
  </r>
  <r>
    <d v="2018-01-13T00:00:00"/>
    <s v="Bonus A/agent Alhassane Dramé-operation ivoire kamsar"/>
    <x v="7"/>
    <x v="3"/>
    <n v="300000"/>
    <x v="1"/>
    <x v="0"/>
    <s v="18/01/GALFPC76R25"/>
    <s v="Oui"/>
  </r>
  <r>
    <d v="2018-01-13T00:00:00"/>
    <s v="Bonus C/C keita layeba -operation ivoire kamsar"/>
    <x v="7"/>
    <x v="3"/>
    <n v="300000"/>
    <x v="1"/>
    <x v="0"/>
    <s v="18/01/GALFPC76R26"/>
    <s v="Oui"/>
  </r>
  <r>
    <d v="2018-01-13T00:00:00"/>
    <s v="Bonus c/c Diakité moro -operation ivoire kamsar"/>
    <x v="7"/>
    <x v="3"/>
    <n v="300000"/>
    <x v="1"/>
    <x v="0"/>
    <s v="18/01/GALFPC76R27"/>
    <s v="Oui"/>
  </r>
  <r>
    <d v="2018-01-13T00:00:00"/>
    <s v="Bonus chef de section des Eaux et foret "/>
    <x v="7"/>
    <x v="3"/>
    <n v="350000"/>
    <x v="1"/>
    <x v="0"/>
    <s v="18/01/GALFPC76R29"/>
    <s v="Oui"/>
  </r>
  <r>
    <d v="2018-01-13T00:00:00"/>
    <s v="Transport Kagbelen-Maison pour voyage à Kamsar  pour opération cas Ivoire"/>
    <x v="1"/>
    <x v="2"/>
    <n v="5000"/>
    <x v="5"/>
    <x v="0"/>
    <s v="18/01/GALFPC44"/>
    <s v="Oui"/>
  </r>
  <r>
    <d v="2018-01-13T00:00:00"/>
    <s v="Achat de (20)l de gasoil pour véhicule opération cas Ivoire Kamsar"/>
    <x v="0"/>
    <x v="0"/>
    <n v="160000"/>
    <x v="0"/>
    <x v="0"/>
    <s v="18/01/GALFR5"/>
    <s v="Oui"/>
  </r>
  <r>
    <d v="2018-01-13T00:00:00"/>
    <s v="Transfert de crédit  telephonique pour le 1er  agents  opération cas ivoire Kamsar"/>
    <x v="12"/>
    <x v="7"/>
    <n v="30000"/>
    <x v="0"/>
    <x v="0"/>
    <s v="18/01/GALFR31"/>
    <s v="Oui"/>
  </r>
  <r>
    <d v="2018-01-13T00:00:00"/>
    <s v="Transfert de crédit  telephonique pour le 2eme  agents  opération cas ivoire Kamsar"/>
    <x v="12"/>
    <x v="7"/>
    <n v="30000"/>
    <x v="0"/>
    <x v="0"/>
    <s v="18/01/GALFR32"/>
    <s v="Oui"/>
  </r>
  <r>
    <d v="2018-01-13T00:00:00"/>
    <s v="Paiement Bonus point focal criminalité faunique Ministère Environnement"/>
    <x v="7"/>
    <x v="3"/>
    <n v="400000"/>
    <x v="0"/>
    <x v="0"/>
    <s v="18/01/GALFR33"/>
    <s v="Oui"/>
  </r>
  <r>
    <d v="2018-01-13T00:00:00"/>
    <s v="Transfert de crédit  telephoniquer pour le 3eme  agents  opération cas ivoire Kamsar"/>
    <x v="12"/>
    <x v="7"/>
    <n v="30000"/>
    <x v="0"/>
    <x v="0"/>
    <s v="18/01/GALFR34"/>
    <s v="Oui"/>
  </r>
  <r>
    <d v="2018-01-13T00:00:00"/>
    <s v="Frais taxi moto hôtel-Poste de Police pour visite de prison"/>
    <x v="1"/>
    <x v="0"/>
    <n v="4000"/>
    <x v="0"/>
    <x v="0"/>
    <s v="18/01/GALFR35"/>
    <s v="Oui"/>
  </r>
  <r>
    <d v="2018-01-13T00:00:00"/>
    <s v="Achat de jus et sandwich pour le trafiquant cas Ivoire Kamsar"/>
    <x v="6"/>
    <x v="0"/>
    <n v="15000"/>
    <x v="0"/>
    <x v="0"/>
    <s v="18/01/GALFR36"/>
    <s v="Oui"/>
  </r>
  <r>
    <d v="2018-01-13T00:00:00"/>
    <s v="Achat de dejeuner pour le 2eme  agents  opération cas ivoire Kamsar"/>
    <x v="12"/>
    <x v="7"/>
    <n v="30000"/>
    <x v="0"/>
    <x v="0"/>
    <s v="18/01/GALFR30"/>
    <s v="Oui"/>
  </r>
  <r>
    <d v="2018-01-13T00:00:00"/>
    <s v="Transfert de crédit  telephoniquer pour un  agents  opération cas ivoire Kamsar"/>
    <x v="12"/>
    <x v="7"/>
    <n v="30000"/>
    <x v="0"/>
    <x v="0"/>
    <s v="18/01/GALFR30"/>
    <s v="Oui"/>
  </r>
  <r>
    <d v="2018-01-13T00:00:00"/>
    <s v="Achat de jus et Chawarama pour Baldé Cas Ivoire Kamsar"/>
    <x v="2"/>
    <x v="0"/>
    <n v="30000"/>
    <x v="0"/>
    <x v="0"/>
    <s v="18/01/GALFR2346"/>
    <s v="Oui"/>
  </r>
  <r>
    <d v="2018-01-13T00:00:00"/>
    <s v="Achat de jus et Chawarama pour les agents de la sécurités et faune opération  Cas Ivoire Kamsar"/>
    <x v="2"/>
    <x v="0"/>
    <n v="90000"/>
    <x v="0"/>
    <x v="0"/>
    <s v="18/01/GALFR2348"/>
    <s v="Oui"/>
  </r>
  <r>
    <d v="2018-01-13T00:00:00"/>
    <s v="Transport Conakry-Boké pour couverture médiatique cas opération Ivoire Kamsar"/>
    <x v="1"/>
    <x v="4"/>
    <n v="60000"/>
    <x v="6"/>
    <x v="0"/>
    <s v="18/01/GALFPC77R4"/>
    <s v="Oui"/>
  </r>
  <r>
    <d v="2018-01-13T00:00:00"/>
    <s v="Travel subsistence  couverture médiatique opération cas Ivoire Kamsar"/>
    <x v="2"/>
    <x v="4"/>
    <n v="80000"/>
    <x v="6"/>
    <x v="0"/>
    <s v="18/01/GALFPC77R05"/>
    <s v="Oui"/>
  </r>
  <r>
    <d v="2018-01-13T00:00:00"/>
    <s v="Achat de (20) l d'essence pour véh. Perso.pour Conakry-Kamsar pour l'opération cas Ivoire Kamsar"/>
    <x v="1"/>
    <x v="6"/>
    <n v="160000"/>
    <x v="8"/>
    <x v="0"/>
    <s v="18/01/GALFPC82"/>
    <s v="Oui"/>
  </r>
  <r>
    <d v="2018-01-13T00:00:00"/>
    <s v="Taxi hotel-marché"/>
    <x v="1"/>
    <x v="2"/>
    <n v="5000"/>
    <x v="4"/>
    <x v="0"/>
    <s v="18/01/GALFPC75R12"/>
    <s v="Oui"/>
  </r>
  <r>
    <d v="2018-01-14T00:00:00"/>
    <s v="TAXI Marché-Basse vide"/>
    <x v="1"/>
    <x v="2"/>
    <n v="50000"/>
    <x v="4"/>
    <x v="0"/>
    <s v="18/01/GALFPC75R13"/>
    <s v="Oui"/>
  </r>
  <r>
    <d v="2018-01-14T00:00:00"/>
    <s v="Taxi basse vide-port katogouma"/>
    <x v="1"/>
    <x v="2"/>
    <n v="20000"/>
    <x v="4"/>
    <x v="0"/>
    <s v="18/01/GALFPC75R14"/>
    <s v="Oui"/>
  </r>
  <r>
    <d v="2018-01-14T00:00:00"/>
    <s v="Taxi Port katogouma-basse vide"/>
    <x v="1"/>
    <x v="2"/>
    <n v="20000"/>
    <x v="4"/>
    <x v="0"/>
    <s v="18/01/GALFPC75R15"/>
    <s v="Oui"/>
  </r>
  <r>
    <d v="2018-01-14T00:00:00"/>
    <s v="Taxi basse vide-boké ville"/>
    <x v="1"/>
    <x v="2"/>
    <n v="50000"/>
    <x v="4"/>
    <x v="0"/>
    <s v="18/01/GALFPC75R16"/>
    <s v="Oui"/>
  </r>
  <r>
    <d v="2018-01-14T00:00:00"/>
    <s v="Taxi Marché-hotel"/>
    <x v="1"/>
    <x v="2"/>
    <n v="5000"/>
    <x v="4"/>
    <x v="0"/>
    <s v="18/01/GALFPC75R17"/>
    <s v="Oui"/>
  </r>
  <r>
    <d v="2018-01-14T00:00:00"/>
    <s v="Trust-buildings"/>
    <x v="12"/>
    <x v="2"/>
    <n v="10000"/>
    <x v="4"/>
    <x v="0"/>
    <s v="18/01/GALFPC75R18"/>
    <s v="Oui"/>
  </r>
  <r>
    <d v="2018-01-14T00:00:00"/>
    <s v="Ration alimentaire"/>
    <x v="2"/>
    <x v="2"/>
    <n v="80000"/>
    <x v="4"/>
    <x v="0"/>
    <s v="18/01/GALFPC75R19"/>
    <s v="Oui"/>
  </r>
  <r>
    <d v="2018-01-14T00:00:00"/>
    <s v="Frais d'hôtel "/>
    <x v="2"/>
    <x v="2"/>
    <n v="250000"/>
    <x v="4"/>
    <x v="0"/>
    <s v="18/01/GALFR"/>
    <s v="Oui"/>
  </r>
  <r>
    <d v="2018-01-14T00:00:00"/>
    <s v="Trust building  baldé pour  réparage des lieux -operation ivoire kamsar"/>
    <x v="12"/>
    <x v="7"/>
    <n v="30000"/>
    <x v="1"/>
    <x v="0"/>
    <s v="18/01/GALFPC76R34"/>
    <s v="Oui"/>
  </r>
  <r>
    <d v="2018-01-14T00:00:00"/>
    <s v="Frais d'hôtel pour 3 personnes operation ivoire kamsar"/>
    <x v="2"/>
    <x v="0"/>
    <n v="800000"/>
    <x v="1"/>
    <x v="0"/>
    <s v="18/01/GALFPC76F36"/>
    <s v="Oui"/>
  </r>
  <r>
    <d v="2018-01-14T00:00:00"/>
    <s v="Achat de (60) l de carburant pour véhicule de location boké conakry -operation ivoire kamsar"/>
    <x v="1"/>
    <x v="0"/>
    <n v="480000"/>
    <x v="1"/>
    <x v="0"/>
    <s v="18/01/GALFPC76R29"/>
    <s v="Oui"/>
  </r>
  <r>
    <d v="2018-01-14T00:00:00"/>
    <s v="Food allowence sessou operation ivoire kamsar"/>
    <x v="2"/>
    <x v="0"/>
    <n v="80000"/>
    <x v="1"/>
    <x v="0"/>
    <s v="18/01/GALFPC76R30"/>
    <s v="Oui"/>
  </r>
  <r>
    <d v="2018-01-14T00:00:00"/>
    <s v="Food allowence colonel sow-operation ivoire kamsar"/>
    <x v="2"/>
    <x v="0"/>
    <n v="80000"/>
    <x v="1"/>
    <x v="0"/>
    <s v="18/01/GALFPC76R31"/>
    <s v="Oui"/>
  </r>
  <r>
    <d v="2018-01-14T00:00:00"/>
    <s v="Food allowence Balde-operation ivoire kamsar"/>
    <x v="2"/>
    <x v="0"/>
    <n v="80000"/>
    <x v="1"/>
    <x v="0"/>
    <s v="18/01/GALFPC76R32"/>
    <s v="Oui"/>
  </r>
  <r>
    <d v="2018-01-14T00:00:00"/>
    <s v="Frais carburant conakry -operation ivoire kamsar"/>
    <x v="1"/>
    <x v="0"/>
    <n v="184000"/>
    <x v="1"/>
    <x v="0"/>
    <s v="18/01/GALFPC76R48"/>
    <s v="Oui"/>
  </r>
  <r>
    <d v="2018-01-14T00:00:00"/>
    <s v="Food allowence E37-operation ivoire kamsar"/>
    <x v="2"/>
    <x v="0"/>
    <n v="80000"/>
    <x v="1"/>
    <x v="0"/>
    <s v="18/01/GALFPC76R37"/>
    <s v="Oui"/>
  </r>
  <r>
    <d v="2018-01-14T00:00:00"/>
    <s v="Transport E19 pour boké-kamsar"/>
    <x v="1"/>
    <x v="0"/>
    <n v="15000"/>
    <x v="1"/>
    <x v="0"/>
    <s v="18/01/GALFPC76R28"/>
    <s v="Oui"/>
  </r>
  <r>
    <d v="2018-01-14T00:00:00"/>
    <s v="Trust building pour E37  pour réperage des lieux-operation ivoire kamsar"/>
    <x v="12"/>
    <x v="7"/>
    <n v="30000"/>
    <x v="1"/>
    <x v="0"/>
    <s v="18/01/GALFPC76R35"/>
    <s v="Oui"/>
  </r>
  <r>
    <d v="2018-01-14T00:00:00"/>
    <s v="Trust building pour sessou pour reperage des lieux de l'opération cas Ivoire Kamsar"/>
    <x v="12"/>
    <x v="7"/>
    <n v="30000"/>
    <x v="1"/>
    <x v="0"/>
    <s v="18/01/GALFPC76R33"/>
    <s v="Oui"/>
  </r>
  <r>
    <d v="2018-01-14T00:00:00"/>
    <s v="Trust building pour E19 -réperage des lieux-operation ivoire kamsar"/>
    <x v="12"/>
    <x v="7"/>
    <n v="30000"/>
    <x v="1"/>
    <x v="0"/>
    <s v="18/01/GALFPC76R38"/>
    <s v="Oui"/>
  </r>
  <r>
    <d v="2018-01-14T00:00:00"/>
    <s v="Frais taxi moto ratoma-bureau préparation opération Ivoire kamsar"/>
    <x v="1"/>
    <x v="0"/>
    <n v="15000"/>
    <x v="1"/>
    <x v="0"/>
    <s v="18/01/GALFPC76R36"/>
    <s v="Oui"/>
  </r>
  <r>
    <d v="2018-01-14T00:00:00"/>
    <s v="Frais consultation médical pour blessure Baldé"/>
    <x v="10"/>
    <x v="5"/>
    <n v="9000"/>
    <x v="0"/>
    <x v="0"/>
    <s v="18/01/GALFR2154603"/>
    <s v="Oui"/>
  </r>
  <r>
    <d v="2018-01-14T00:00:00"/>
    <s v="Frais médicaux pour traitement blessure Baldé"/>
    <x v="10"/>
    <x v="5"/>
    <n v="50000"/>
    <x v="0"/>
    <x v="0"/>
    <s v="18/01/GALFR2154604"/>
    <s v="Oui"/>
  </r>
  <r>
    <d v="2018-01-14T00:00:00"/>
    <s v="Frais taxi moto hôtel-Poste de Police pour visite de prison cas Ivoire Kamsar (matin)"/>
    <x v="1"/>
    <x v="0"/>
    <n v="4000"/>
    <x v="0"/>
    <x v="0"/>
    <s v="18/01/GALFR38"/>
    <s v="Oui"/>
  </r>
  <r>
    <d v="2018-01-14T00:00:00"/>
    <s v="Achat de manger pour trafiquant cas Ivoire Kamsar (matin)"/>
    <x v="6"/>
    <x v="0"/>
    <n v="15000"/>
    <x v="0"/>
    <x v="0"/>
    <s v="18/01/GALFR39"/>
    <s v="Oui"/>
  </r>
  <r>
    <d v="2018-01-14T00:00:00"/>
    <s v="Frais taxi moto Hôtel-Prestation pour photocopie PV cas Ivoire kamsar"/>
    <x v="0"/>
    <x v="0"/>
    <n v="4000"/>
    <x v="0"/>
    <x v="0"/>
    <s v="18/01/GALFR40"/>
    <s v="Oui"/>
  </r>
  <r>
    <d v="2018-01-14T00:00:00"/>
    <s v="Frais taxi moto Hôtel-domicile chef de section pour  approbation le soit transmission du cas Ivoire kamsar"/>
    <x v="1"/>
    <x v="0"/>
    <n v="4000"/>
    <x v="0"/>
    <x v="0"/>
    <s v="18/01/GALFR41"/>
    <s v="Oui"/>
  </r>
  <r>
    <d v="2018-01-14T00:00:00"/>
    <s v="Frais taxi moto hôtel-Poste de Police pour visite de prison cas Ivoire Kamsar (soir)"/>
    <x v="1"/>
    <x v="0"/>
    <n v="4000"/>
    <x v="0"/>
    <x v="0"/>
    <s v="18/01/GALFR42"/>
    <s v="Oui"/>
  </r>
  <r>
    <d v="2018-01-14T00:00:00"/>
    <s v="Achat de manger pour trafiquant cas Ivoire Kamsar (soir)"/>
    <x v="6"/>
    <x v="0"/>
    <n v="15000"/>
    <x v="0"/>
    <x v="0"/>
    <s v="18/01/GALFR43"/>
    <s v="Oui"/>
  </r>
  <r>
    <d v="2018-01-14T00:00:00"/>
    <s v="Frais photocopie de (26) PV"/>
    <x v="5"/>
    <x v="1"/>
    <n v="13000"/>
    <x v="0"/>
    <x v="0"/>
    <s v="18/01/GALFR04"/>
    <s v="Oui"/>
  </r>
  <r>
    <d v="2018-01-14T00:00:00"/>
    <s v="Taxi moto hôtel-radio rurale de Boké pour couverture médiatique opération cas Ivoire Kamsar"/>
    <x v="1"/>
    <x v="4"/>
    <n v="4000"/>
    <x v="6"/>
    <x v="0"/>
    <s v="18/01/GALFPC77R06"/>
    <s v="Oui"/>
  </r>
  <r>
    <d v="2018-01-14T00:00:00"/>
    <s v="Taxi moto radio rurale de Boké-radio Espace Boké pour couverture médiatique opération cas Ivoire Kamsar"/>
    <x v="1"/>
    <x v="4"/>
    <n v="3000"/>
    <x v="6"/>
    <x v="0"/>
    <s v="18/01/GALFPC7707"/>
    <s v="Oui"/>
  </r>
  <r>
    <d v="2018-01-14T00:00:00"/>
    <s v="Taxi moto -radio Espace Boké-Section eaux et Fôrets  Boké pour couverture médiatique opération cas Ivoire Kamsar"/>
    <x v="1"/>
    <x v="4"/>
    <n v="2000"/>
    <x v="6"/>
    <x v="0"/>
    <s v="18/01/GALFPC7708"/>
    <s v="Oui"/>
  </r>
  <r>
    <d v="2018-01-14T00:00:00"/>
    <s v="Taxi moto Section eaux et Fôrets Boké-Gendarmerie poursuivi  médiatique opération cas Ivoire Kamsar"/>
    <x v="1"/>
    <x v="4"/>
    <n v="1500"/>
    <x v="6"/>
    <x v="0"/>
    <s v="18/01/GALFPC77R09"/>
    <s v="Oui"/>
  </r>
  <r>
    <d v="2018-01-14T00:00:00"/>
    <s v="Taxi moto Gendarmerie-hôtel après suivi  médiatique opération cas Ivoire Kamsar"/>
    <x v="1"/>
    <x v="4"/>
    <n v="4000"/>
    <x v="6"/>
    <x v="0"/>
    <s v="18/01/GALFPC77R10"/>
    <s v="Oui"/>
  </r>
  <r>
    <d v="2018-01-14T00:00:00"/>
    <s v="Taxi moto du 1er hôtel au 2eme après suivi  médiatique opération cas Ivoire Kamsar"/>
    <x v="1"/>
    <x v="4"/>
    <n v="5000"/>
    <x v="6"/>
    <x v="0"/>
    <s v="18/01/GALFPC77R11"/>
    <s v="Oui"/>
  </r>
  <r>
    <d v="2018-01-14T00:00:00"/>
    <s v="Taxi moto hôtel-domicile Chef Section eaux et Forêts boké  suivi  médiatique opération cas Ivoire Kamsar"/>
    <x v="1"/>
    <x v="4"/>
    <n v="3000"/>
    <x v="6"/>
    <x v="0"/>
    <s v="18/01/GALFPC77R12"/>
    <s v="Oui"/>
  </r>
  <r>
    <d v="2018-01-14T00:00:00"/>
    <s v="Taxi moto domicile Chef Section eaux et Forêts boké-hôtel suivi  médiatique opération cas Ivoire Kamsar"/>
    <x v="1"/>
    <x v="4"/>
    <n v="4000"/>
    <x v="6"/>
    <x v="0"/>
    <s v="18/01/GALFPC77R13"/>
    <s v="Oui"/>
  </r>
  <r>
    <d v="2018-01-14T00:00:00"/>
    <s v="Travel subsistence  couverture médiatique opération cas Ivoire Kamsar"/>
    <x v="2"/>
    <x v="4"/>
    <n v="80000"/>
    <x v="6"/>
    <x v="0"/>
    <s v="18/01/GALFPC77R14"/>
    <s v="Oui"/>
  </r>
  <r>
    <d v="2018-01-14T00:00:00"/>
    <s v="Achat de jus pour le Chef d'antenne Radio rurale Boké"/>
    <x v="12"/>
    <x v="7"/>
    <n v="20000"/>
    <x v="6"/>
    <x v="0"/>
    <s v="18/01/GALFPC77R25"/>
    <s v="Oui"/>
  </r>
  <r>
    <d v="2018-01-14T00:00:00"/>
    <s v="Transport du junaliste radio rudio rurale Boké lors de l'intervention opération cas Ivoire kamsar"/>
    <x v="12"/>
    <x v="7"/>
    <n v="40000"/>
    <x v="6"/>
    <x v="0"/>
    <s v="18/01/GALFPC77R26"/>
    <s v="Oui"/>
  </r>
  <r>
    <d v="2018-01-14T00:00:00"/>
    <s v="Taxi bureau maison"/>
    <x v="1"/>
    <x v="2"/>
    <n v="15000"/>
    <x v="3"/>
    <x v="0"/>
    <s v="18/01/GALFR"/>
    <s v="Oui"/>
  </r>
  <r>
    <d v="2018-01-15T00:00:00"/>
    <s v="Achat de (5) cartes de recharge areeba par E37 pour E14 pour téléphone enquête en enquête à Boké"/>
    <x v="9"/>
    <x v="2"/>
    <n v="25000"/>
    <x v="4"/>
    <x v="0"/>
    <s v="18/01/GALFPC95"/>
    <s v="Oui"/>
  </r>
  <r>
    <d v="2018-01-15T00:00:00"/>
    <s v="Frais d'hôtel "/>
    <x v="2"/>
    <x v="2"/>
    <n v="250000"/>
    <x v="4"/>
    <x v="0"/>
    <s v="18/01/GALFR"/>
    <s v="Oui"/>
  </r>
  <r>
    <d v="2018-01-15T00:00:00"/>
    <s v="Ration alimentaire"/>
    <x v="2"/>
    <x v="2"/>
    <n v="80000"/>
    <x v="4"/>
    <x v="0"/>
    <s v="18/01/GALFPC75R20"/>
    <s v="Oui"/>
  </r>
  <r>
    <d v="2018-01-15T00:00:00"/>
    <s v="Taxi  maison -bureau"/>
    <x v="1"/>
    <x v="0"/>
    <n v="16000"/>
    <x v="1"/>
    <x v="0"/>
    <s v="18/01/GALFPC60"/>
    <s v="Oui"/>
  </r>
  <r>
    <d v="2018-01-15T00:00:00"/>
    <s v="Frais taxi bureau -OGUIPAR-Agence judiciare de l'Etat-cabinet Me sovogui pour depot de la lettre de constitution cas ivoire kamsar"/>
    <x v="1"/>
    <x v="0"/>
    <n v="70000"/>
    <x v="1"/>
    <x v="0"/>
    <s v="18/01/GALFPC100"/>
    <s v="Oui"/>
  </r>
  <r>
    <d v="2018-01-15T00:00:00"/>
    <s v="Transport Maison-Bureau AR"/>
    <x v="1"/>
    <x v="2"/>
    <n v="15000"/>
    <x v="5"/>
    <x v="0"/>
    <s v="18/01/GALFPC96"/>
    <s v="Oui"/>
  </r>
  <r>
    <d v="2018-01-15T00:00:00"/>
    <s v="Transport Bureau-Banque belle vue AR"/>
    <x v="1"/>
    <x v="2"/>
    <n v="40000"/>
    <x v="5"/>
    <x v="0"/>
    <s v="18/01/GALFPC97"/>
    <s v="Oui"/>
  </r>
  <r>
    <d v="2018-01-15T00:00:00"/>
    <s v="Frais taxi moto hôtel-section préfectorale des eaux et Forêts pour déférement  cas Ivoire Kamsar (soir)"/>
    <x v="1"/>
    <x v="0"/>
    <n v="2000"/>
    <x v="0"/>
    <x v="0"/>
    <s v="18/01/GALFR44"/>
    <s v="Oui"/>
  </r>
  <r>
    <d v="2018-01-15T00:00:00"/>
    <s v="Achat de manger pour trafiquant cas Ivoire Kamsar (matin)"/>
    <x v="6"/>
    <x v="0"/>
    <n v="15000"/>
    <x v="0"/>
    <x v="0"/>
    <s v="18/01/GALFR45"/>
    <s v="Oui"/>
  </r>
  <r>
    <d v="2018-01-15T00:00:00"/>
    <s v="Frais impression en couleur (2) pages du soit transmis et PV de clôture  cas ivoire Kamsar"/>
    <x v="5"/>
    <x v="1"/>
    <n v="6000"/>
    <x v="0"/>
    <x v="0"/>
    <s v="18/01/GALFR46"/>
    <s v="Oui"/>
  </r>
  <r>
    <d v="2018-01-15T00:00:00"/>
    <s v="Travel subsistence Mamadou Saliou Baldé cas Ivoire Kamsar"/>
    <x v="2"/>
    <x v="0"/>
    <n v="80000"/>
    <x v="0"/>
    <x v="0"/>
    <s v="18/01/GALFR47"/>
    <s v="Oui"/>
  </r>
  <r>
    <d v="2018-01-15T00:00:00"/>
    <s v="Frais de transport Boké-Kamsar pour dépôt de convocation cas Ivoire "/>
    <x v="1"/>
    <x v="0"/>
    <n v="50000"/>
    <x v="0"/>
    <x v="0"/>
    <s v="18/01/GALFR48"/>
    <s v="Oui"/>
  </r>
  <r>
    <d v="2018-01-15T00:00:00"/>
    <s v="Frais Hôtel (1) nuitée à Kamsar suivi juridique cas Ivoire"/>
    <x v="2"/>
    <x v="0"/>
    <n v="250000"/>
    <x v="0"/>
    <x v="0"/>
    <s v="18/01/GALFF39"/>
    <s v="Oui"/>
  </r>
  <r>
    <d v="2018-01-15T00:00:00"/>
    <s v="Achat d'amoxicil, Ibuprofen et SAT pour Baldé"/>
    <x v="10"/>
    <x v="5"/>
    <n v="25000"/>
    <x v="0"/>
    <x v="0"/>
    <s v="18/01/GALFF45"/>
    <s v="Oui"/>
  </r>
  <r>
    <d v="2018-01-15T00:00:00"/>
    <s v="Complement frais de transport Boké-Kamsar pour dépôt de convocation cas Ivoire "/>
    <x v="1"/>
    <x v="0"/>
    <n v="50000"/>
    <x v="0"/>
    <x v="0"/>
    <s v="18/01/GALFR49"/>
    <s v="Oui"/>
  </r>
  <r>
    <d v="2018-01-15T00:00:00"/>
    <s v="Transport hôtel-radio rurale Boké"/>
    <x v="1"/>
    <x v="4"/>
    <n v="3000"/>
    <x v="6"/>
    <x v="0"/>
    <s v="18/01/GALFPC77R15"/>
    <s v="Oui"/>
  </r>
  <r>
    <d v="2018-01-15T00:00:00"/>
    <s v="Transport radio rurale-hôtel"/>
    <x v="1"/>
    <x v="4"/>
    <n v="2000"/>
    <x v="6"/>
    <x v="0"/>
    <s v="18/01/GALFPC77R16"/>
    <s v="Oui"/>
  </r>
  <r>
    <d v="2018-01-15T00:00:00"/>
    <s v="Transport radio rurale Boké-Préfecture"/>
    <x v="1"/>
    <x v="4"/>
    <n v="2000"/>
    <x v="6"/>
    <x v="0"/>
    <s v="18/01/GALFPC77R17"/>
    <s v="Oui"/>
  </r>
  <r>
    <d v="2018-01-15T00:00:00"/>
    <s v="Travel subsistence  couverture médiatique opération cas Ivoire Kamsar"/>
    <x v="2"/>
    <x v="4"/>
    <n v="80000"/>
    <x v="6"/>
    <x v="0"/>
    <s v="18/01/GALFPC77R21"/>
    <s v="Oui"/>
  </r>
  <r>
    <d v="2018-01-15T00:00:00"/>
    <s v="Transport Préfecture-hôtel pour la rencontre des juristes"/>
    <x v="1"/>
    <x v="4"/>
    <n v="4000"/>
    <x v="6"/>
    <x v="0"/>
    <s v="18/01/GALFPC77R23"/>
    <s v="Oui"/>
  </r>
  <r>
    <d v="2018-01-15T00:00:00"/>
    <s v="Transport hôtel-centre suivi médiatique cas Ivoire Kamsar"/>
    <x v="1"/>
    <x v="4"/>
    <n v="2000"/>
    <x v="6"/>
    <x v="0"/>
    <s v="18/01/GALFPC77R24"/>
    <s v="Oui"/>
  </r>
  <r>
    <d v="2018-01-15T00:00:00"/>
    <s v="Paiement Bonus Radio rurale pour couverture médiatique opération cas Ivoire Kamsar"/>
    <x v="7"/>
    <x v="4"/>
    <n v="250000"/>
    <x v="6"/>
    <x v="0"/>
    <s v="18/01/GALFPC89R06"/>
    <s v="Oui"/>
  </r>
  <r>
    <d v="2018-01-15T00:00:00"/>
    <s v="Paiement Bonus Radio Espace pour couverture médiatique opération cas Ivoire Kamsar"/>
    <x v="7"/>
    <x v="4"/>
    <n v="500000"/>
    <x v="6"/>
    <x v="0"/>
    <s v="18/01/GALFPC89F149"/>
    <s v="Oui"/>
  </r>
  <r>
    <d v="2018-01-15T00:00:00"/>
    <s v="Frais d'hôtel (2) nuitées pour couture médiatique opération cas Ivoire Kamsar"/>
    <x v="2"/>
    <x v="4"/>
    <n v="600000"/>
    <x v="6"/>
    <x v="0"/>
    <s v="18/01/GALFPC77F4881"/>
    <s v="Oui"/>
  </r>
  <r>
    <d v="2018-01-15T00:00:00"/>
    <s v="Transport hôtel-radio rurale Boké pour recupération CD d'émission de l'opération cas Ivoire Kamsar"/>
    <x v="1"/>
    <x v="4"/>
    <n v="4000"/>
    <x v="6"/>
    <x v="0"/>
    <s v="18/01/GALFPC77R18"/>
    <s v="Oui"/>
  </r>
  <r>
    <d v="2018-01-15T00:00:00"/>
    <s v="Transport hôtel-gare routière Boké-Conakey"/>
    <x v="1"/>
    <x v="4"/>
    <n v="5000"/>
    <x v="6"/>
    <x v="0"/>
    <s v="18/01/GALFPC77R19"/>
    <s v="Oui"/>
  </r>
  <r>
    <d v="2018-01-15T00:00:00"/>
    <s v="Transport Boké-Conakry"/>
    <x v="1"/>
    <x v="4"/>
    <n v="60000"/>
    <x v="6"/>
    <x v="0"/>
    <s v="18/01/GALFPC77R3"/>
    <s v="Oui"/>
  </r>
  <r>
    <d v="2018-01-15T00:00:00"/>
    <s v="Frais de  fonctionnement Castro pour la seamine"/>
    <x v="1"/>
    <x v="0"/>
    <n v="150000"/>
    <x v="7"/>
    <x v="0"/>
    <s v="18/01/GALFPC91"/>
    <s v="Oui"/>
  </r>
  <r>
    <d v="2018-01-15T00:00:00"/>
    <s v="Frais taxi moto Catsro bureau-interpol pour réquisition numéro trafiquant cas Ivoire Kamsar"/>
    <x v="1"/>
    <x v="0"/>
    <n v="70000"/>
    <x v="7"/>
    <x v="0"/>
    <s v="18/01/GALFPC92"/>
    <s v="Oui"/>
  </r>
  <r>
    <d v="2018-01-15T00:00:00"/>
    <s v="Paiement Bonus Commissaire Cisse pour réquition numéro téléphone cas Ivoire Kamsar"/>
    <x v="7"/>
    <x v="0"/>
    <n v="180000"/>
    <x v="7"/>
    <x v="0"/>
    <s v="18/01/GALFPC93"/>
    <s v="Oui"/>
  </r>
  <r>
    <d v="2018-01-15T00:00:00"/>
    <s v="Frais taxi moto bureau-Cabinet Avocat pour signature Accord engagement cas Ivoire Kamsar"/>
    <x v="1"/>
    <x v="0"/>
    <n v="70000"/>
    <x v="7"/>
    <x v="0"/>
    <s v="18/01/GALFPC101"/>
    <s v="Oui"/>
  </r>
  <r>
    <d v="2018-01-15T00:00:00"/>
    <s v="Frais transfert/orange money (924 500 fg) à à E14 pourcomplement buget enquête à Boké"/>
    <x v="13"/>
    <x v="1"/>
    <n v="20000"/>
    <x v="10"/>
    <x v="0"/>
    <s v="18/01/GALFPC86"/>
    <s v="Oui"/>
  </r>
  <r>
    <d v="2018-01-15T00:00:00"/>
    <s v="Frais transfert/orange money (730 000 fg) à Odette pour suivi juridique cas chimpanzé de Ouré Kaba (Mamou)"/>
    <x v="13"/>
    <x v="1"/>
    <n v="20000"/>
    <x v="10"/>
    <x v="0"/>
    <s v="18/01/GALFPC88"/>
    <s v="Oui"/>
  </r>
  <r>
    <d v="2018-01-15T00:00:00"/>
    <s v="Frais transfert/orange money (500 000 fg) à Tamba pour couverture médiatique cas Ivoire Kamsar"/>
    <x v="13"/>
    <x v="1"/>
    <n v="12000"/>
    <x v="10"/>
    <x v="0"/>
    <s v="18/01/GALFPC90"/>
    <s v="Oui"/>
  </r>
  <r>
    <d v="2018-01-15T00:00:00"/>
    <s v="Achat de (3) sceaux pour les toillettes bureaux"/>
    <x v="5"/>
    <x v="1"/>
    <n v="120000"/>
    <x v="10"/>
    <x v="0"/>
    <s v="18/01/GALFPC94"/>
    <s v="Oui"/>
  </r>
  <r>
    <d v="2018-01-15T00:00:00"/>
    <s v="Frais de fonctionnement Moné pour la semaine"/>
    <x v="1"/>
    <x v="1"/>
    <n v="150000"/>
    <x v="10"/>
    <x v="0"/>
    <s v="18/01/GALFPC98"/>
    <s v="Oui"/>
  </r>
  <r>
    <d v="2018-01-15T00:00:00"/>
    <s v="Paiement frais location véhicule (3) jours pour l'opération cas Ivoire Kamsar"/>
    <x v="1"/>
    <x v="1"/>
    <n v="2550000"/>
    <x v="10"/>
    <x v="0"/>
    <s v="18/01/GALFPC103"/>
    <s v="Oui"/>
  </r>
  <r>
    <d v="2018-01-15T00:00:00"/>
    <s v="Transport Conakry-Mamou Odette pour suivi audiance cas bébé chimpanzé Ouré kaba"/>
    <x v="1"/>
    <x v="0"/>
    <n v="60000"/>
    <x v="11"/>
    <x v="0"/>
    <s v="18/01/GALFPC83R6"/>
    <s v="Oui"/>
  </r>
  <r>
    <d v="2018-01-15T00:00:00"/>
    <s v="Transport Conakry-Mamou Avoca  pour suivi audiance cas bébé chimpanzé Ouré kaba"/>
    <x v="1"/>
    <x v="0"/>
    <n v="60000"/>
    <x v="11"/>
    <x v="0"/>
    <s v="18/01/GALFPC83R7"/>
    <s v="Oui"/>
  </r>
  <r>
    <d v="2018-01-15T00:00:00"/>
    <s v="Frais de retrait/orange money"/>
    <x v="13"/>
    <x v="1"/>
    <n v="20000"/>
    <x v="11"/>
    <x v="0"/>
    <s v="18/01/GALFPC84"/>
    <s v="Oui"/>
  </r>
  <r>
    <d v="2018-01-15T00:00:00"/>
    <s v="Frais connection  impression document juridique suivi audiance cas bébé chimpanzé Ouré Kaba à Mamou"/>
    <x v="5"/>
    <x v="1"/>
    <n v="29000"/>
    <x v="11"/>
    <x v="0"/>
    <s v="18/01/GALFPC83R10"/>
    <s v="Oui"/>
  </r>
  <r>
    <d v="2018-01-15T00:00:00"/>
    <s v="Travel subsistence (2) jours Odette suivi Audiance cas bébé chimpanzé Ouré Kaba"/>
    <x v="2"/>
    <x v="0"/>
    <n v="160000"/>
    <x v="11"/>
    <x v="0"/>
    <s v="18/01/GALFPC83R14"/>
    <s v="Oui"/>
  </r>
  <r>
    <d v="2018-01-15T00:00:00"/>
    <s v="Travel subsistence (2) jours Avoca  suivi Audiance cas bébé chimpanzé Ouré Kaba"/>
    <x v="2"/>
    <x v="0"/>
    <n v="160000"/>
    <x v="11"/>
    <x v="0"/>
    <s v="18/01/GALFPC83R15"/>
    <s v="Oui"/>
  </r>
  <r>
    <d v="2018-01-15T00:00:00"/>
    <s v="Chèque 01366726 SCPA Mounir et Associé honoraire Avocat 25%100"/>
    <x v="11"/>
    <x v="0"/>
    <n v="1750000"/>
    <x v="2"/>
    <x v="0"/>
    <s v="18/01/GALFPq02"/>
    <s v="Oui"/>
  </r>
  <r>
    <d v="2018-01-15T00:00:00"/>
    <s v="Taxi bureau maison"/>
    <x v="1"/>
    <x v="2"/>
    <n v="15000"/>
    <x v="3"/>
    <x v="0"/>
    <s v="18/01/GALFR"/>
    <s v="Oui"/>
  </r>
  <r>
    <d v="2018-01-16T00:00:00"/>
    <s v="Taxi hotel-gare"/>
    <x v="1"/>
    <x v="2"/>
    <n v="7000"/>
    <x v="4"/>
    <x v="0"/>
    <s v="18/01/GALFR"/>
    <s v="Oui"/>
  </r>
  <r>
    <d v="2018-01-16T00:00:00"/>
    <s v="Taxi gare-conakry"/>
    <x v="1"/>
    <x v="2"/>
    <n v="60000"/>
    <x v="4"/>
    <x v="0"/>
    <s v="18/01/GALFPC75R24"/>
    <s v="Oui"/>
  </r>
  <r>
    <d v="2018-01-16T00:00:00"/>
    <s v="Taxi deplacement sangoya-gbessia port"/>
    <x v="1"/>
    <x v="2"/>
    <n v="20000"/>
    <x v="4"/>
    <x v="0"/>
    <s v="18/01/GALFPC75R25"/>
    <s v="Oui"/>
  </r>
  <r>
    <d v="2018-01-16T00:00:00"/>
    <s v="Taxi maison _bureauA/R"/>
    <x v="1"/>
    <x v="0"/>
    <n v="16000"/>
    <x v="1"/>
    <x v="0"/>
    <s v="18/01/GALFPC60"/>
    <s v="Oui"/>
  </r>
  <r>
    <d v="2018-01-16T00:00:00"/>
    <s v="Frais inscription et paiement (3) mois de formation en Anglais pour Aissatou Sessou"/>
    <x v="10"/>
    <x v="5"/>
    <n v="330000"/>
    <x v="1"/>
    <x v="0"/>
    <s v="18/01/GALFPC66"/>
    <s v="Oui"/>
  </r>
  <r>
    <d v="2018-01-16T00:00:00"/>
    <s v="Transport Maison-Bureau AR"/>
    <x v="1"/>
    <x v="2"/>
    <n v="15000"/>
    <x v="5"/>
    <x v="0"/>
    <s v="18/01/GALFPC152"/>
    <s v="Oui"/>
  </r>
  <r>
    <d v="2018-01-16T00:00:00"/>
    <s v="Transport Bureau-TPI de Kaloum"/>
    <x v="1"/>
    <x v="2"/>
    <n v="70000"/>
    <x v="5"/>
    <x v="0"/>
    <s v="18/01/GALFPC105"/>
    <s v="Oui"/>
  </r>
  <r>
    <d v="2018-01-16T00:00:00"/>
    <s v="Transport Bureau-Banque en ville AR"/>
    <x v="1"/>
    <x v="2"/>
    <n v="70000"/>
    <x v="5"/>
    <x v="0"/>
    <s v="18/01/GALFPC106"/>
    <s v="Oui"/>
  </r>
  <r>
    <d v="2018-01-16T00:00:00"/>
    <s v="Travel subsistence Mamadou Saliou Baldé cas Ivoire Kamsar"/>
    <x v="2"/>
    <x v="0"/>
    <n v="80000"/>
    <x v="0"/>
    <x v="0"/>
    <s v="18/01/GALFR50"/>
    <s v="Oui"/>
  </r>
  <r>
    <d v="2018-01-16T00:00:00"/>
    <s v="Frais phocopie code de faune et protocole d'acord"/>
    <x v="5"/>
    <x v="1"/>
    <n v="35000"/>
    <x v="0"/>
    <x v="0"/>
    <s v="18/01/GALFR05"/>
    <s v="Oui"/>
  </r>
  <r>
    <d v="2018-01-16T00:00:00"/>
    <s v="Frais réeluire (4) brochures du code de faune et protocoll d'accord"/>
    <x v="5"/>
    <x v="1"/>
    <n v="20000"/>
    <x v="0"/>
    <x v="0"/>
    <s v="18/01/GALFR06"/>
    <s v="Oui"/>
  </r>
  <r>
    <d v="2018-01-16T00:00:00"/>
    <s v="Frais impression et photocopie en noire + achat de (4) chemises cartonnée"/>
    <x v="5"/>
    <x v="1"/>
    <n v="19500"/>
    <x v="0"/>
    <x v="0"/>
    <s v="18/01/GALFF19"/>
    <s v="Oui"/>
  </r>
  <r>
    <d v="2018-01-16T00:00:00"/>
    <s v="Achat d'un carnet de reçu"/>
    <x v="5"/>
    <x v="1"/>
    <n v="10000"/>
    <x v="0"/>
    <x v="0"/>
    <s v="18/01/GALFR01"/>
    <s v="Oui"/>
  </r>
  <r>
    <d v="2018-01-16T00:00:00"/>
    <s v="Frais taxi moto Hôtel-prison A/R pour visite de prison cas Ivoire Kamsar"/>
    <x v="0"/>
    <x v="0"/>
    <n v="8000"/>
    <x v="0"/>
    <x v="0"/>
    <s v="18/01/GALFR02"/>
    <s v="Oui"/>
  </r>
  <r>
    <d v="2018-01-16T00:00:00"/>
    <s v="Achat de manger pour trafiquant cas Ivoire Kamsar "/>
    <x v="6"/>
    <x v="0"/>
    <n v="16000"/>
    <x v="0"/>
    <x v="0"/>
    <s v="18/01/GALFR03"/>
    <s v="Oui"/>
  </r>
  <r>
    <d v="2018-01-16T00:00:00"/>
    <s v="Frais taxi  moto A/R Hôtel-Prestation pour photocopie du code de faune et protocol d'accord"/>
    <x v="0"/>
    <x v="0"/>
    <n v="4000"/>
    <x v="0"/>
    <x v="0"/>
    <s v="18/01/GALFR04"/>
    <s v="Oui"/>
  </r>
  <r>
    <d v="2018-01-16T00:00:00"/>
    <s v="Frais Hôtel (1) nuitée à Kamsar suivi juridique cas Ivoire"/>
    <x v="2"/>
    <x v="0"/>
    <n v="250000"/>
    <x v="0"/>
    <x v="0"/>
    <s v="18/01/GALFF44"/>
    <s v="Oui"/>
  </r>
  <r>
    <d v="2018-01-16T00:00:00"/>
    <s v="Transport Maison-Bureau AR"/>
    <x v="1"/>
    <x v="4"/>
    <n v="7000"/>
    <x v="6"/>
    <x v="0"/>
    <s v="18/01/GALFPC77R20"/>
    <s v="Oui"/>
  </r>
  <r>
    <d v="2018-01-16T00:00:00"/>
    <s v="Frais de focntionnement Tamba pour la semaine "/>
    <x v="1"/>
    <x v="4"/>
    <n v="40000"/>
    <x v="6"/>
    <x v="0"/>
    <s v="18/01/GALFPC108"/>
    <s v="Oui"/>
  </r>
  <r>
    <d v="2018-01-16T00:00:00"/>
    <s v="Frais taxi moto bureau-centre ville pour signature de l'Agent cas Ouré Kaba"/>
    <x v="1"/>
    <x v="0"/>
    <n v="70000"/>
    <x v="7"/>
    <x v="0"/>
    <s v="18/01/GALFPC107"/>
    <s v="Oui"/>
  </r>
  <r>
    <d v="2018-01-16T00:00:00"/>
    <s v="Frais taxi moto bureau-centre ville (Interpol) pour une réunion avec point focal criminalité faunique"/>
    <x v="1"/>
    <x v="6"/>
    <n v="70000"/>
    <x v="8"/>
    <x v="0"/>
    <s v="18/01/GALFPC104"/>
    <s v="Oui"/>
  </r>
  <r>
    <d v="2018-01-16T00:00:00"/>
    <s v="Paiement Bonus à E19 pour l'opération cas Ivoire à Kamsar"/>
    <x v="7"/>
    <x v="3"/>
    <n v="2000000"/>
    <x v="10"/>
    <x v="0"/>
    <s v="18/01/GALFPC99"/>
    <s v="Oui"/>
  </r>
  <r>
    <d v="2018-01-15T00:00:00"/>
    <s v="Paiement transfert crédits E-recharge pour l'équipe du Bureau"/>
    <x v="9"/>
    <x v="1"/>
    <n v="400000"/>
    <x v="10"/>
    <x v="0"/>
    <s v="18/01/GALFPC109"/>
    <s v="Oui"/>
  </r>
  <r>
    <d v="2018-01-16T00:00:00"/>
    <s v="Paiement  de frais  d'exécution de l'Huissier pour l'arrêt rendu  à la Cour d'Appel dans le dossier del'affaire de la famille Sidimé"/>
    <x v="11"/>
    <x v="0"/>
    <n v="1500000"/>
    <x v="10"/>
    <x v="0"/>
    <s v="18/01/GALFPC110"/>
    <s v="Oui"/>
  </r>
  <r>
    <d v="2018-01-16T00:00:00"/>
    <s v="Frais d'hôtel (1) une nuité Odette pour suivi audiance cas chimpanzé Ouré Kaba "/>
    <x v="2"/>
    <x v="0"/>
    <n v="250000"/>
    <x v="11"/>
    <x v="0"/>
    <s v="18/01/GALFPC87R1"/>
    <s v="Oui"/>
  </r>
  <r>
    <d v="2018-01-16T00:00:00"/>
    <s v="Frais d'hôtel (1) une nuité Odette pour suivi audiance cas chimpanzé Ouré Kaba "/>
    <x v="2"/>
    <x v="0"/>
    <n v="250000"/>
    <x v="11"/>
    <x v="0"/>
    <s v="18/01/GALFPC87R1"/>
    <s v="Oui"/>
  </r>
  <r>
    <d v="2018-01-16T00:00:00"/>
    <s v="Transport Conakry-Mamou Odette pour suivi audiance cas bébé chimpanzé Ouré kaba"/>
    <x v="1"/>
    <x v="0"/>
    <n v="60000"/>
    <x v="11"/>
    <x v="0"/>
    <s v="18/01/GALFPC83R6"/>
    <s v="Oui"/>
  </r>
  <r>
    <d v="2018-01-16T00:00:00"/>
    <s v="Transport Conakry-Mamou Avoca  pour suivi audiance cas bébé chimpanzé Ouré kaba"/>
    <x v="1"/>
    <x v="0"/>
    <n v="60000"/>
    <x v="11"/>
    <x v="0"/>
    <s v="18/01/GALFPC83R7"/>
    <s v="Oui"/>
  </r>
  <r>
    <d v="2018-01-16T00:00:00"/>
    <s v="Chèque 01366728   Paiement loyer bureau de janvier à juin 2016"/>
    <x v="14"/>
    <x v="1"/>
    <n v="39000000"/>
    <x v="2"/>
    <x v="0"/>
    <s v="18/01/GALFF1Pq03"/>
    <s v="Oui"/>
  </r>
  <r>
    <d v="2018-01-16T00:00:00"/>
    <s v="Achat de puce orange"/>
    <x v="9"/>
    <x v="2"/>
    <n v="20000"/>
    <x v="3"/>
    <x v="0"/>
    <s v="18/01/GALFPC50R21"/>
    <s v="Oui"/>
  </r>
  <r>
    <d v="2018-01-17T00:00:00"/>
    <s v="Tax maison gare routière"/>
    <x v="1"/>
    <x v="2"/>
    <n v="10000"/>
    <x v="3"/>
    <x v="0"/>
    <s v="18/01/GALFPC50R2"/>
    <s v="Oui"/>
  </r>
  <r>
    <d v="2018-01-17T00:00:00"/>
    <s v="Taxi moto pour chercher l'hôtel"/>
    <x v="1"/>
    <x v="2"/>
    <n v="5000"/>
    <x v="3"/>
    <x v="0"/>
    <s v="18/01/GALFPC50R4"/>
    <s v="Oui"/>
  </r>
  <r>
    <d v="2018-01-17T00:00:00"/>
    <s v="Taxi Conakry-Pita"/>
    <x v="1"/>
    <x v="2"/>
    <n v="95000"/>
    <x v="3"/>
    <x v="0"/>
    <s v="18/01/GALFPC50TV"/>
    <s v="Oui"/>
  </r>
  <r>
    <d v="2018-01-17T00:00:00"/>
    <s v="Ration journalière"/>
    <x v="2"/>
    <x v="2"/>
    <n v="80000"/>
    <x v="3"/>
    <x v="0"/>
    <s v="18/01/GALFPC50R6"/>
    <s v="Oui"/>
  </r>
  <r>
    <d v="2018-01-17T00:00:00"/>
    <s v="Frais dhôtel"/>
    <x v="2"/>
    <x v="2"/>
    <n v="160000"/>
    <x v="3"/>
    <x v="0"/>
    <s v="18/01/GALFPC50R30"/>
    <s v="Oui"/>
  </r>
  <r>
    <d v="2018-01-17T00:00:00"/>
    <s v="Transport E14  pour bureau-Bambeto, Landrya, Boulbinet Bonfi Port, Aéroport pour enquête"/>
    <x v="1"/>
    <x v="2"/>
    <n v="16500"/>
    <x v="4"/>
    <x v="0"/>
    <s v="18/01/GALFPC113"/>
    <s v="Oui"/>
  </r>
  <r>
    <d v="2018-01-17T00:00:00"/>
    <s v="Transpor maison-bureau"/>
    <x v="1"/>
    <x v="2"/>
    <n v="13000"/>
    <x v="4"/>
    <x v="0"/>
    <s v="18/01/GALFPC120"/>
    <s v="Oui"/>
  </r>
  <r>
    <d v="2018-01-17T00:00:00"/>
    <s v="Taxi maison-bureau A/R"/>
    <x v="1"/>
    <x v="0"/>
    <n v="16000"/>
    <x v="1"/>
    <x v="0"/>
    <s v="18/01/GALFPC60"/>
    <s v="Oui"/>
  </r>
  <r>
    <d v="2018-01-17T00:00:00"/>
    <s v="Transport Bureau-Banque belle vue A/R pour certification chèque CNSS et RTS"/>
    <x v="1"/>
    <x v="2"/>
    <n v="40000"/>
    <x v="5"/>
    <x v="0"/>
    <s v="18/01/GALFPC114"/>
    <s v="Oui"/>
  </r>
  <r>
    <d v="2018-01-17T00:00:00"/>
    <s v="Frais taxi moto TPI Boké suivi juridique cas Ivoire Kamsar"/>
    <x v="0"/>
    <x v="0"/>
    <n v="3000"/>
    <x v="0"/>
    <x v="0"/>
    <s v="18/01/GALFR05"/>
    <s v="Oui"/>
  </r>
  <r>
    <d v="2018-01-17T00:00:00"/>
    <s v="Frais taxi moto TPI Boké-Gare routière Conakry pour retour après suivi juridique cas Ivoire Kamsar"/>
    <x v="0"/>
    <x v="0"/>
    <n v="5000"/>
    <x v="0"/>
    <x v="0"/>
    <s v="18/01/GALFR07"/>
    <s v="Oui"/>
  </r>
  <r>
    <d v="2018-01-17T00:00:00"/>
    <s v="Frais transport bagage pour suivi juridique cas Ivoire Kamsar"/>
    <x v="1"/>
    <x v="0"/>
    <n v="15000"/>
    <x v="0"/>
    <x v="0"/>
    <s v="18/01/GALFR08"/>
    <s v="Oui"/>
  </r>
  <r>
    <d v="2018-01-17T00:00:00"/>
    <s v="Travel subsistence Mamadou Saliou Baldé cas Ivoire Kamsar"/>
    <x v="2"/>
    <x v="0"/>
    <n v="80000"/>
    <x v="0"/>
    <x v="0"/>
    <s v="18/01/GALFR09"/>
    <s v="Oui"/>
  </r>
  <r>
    <d v="2018-01-17T00:00:00"/>
    <s v="Achat de manger pour trafiquant cas Ivoire Kamsar (matin)"/>
    <x v="6"/>
    <x v="0"/>
    <n v="10000"/>
    <x v="0"/>
    <x v="0"/>
    <s v="18/01/GALFR10"/>
    <s v="Oui"/>
  </r>
  <r>
    <d v="2018-01-17T00:00:00"/>
    <s v="Frais deplacement taxi ville gare routière-maison retour suivi juridique cas Ivoire kamsar"/>
    <x v="1"/>
    <x v="0"/>
    <n v="20000"/>
    <x v="0"/>
    <x v="0"/>
    <s v="18/01/GALFR11"/>
    <s v="Oui"/>
  </r>
  <r>
    <d v="2018-01-17T00:00:00"/>
    <s v="Frais transport Boké-Conakry retour  suivi juridique cas Ivoire Kamsar"/>
    <x v="1"/>
    <x v="0"/>
    <n v="60000"/>
    <x v="0"/>
    <x v="0"/>
    <s v="18/01/GALFR2"/>
    <s v="Oui"/>
  </r>
  <r>
    <d v="2018-01-17T00:00:00"/>
    <s v="Achat de (20) l d'essence pour véh. Perso.pour Conakry-Kamsar pour l'opération cas Ivoire Kamsar"/>
    <x v="1"/>
    <x v="6"/>
    <n v="160000"/>
    <x v="8"/>
    <x v="0"/>
    <s v="18/01/GALFPC112"/>
    <s v="Oui"/>
  </r>
  <r>
    <d v="2018-01-17T00:00:00"/>
    <s v="Frais de fonctionnement Odette pour la semaine"/>
    <x v="1"/>
    <x v="0"/>
    <n v="65000"/>
    <x v="11"/>
    <x v="0"/>
    <s v="18/01/GALFPC116"/>
    <s v="Oui"/>
  </r>
  <r>
    <d v="2018-01-17T00:00:00"/>
    <s v="Chèque 01366729   paiement CNSS 4ème timestre"/>
    <x v="10"/>
    <x v="1"/>
    <n v="6210000"/>
    <x v="2"/>
    <x v="0"/>
    <s v="18/01/GALFPq04"/>
    <s v="Oui"/>
  </r>
  <r>
    <d v="2018-01-17T00:00:00"/>
    <s v="Frais certification Chèque 01366729   paiement CNSS 4ème timestre"/>
    <x v="15"/>
    <x v="1"/>
    <n v="56500"/>
    <x v="2"/>
    <x v="0"/>
    <s v="18/01/GALFPq05"/>
    <s v="Oui"/>
  </r>
  <r>
    <d v="2018-01-17T00:00:00"/>
    <s v="Chèque 01366730   paiement RTS décembre 2017"/>
    <x v="10"/>
    <x v="1"/>
    <n v="462500"/>
    <x v="2"/>
    <x v="0"/>
    <s v="18/01/GALFPq06"/>
    <s v="Oui"/>
  </r>
  <r>
    <d v="2018-01-17T00:00:00"/>
    <s v="Frais certification Chèque 01366730   paiement RTS décembre 2017"/>
    <x v="15"/>
    <x v="1"/>
    <n v="56500"/>
    <x v="2"/>
    <x v="0"/>
    <s v="18/01/GALFPq07"/>
    <s v="Oui"/>
  </r>
  <r>
    <d v="2018-01-17T00:00:00"/>
    <s v="Transport Maison-Bureau AR"/>
    <x v="1"/>
    <x v="2"/>
    <n v="15000"/>
    <x v="5"/>
    <x v="0"/>
    <s v="18/01/GALFPC152"/>
    <s v="Oui"/>
  </r>
  <r>
    <d v="2018-01-17T00:00:00"/>
    <s v="Taxi moto Pita bourouwal tapé"/>
    <x v="1"/>
    <x v="2"/>
    <n v="15000"/>
    <x v="3"/>
    <x v="0"/>
    <s v="18/01/GALFPC50R5"/>
    <s v="Oui"/>
  </r>
  <r>
    <d v="2018-01-18T00:00:00"/>
    <s v="Taxi moto bourouwal tapé kambadaga"/>
    <x v="1"/>
    <x v="2"/>
    <n v="80000"/>
    <x v="3"/>
    <x v="0"/>
    <s v="18/01/GALFPC50R7"/>
    <s v="Oui"/>
  </r>
  <r>
    <d v="2018-01-18T00:00:00"/>
    <s v="Taxi  moto bourouwal tapé pita"/>
    <x v="1"/>
    <x v="2"/>
    <n v="15000"/>
    <x v="3"/>
    <x v="0"/>
    <s v="18/01/GALFPC50R8"/>
    <s v="Oui"/>
  </r>
  <r>
    <d v="2018-01-18T00:00:00"/>
    <s v="Ration journalière"/>
    <x v="2"/>
    <x v="2"/>
    <n v="80000"/>
    <x v="3"/>
    <x v="0"/>
    <s v="18/01/GALFPC50R9"/>
    <s v="Oui"/>
  </r>
  <r>
    <d v="2018-01-18T00:00:00"/>
    <s v="Frais dhôtel"/>
    <x v="2"/>
    <x v="2"/>
    <n v="160000"/>
    <x v="3"/>
    <x v="0"/>
    <s v="18/01/GALFPC50R30"/>
    <s v="Oui"/>
  </r>
  <r>
    <d v="2018-01-18T00:00:00"/>
    <s v="Transfére de credit à un trafiquant"/>
    <x v="12"/>
    <x v="2"/>
    <n v="10000"/>
    <x v="3"/>
    <x v="0"/>
    <s v="18/01/GALFPC50R10"/>
    <s v="Oui"/>
  </r>
  <r>
    <d v="2018-01-18T00:00:00"/>
    <s v="Transpor maison-bureau"/>
    <x v="1"/>
    <x v="2"/>
    <n v="13000"/>
    <x v="4"/>
    <x v="0"/>
    <s v="18/01/GALFPC120"/>
    <s v="Oui"/>
  </r>
  <r>
    <d v="2018-01-18T00:00:00"/>
    <s v="Taxi maison-bureau A/R"/>
    <x v="1"/>
    <x v="0"/>
    <n v="16000"/>
    <x v="1"/>
    <x v="0"/>
    <s v="18/01/GALFPC60"/>
    <s v="Oui"/>
  </r>
  <r>
    <d v="2018-01-18T00:00:00"/>
    <s v="Transport Maison-Bureau AR"/>
    <x v="1"/>
    <x v="2"/>
    <n v="15000"/>
    <x v="5"/>
    <x v="0"/>
    <s v="18/01/GALFPC152"/>
    <s v="Oui"/>
  </r>
  <r>
    <d v="2018-01-18T00:00:00"/>
    <s v="Transport pour Achat billet d'avion et certifier les chèques"/>
    <x v="1"/>
    <x v="2"/>
    <n v="70000"/>
    <x v="5"/>
    <x v="0"/>
    <s v="18/01/GALFR"/>
    <s v="Oui"/>
  </r>
  <r>
    <d v="2018-01-18T00:00:00"/>
    <s v="Achat de billet Charlotte pour Dakar-Conakry-Dakar"/>
    <x v="16"/>
    <x v="6"/>
    <n v="2720000"/>
    <x v="12"/>
    <x v="0"/>
    <s v="18/01/GALFPC118"/>
    <s v="Oui"/>
  </r>
  <r>
    <d v="2018-01-18T00:00:00"/>
    <s v="Frais taxi moto bureau-Interpol-Cour d'Appel pour requisitionet suivi juridique cas famille Sidimé"/>
    <x v="1"/>
    <x v="6"/>
    <n v="70000"/>
    <x v="8"/>
    <x v="0"/>
    <s v="18/01/GALFPC119"/>
    <s v="Oui"/>
  </r>
  <r>
    <d v="2018-01-18T00:00:00"/>
    <s v="Taxi moto pita darou "/>
    <x v="1"/>
    <x v="2"/>
    <n v="110000"/>
    <x v="3"/>
    <x v="0"/>
    <s v="18/01/GALFPC50R11"/>
    <s v="Oui"/>
  </r>
  <r>
    <d v="2018-01-19T00:00:00"/>
    <s v="Ration journalière"/>
    <x v="2"/>
    <x v="2"/>
    <n v="80000"/>
    <x v="3"/>
    <x v="0"/>
    <s v="18/01/GALFPC50R12"/>
    <s v="Oui"/>
  </r>
  <r>
    <d v="2018-01-19T00:00:00"/>
    <s v="Frais dhôtel"/>
    <x v="2"/>
    <x v="2"/>
    <n v="160000"/>
    <x v="3"/>
    <x v="0"/>
    <s v="18/01/GALFPC50R30"/>
    <s v="Oui"/>
  </r>
  <r>
    <d v="2018-01-19T00:00:00"/>
    <s v="Achat de carte de recharge orange"/>
    <x v="9"/>
    <x v="2"/>
    <n v="15000"/>
    <x v="3"/>
    <x v="0"/>
    <s v="18/01/GALFCR"/>
    <s v="Oui"/>
  </r>
  <r>
    <d v="2018-01-19T00:00:00"/>
    <s v="Taxi maison-bureau A/R"/>
    <x v="1"/>
    <x v="0"/>
    <n v="16000"/>
    <x v="1"/>
    <x v="0"/>
    <s v="18/01/GALFPC60"/>
    <s v="Oui"/>
  </r>
  <r>
    <d v="2018-01-19T00:00:00"/>
    <s v="Frais taxi moto bureau -centre ville pour le suivi du cas chimpanzé sierra"/>
    <x v="1"/>
    <x v="0"/>
    <n v="60000"/>
    <x v="1"/>
    <x v="0"/>
    <s v="18/01/GALFPC124"/>
    <s v="Oui"/>
  </r>
  <r>
    <d v="2018-01-19T00:00:00"/>
    <s v="Frais impression ordonnance de renvoie cas chimpanzé Sierra"/>
    <x v="5"/>
    <x v="1"/>
    <n v="15000"/>
    <x v="1"/>
    <x v="0"/>
    <s v="18/01/GALFPC126"/>
    <s v="Oui"/>
  </r>
  <r>
    <d v="2018-01-19T00:00:00"/>
    <s v="Taxi moto bureau -cabine orange money pour Paiement frais de l'huissier"/>
    <x v="1"/>
    <x v="0"/>
    <n v="5000"/>
    <x v="1"/>
    <x v="0"/>
    <s v="18/01/GALFPC129"/>
    <s v="Oui"/>
  </r>
  <r>
    <d v="2018-01-19T00:00:00"/>
    <s v="Transport E37 pour dépôt de transfert/orange money à E19 en enquête à Pita"/>
    <x v="1"/>
    <x v="2"/>
    <n v="5000"/>
    <x v="5"/>
    <x v="0"/>
    <s v="18/01/GALFPC128"/>
    <s v="Oui"/>
  </r>
  <r>
    <d v="2018-01-19T00:00:00"/>
    <s v="Transport Maison-Bureau AR"/>
    <x v="1"/>
    <x v="2"/>
    <n v="15000"/>
    <x v="5"/>
    <x v="0"/>
    <s v="18/01/GALFPC152"/>
    <s v="Oui"/>
  </r>
  <r>
    <d v="2018-01-19T00:00:00"/>
    <s v="Achat de (40) l de gasoil pour veh. Perso. Saidou pour son trasport maison bureau"/>
    <x v="1"/>
    <x v="6"/>
    <n v="320000"/>
    <x v="8"/>
    <x v="0"/>
    <s v="18/01/GALFPC133"/>
    <s v="Oui"/>
  </r>
  <r>
    <d v="2018-01-19T00:00:00"/>
    <s v="Paiement Bonus à Me SOVOGUI du cas Chimpanzé à Ouré Kaba (Mamou)"/>
    <x v="7"/>
    <x v="0"/>
    <n v="1000000"/>
    <x v="10"/>
    <x v="0"/>
    <s v="18/01/GALFPC121"/>
    <s v="Oui"/>
  </r>
  <r>
    <d v="2018-01-19T00:00:00"/>
    <s v="Frais de transfer/orange money de (760 000 fg)  à E19 en enquête en Pita"/>
    <x v="13"/>
    <x v="1"/>
    <n v="20000"/>
    <x v="10"/>
    <x v="0"/>
    <s v="18/01/GALFPC123"/>
    <s v="Oui"/>
  </r>
  <r>
    <d v="2018-01-19T00:00:00"/>
    <s v="Frais de fonctionnement Maïmouna Baldé pour la semaine"/>
    <x v="1"/>
    <x v="1"/>
    <n v="70000"/>
    <x v="10"/>
    <x v="0"/>
    <s v="18/01/GALFPC125"/>
    <s v="Oui"/>
  </r>
  <r>
    <d v="2018-01-19T00:00:00"/>
    <s v="Frais de fonctionnement Moné pour la semaine"/>
    <x v="1"/>
    <x v="1"/>
    <n v="150000"/>
    <x v="10"/>
    <x v="0"/>
    <s v="18/01/GALFPC127"/>
    <s v="Oui"/>
  </r>
  <r>
    <d v="2018-01-19T00:00:00"/>
    <s v="Frais de transfert/orange money à Sessou de (1 000 000 FG) pour paiement Bonus Me SOVOGUI"/>
    <x v="13"/>
    <x v="1"/>
    <n v="20000"/>
    <x v="10"/>
    <x v="0"/>
    <s v="18/01/GALFPC130"/>
    <s v="Oui"/>
  </r>
  <r>
    <d v="2018-01-19T00:00:00"/>
    <s v="Paiement transfert crédits E-recharge pour l'équipe du Bureau"/>
    <x v="9"/>
    <x v="1"/>
    <n v="400000"/>
    <x v="10"/>
    <x v="0"/>
    <s v="18/01/GALFPC131"/>
    <s v="Oui"/>
  </r>
  <r>
    <d v="2018-01-19T00:00:00"/>
    <s v="Paiement Bonus de l'opération cas Ivoire à Kamsar à Sessou, Odette,  E37 et à Baldé pour suivi juridique cas chimpanzé de Ouré kaba"/>
    <x v="7"/>
    <x v="3"/>
    <n v="1300000"/>
    <x v="10"/>
    <x v="0"/>
    <s v="18/01/GALFPC132"/>
    <s v="Oui"/>
  </r>
  <r>
    <d v="2018-01-19T00:00:00"/>
    <s v="Paiement transfert crédits E-recharge pour l'équipe du Bureau"/>
    <x v="9"/>
    <x v="1"/>
    <n v="400000"/>
    <x v="10"/>
    <x v="0"/>
    <s v="18/01/GALFPC134"/>
    <s v="Oui"/>
  </r>
  <r>
    <d v="2018-01-19T00:00:00"/>
    <s v="Taxi moto pita darou "/>
    <x v="1"/>
    <x v="2"/>
    <n v="60000"/>
    <x v="3"/>
    <x v="0"/>
    <s v="18/01/GALFPC50R13"/>
    <s v="Oui"/>
  </r>
  <r>
    <d v="2018-01-20T00:00:00"/>
    <s v="Ration journalière"/>
    <x v="2"/>
    <x v="2"/>
    <n v="80000"/>
    <x v="3"/>
    <x v="0"/>
    <s v="18/01/GALFPC50R14"/>
    <s v="Oui"/>
  </r>
  <r>
    <d v="2018-01-20T00:00:00"/>
    <s v="Frais dhôtel"/>
    <x v="2"/>
    <x v="2"/>
    <n v="160000"/>
    <x v="3"/>
    <x v="0"/>
    <s v="18/01/GALFPC50R30"/>
    <s v="Oui"/>
  </r>
  <r>
    <d v="2018-01-20T00:00:00"/>
    <s v="Taxi moto pour la gare routière de labé"/>
    <x v="1"/>
    <x v="2"/>
    <n v="5000"/>
    <x v="3"/>
    <x v="0"/>
    <s v="18/01/GALFPC50R15"/>
    <s v="Oui"/>
  </r>
  <r>
    <d v="2018-01-21T00:00:00"/>
    <s v="Taxi moto pour les enquêtes à labé"/>
    <x v="1"/>
    <x v="2"/>
    <n v="5000"/>
    <x v="3"/>
    <x v="0"/>
    <s v="18/01/GALFPC50R16"/>
    <s v="Oui"/>
  </r>
  <r>
    <d v="2018-01-21T00:00:00"/>
    <s v="Taxi pita labé "/>
    <x v="1"/>
    <x v="2"/>
    <n v="14000"/>
    <x v="3"/>
    <x v="0"/>
    <s v="18/01/GALFPC50TV"/>
    <s v="Oui"/>
  </r>
  <r>
    <d v="2018-01-21T00:00:00"/>
    <s v="Ration journalière"/>
    <x v="2"/>
    <x v="2"/>
    <n v="80000"/>
    <x v="3"/>
    <x v="0"/>
    <s v="18/01/GALFPC50R17"/>
    <s v="Oui"/>
  </r>
  <r>
    <d v="2018-01-21T00:00:00"/>
    <s v="taxi gare routière lhôtel"/>
    <x v="1"/>
    <x v="2"/>
    <n v="5000"/>
    <x v="3"/>
    <x v="0"/>
    <s v="18/01/GALFPC50R18"/>
    <s v="Oui"/>
  </r>
  <r>
    <d v="2018-01-21T00:00:00"/>
    <s v="Taxi  Labé pita "/>
    <x v="1"/>
    <x v="2"/>
    <n v="14000"/>
    <x v="3"/>
    <x v="0"/>
    <s v="18/01/GALFPC50TV"/>
    <s v="Oui"/>
  </r>
  <r>
    <d v="2018-01-21T00:00:00"/>
    <s v="achat carte recharge orange pour appeler un trafiquant"/>
    <x v="9"/>
    <x v="2"/>
    <n v="5000"/>
    <x v="3"/>
    <x v="0"/>
    <s v="18/01/GALFCR"/>
    <s v="Oui"/>
  </r>
  <r>
    <d v="2018-01-21T00:00:00"/>
    <s v="Frais dhôtel"/>
    <x v="2"/>
    <x v="2"/>
    <n v="160000"/>
    <x v="3"/>
    <x v="0"/>
    <s v="18/01/GALFPC50R30"/>
    <s v="Oui"/>
  </r>
  <r>
    <d v="2018-01-21T00:00:00"/>
    <s v="Taxi moto hôtel gare routiére"/>
    <x v="1"/>
    <x v="2"/>
    <n v="5000"/>
    <x v="3"/>
    <x v="0"/>
    <s v="18/01/GALFPC50R20"/>
    <s v="Oui"/>
  </r>
  <r>
    <d v="2018-01-22T00:00:00"/>
    <s v="Ration journalière"/>
    <x v="2"/>
    <x v="2"/>
    <n v="80000"/>
    <x v="3"/>
    <x v="0"/>
    <s v="18/01/GALFPC50R19"/>
    <s v="Oui"/>
  </r>
  <r>
    <d v="2018-01-22T00:00:00"/>
    <s v="Taxi Pita-Conakry"/>
    <x v="1"/>
    <x v="2"/>
    <n v="90000"/>
    <x v="3"/>
    <x v="0"/>
    <s v="18/01/GALFPC50TV"/>
    <s v="Oui"/>
  </r>
  <r>
    <d v="2018-01-22T00:00:00"/>
    <s v="Taxi maison-bureau A/R"/>
    <x v="1"/>
    <x v="0"/>
    <n v="16000"/>
    <x v="1"/>
    <x v="0"/>
    <s v="18/01/GALFPC173"/>
    <s v="Oui"/>
  </r>
  <r>
    <d v="2018-01-22T00:00:00"/>
    <s v="Transport Maison-Bureau AR"/>
    <x v="1"/>
    <x v="2"/>
    <n v="15000"/>
    <x v="5"/>
    <x v="0"/>
    <s v="18/01/GALFPC152"/>
    <s v="Oui"/>
  </r>
  <r>
    <d v="2018-01-22T00:00:00"/>
    <s v="Frais parking à l'Aéroport pour le voyage de Saidou à Dakar"/>
    <x v="1"/>
    <x v="2"/>
    <n v="5000"/>
    <x v="5"/>
    <x v="0"/>
    <s v="18/01/GALFPC145"/>
    <s v="Oui"/>
  </r>
  <r>
    <d v="2018-01-22T00:00:00"/>
    <s v="Transport Bureau-Banque en ville AR"/>
    <x v="1"/>
    <x v="2"/>
    <n v="70000"/>
    <x v="5"/>
    <x v="0"/>
    <s v="18/01/GALFPC136"/>
    <s v="Oui"/>
  </r>
  <r>
    <d v="2018-01-22T00:00:00"/>
    <s v="Transport Bureau-Banque en ville AR"/>
    <x v="1"/>
    <x v="2"/>
    <n v="70000"/>
    <x v="5"/>
    <x v="0"/>
    <s v="18/01/GALFPC144"/>
    <s v="Oui"/>
  </r>
  <r>
    <d v="2018-01-22T00:00:00"/>
    <s v="Frais impression en couleur analyse juridique cas ivoire Kamsar"/>
    <x v="5"/>
    <x v="1"/>
    <n v="35000"/>
    <x v="0"/>
    <x v="0"/>
    <s v="18/01/GALFR23"/>
    <s v="Oui"/>
  </r>
  <r>
    <d v="2018-01-22T00:00:00"/>
    <s v="Frais taxi moto bureau-cabinet Avocat pour dépôt analyse juridique cas Ivoitre Kamsar"/>
    <x v="1"/>
    <x v="0"/>
    <n v="65000"/>
    <x v="0"/>
    <x v="0"/>
    <s v="18/01/GALFR12"/>
    <s v="Oui"/>
  </r>
  <r>
    <d v="2018-01-22T00:00:00"/>
    <s v="Frais transport de l'analyse juridique au TPI de Boké"/>
    <x v="1"/>
    <x v="0"/>
    <n v="50000"/>
    <x v="0"/>
    <x v="0"/>
    <s v="18/01/GALFR13"/>
    <s v="Oui"/>
  </r>
  <r>
    <d v="2018-01-22T00:00:00"/>
    <s v="Frais taxi moto bureau-cabinet Avocat pour dépôt frais de voyage de l'avocat/Boké cas Ivoitre Kamsar"/>
    <x v="1"/>
    <x v="0"/>
    <n v="65000"/>
    <x v="0"/>
    <x v="0"/>
    <s v="18/01/GALFR15"/>
    <s v="Oui"/>
  </r>
  <r>
    <d v="2018-01-22T00:00:00"/>
    <s v="Travel subsistence Avocat pour suivi audiance cas Ivoire Kamsar"/>
    <x v="2"/>
    <x v="0"/>
    <n v="200000"/>
    <x v="0"/>
    <x v="0"/>
    <s v="18/01/GALFR"/>
    <s v="Oui"/>
  </r>
  <r>
    <d v="2018-01-22T00:00:00"/>
    <s v="Transport  (2) places  Conakry-Boké pour Audiance  cas Ivoire Kamsar"/>
    <x v="0"/>
    <x v="0"/>
    <n v="120000"/>
    <x v="0"/>
    <x v="0"/>
    <s v="18/01/GALFRtv"/>
    <s v="Oui"/>
  </r>
  <r>
    <d v="2018-01-22T00:00:00"/>
    <s v="Transport (2)  places Conakry-Boké A/R + courses internes et frais d'hôtel Avocat pour  suivi Audiance Cas Ivoire Kamsar"/>
    <x v="1"/>
    <x v="0"/>
    <n v="280000"/>
    <x v="0"/>
    <x v="0"/>
    <s v="18/01/GALFR17"/>
    <s v="Oui"/>
  </r>
  <r>
    <d v="2018-01-22T00:00:00"/>
    <s v="Frais d&quot;hôtel Avocat pour suivi Audiance cas Ivoire Kamsar"/>
    <x v="2"/>
    <x v="0"/>
    <n v="400000"/>
    <x v="0"/>
    <x v="0"/>
    <s v="18/01/GALFR17"/>
    <s v="Oui"/>
  </r>
  <r>
    <d v="2018-01-22T00:00:00"/>
    <s v="Travel subsistence baldé pour suivi audiance cas Ivoire Kamsar"/>
    <x v="2"/>
    <x v="0"/>
    <n v="80000"/>
    <x v="0"/>
    <x v="0"/>
    <s v="18/01/GALFR18"/>
    <s v="Oui"/>
  </r>
  <r>
    <d v="2018-01-22T00:00:00"/>
    <s v="Frais de fonctionnement Tamba  pour la seamine"/>
    <x v="1"/>
    <x v="4"/>
    <n v="50000"/>
    <x v="6"/>
    <x v="0"/>
    <s v="18/01/GALFPC147"/>
    <s v="Oui"/>
  </r>
  <r>
    <d v="2018-01-22T00:00:00"/>
    <s v="Frais de transport bureau-maison de presse pour paiement des Bonus cas Ivoire Kamsar et récuperation des journaux"/>
    <x v="1"/>
    <x v="4"/>
    <n v="40000"/>
    <x v="6"/>
    <x v="0"/>
    <s v="18/01/GALFPC151"/>
    <s v="Oui"/>
  </r>
  <r>
    <d v="2018-01-22T00:00:00"/>
    <s v="Paiement  Travel subsistence pour (8) jours à Charlotte"/>
    <x v="2"/>
    <x v="6"/>
    <n v="960000"/>
    <x v="12"/>
    <x v="0"/>
    <s v="18/01/GALFPC143"/>
    <s v="Oui"/>
  </r>
  <r>
    <d v="2018-01-22T00:00:00"/>
    <s v="Achat de (20) l de gasoil pour veh. Perso. Saidou pour son trasport maison bureau"/>
    <x v="1"/>
    <x v="6"/>
    <n v="160000"/>
    <x v="8"/>
    <x v="0"/>
    <s v="18/01/GALFPC135"/>
    <s v="Oui"/>
  </r>
  <r>
    <d v="2018-01-22T00:00:00"/>
    <s v="Achat de billet Saïdou  pour Conakry-Dakar-Conakry"/>
    <x v="16"/>
    <x v="6"/>
    <n v="4588000"/>
    <x v="8"/>
    <x v="0"/>
    <s v="18/01/GALFPC149"/>
    <s v="Oui"/>
  </r>
  <r>
    <d v="2018-01-22T00:00:00"/>
    <s v="Frais assurance Saïdou pour voyage à United Kingdom"/>
    <x v="17"/>
    <x v="6"/>
    <n v="156800"/>
    <x v="8"/>
    <x v="0"/>
    <s v="18/01/GALFPC154"/>
    <s v="Oui"/>
  </r>
  <r>
    <d v="2018-01-22T00:00:00"/>
    <s v="Frais formulaire et rendez-vous pourUnited Kingdom"/>
    <x v="17"/>
    <x v="6"/>
    <n v="200000"/>
    <x v="8"/>
    <x v="0"/>
    <s v="18/01/GALFPC154R01"/>
    <s v="Oui"/>
  </r>
  <r>
    <d v="2018-01-22T00:00:00"/>
    <s v="Achat d'un tube d'insecticide pour la chambre du bureau"/>
    <x v="5"/>
    <x v="1"/>
    <n v="20000"/>
    <x v="10"/>
    <x v="0"/>
    <s v="18/01/GALFPC137"/>
    <s v="Oui"/>
  </r>
  <r>
    <d v="2018-01-22T00:00:00"/>
    <s v="Frais defonctionnement Moné  pour la seamine"/>
    <x v="1"/>
    <x v="1"/>
    <n v="150000"/>
    <x v="10"/>
    <x v="0"/>
    <s v="18/01/GALFPC146"/>
    <s v="Oui"/>
  </r>
  <r>
    <d v="2018-01-22T00:00:00"/>
    <s v="Frais de fonctionnement Odette  pour la seamine"/>
    <x v="1"/>
    <x v="0"/>
    <n v="65000"/>
    <x v="11"/>
    <x v="0"/>
    <s v="18/01/GALFPC148"/>
    <s v="Oui"/>
  </r>
  <r>
    <d v="2018-01-22T00:00:00"/>
    <s v="Paiement Indamnité de fin de contrat pour tout solde à E17 "/>
    <x v="10"/>
    <x v="2"/>
    <n v="980646"/>
    <x v="9"/>
    <x v="0"/>
    <s v="18/01/GALFPC141"/>
    <s v="Oui"/>
  </r>
  <r>
    <d v="2018-01-22T00:00:00"/>
    <s v="Taxi maison-bureau A/R"/>
    <x v="1"/>
    <x v="0"/>
    <n v="16000"/>
    <x v="1"/>
    <x v="0"/>
    <s v="18/01/GALFPC173"/>
    <s v="Oui"/>
  </r>
  <r>
    <d v="2018-01-23T00:00:00"/>
    <s v="Taxi moto bureau -aeroport pour accompgner les bagages du Coordonnateur pour son voyage à Dakar"/>
    <x v="1"/>
    <x v="0"/>
    <n v="15000"/>
    <x v="1"/>
    <x v="0"/>
    <s v="18/01/GALFPC166"/>
    <s v="Oui"/>
  </r>
  <r>
    <d v="2018-01-23T00:00:00"/>
    <s v="transport Maison-Bureau AR"/>
    <x v="1"/>
    <x v="2"/>
    <n v="15000"/>
    <x v="5"/>
    <x v="0"/>
    <s v="18/01/GALFPC189"/>
    <s v="Oui"/>
  </r>
  <r>
    <d v="2018-01-23T00:00:00"/>
    <s v="Transport Bureau-Lanbamgni-banque en ville AR"/>
    <x v="1"/>
    <x v="2"/>
    <n v="110000"/>
    <x v="5"/>
    <x v="0"/>
    <s v="18/01/GALFPC159-160"/>
    <s v="Oui"/>
  </r>
  <r>
    <d v="2018-01-23T00:00:00"/>
    <s v="Frais taxi moto gare routière-Hôtel pour suivi audiance cas Ivoire Kmasar"/>
    <x v="0"/>
    <x v="0"/>
    <n v="5000"/>
    <x v="0"/>
    <x v="0"/>
    <s v="18/01/GALFR19"/>
    <s v="Oui"/>
  </r>
  <r>
    <d v="2018-01-23T00:00:00"/>
    <s v="Frais transport Tamba  bureau-radio Soleil FM pour émission cas Ivoire Kamsar et Chimpanzé Ouré Kaba"/>
    <x v="1"/>
    <x v="4"/>
    <n v="40000"/>
    <x v="6"/>
    <x v="0"/>
    <s v="18/01/GALFPC1165"/>
    <s v="Oui"/>
  </r>
  <r>
    <d v="2018-01-23T00:00:00"/>
    <s v="Paiement Bonus media site www.bcmediaorg cas  requisition TPI Mamou cas chimpanzé ouré kaba (Mamou)"/>
    <x v="7"/>
    <x v="4"/>
    <n v="100000"/>
    <x v="6"/>
    <x v="0"/>
    <s v="18/01/GALFPC150R21"/>
    <s v="Oui"/>
  </r>
  <r>
    <d v="2018-01-23T00:00:00"/>
    <s v="Paiement Bonus media site www.guineematin.com sur requisition  cas  chimpanzé à Ouré Kaba (Mamou)"/>
    <x v="7"/>
    <x v="4"/>
    <n v="100000"/>
    <x v="6"/>
    <x v="0"/>
    <s v="18/01/GALFPC150R22"/>
    <s v="Oui"/>
  </r>
  <r>
    <d v="2018-01-23T00:00:00"/>
    <s v="Paiement Bonus media site www.agpguinee.com  sur réquisition cas  chimpanzé à Ouré Kaba (Mamou)"/>
    <x v="7"/>
    <x v="4"/>
    <n v="100000"/>
    <x v="6"/>
    <x v="0"/>
    <s v="18/01/GALFPC150R23"/>
    <s v="Oui"/>
  </r>
  <r>
    <d v="2018-01-23T00:00:00"/>
    <s v="Paiement Bonus media site www.leverificateur.net pour réquisition cas  chimpanzé à Ouré Kaba (Mamou)"/>
    <x v="7"/>
    <x v="4"/>
    <n v="100000"/>
    <x v="6"/>
    <x v="0"/>
    <s v="18/01/GALFPC150R24"/>
    <s v="Oui"/>
  </r>
  <r>
    <d v="2018-01-23T00:00:00"/>
    <s v="Paiement Bonus media site www.lemakona.com  pour réquisition ca chimpanzé à Ouré Kaba (Mamou)"/>
    <x v="7"/>
    <x v="4"/>
    <n v="100000"/>
    <x v="6"/>
    <x v="0"/>
    <s v="18/01/GALFPC150R25"/>
    <s v="Oui"/>
  </r>
  <r>
    <d v="2018-01-23T00:00:00"/>
    <s v="Paiement Bonus media site www.leprojecteurguinee.com  pour réquisition cas  chimpanzé à Ouré Kaba (Mamou)"/>
    <x v="7"/>
    <x v="4"/>
    <n v="100000"/>
    <x v="6"/>
    <x v="0"/>
    <s v="18/01/GALFPC150R26"/>
    <s v="Oui"/>
  </r>
  <r>
    <d v="2018-01-23T00:00:00"/>
    <s v="Paiement Bonus media à guineelive.com  pour réquisition cas  chimpanzé à Ouré Kaba (Mamou)"/>
    <x v="7"/>
    <x v="4"/>
    <n v="100000"/>
    <x v="6"/>
    <x v="0"/>
    <s v="18/01/GALFPC150R27"/>
    <s v="Oui"/>
  </r>
  <r>
    <d v="2018-01-23T00:00:00"/>
    <s v="Paiement Bonus media site www.levericateur.net  cas Ivoire à Kamsar"/>
    <x v="7"/>
    <x v="4"/>
    <n v="100000"/>
    <x v="6"/>
    <x v="0"/>
    <s v="18/01/GALFPC150R42"/>
    <s v="Oui"/>
  </r>
  <r>
    <d v="2018-01-23T00:00:00"/>
    <s v="Paiement Bonus media site www.visionguinee.info cas Ivoire à Kamsar"/>
    <x v="7"/>
    <x v="4"/>
    <n v="100000"/>
    <x v="6"/>
    <x v="0"/>
    <s v="18/01/GALFPC150R43"/>
    <s v="Oui"/>
  </r>
  <r>
    <d v="2018-01-23T00:00:00"/>
    <s v="Paiement Bonus media site www.lemakona.com cas ivoire à Kamsar"/>
    <x v="7"/>
    <x v="4"/>
    <n v="100000"/>
    <x v="6"/>
    <x v="0"/>
    <s v="18/01/GALFPC150R44"/>
    <s v="Oui"/>
  </r>
  <r>
    <d v="2018-01-23T00:00:00"/>
    <s v="Paiement Bonus media site www.leptojecteurguinee.com  cas Ivoire à kamsar"/>
    <x v="7"/>
    <x v="4"/>
    <n v="100000"/>
    <x v="6"/>
    <x v="0"/>
    <s v="18/01/GALFPC150R45"/>
    <s v="Oui"/>
  </r>
  <r>
    <d v="2018-01-23T00:00:00"/>
    <s v="Paiement Bonus media site www.guineelive.com  cas Ivoire à Kamsar"/>
    <x v="7"/>
    <x v="4"/>
    <n v="100000"/>
    <x v="6"/>
    <x v="0"/>
    <s v="18/01/GALFPC150R46"/>
    <s v="Oui"/>
  </r>
  <r>
    <d v="2018-01-23T00:00:00"/>
    <s v="Paiement Bonus media à la radio soleil FM pour cas réquisition dans l'affaire chimpanzé à mamou"/>
    <x v="7"/>
    <x v="4"/>
    <n v="100000"/>
    <x v="6"/>
    <x v="0"/>
    <s v="18/01/GALFPC150R28"/>
    <s v="Oui"/>
  </r>
  <r>
    <d v="2018-01-23T00:00:00"/>
    <s v="Frais deplacement taxi ville Charlotte du bureau-centre ville pour les courses du Projet"/>
    <x v="1"/>
    <x v="6"/>
    <n v="110000"/>
    <x v="12"/>
    <x v="0"/>
    <s v="18/01/GALFPC168"/>
    <s v="Oui"/>
  </r>
  <r>
    <d v="2018-01-23T00:00:00"/>
    <s v="Taxi moto bureau-centre ville A/R pour recupération attestation d'accueil en France"/>
    <x v="1"/>
    <x v="6"/>
    <n v="80000"/>
    <x v="8"/>
    <x v="0"/>
    <s v="18/01/GALFPC154R02"/>
    <s v="Oui"/>
  </r>
  <r>
    <d v="2018-01-23T00:00:00"/>
    <s v="Taxi moto  Ambassade United Kingdom pour l'Aéroport"/>
    <x v="1"/>
    <x v="6"/>
    <n v="50000"/>
    <x v="8"/>
    <x v="0"/>
    <s v="18/01/GALFPC155R04"/>
    <s v="Oui"/>
  </r>
  <r>
    <d v="2018-01-23T00:00:00"/>
    <s v="Travel subsistence pour (3) jours  et frais taxi à Dakar pour l'obtention de visa pour la France"/>
    <x v="2"/>
    <x v="6"/>
    <n v="820000"/>
    <x v="8"/>
    <x v="0"/>
    <s v="18/01/GALFPC157"/>
    <s v="Oui"/>
  </r>
  <r>
    <d v="2018-01-23T00:00:00"/>
    <s v="Paiement  Thierno Ousmane Baldé avance pour une mission de relâche de chimpanzé au CCC"/>
    <x v="4"/>
    <x v="1"/>
    <n v="1500000"/>
    <x v="10"/>
    <x v="0"/>
    <s v="18/01/GALFPC161"/>
    <s v="Oui"/>
  </r>
  <r>
    <d v="2018-01-23T00:00:00"/>
    <s v="Paiement facture N001/071527A BSPS pour janvier/18 pour la securité du bureau de (2) agents "/>
    <x v="4"/>
    <x v="1"/>
    <n v="2000000"/>
    <x v="10"/>
    <x v="0"/>
    <s v="18/01/GALFPC162 f001"/>
    <s v="Oui"/>
  </r>
  <r>
    <d v="2018-01-23T00:00:00"/>
    <s v="Achat d'un tube d'encre noir pour l'imprimante du bureau"/>
    <x v="5"/>
    <x v="1"/>
    <n v="750000"/>
    <x v="10"/>
    <x v="0"/>
    <s v="18/01/GALFPC163"/>
    <s v="Oui"/>
  </r>
  <r>
    <d v="2018-01-23T00:00:00"/>
    <s v="Frais taxi moto bureau-centre ville (Amssade Grande Bretagne) pour dépôt de courier"/>
    <x v="1"/>
    <x v="0"/>
    <n v="70000"/>
    <x v="11"/>
    <x v="0"/>
    <s v="18/01/GALFPC164"/>
    <s v="Oui"/>
  </r>
  <r>
    <d v="2018-01-23T00:00:00"/>
    <s v="Taxi bureau maison"/>
    <x v="1"/>
    <x v="2"/>
    <n v="15000"/>
    <x v="3"/>
    <x v="0"/>
    <s v="18/01/GALFPC50R22"/>
    <s v="Oui"/>
  </r>
  <r>
    <d v="2018-01-24T00:00:00"/>
    <s v="Taxi maison-bureau A/R"/>
    <x v="1"/>
    <x v="0"/>
    <n v="16000"/>
    <x v="1"/>
    <x v="0"/>
    <s v="18/01/GALFPC173"/>
    <s v="Oui"/>
  </r>
  <r>
    <d v="2018-01-24T00:00:00"/>
    <s v="Transport Maison-Bureau AR"/>
    <x v="1"/>
    <x v="2"/>
    <n v="15000"/>
    <x v="5"/>
    <x v="0"/>
    <s v="18/01/GALFPC189"/>
    <s v="Oui"/>
  </r>
  <r>
    <d v="2018-01-24T00:00:00"/>
    <s v="Transport E et Forets-Immigration-banque en ville A/R pour renouvellement visa d'entrée de Charlotte"/>
    <x v="0"/>
    <x v="2"/>
    <n v="50000"/>
    <x v="5"/>
    <x v="0"/>
    <s v="18/01/GALFPC169"/>
    <s v="Oui"/>
  </r>
  <r>
    <d v="2018-01-24T00:00:00"/>
    <s v="Travel subsistence baldé pour suivi audiance cas Ivoire Kamsar"/>
    <x v="2"/>
    <x v="0"/>
    <n v="80000"/>
    <x v="0"/>
    <x v="0"/>
    <s v="18/01/GALFR20"/>
    <s v="Oui"/>
  </r>
  <r>
    <d v="2018-01-24T00:00:00"/>
    <s v="Frais d'Hôtel (1) une nuité Baldé pour suivi audiance cas Ivoire Kamsar"/>
    <x v="2"/>
    <x v="0"/>
    <n v="250000"/>
    <x v="0"/>
    <x v="0"/>
    <s v="18/01/GALFF55"/>
    <s v="Oui"/>
  </r>
  <r>
    <d v="2018-01-24T00:00:00"/>
    <s v="Frais taxi moto TPI Boké-Gare routière Conakry pour retour après suivi audiance  cas Ivoire Kamsar"/>
    <x v="1"/>
    <x v="0"/>
    <n v="5000"/>
    <x v="0"/>
    <x v="0"/>
    <s v="18/01/GALFR21"/>
    <s v="Oui"/>
  </r>
  <r>
    <d v="2018-01-24T00:00:00"/>
    <s v="Frais taxi moto Gare routière-maison pour retour après suivi Audiance  cas Ivoire Kamsar"/>
    <x v="1"/>
    <x v="0"/>
    <n v="10000"/>
    <x v="0"/>
    <x v="0"/>
    <s v="18/01/GALFR22"/>
    <s v="Oui"/>
  </r>
  <r>
    <d v="2018-01-24T00:00:00"/>
    <s v="Transport  (2) places  Boké-Conakry  pour Audiance  cas Ivoire Kamsar"/>
    <x v="1"/>
    <x v="0"/>
    <n v="120000"/>
    <x v="0"/>
    <x v="0"/>
    <s v="18/01/GALFR2TV"/>
    <s v="Oui"/>
  </r>
  <r>
    <d v="2018-01-24T00:00:00"/>
    <s v="Frais de revoivellement de visa d'entrée et sortieet carte de séjour de Charlotte pour 2018"/>
    <x v="17"/>
    <x v="6"/>
    <n v="1500000"/>
    <x v="12"/>
    <x v="0"/>
    <s v="18/01/GALFPC174"/>
    <s v="Oui"/>
  </r>
  <r>
    <d v="2018-01-24T00:00:00"/>
    <s v="Achat de (20) litres de gasoil pour véh. Perso Saidou pour transport maison-bureau"/>
    <x v="1"/>
    <x v="6"/>
    <n v="160000"/>
    <x v="8"/>
    <x v="0"/>
    <s v="18/01/GALFPC175"/>
    <s v="Oui"/>
  </r>
  <r>
    <d v="2018-01-24T00:00:00"/>
    <s v="Frais main d'œuvre Kerfala Camara pour entretien et arrogeage des fleures de la cours du bueau"/>
    <x v="4"/>
    <x v="1"/>
    <n v="25000"/>
    <x v="10"/>
    <x v="0"/>
    <s v="18/01/GALFPC167"/>
    <s v="Oui"/>
  </r>
  <r>
    <d v="2018-01-24T00:00:00"/>
    <s v="Achat d'eau minerale pour l'équipe du bureau"/>
    <x v="10"/>
    <x v="5"/>
    <n v="35000"/>
    <x v="10"/>
    <x v="0"/>
    <s v="18/01/GALFPC170"/>
    <s v="Oui"/>
  </r>
  <r>
    <d v="2018-01-24T00:00:00"/>
    <s v="Taxi bureau maison"/>
    <x v="1"/>
    <x v="2"/>
    <n v="15000"/>
    <x v="3"/>
    <x v="0"/>
    <s v="18/01/GALFPC50R23"/>
    <s v="Oui"/>
  </r>
  <r>
    <d v="2018-01-25T00:00:00"/>
    <s v="Taxi maison-bureau A/R"/>
    <x v="1"/>
    <x v="0"/>
    <n v="16000"/>
    <x v="1"/>
    <x v="0"/>
    <s v="18/01/GALFPC173"/>
    <s v="Oui"/>
  </r>
  <r>
    <d v="2018-01-25T00:00:00"/>
    <s v="Transport Maison-Bureau AR"/>
    <x v="1"/>
    <x v="2"/>
    <n v="15000"/>
    <x v="5"/>
    <x v="0"/>
    <s v="18/01/GALFPC189"/>
    <s v="Oui"/>
  </r>
  <r>
    <d v="2018-01-25T00:00:00"/>
    <s v="Achat de petit dejeuner pendant la rencontre le point focal de la CITES"/>
    <x v="2"/>
    <x v="6"/>
    <n v="50000"/>
    <x v="12"/>
    <x v="0"/>
    <s v="18/01/GALFPC178"/>
    <s v="Oui"/>
  </r>
  <r>
    <d v="2018-01-25T00:00:00"/>
    <s v="Frais  de deplacement taxi ville de Charlotte  du bureau-DNEA-Interpol pour les course du Projet"/>
    <x v="1"/>
    <x v="6"/>
    <n v="100000"/>
    <x v="12"/>
    <x v="0"/>
    <s v="18/01/GALFPC179"/>
    <s v="Oui"/>
  </r>
  <r>
    <d v="2018-01-25T00:00:00"/>
    <s v="Achat de porte carte de visite, boites de clas, chemises à rabats"/>
    <x v="5"/>
    <x v="1"/>
    <n v="76000"/>
    <x v="10"/>
    <x v="0"/>
    <s v="18/01/GALFPC180"/>
    <s v="Oui"/>
  </r>
  <r>
    <d v="2018-01-25T00:00:00"/>
    <s v="Paiement transfert crédits E-recharge pour l'équipe du Bureau"/>
    <x v="9"/>
    <x v="1"/>
    <n v="400000"/>
    <x v="10"/>
    <x v="0"/>
    <s v="18/01/GALFPC181"/>
    <s v="Oui"/>
  </r>
  <r>
    <d v="2018-01-25T00:00:00"/>
    <s v="Frais de photocopie en couleur et en noir document juridique"/>
    <x v="5"/>
    <x v="1"/>
    <n v="62000"/>
    <x v="10"/>
    <x v="0"/>
    <s v="18/01/GALFPC182"/>
    <s v="Oui"/>
  </r>
  <r>
    <d v="2018-01-25T00:00:00"/>
    <s v="Paiement Travel subsistence de l'équipe GALF pour la visite du parc PNHN à Sidakôrô"/>
    <x v="2"/>
    <x v="1"/>
    <n v="1800000"/>
    <x v="10"/>
    <x v="0"/>
    <s v="18/01/GALFPC183"/>
    <s v="Oui"/>
  </r>
  <r>
    <d v="2018-01-25T00:00:00"/>
    <s v="Frais transport A/R bureau-centre ville (BPMG) pour dépôt de lettre de virement salaire janvier/18"/>
    <x v="1"/>
    <x v="0"/>
    <n v="70000"/>
    <x v="11"/>
    <x v="0"/>
    <s v="18/01/GALFPC176"/>
    <s v="Oui"/>
  </r>
  <r>
    <d v="2018-01-25T00:00:00"/>
    <s v="Complement  frais transport A/R bureau-centre ville (BPMG) pour dépôt de lettre de virement salaire janvier/18"/>
    <x v="1"/>
    <x v="0"/>
    <n v="20000"/>
    <x v="11"/>
    <x v="0"/>
    <s v="18/01/GALFPC177"/>
    <s v="Oui"/>
  </r>
  <r>
    <d v="2018-01-25T00:00:00"/>
    <s v="Salaire Tamba Fatou Oularé  octobre/2017"/>
    <x v="10"/>
    <x v="4"/>
    <n v="2613750"/>
    <x v="2"/>
    <x v="0"/>
    <s v="18/01/GALFl10Pq08"/>
    <s v="Oui"/>
  </r>
  <r>
    <d v="2018-01-25T00:00:00"/>
    <s v="Salaire Sekou Castro Kourouma  octobre/2017"/>
    <x v="10"/>
    <x v="0"/>
    <n v="2913750"/>
    <x v="2"/>
    <x v="0"/>
    <s v="18/01/GALFl10Pq08"/>
    <s v="Oui"/>
  </r>
  <r>
    <d v="2018-01-25T00:00:00"/>
    <s v="Salaire Odette Kamano  octobre/2017"/>
    <x v="10"/>
    <x v="0"/>
    <n v="2613750"/>
    <x v="2"/>
    <x v="0"/>
    <s v="18/01/GALFl10Pq08"/>
    <s v="Oui"/>
  </r>
  <r>
    <d v="2018-01-25T00:00:00"/>
    <s v="Salaire Mamadou Saliou Baldé  octobre/2017"/>
    <x v="10"/>
    <x v="0"/>
    <n v="2213750"/>
    <x v="2"/>
    <x v="0"/>
    <s v="18/01/GALFl10Pq08"/>
    <s v="Oui"/>
  </r>
  <r>
    <d v="2018-01-25T00:00:00"/>
    <s v="Salaire Aissatou Sessou novembre /2017"/>
    <x v="10"/>
    <x v="0"/>
    <n v="2213750"/>
    <x v="2"/>
    <x v="0"/>
    <s v="18/01/GALFl10Pq08"/>
    <s v="Oui"/>
  </r>
  <r>
    <d v="2018-01-25T00:00:00"/>
    <s v="Salaire Mamadou Oury Diallo novembre /2017"/>
    <x v="10"/>
    <x v="2"/>
    <n v="2000000"/>
    <x v="2"/>
    <x v="0"/>
    <s v="18/01/GALFl10Pq08"/>
    <s v="Oui"/>
  </r>
  <r>
    <d v="2018-01-25T00:00:00"/>
    <s v="Achat de (33)l gasoile  1er véhicule location pour la visite du parc du Huat niger à Sidakoro et le CCC"/>
    <x v="1"/>
    <x v="1"/>
    <n v="264000"/>
    <x v="10"/>
    <x v="0"/>
    <s v="18/01/GALFPC184R38"/>
    <s v="Oui"/>
  </r>
  <r>
    <d v="2018-01-26T00:00:00"/>
    <s v="Taxi maison-bureau A/R"/>
    <x v="1"/>
    <x v="0"/>
    <n v="16000"/>
    <x v="1"/>
    <x v="0"/>
    <s v="18/01/GALFPC173"/>
    <s v="Oui"/>
  </r>
  <r>
    <d v="2018-01-26T00:00:00"/>
    <s v="Achat de (34)l gasoile 2em véhicule location pour la visite du parc du Huat niger à Sidakoro et le CCC"/>
    <x v="1"/>
    <x v="1"/>
    <n v="277500"/>
    <x v="10"/>
    <x v="0"/>
    <s v="18/01/GALFPC184R39"/>
    <s v="Oui"/>
  </r>
  <r>
    <d v="2018-01-26T00:00:00"/>
    <s v="Achat de (20) l de gasoil au marché noir pour le groupe électrogène de du parc Haut Niger"/>
    <x v="5"/>
    <x v="1"/>
    <n v="215000"/>
    <x v="10"/>
    <x v="0"/>
    <s v="18/01/GALFPC184R02"/>
    <s v="Oui"/>
  </r>
  <r>
    <d v="2018-01-26T00:00:00"/>
    <s v="Achat de nouritures pour le parc du Haut Niger"/>
    <x v="5"/>
    <x v="1"/>
    <n v="500000"/>
    <x v="10"/>
    <x v="0"/>
    <s v="18/01/GALFPC184R03"/>
    <s v="Oui"/>
  </r>
  <r>
    <d v="2018-01-27T00:00:00"/>
    <s v="Achat de (51) l de gasoil pour le 1er véhicule de location pour la visite du parc Haut Nigert"/>
    <x v="1"/>
    <x v="1"/>
    <n v="408000"/>
    <x v="10"/>
    <x v="0"/>
    <s v="18/01/GALFPC184R04"/>
    <s v="Oui"/>
  </r>
  <r>
    <d v="2018-01-28T00:00:00"/>
    <s v="Achat de (47) l de gasoil pour le 2eme  véhicule de location pour la visite du parc Haut Nigert"/>
    <x v="1"/>
    <x v="1"/>
    <n v="376000"/>
    <x v="10"/>
    <x v="0"/>
    <s v="18/01/GALFPC184R05"/>
    <s v="Oui"/>
  </r>
  <r>
    <d v="2018-01-28T00:00:00"/>
    <s v="Achat de (32) l de gasoil pour le 1er véhicule de location pour la visite du parc Haut Nigert"/>
    <x v="1"/>
    <x v="1"/>
    <n v="256000"/>
    <x v="10"/>
    <x v="0"/>
    <s v="18/01/GALFPC184R50"/>
    <s v="Oui"/>
  </r>
  <r>
    <d v="2018-01-28T00:00:00"/>
    <s v="Achat de (39,56) l de gasoil pour le 1er véhicule de location pour la visite du parc Haut Nigert"/>
    <x v="1"/>
    <x v="1"/>
    <n v="316500"/>
    <x v="10"/>
    <x v="0"/>
    <s v="18/01/GALFPC184R49"/>
    <s v="Oui"/>
  </r>
  <r>
    <d v="2018-01-28T00:00:00"/>
    <s v="Frais taxi moto bureau-Cour d'Appel-Cabinet pour retrait de la cellule de citation et dépôt au cabinet de l'Huissier pour signication"/>
    <x v="1"/>
    <x v="0"/>
    <n v="75000"/>
    <x v="1"/>
    <x v="0"/>
    <s v="18/01/GALFPC191"/>
    <s v="Oui"/>
  </r>
  <r>
    <d v="2018-01-29T00:00:00"/>
    <s v="Transport Maison-Bureau AR"/>
    <x v="1"/>
    <x v="2"/>
    <n v="15000"/>
    <x v="5"/>
    <x v="0"/>
    <s v="18/01/GALFPC189"/>
    <s v="Oui"/>
  </r>
  <r>
    <d v="2018-01-29T00:00:00"/>
    <s v="Transport bureau-Cabine de transfer/orange money "/>
    <x v="1"/>
    <x v="2"/>
    <n v="5000"/>
    <x v="5"/>
    <x v="0"/>
    <s v="18/01/GALFPC192"/>
    <s v="Oui"/>
  </r>
  <r>
    <d v="2018-01-29T00:00:00"/>
    <s v="Transport (2) places Conakry-Mamou pour suivi Audiance cas bébé chimpanzé Ouré Kaba "/>
    <x v="1"/>
    <x v="0"/>
    <n v="120000"/>
    <x v="0"/>
    <x v="0"/>
    <s v="18/01/GALFR2-3"/>
    <s v="Oui"/>
  </r>
  <r>
    <d v="2018-01-29T00:00:00"/>
    <s v="Frais taxi moto Gare routière-maison pour retour après suivi Audiance  cas Ivoire Kamsar"/>
    <x v="1"/>
    <x v="0"/>
    <n v="5000"/>
    <x v="0"/>
    <x v="0"/>
    <s v="18/01/GALFR1"/>
    <s v="Oui"/>
  </r>
  <r>
    <d v="2018-01-29T00:00:00"/>
    <s v="Travel subsistence baldé pour suivi audiance cas chimpanzé Ouré kaba"/>
    <x v="2"/>
    <x v="0"/>
    <n v="80000"/>
    <x v="0"/>
    <x v="0"/>
    <s v="18/01/GALFR2"/>
    <s v="Oui"/>
  </r>
  <r>
    <d v="2018-01-29T00:00:00"/>
    <s v="Frais taxi moto gare routière-Hôtel  pour suivi Audiance  cas chimpanzé"/>
    <x v="1"/>
    <x v="0"/>
    <n v="4000"/>
    <x v="0"/>
    <x v="0"/>
    <s v="18/01/GALFR3"/>
    <s v="Oui"/>
  </r>
  <r>
    <d v="2018-01-29T00:00:00"/>
    <s v="Frais Hôtel (1) une nuitée à Boké"/>
    <x v="2"/>
    <x v="0"/>
    <n v="250000"/>
    <x v="0"/>
    <x v="0"/>
    <s v="18/01/GALFF05"/>
    <s v="Oui"/>
  </r>
  <r>
    <d v="2018-01-29T00:00:00"/>
    <s v="Paiement  Bonus pour couverture  à la radio BoliWare FM dans l'émission 'Hirdè&quot; pour réquisition cas chimpanzé Ouré Kaba (mamou)"/>
    <x v="7"/>
    <x v="4"/>
    <n v="210000"/>
    <x v="6"/>
    <x v="0"/>
    <s v="18/01/GALFPC187"/>
    <s v="Oui"/>
  </r>
  <r>
    <d v="2018-01-29T00:00:00"/>
    <s v="Frais de fonctionnement Tamba pour la semaine"/>
    <x v="1"/>
    <x v="4"/>
    <n v="50000"/>
    <x v="6"/>
    <x v="0"/>
    <s v="18/01/GALFPC188"/>
    <s v="Oui"/>
  </r>
  <r>
    <d v="2018-01-29T00:00:00"/>
    <s v="Achat (20)l d'essence pour veh. Perso. Pour le transport maison-bureau"/>
    <x v="1"/>
    <x v="6"/>
    <n v="160000"/>
    <x v="8"/>
    <x v="0"/>
    <s v="18/01/GALFPC186"/>
    <s v="Oui"/>
  </r>
  <r>
    <d v="2018-01-29T00:00:00"/>
    <s v="Frais de fonctionnement Maïmouna  pour la semaine"/>
    <x v="1"/>
    <x v="1"/>
    <n v="70000"/>
    <x v="10"/>
    <x v="0"/>
    <s v="18/01/GALFPC190"/>
    <s v="Oui"/>
  </r>
  <r>
    <d v="2018-01-29T00:00:00"/>
    <s v="Frais de fonctionnement Moné pour la semaine"/>
    <x v="1"/>
    <x v="1"/>
    <n v="150000"/>
    <x v="10"/>
    <x v="0"/>
    <s v="18/01/GALFPC193"/>
    <s v="Oui"/>
  </r>
  <r>
    <d v="2018-01-29T00:00:00"/>
    <s v="Paiemet frais de location de deux (2) véhicules pour (3) jours pour le visite de l'équipe de GALF au parc nationa haut Niger de Sidakôro (Faranah)"/>
    <x v="1"/>
    <x v="1"/>
    <n v="5100000"/>
    <x v="10"/>
    <x v="0"/>
    <s v="18/01/GALFPC195"/>
    <s v="Oui"/>
  </r>
  <r>
    <d v="2018-01-29T00:00:00"/>
    <s v="Transport Maison-Bureau AR"/>
    <x v="1"/>
    <x v="2"/>
    <n v="15000"/>
    <x v="5"/>
    <x v="0"/>
    <s v="18/01/GALFPC189"/>
    <s v="Oui"/>
  </r>
  <r>
    <d v="2018-01-29T00:00:00"/>
    <s v="Taxi maison-bureau A/R"/>
    <x v="1"/>
    <x v="0"/>
    <n v="16000"/>
    <x v="1"/>
    <x v="0"/>
    <s v="18/01/GALFPC173"/>
    <s v="Oui"/>
  </r>
  <r>
    <d v="2018-01-30T00:00:00"/>
    <s v="Transport pour le dépôt de la demande de requisition à l'interpool"/>
    <x v="1"/>
    <x v="2"/>
    <n v="70000"/>
    <x v="5"/>
    <x v="0"/>
    <s v="18/01/GALFPC196"/>
    <s v="Oui"/>
  </r>
  <r>
    <d v="2018-01-30T00:00:00"/>
    <s v="Frais taxi moto Hôtel-TPI Mamou pour suivi Audiance  cas chimpanzé"/>
    <x v="0"/>
    <x v="0"/>
    <n v="3000"/>
    <x v="0"/>
    <x v="0"/>
    <s v="18/01/GALFR3"/>
    <s v="Oui"/>
  </r>
  <r>
    <d v="2018-01-30T00:00:00"/>
    <s v="Travel subsistence Baldé suivi audiance cas chimpanzé à Ouré kaba"/>
    <x v="2"/>
    <x v="0"/>
    <n v="80000"/>
    <x v="0"/>
    <x v="0"/>
    <s v="18/01/GALFR5"/>
    <s v="Oui"/>
  </r>
  <r>
    <d v="2018-01-30T00:00:00"/>
    <s v="Frais taxi moto TPI-gare routière Mamou pour retour après  suivi Audiance  cas chimpanzé"/>
    <x v="1"/>
    <x v="0"/>
    <n v="3000"/>
    <x v="0"/>
    <x v="0"/>
    <s v="18/01/GALFR6"/>
    <s v="Oui"/>
  </r>
  <r>
    <d v="2018-01-30T00:00:00"/>
    <s v="Frais taxi moto TPI-gare routière-Maison pour retour après  suivi Audiance  cas chimpanzé"/>
    <x v="1"/>
    <x v="0"/>
    <n v="5000"/>
    <x v="0"/>
    <x v="0"/>
    <s v="18/01/GALFR7"/>
    <s v="Oui"/>
  </r>
  <r>
    <d v="2018-01-30T00:00:00"/>
    <s v="Transport (2) places Mamou-Conakry pour suivi Audiance cas bébé chimpanzé Ouré Kaba "/>
    <x v="1"/>
    <x v="0"/>
    <n v="120000"/>
    <x v="0"/>
    <x v="0"/>
    <s v="18/01/GALFR1-2"/>
    <s v="Oui"/>
  </r>
  <r>
    <d v="2018-01-30T00:00:00"/>
    <s v="Frais de transport pour paiement des Bonus média cas réquisition TPI Mamou sur l'affaire chimpanzé Ouré kaba"/>
    <x v="1"/>
    <x v="4"/>
    <n v="20000"/>
    <x v="6"/>
    <x v="0"/>
    <s v="18/01/GALFPC204"/>
    <s v="Oui"/>
  </r>
  <r>
    <d v="2018-01-30T00:00:00"/>
    <s v="Frais de transport pour paiement des Bonus média cas réquisition TPI Mamou sur l'affaire chimpanzé Ouré kaba"/>
    <x v="1"/>
    <x v="4"/>
    <n v="20000"/>
    <x v="6"/>
    <x v="0"/>
    <s v="18/01/GALFPC204"/>
    <s v="Oui"/>
  </r>
  <r>
    <d v="2018-01-30T00:00:00"/>
    <s v="Paiement Bonus à Mr. Cissé pour réquisition numéro u Cubain"/>
    <x v="7"/>
    <x v="1"/>
    <n v="180000"/>
    <x v="10"/>
    <x v="0"/>
    <s v="18/01/GALFPC197"/>
    <s v="Oui"/>
  </r>
  <r>
    <d v="2018-01-30T00:00:00"/>
    <s v="Paiement salaire  E19 pour le mois de janvier/18"/>
    <x v="10"/>
    <x v="2"/>
    <n v="1600000"/>
    <x v="10"/>
    <x v="0"/>
    <s v="18/01/GALFPC198"/>
    <s v="Oui"/>
  </r>
  <r>
    <d v="2018-01-30T00:00:00"/>
    <s v="Achat de  (10) chronos et (10) carnets de reçus "/>
    <x v="5"/>
    <x v="1"/>
    <n v="220000"/>
    <x v="10"/>
    <x v="0"/>
    <s v="18/01/GALFPC200"/>
    <s v="Oui"/>
  </r>
  <r>
    <d v="2018-01-30T00:00:00"/>
    <s v="Paiement transfert crédits E-recharge pour l'équipe du Bureau"/>
    <x v="9"/>
    <x v="1"/>
    <n v="400000"/>
    <x v="10"/>
    <x v="0"/>
    <s v="18/01/GALFPC201"/>
    <s v="Oui"/>
  </r>
  <r>
    <d v="2018-01-30T00:00:00"/>
    <s v="Paiement salaire Maïmouna janvier/18 pour l'entretien des bureaux"/>
    <x v="10"/>
    <x v="1"/>
    <n v="500000"/>
    <x v="10"/>
    <x v="0"/>
    <s v="18/01/GALFPC202"/>
    <s v="Oui"/>
  </r>
  <r>
    <d v="2018-01-30T00:00:00"/>
    <s v="Achatde (5) paquets d'eau coyah pour l'équipe du bureau"/>
    <x v="10"/>
    <x v="5"/>
    <n v="35000"/>
    <x v="10"/>
    <x v="0"/>
    <s v="18/01/GALFPC203"/>
    <s v="Oui"/>
  </r>
  <r>
    <d v="2018-01-30T00:00:00"/>
    <s v="Salaire Moné Doré  janvier/18"/>
    <x v="10"/>
    <x v="1"/>
    <n v="4313750"/>
    <x v="2"/>
    <x v="0"/>
    <s v="18/01/GALFPq09"/>
    <s v="Oui"/>
  </r>
  <r>
    <d v="2018-01-30T00:00:00"/>
    <s v="Taxi bureau maison"/>
    <x v="1"/>
    <x v="2"/>
    <n v="15000"/>
    <x v="3"/>
    <x v="0"/>
    <s v="18/01/GALFPC50R24"/>
    <s v="Oui"/>
  </r>
  <r>
    <d v="2018-01-30T00:00:00"/>
    <s v="Taxi maison-bureau A/R"/>
    <x v="1"/>
    <x v="0"/>
    <n v="16000"/>
    <x v="1"/>
    <x v="0"/>
    <s v="18/01/GALFPC173"/>
    <s v="Oui"/>
  </r>
  <r>
    <d v="2018-01-31T00:00:00"/>
    <s v="Taxi maison-bureau A/R"/>
    <x v="1"/>
    <x v="0"/>
    <n v="16000"/>
    <x v="1"/>
    <x v="0"/>
    <s v="18/01/GALFPC173"/>
    <s v="Oui"/>
  </r>
  <r>
    <d v="2018-01-31T00:00:00"/>
    <s v="Transport Maison-Bureau AR"/>
    <x v="1"/>
    <x v="2"/>
    <n v="15000"/>
    <x v="5"/>
    <x v="0"/>
    <s v="18/01/GALFPC189"/>
    <s v="Oui"/>
  </r>
  <r>
    <d v="2018-01-31T00:00:00"/>
    <s v="Paiement Bonus media site www.guineelive.com  cas réquisition  à un an de condamnation   de deux (2) trafiquants de chimpanzé à mamou"/>
    <x v="7"/>
    <x v="4"/>
    <n v="100000"/>
    <x v="6"/>
    <x v="0"/>
    <s v="18/01/GALFPC199R05"/>
    <s v="Oui"/>
  </r>
  <r>
    <d v="2018-01-31T00:00:00"/>
    <s v="Paiement Bonus media sau journaliste de la radio soleil FM cas réquisition sur les (2) trafiquants de chimpanzé ) mamou"/>
    <x v="7"/>
    <x v="4"/>
    <n v="100000"/>
    <x v="6"/>
    <x v="0"/>
    <s v="18/01/GALFPC199R08"/>
    <s v="Oui"/>
  </r>
  <r>
    <d v="2018-01-31T00:00:00"/>
    <s v="Paiement Bonus media à la radio soleil FM pour cas réquisition dans l'affaire chimpanzé à mamou et autres"/>
    <x v="7"/>
    <x v="4"/>
    <n v="210000"/>
    <x v="6"/>
    <x v="0"/>
    <s v="18/01/GALFPC199R48"/>
    <s v="Oui"/>
  </r>
  <r>
    <d v="2018-01-31T00:00:00"/>
    <s v="Facture service Web "/>
    <x v="3"/>
    <x v="1"/>
    <n v="22600"/>
    <x v="2"/>
    <x v="0"/>
    <s v="18/01/GALFpq10"/>
    <s v="Oui"/>
  </r>
  <r>
    <d v="2018-01-31T00:00:00"/>
    <s v="Taxe frais fixe au 31/01/2018"/>
    <x v="15"/>
    <x v="1"/>
    <n v="4576"/>
    <x v="2"/>
    <x v="0"/>
    <s v="18/01/GALFpq11"/>
    <s v="Oui"/>
  </r>
  <r>
    <d v="2018-01-31T00:00:00"/>
    <s v="Taxe Commission découvert au 31/01/2018"/>
    <x v="15"/>
    <x v="1"/>
    <n v="2981"/>
    <x v="2"/>
    <x v="0"/>
    <s v="18/01/GALFpq12"/>
    <s v="Oui"/>
  </r>
  <r>
    <d v="2018-01-31T00:00:00"/>
    <s v="Taxe Interets débiteur au 31/01/2018"/>
    <x v="15"/>
    <x v="1"/>
    <n v="331"/>
    <x v="2"/>
    <x v="0"/>
    <s v="18/01/GALFpq13"/>
    <s v="Oui"/>
  </r>
  <r>
    <d v="2018-01-31T00:00:00"/>
    <s v="Interets débiteur au 31/01/2018"/>
    <x v="15"/>
    <x v="1"/>
    <n v="2547"/>
    <x v="2"/>
    <x v="0"/>
    <s v="18/01/GALFpq14"/>
    <s v="Oui"/>
  </r>
  <r>
    <d v="2018-01-31T00:00:00"/>
    <s v="Commission Manipulation de compte "/>
    <x v="15"/>
    <x v="1"/>
    <n v="22927"/>
    <x v="2"/>
    <x v="0"/>
    <s v="18/01/GALFpq15"/>
    <s v="Oui"/>
  </r>
  <r>
    <d v="2018-01-31T00:00:00"/>
    <s v="Commission de découvert au 31/01/2018"/>
    <x v="15"/>
    <x v="1"/>
    <n v="25424"/>
    <x v="2"/>
    <x v="0"/>
    <s v="18/01/GALFpq1"/>
    <s v="Oui"/>
  </r>
  <r>
    <d v="2018-01-31T00:00:00"/>
    <s v="Taxe frais fixe au 31/12/2017"/>
    <x v="15"/>
    <x v="1"/>
    <n v="27450"/>
    <x v="13"/>
    <x v="0"/>
    <s v="18/01/GALFPqd01"/>
    <s v="Oui"/>
  </r>
  <r>
    <d v="2018-01-31T00:00:00"/>
    <s v="Commission Manipulation de compte décembre"/>
    <x v="15"/>
    <x v="1"/>
    <n v="152550"/>
    <x v="13"/>
    <x v="0"/>
    <s v="18/01/GALFPqd02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8" firstHeaderRow="1" firstDataRow="1" firstDataCol="1"/>
  <pivotFields count="5">
    <pivotField showAll="0"/>
    <pivotField axis="axisRow" showAll="0">
      <items count="15">
        <item x="11"/>
        <item x="5"/>
        <item x="13"/>
        <item x="6"/>
        <item x="12"/>
        <item x="7"/>
        <item x="8"/>
        <item x="3"/>
        <item x="4"/>
        <item x="10"/>
        <item x="1"/>
        <item x="9"/>
        <item x="2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SORTI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8" firstHeaderRow="1" firstDataRow="1" firstDataCol="1"/>
  <pivotFields count="9">
    <pivotField showAll="0"/>
    <pivotField showAll="0"/>
    <pivotField showAll="0"/>
    <pivotField showAll="0" defaultSubtotal="0"/>
    <pivotField dataField="1" numFmtId="3" showAll="0"/>
    <pivotField axis="axisRow" showAll="0">
      <items count="15">
        <item x="0"/>
        <item x="2"/>
        <item x="13"/>
        <item x="7"/>
        <item x="12"/>
        <item x="4"/>
        <item x="9"/>
        <item x="3"/>
        <item x="5"/>
        <item x="10"/>
        <item x="11"/>
        <item x="8"/>
        <item x="1"/>
        <item x="6"/>
        <item t="default"/>
      </items>
    </pivotField>
    <pivotField showAll="0"/>
    <pivotField showAll="0"/>
    <pivotField showAll="0"/>
  </pivotFields>
  <rowFields count="1">
    <field x="5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14" firstHeaderRow="1" firstDataRow="2" firstDataCol="1"/>
  <pivotFields count="9">
    <pivotField showAll="0"/>
    <pivotField showAll="0"/>
    <pivotField axis="axisCol" showAll="0">
      <items count="27">
        <item x="15"/>
        <item x="7"/>
        <item m="1" x="25"/>
        <item x="16"/>
        <item m="1" x="19"/>
        <item m="1" x="21"/>
        <item m="1" x="20"/>
        <item x="8"/>
        <item x="6"/>
        <item m="1" x="24"/>
        <item x="11"/>
        <item x="5"/>
        <item x="10"/>
        <item x="14"/>
        <item x="4"/>
        <item m="1" x="22"/>
        <item x="9"/>
        <item x="13"/>
        <item m="1" x="18"/>
        <item x="1"/>
        <item x="0"/>
        <item m="1" x="23"/>
        <item x="17"/>
        <item x="2"/>
        <item x="12"/>
        <item x="3"/>
        <item t="default"/>
      </items>
    </pivotField>
    <pivotField axis="axisRow" showAll="0" defaultSubtotal="0">
      <items count="8">
        <item x="2"/>
        <item x="0"/>
        <item x="6"/>
        <item x="4"/>
        <item x="1"/>
        <item x="3"/>
        <item x="5"/>
        <item x="7"/>
      </items>
    </pivotField>
    <pivotField dataField="1" numFmtId="3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1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2"/>
  </colFields>
  <colItems count="19">
    <i>
      <x/>
    </i>
    <i>
      <x v="1"/>
    </i>
    <i>
      <x v="3"/>
    </i>
    <i>
      <x v="7"/>
    </i>
    <i>
      <x v="8"/>
    </i>
    <i>
      <x v="10"/>
    </i>
    <i>
      <x v="11"/>
    </i>
    <i>
      <x v="12"/>
    </i>
    <i>
      <x v="13"/>
    </i>
    <i>
      <x v="14"/>
    </i>
    <i>
      <x v="16"/>
    </i>
    <i>
      <x v="17"/>
    </i>
    <i>
      <x v="19"/>
    </i>
    <i>
      <x v="20"/>
    </i>
    <i>
      <x v="22"/>
    </i>
    <i>
      <x v="23"/>
    </i>
    <i>
      <x v="24"/>
    </i>
    <i>
      <x v="25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topLeftCell="A4" workbookViewId="0">
      <selection activeCell="B4" sqref="B4"/>
    </sheetView>
  </sheetViews>
  <sheetFormatPr baseColWidth="10" defaultRowHeight="15" x14ac:dyDescent="0.25"/>
  <cols>
    <col min="1" max="1" width="21" customWidth="1"/>
    <col min="2" max="2" width="18.140625" bestFit="1" customWidth="1"/>
  </cols>
  <sheetData>
    <row r="3" spans="1:2" x14ac:dyDescent="0.25">
      <c r="A3" s="124" t="s">
        <v>1032</v>
      </c>
      <c r="B3" t="s">
        <v>1031</v>
      </c>
    </row>
    <row r="4" spans="1:2" x14ac:dyDescent="0.25">
      <c r="A4" s="125" t="s">
        <v>110</v>
      </c>
      <c r="B4" s="123">
        <v>5388000</v>
      </c>
    </row>
    <row r="5" spans="1:2" x14ac:dyDescent="0.25">
      <c r="A5" s="125" t="s">
        <v>56</v>
      </c>
      <c r="B5" s="123">
        <v>1125000</v>
      </c>
    </row>
    <row r="6" spans="1:2" x14ac:dyDescent="0.25">
      <c r="A6" s="125" t="s">
        <v>245</v>
      </c>
      <c r="B6" s="123">
        <v>5440000</v>
      </c>
    </row>
    <row r="7" spans="1:2" x14ac:dyDescent="0.25">
      <c r="A7" s="125" t="s">
        <v>70</v>
      </c>
      <c r="B7" s="123">
        <v>2086250</v>
      </c>
    </row>
    <row r="8" spans="1:2" x14ac:dyDescent="0.25">
      <c r="A8" s="125" t="s">
        <v>144</v>
      </c>
      <c r="B8" s="123">
        <v>9500</v>
      </c>
    </row>
    <row r="9" spans="1:2" x14ac:dyDescent="0.25">
      <c r="A9" s="125" t="s">
        <v>60</v>
      </c>
      <c r="B9" s="123">
        <v>2253146</v>
      </c>
    </row>
    <row r="10" spans="1:2" x14ac:dyDescent="0.25">
      <c r="A10" s="125" t="s">
        <v>76</v>
      </c>
      <c r="B10" s="123">
        <v>2005000</v>
      </c>
    </row>
    <row r="11" spans="1:2" x14ac:dyDescent="0.25">
      <c r="A11" s="125" t="s">
        <v>52</v>
      </c>
      <c r="B11" s="123">
        <v>1285000</v>
      </c>
    </row>
    <row r="12" spans="1:2" x14ac:dyDescent="0.25">
      <c r="A12" s="125" t="s">
        <v>54</v>
      </c>
      <c r="B12" s="123">
        <v>37016500</v>
      </c>
    </row>
    <row r="13" spans="1:2" x14ac:dyDescent="0.25">
      <c r="A13" s="125" t="s">
        <v>86</v>
      </c>
      <c r="B13" s="123">
        <v>1731000</v>
      </c>
    </row>
    <row r="14" spans="1:2" x14ac:dyDescent="0.25">
      <c r="A14" s="125" t="s">
        <v>34</v>
      </c>
      <c r="B14" s="123">
        <v>16073000</v>
      </c>
    </row>
    <row r="15" spans="1:2" x14ac:dyDescent="0.25">
      <c r="A15" s="125" t="s">
        <v>81</v>
      </c>
      <c r="B15" s="123">
        <v>9004400</v>
      </c>
    </row>
    <row r="16" spans="1:2" x14ac:dyDescent="0.25">
      <c r="A16" s="125" t="s">
        <v>48</v>
      </c>
      <c r="B16" s="123">
        <v>6300000</v>
      </c>
    </row>
    <row r="17" spans="1:2" x14ac:dyDescent="0.25">
      <c r="A17" s="125" t="s">
        <v>1033</v>
      </c>
      <c r="B17" s="123"/>
    </row>
    <row r="18" spans="1:2" x14ac:dyDescent="0.25">
      <c r="A18" s="125" t="s">
        <v>1034</v>
      </c>
      <c r="B18" s="123">
        <v>89716796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L17" sqref="L17"/>
    </sheetView>
  </sheetViews>
  <sheetFormatPr baseColWidth="10" defaultRowHeight="15" x14ac:dyDescent="0.25"/>
  <cols>
    <col min="3" max="3" width="12.28515625" customWidth="1"/>
    <col min="10" max="10" width="16.140625" customWidth="1"/>
  </cols>
  <sheetData>
    <row r="1" spans="1:10" x14ac:dyDescent="0.25">
      <c r="A1" s="338" t="s">
        <v>1102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</row>
    <row r="3" spans="1:10" ht="15.75" x14ac:dyDescent="0.25">
      <c r="A3" s="195" t="s">
        <v>1103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5.75" x14ac:dyDescent="0.25">
      <c r="A4" s="197" t="s">
        <v>0</v>
      </c>
      <c r="B4" s="198"/>
      <c r="C4" s="198"/>
      <c r="D4" s="199"/>
      <c r="E4" s="198"/>
      <c r="F4" s="198"/>
      <c r="G4" s="198"/>
      <c r="H4" s="196"/>
      <c r="I4" s="196"/>
      <c r="J4" s="196"/>
    </row>
    <row r="5" spans="1:10" ht="15.75" x14ac:dyDescent="0.25">
      <c r="A5" s="200"/>
      <c r="B5" s="198"/>
      <c r="C5" s="198"/>
      <c r="D5" s="198"/>
      <c r="E5" s="198"/>
      <c r="F5" s="198"/>
      <c r="G5" s="198"/>
      <c r="H5" s="245" t="s">
        <v>1104</v>
      </c>
      <c r="I5" s="246"/>
      <c r="J5" s="247"/>
    </row>
    <row r="6" spans="1:10" ht="15.75" x14ac:dyDescent="0.25">
      <c r="A6" s="198"/>
      <c r="B6" s="198"/>
      <c r="C6" s="198"/>
      <c r="D6" s="198"/>
      <c r="E6" s="198"/>
      <c r="F6" s="198"/>
      <c r="G6" s="198"/>
      <c r="H6" s="201" t="s">
        <v>1105</v>
      </c>
      <c r="I6" s="248" t="s">
        <v>1106</v>
      </c>
      <c r="J6" s="249"/>
    </row>
    <row r="7" spans="1:10" x14ac:dyDescent="0.25">
      <c r="H7" s="201" t="s">
        <v>1107</v>
      </c>
      <c r="I7" s="250" t="s">
        <v>1127</v>
      </c>
      <c r="J7" s="251"/>
    </row>
    <row r="8" spans="1:10" ht="15.75" x14ac:dyDescent="0.25">
      <c r="A8" s="198"/>
      <c r="B8" s="198"/>
      <c r="C8" s="198"/>
      <c r="D8" s="198"/>
      <c r="E8" s="198"/>
      <c r="F8" s="198"/>
      <c r="G8" s="198"/>
      <c r="H8" s="202" t="s">
        <v>1110</v>
      </c>
      <c r="I8" s="252" t="s">
        <v>1128</v>
      </c>
      <c r="J8" s="253"/>
    </row>
    <row r="9" spans="1:10" ht="15.75" x14ac:dyDescent="0.25">
      <c r="A9" s="200"/>
      <c r="B9" s="198"/>
      <c r="C9" s="198"/>
      <c r="D9" s="198"/>
      <c r="E9" s="198"/>
    </row>
    <row r="10" spans="1:10" ht="15.75" x14ac:dyDescent="0.25">
      <c r="A10" s="198"/>
      <c r="B10" s="198"/>
      <c r="C10" s="198"/>
      <c r="D10" s="198"/>
      <c r="E10" s="198"/>
    </row>
    <row r="11" spans="1:10" ht="20.25" x14ac:dyDescent="0.25">
      <c r="A11" s="254" t="s">
        <v>1129</v>
      </c>
      <c r="B11" s="198"/>
      <c r="C11" s="198"/>
      <c r="D11" s="198"/>
      <c r="E11" s="198"/>
      <c r="F11" s="198"/>
      <c r="G11" s="198"/>
      <c r="H11" s="255"/>
    </row>
    <row r="12" spans="1:10" ht="15.75" x14ac:dyDescent="0.25">
      <c r="A12" s="348"/>
      <c r="B12" s="348"/>
      <c r="C12" s="348"/>
      <c r="D12" s="348"/>
      <c r="E12" s="348"/>
      <c r="F12" s="256">
        <v>43131</v>
      </c>
      <c r="G12" s="198"/>
      <c r="H12" s="196"/>
      <c r="I12" s="196"/>
      <c r="J12" s="196"/>
    </row>
    <row r="13" spans="1:10" x14ac:dyDescent="0.25">
      <c r="A13" s="196"/>
      <c r="B13" s="196"/>
      <c r="C13" s="196"/>
      <c r="D13" s="196"/>
      <c r="E13" s="196"/>
      <c r="F13" s="196"/>
      <c r="G13" s="196"/>
      <c r="H13" s="196"/>
      <c r="I13" s="196"/>
      <c r="J13" s="196"/>
    </row>
    <row r="14" spans="1:10" ht="15.75" thickBot="1" x14ac:dyDescent="0.3">
      <c r="A14" s="196"/>
      <c r="B14" s="196"/>
      <c r="C14" s="196"/>
      <c r="D14" s="196"/>
      <c r="E14" s="196"/>
      <c r="F14" s="196"/>
      <c r="G14" s="196"/>
      <c r="H14" s="196"/>
      <c r="I14" s="196"/>
      <c r="J14" s="196"/>
    </row>
    <row r="15" spans="1:10" ht="15.75" thickBot="1" x14ac:dyDescent="0.3">
      <c r="A15" s="331" t="s">
        <v>1113</v>
      </c>
      <c r="B15" s="332"/>
      <c r="C15" s="332"/>
      <c r="D15" s="332"/>
      <c r="E15" s="333"/>
      <c r="F15" s="334" t="s">
        <v>1104</v>
      </c>
      <c r="G15" s="332"/>
      <c r="H15" s="332"/>
      <c r="I15" s="332"/>
      <c r="J15" s="335"/>
    </row>
    <row r="16" spans="1:10" ht="15.75" thickTop="1" x14ac:dyDescent="0.25">
      <c r="A16" s="204"/>
      <c r="B16" s="205"/>
      <c r="C16" s="205"/>
      <c r="D16" s="205"/>
      <c r="E16" s="206"/>
      <c r="F16" s="207"/>
      <c r="G16" s="205" t="s">
        <v>1114</v>
      </c>
      <c r="H16" s="205" t="s">
        <v>1114</v>
      </c>
      <c r="I16" s="205" t="s">
        <v>1114</v>
      </c>
      <c r="J16" s="208" t="s">
        <v>1114</v>
      </c>
    </row>
    <row r="17" spans="1:10" ht="15.75" thickBot="1" x14ac:dyDescent="0.3">
      <c r="A17" s="209" t="s">
        <v>37</v>
      </c>
      <c r="B17" s="210" t="s">
        <v>1115</v>
      </c>
      <c r="C17" s="211" t="s">
        <v>1116</v>
      </c>
      <c r="D17" s="212" t="s">
        <v>1117</v>
      </c>
      <c r="E17" s="213" t="s">
        <v>1118</v>
      </c>
      <c r="F17" s="214" t="s">
        <v>37</v>
      </c>
      <c r="G17" s="210" t="s">
        <v>1115</v>
      </c>
      <c r="H17" s="211" t="s">
        <v>1116</v>
      </c>
      <c r="I17" s="210" t="s">
        <v>1117</v>
      </c>
      <c r="J17" s="215" t="s">
        <v>1118</v>
      </c>
    </row>
    <row r="18" spans="1:10" ht="15.75" thickTop="1" x14ac:dyDescent="0.25">
      <c r="A18" s="216"/>
      <c r="B18" s="217"/>
      <c r="C18" s="205"/>
      <c r="D18" s="217"/>
      <c r="E18" s="206"/>
      <c r="F18" s="218"/>
      <c r="G18" s="217"/>
      <c r="H18" s="219"/>
      <c r="I18" s="217"/>
      <c r="J18" s="257"/>
    </row>
    <row r="19" spans="1:10" x14ac:dyDescent="0.25">
      <c r="A19" s="258">
        <f>F12</f>
        <v>43131</v>
      </c>
      <c r="B19" s="259"/>
      <c r="C19" s="219" t="s">
        <v>1119</v>
      </c>
      <c r="D19" s="260">
        <v>313.54000000000002</v>
      </c>
      <c r="E19" s="261"/>
      <c r="F19" s="262">
        <f>F12</f>
        <v>43131</v>
      </c>
      <c r="G19" s="259"/>
      <c r="H19" s="219" t="s">
        <v>1120</v>
      </c>
      <c r="I19" s="263"/>
      <c r="J19" s="260">
        <v>313.54000000000002</v>
      </c>
    </row>
    <row r="20" spans="1:10" x14ac:dyDescent="0.25">
      <c r="A20" s="264"/>
      <c r="B20" s="259"/>
      <c r="C20" s="219"/>
      <c r="D20" s="226"/>
      <c r="E20" s="261"/>
      <c r="F20" s="265"/>
      <c r="G20" s="259"/>
      <c r="H20" s="219"/>
      <c r="I20" s="263"/>
      <c r="J20" s="266"/>
    </row>
    <row r="21" spans="1:10" x14ac:dyDescent="0.25">
      <c r="A21" s="264"/>
      <c r="B21" s="259"/>
      <c r="C21" s="219"/>
      <c r="D21" s="228"/>
      <c r="E21" s="261"/>
      <c r="F21" s="267"/>
      <c r="G21" s="259"/>
      <c r="H21" s="219"/>
      <c r="I21" s="263"/>
      <c r="J21" s="266"/>
    </row>
    <row r="22" spans="1:10" x14ac:dyDescent="0.25">
      <c r="A22" s="264"/>
      <c r="B22" s="259"/>
      <c r="C22" s="219"/>
      <c r="D22" s="263"/>
      <c r="E22" s="261"/>
      <c r="F22" s="265"/>
      <c r="G22" s="259"/>
      <c r="H22" s="219"/>
      <c r="I22" s="263"/>
      <c r="J22" s="266"/>
    </row>
    <row r="23" spans="1:10" x14ac:dyDescent="0.25">
      <c r="A23" s="264"/>
      <c r="B23" s="259"/>
      <c r="C23" s="219"/>
      <c r="D23" s="263"/>
      <c r="E23" s="261"/>
      <c r="F23" s="265"/>
      <c r="G23" s="259"/>
      <c r="H23" s="219"/>
      <c r="I23" s="263"/>
      <c r="J23" s="266"/>
    </row>
    <row r="24" spans="1:10" x14ac:dyDescent="0.25">
      <c r="A24" s="264"/>
      <c r="B24" s="259"/>
      <c r="C24" s="219"/>
      <c r="D24" s="263"/>
      <c r="E24" s="261"/>
      <c r="F24" s="265"/>
      <c r="G24" s="259"/>
      <c r="H24" s="219"/>
      <c r="I24" s="263"/>
      <c r="J24" s="266"/>
    </row>
    <row r="25" spans="1:10" x14ac:dyDescent="0.25">
      <c r="A25" s="268">
        <f>F12</f>
        <v>43131</v>
      </c>
      <c r="B25" s="259"/>
      <c r="C25" s="219"/>
      <c r="D25" s="269">
        <f>SUM(D19:D23)-SUM(E19:E24)</f>
        <v>313.54000000000002</v>
      </c>
      <c r="E25" s="261"/>
      <c r="F25" s="270">
        <f>F12</f>
        <v>43131</v>
      </c>
      <c r="G25" s="259"/>
      <c r="H25" s="219"/>
      <c r="I25" s="271"/>
      <c r="J25" s="269">
        <f>SUM(J19:J24)-SUM(I20:I24)</f>
        <v>313.54000000000002</v>
      </c>
    </row>
    <row r="26" spans="1:10" ht="15.75" thickBot="1" x14ac:dyDescent="0.3">
      <c r="A26" s="272"/>
      <c r="B26" s="273"/>
      <c r="C26" s="236"/>
      <c r="D26" s="273"/>
      <c r="E26" s="274"/>
      <c r="F26" s="275"/>
      <c r="G26" s="273"/>
      <c r="H26" s="236"/>
      <c r="I26" s="273"/>
      <c r="J26" s="276"/>
    </row>
    <row r="27" spans="1:10" x14ac:dyDescent="0.25">
      <c r="A27" s="196"/>
      <c r="B27" s="196"/>
      <c r="C27" s="196"/>
      <c r="D27" s="196"/>
      <c r="E27" s="336">
        <f>J25-D25</f>
        <v>0</v>
      </c>
      <c r="F27" s="337"/>
      <c r="G27" s="196"/>
      <c r="H27" s="196"/>
      <c r="I27" s="196"/>
      <c r="J27" s="196"/>
    </row>
    <row r="28" spans="1:10" ht="15.75" x14ac:dyDescent="0.25">
      <c r="A28" s="200"/>
      <c r="B28" s="198"/>
      <c r="C28" s="198" t="s">
        <v>1121</v>
      </c>
      <c r="D28" s="200"/>
      <c r="E28" s="200"/>
      <c r="F28" s="198"/>
      <c r="G28" s="200"/>
      <c r="H28" s="198" t="s">
        <v>1122</v>
      </c>
      <c r="I28" s="200"/>
      <c r="J28" s="242"/>
    </row>
    <row r="29" spans="1:10" ht="15.75" x14ac:dyDescent="0.25">
      <c r="A29" s="200"/>
      <c r="B29" s="198"/>
      <c r="C29" s="198"/>
      <c r="D29" s="200"/>
      <c r="E29" s="200"/>
      <c r="F29" s="198"/>
      <c r="G29" s="200"/>
      <c r="H29" s="198"/>
      <c r="I29" s="200"/>
      <c r="J29" s="200"/>
    </row>
    <row r="30" spans="1:10" x14ac:dyDescent="0.25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x14ac:dyDescent="0.25">
      <c r="A31" s="243"/>
      <c r="B31" s="243"/>
      <c r="C31" s="243" t="s">
        <v>1123</v>
      </c>
      <c r="D31" s="243"/>
      <c r="E31" s="243"/>
      <c r="F31" s="243"/>
      <c r="G31" s="243"/>
      <c r="H31" s="243" t="s">
        <v>1130</v>
      </c>
      <c r="I31" s="243"/>
      <c r="J31" s="243"/>
    </row>
    <row r="32" spans="1:10" x14ac:dyDescent="0.25">
      <c r="A32" s="243"/>
      <c r="B32" s="243"/>
      <c r="C32" s="244" t="s">
        <v>1125</v>
      </c>
      <c r="D32" s="243"/>
      <c r="E32" s="243"/>
      <c r="F32" s="243"/>
      <c r="G32" s="243"/>
      <c r="H32" s="244" t="s">
        <v>1131</v>
      </c>
      <c r="I32" s="243"/>
      <c r="J32" s="243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L15" sqref="L15"/>
    </sheetView>
  </sheetViews>
  <sheetFormatPr baseColWidth="10" defaultRowHeight="15" x14ac:dyDescent="0.25"/>
  <cols>
    <col min="7" max="7" width="13.85546875" customWidth="1"/>
  </cols>
  <sheetData>
    <row r="1" spans="1:8" x14ac:dyDescent="0.25">
      <c r="A1" s="338" t="s">
        <v>1102</v>
      </c>
      <c r="B1" s="338"/>
      <c r="C1" s="338"/>
      <c r="D1" s="338"/>
      <c r="E1" s="338"/>
      <c r="F1" s="338"/>
      <c r="G1" s="338"/>
      <c r="H1" s="338"/>
    </row>
    <row r="3" spans="1:8" ht="15.75" x14ac:dyDescent="0.25">
      <c r="A3" s="277" t="s">
        <v>1103</v>
      </c>
      <c r="B3" s="278"/>
      <c r="C3" s="278"/>
      <c r="D3" s="279"/>
      <c r="E3" s="278"/>
      <c r="F3" s="278"/>
      <c r="G3" s="278"/>
    </row>
    <row r="4" spans="1:8" ht="15.75" x14ac:dyDescent="0.25">
      <c r="A4" s="277" t="s">
        <v>0</v>
      </c>
      <c r="B4" s="278"/>
      <c r="C4" s="278"/>
      <c r="D4" s="278"/>
      <c r="E4" s="278"/>
      <c r="F4" s="278"/>
      <c r="G4" s="278"/>
    </row>
    <row r="5" spans="1:8" ht="15.75" x14ac:dyDescent="0.25">
      <c r="A5" s="280"/>
      <c r="B5" s="277"/>
      <c r="C5" s="277"/>
      <c r="D5" s="277"/>
      <c r="E5" s="277"/>
      <c r="F5" s="277"/>
      <c r="G5" s="277"/>
    </row>
    <row r="6" spans="1:8" ht="15.75" x14ac:dyDescent="0.25">
      <c r="A6" s="280" t="s">
        <v>1149</v>
      </c>
      <c r="B6" s="277"/>
      <c r="C6" s="277"/>
      <c r="D6" s="277"/>
      <c r="E6" s="277"/>
      <c r="F6" s="277"/>
      <c r="G6" s="277"/>
    </row>
    <row r="7" spans="1:8" ht="15.75" x14ac:dyDescent="0.25">
      <c r="A7" s="277"/>
      <c r="B7" s="277"/>
      <c r="C7" s="277"/>
      <c r="D7" s="277"/>
      <c r="E7" s="277"/>
      <c r="F7" s="277"/>
      <c r="G7" s="277"/>
    </row>
    <row r="8" spans="1:8" x14ac:dyDescent="0.25">
      <c r="A8" s="196"/>
      <c r="B8" s="281"/>
      <c r="C8" s="281"/>
      <c r="D8" s="281"/>
      <c r="E8" s="281"/>
      <c r="F8" s="281"/>
      <c r="G8" s="281"/>
      <c r="H8" s="281"/>
    </row>
    <row r="9" spans="1:8" ht="20.25" x14ac:dyDescent="0.25">
      <c r="A9" s="254" t="s">
        <v>1150</v>
      </c>
      <c r="B9" s="254"/>
      <c r="C9" s="254"/>
      <c r="D9" s="254"/>
      <c r="E9" s="254"/>
      <c r="F9" s="254"/>
      <c r="G9" s="254"/>
      <c r="H9" s="254"/>
    </row>
    <row r="10" spans="1:8" ht="18" x14ac:dyDescent="0.25">
      <c r="A10" s="282"/>
      <c r="B10" s="282"/>
      <c r="C10" s="282"/>
      <c r="D10" s="282"/>
      <c r="E10" s="282"/>
      <c r="F10" s="282"/>
      <c r="G10" s="282"/>
      <c r="H10" s="282"/>
    </row>
    <row r="11" spans="1:8" x14ac:dyDescent="0.25">
      <c r="A11" s="240" t="s">
        <v>1132</v>
      </c>
      <c r="B11" s="240"/>
      <c r="C11" s="283"/>
      <c r="D11" s="283"/>
      <c r="E11" s="283" t="s">
        <v>1133</v>
      </c>
      <c r="F11" s="283"/>
      <c r="G11" s="283"/>
      <c r="H11" s="283"/>
    </row>
    <row r="12" spans="1:8" x14ac:dyDescent="0.25">
      <c r="A12" s="196"/>
      <c r="B12" s="196"/>
      <c r="C12" s="281"/>
      <c r="D12" s="281"/>
      <c r="E12" s="281"/>
      <c r="F12" s="281"/>
      <c r="G12" s="281"/>
      <c r="H12" s="281"/>
    </row>
    <row r="13" spans="1:8" x14ac:dyDescent="0.25">
      <c r="A13" s="349" t="s">
        <v>1134</v>
      </c>
      <c r="B13" s="349"/>
      <c r="C13" s="349"/>
      <c r="D13" s="349"/>
      <c r="E13" s="349"/>
      <c r="F13" s="349"/>
      <c r="G13" s="349"/>
      <c r="H13" s="349"/>
    </row>
    <row r="14" spans="1:8" x14ac:dyDescent="0.25">
      <c r="A14" s="196"/>
      <c r="B14" s="281"/>
      <c r="C14" s="281"/>
      <c r="D14" s="281"/>
      <c r="E14" s="281"/>
      <c r="F14" s="281"/>
      <c r="G14" s="281"/>
      <c r="H14" s="281"/>
    </row>
    <row r="15" spans="1:8" x14ac:dyDescent="0.25">
      <c r="A15" s="284"/>
      <c r="B15" s="281"/>
      <c r="C15" s="281"/>
      <c r="D15" s="281"/>
      <c r="E15" s="281"/>
      <c r="F15" s="281"/>
      <c r="G15" s="281"/>
      <c r="H15" s="281"/>
    </row>
    <row r="16" spans="1:8" x14ac:dyDescent="0.25">
      <c r="A16" s="285" t="s">
        <v>1135</v>
      </c>
      <c r="B16" s="281"/>
      <c r="C16" s="286">
        <v>10000</v>
      </c>
      <c r="D16" s="287" t="s">
        <v>1136</v>
      </c>
      <c r="E16" s="288">
        <v>700</v>
      </c>
      <c r="F16" s="281"/>
      <c r="G16" s="289">
        <f>C16*E16</f>
        <v>7000000</v>
      </c>
      <c r="H16" s="281"/>
    </row>
    <row r="17" spans="1:8" x14ac:dyDescent="0.25">
      <c r="A17" s="196"/>
      <c r="B17" s="281"/>
      <c r="C17" s="290">
        <v>5000</v>
      </c>
      <c r="D17" s="291" t="s">
        <v>1136</v>
      </c>
      <c r="E17" s="292">
        <v>400</v>
      </c>
      <c r="F17" s="281"/>
      <c r="G17" s="289">
        <f t="shared" ref="G17:G21" si="0">C17*E17</f>
        <v>2000000</v>
      </c>
      <c r="H17" s="281"/>
    </row>
    <row r="18" spans="1:8" x14ac:dyDescent="0.25">
      <c r="A18" s="196"/>
      <c r="B18" s="281"/>
      <c r="C18" s="290">
        <v>20000</v>
      </c>
      <c r="D18" s="291" t="s">
        <v>1136</v>
      </c>
      <c r="E18" s="292">
        <v>650</v>
      </c>
      <c r="F18" s="281"/>
      <c r="G18" s="289">
        <f t="shared" si="0"/>
        <v>13000000</v>
      </c>
      <c r="H18" s="281"/>
    </row>
    <row r="19" spans="1:8" x14ac:dyDescent="0.25">
      <c r="A19" s="196"/>
      <c r="B19" s="281"/>
      <c r="C19" s="290">
        <v>1000</v>
      </c>
      <c r="D19" s="291" t="s">
        <v>1136</v>
      </c>
      <c r="E19" s="292">
        <v>96</v>
      </c>
      <c r="F19" s="281"/>
      <c r="G19" s="289">
        <f t="shared" si="0"/>
        <v>96000</v>
      </c>
      <c r="H19" s="281"/>
    </row>
    <row r="20" spans="1:8" x14ac:dyDescent="0.25">
      <c r="A20" s="196"/>
      <c r="B20" s="281"/>
      <c r="C20" s="290">
        <v>500</v>
      </c>
      <c r="D20" s="291" t="s">
        <v>1137</v>
      </c>
      <c r="E20" s="292"/>
      <c r="F20" s="281"/>
      <c r="G20" s="289">
        <f t="shared" si="0"/>
        <v>0</v>
      </c>
      <c r="H20" s="281"/>
    </row>
    <row r="21" spans="1:8" ht="15.75" thickBot="1" x14ac:dyDescent="0.3">
      <c r="A21" s="196"/>
      <c r="B21" s="281"/>
      <c r="C21" s="293">
        <v>100</v>
      </c>
      <c r="D21" s="294" t="s">
        <v>1136</v>
      </c>
      <c r="E21" s="295">
        <v>3</v>
      </c>
      <c r="F21" s="281"/>
      <c r="G21" s="289">
        <f t="shared" si="0"/>
        <v>300</v>
      </c>
      <c r="H21" s="281"/>
    </row>
    <row r="22" spans="1:8" ht="15.75" thickBot="1" x14ac:dyDescent="0.3">
      <c r="A22" s="285" t="s">
        <v>1138</v>
      </c>
      <c r="B22" s="281"/>
      <c r="C22" s="281"/>
      <c r="D22" s="281"/>
      <c r="E22" s="281"/>
      <c r="F22" s="281"/>
      <c r="G22" s="296">
        <f>SUM(G16:G21)</f>
        <v>22096300</v>
      </c>
      <c r="H22" s="281"/>
    </row>
    <row r="23" spans="1:8" x14ac:dyDescent="0.25">
      <c r="A23" s="284"/>
      <c r="B23" s="281"/>
      <c r="C23" s="281"/>
      <c r="D23" s="281"/>
      <c r="E23" s="281"/>
      <c r="F23" s="281"/>
      <c r="G23" s="281"/>
      <c r="H23" s="281"/>
    </row>
    <row r="24" spans="1:8" x14ac:dyDescent="0.25">
      <c r="A24" s="284"/>
      <c r="B24" s="281"/>
      <c r="C24" s="281"/>
      <c r="D24" s="281"/>
      <c r="E24" s="281"/>
      <c r="F24" s="281"/>
      <c r="G24" s="281"/>
      <c r="H24" s="281"/>
    </row>
    <row r="25" spans="1:8" x14ac:dyDescent="0.25">
      <c r="A25" s="285" t="s">
        <v>1139</v>
      </c>
      <c r="B25" s="281"/>
      <c r="C25" s="286">
        <v>50</v>
      </c>
      <c r="D25" s="287" t="s">
        <v>1136</v>
      </c>
      <c r="E25" s="297"/>
      <c r="F25" s="281"/>
      <c r="G25" s="289">
        <f>C25*E25</f>
        <v>0</v>
      </c>
      <c r="H25" s="281"/>
    </row>
    <row r="26" spans="1:8" x14ac:dyDescent="0.25">
      <c r="A26" s="196"/>
      <c r="B26" s="281"/>
      <c r="C26" s="290">
        <v>20</v>
      </c>
      <c r="D26" s="291" t="s">
        <v>1136</v>
      </c>
      <c r="E26" s="292"/>
      <c r="F26" s="281"/>
      <c r="G26" s="289">
        <f>C26*E26</f>
        <v>0</v>
      </c>
      <c r="H26" s="281"/>
    </row>
    <row r="27" spans="1:8" x14ac:dyDescent="0.25">
      <c r="A27" s="196"/>
      <c r="B27" s="281"/>
      <c r="C27" s="290">
        <v>10</v>
      </c>
      <c r="D27" s="291" t="s">
        <v>1136</v>
      </c>
      <c r="E27" s="292"/>
      <c r="F27" s="281"/>
      <c r="G27" s="289">
        <f>C27*E27</f>
        <v>0</v>
      </c>
      <c r="H27" s="281"/>
    </row>
    <row r="28" spans="1:8" x14ac:dyDescent="0.25">
      <c r="A28" s="196"/>
      <c r="B28" s="281"/>
      <c r="C28" s="290">
        <v>5</v>
      </c>
      <c r="D28" s="291" t="s">
        <v>1136</v>
      </c>
      <c r="E28" s="292"/>
      <c r="F28" s="281"/>
      <c r="G28" s="289">
        <f>C28*E28</f>
        <v>0</v>
      </c>
      <c r="H28" s="281"/>
    </row>
    <row r="29" spans="1:8" x14ac:dyDescent="0.25">
      <c r="A29" s="196"/>
      <c r="B29" s="281"/>
      <c r="C29" s="290"/>
      <c r="D29" s="291" t="s">
        <v>1136</v>
      </c>
      <c r="E29" s="292"/>
      <c r="F29" s="281"/>
      <c r="G29" s="289">
        <f>C29*E29</f>
        <v>0</v>
      </c>
      <c r="H29" s="281"/>
    </row>
    <row r="30" spans="1:8" ht="15.75" thickBot="1" x14ac:dyDescent="0.3">
      <c r="A30" s="196"/>
      <c r="B30" s="281"/>
      <c r="C30" s="293"/>
      <c r="D30" s="294" t="s">
        <v>1136</v>
      </c>
      <c r="E30" s="295"/>
      <c r="F30" s="281"/>
      <c r="G30" s="289"/>
      <c r="H30" s="281"/>
    </row>
    <row r="31" spans="1:8" ht="15.75" thickBot="1" x14ac:dyDescent="0.3">
      <c r="A31" s="285" t="s">
        <v>1140</v>
      </c>
      <c r="B31" s="298"/>
      <c r="C31" s="281"/>
      <c r="D31" s="281"/>
      <c r="E31" s="281"/>
      <c r="F31" s="281"/>
      <c r="G31" s="296">
        <f>SUM(G25:G30)</f>
        <v>0</v>
      </c>
      <c r="H31" s="281"/>
    </row>
    <row r="32" spans="1:8" ht="15.75" thickBot="1" x14ac:dyDescent="0.3">
      <c r="A32" s="285"/>
      <c r="B32" s="285"/>
      <c r="C32" s="281"/>
      <c r="D32" s="281"/>
      <c r="E32" s="281"/>
      <c r="F32" s="281"/>
      <c r="G32" s="281"/>
      <c r="H32" s="281"/>
    </row>
    <row r="33" spans="1:8" ht="15.75" thickBot="1" x14ac:dyDescent="0.3">
      <c r="A33" s="285" t="s">
        <v>1141</v>
      </c>
      <c r="B33" s="298"/>
      <c r="C33" s="281"/>
      <c r="D33" s="281"/>
      <c r="E33" s="281"/>
      <c r="F33" s="281"/>
      <c r="G33" s="296">
        <f>G22+G31</f>
        <v>22096300</v>
      </c>
    </row>
    <row r="34" spans="1:8" ht="15.75" thickBot="1" x14ac:dyDescent="0.3">
      <c r="A34" s="285"/>
      <c r="B34" s="298"/>
      <c r="C34" s="281"/>
      <c r="D34" s="281"/>
      <c r="E34" s="281"/>
      <c r="F34" s="281"/>
      <c r="G34" s="281"/>
    </row>
    <row r="35" spans="1:8" ht="15.75" thickBot="1" x14ac:dyDescent="0.3">
      <c r="A35" s="285" t="s">
        <v>1142</v>
      </c>
      <c r="B35" s="298"/>
      <c r="C35" s="281"/>
      <c r="D35" s="281"/>
      <c r="E35" s="281"/>
      <c r="F35" s="281"/>
      <c r="G35" s="299">
        <v>22096326</v>
      </c>
    </row>
    <row r="36" spans="1:8" ht="15.75" thickBot="1" x14ac:dyDescent="0.3">
      <c r="A36" s="196"/>
      <c r="B36" s="281"/>
      <c r="C36" s="281"/>
      <c r="D36" s="281"/>
      <c r="E36" s="281"/>
      <c r="F36" s="281"/>
      <c r="G36" s="281"/>
    </row>
    <row r="37" spans="1:8" ht="15.75" thickBot="1" x14ac:dyDescent="0.3">
      <c r="A37" s="285" t="s">
        <v>1143</v>
      </c>
      <c r="B37" s="281"/>
      <c r="C37" s="281"/>
      <c r="D37" s="281"/>
      <c r="E37" s="281"/>
      <c r="F37" s="281"/>
      <c r="G37" s="296">
        <f>G33-G35</f>
        <v>-26</v>
      </c>
    </row>
    <row r="38" spans="1:8" x14ac:dyDescent="0.25">
      <c r="A38" s="285"/>
      <c r="B38" s="281"/>
      <c r="C38" s="281"/>
      <c r="D38" s="281"/>
      <c r="E38" s="281"/>
      <c r="F38" s="281"/>
      <c r="G38" s="281"/>
      <c r="H38" s="281"/>
    </row>
    <row r="39" spans="1:8" x14ac:dyDescent="0.25">
      <c r="A39" s="196"/>
      <c r="B39" s="298"/>
      <c r="C39" s="298"/>
      <c r="D39" s="298"/>
      <c r="E39" s="298"/>
      <c r="F39" s="298"/>
      <c r="G39" s="298"/>
      <c r="H39" s="298"/>
    </row>
    <row r="40" spans="1:8" x14ac:dyDescent="0.25">
      <c r="A40" s="285" t="s">
        <v>1151</v>
      </c>
      <c r="B40" s="298"/>
      <c r="C40" s="298"/>
      <c r="D40" s="298"/>
      <c r="E40" s="298"/>
      <c r="F40" s="298"/>
      <c r="G40" s="298"/>
      <c r="H40" s="298"/>
    </row>
    <row r="41" spans="1:8" x14ac:dyDescent="0.25">
      <c r="A41" s="300" t="s">
        <v>1144</v>
      </c>
      <c r="B41" s="298"/>
      <c r="C41" s="298"/>
      <c r="D41" s="298"/>
      <c r="E41" s="298"/>
      <c r="F41" s="298"/>
      <c r="G41" s="298"/>
      <c r="H41" s="298"/>
    </row>
    <row r="42" spans="1:8" x14ac:dyDescent="0.25">
      <c r="A42" s="300" t="s">
        <v>1145</v>
      </c>
      <c r="B42" s="281"/>
      <c r="C42" s="281"/>
      <c r="D42" s="281"/>
      <c r="E42" s="281"/>
      <c r="F42" s="281"/>
      <c r="G42" s="281"/>
      <c r="H42" s="281"/>
    </row>
    <row r="43" spans="1:8" x14ac:dyDescent="0.25">
      <c r="A43" s="196"/>
      <c r="B43" s="281"/>
      <c r="C43" s="281"/>
      <c r="D43" s="281"/>
      <c r="E43" s="281"/>
      <c r="F43" s="281"/>
      <c r="G43" s="298"/>
      <c r="H43" s="281"/>
    </row>
    <row r="44" spans="1:8" ht="15.75" x14ac:dyDescent="0.25">
      <c r="A44" s="242"/>
      <c r="B44" s="197" t="s">
        <v>1146</v>
      </c>
      <c r="C44" s="301"/>
      <c r="D44" s="280"/>
      <c r="E44" s="280"/>
      <c r="F44" s="197" t="s">
        <v>1147</v>
      </c>
      <c r="G44" s="301"/>
      <c r="H44" s="200"/>
    </row>
    <row r="45" spans="1:8" ht="15.75" x14ac:dyDescent="0.25">
      <c r="A45" s="242"/>
      <c r="B45" s="198"/>
      <c r="C45" s="200"/>
      <c r="D45" s="242"/>
      <c r="E45" s="242"/>
      <c r="F45" s="198"/>
      <c r="G45" s="200"/>
      <c r="H45" s="200"/>
    </row>
    <row r="46" spans="1:8" x14ac:dyDescent="0.25">
      <c r="A46" s="284"/>
      <c r="B46" s="196"/>
      <c r="C46" s="196"/>
      <c r="E46" s="284"/>
      <c r="F46" s="196"/>
      <c r="G46" s="196"/>
      <c r="H46" s="196"/>
    </row>
    <row r="47" spans="1:8" x14ac:dyDescent="0.25">
      <c r="A47" s="284"/>
      <c r="B47" s="196"/>
      <c r="C47" s="196"/>
      <c r="E47" s="284"/>
      <c r="F47" s="196"/>
      <c r="G47" s="196"/>
      <c r="H47" s="196"/>
    </row>
    <row r="48" spans="1:8" x14ac:dyDescent="0.25">
      <c r="A48" s="302"/>
      <c r="B48" s="243" t="s">
        <v>1123</v>
      </c>
      <c r="C48" s="243"/>
      <c r="D48" s="302"/>
      <c r="E48" s="302"/>
      <c r="F48" s="243" t="s">
        <v>1148</v>
      </c>
      <c r="G48" s="243"/>
      <c r="H48" s="243"/>
    </row>
    <row r="49" spans="1:8" x14ac:dyDescent="0.25">
      <c r="A49" s="302"/>
      <c r="B49" s="303">
        <v>43131</v>
      </c>
      <c r="C49" s="243"/>
      <c r="D49" s="302"/>
      <c r="E49" s="302"/>
      <c r="F49" s="303">
        <v>43131</v>
      </c>
      <c r="G49" s="243"/>
      <c r="H49" s="243"/>
    </row>
  </sheetData>
  <mergeCells count="2">
    <mergeCell ref="A1:H1"/>
    <mergeCell ref="A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workbookViewId="0">
      <selection activeCell="I14" sqref="I14"/>
    </sheetView>
  </sheetViews>
  <sheetFormatPr baseColWidth="10" defaultRowHeight="15" x14ac:dyDescent="0.25"/>
  <cols>
    <col min="1" max="1" width="4.85546875" customWidth="1"/>
    <col min="2" max="2" width="11" customWidth="1"/>
    <col min="3" max="3" width="7.85546875" customWidth="1"/>
    <col min="4" max="4" width="76.7109375" customWidth="1"/>
    <col min="5" max="5" width="15.28515625" customWidth="1"/>
    <col min="6" max="6" width="13.5703125" customWidth="1"/>
  </cols>
  <sheetData>
    <row r="1" spans="1:6" x14ac:dyDescent="0.25">
      <c r="B1" s="1" t="s">
        <v>0</v>
      </c>
      <c r="C1" s="1"/>
      <c r="D1" s="2"/>
      <c r="E1" s="3"/>
      <c r="F1" s="3"/>
    </row>
    <row r="2" spans="1:6" x14ac:dyDescent="0.25">
      <c r="B2" s="2"/>
      <c r="C2" s="2"/>
      <c r="D2" s="2"/>
      <c r="E2" s="3"/>
      <c r="F2" s="3"/>
    </row>
    <row r="3" spans="1:6" x14ac:dyDescent="0.25">
      <c r="B3" s="1" t="s">
        <v>33</v>
      </c>
      <c r="C3" s="1"/>
      <c r="D3" s="2"/>
      <c r="E3" s="3"/>
      <c r="F3" s="3"/>
    </row>
    <row r="4" spans="1:6" x14ac:dyDescent="0.25">
      <c r="B4" s="2"/>
      <c r="C4" s="2"/>
      <c r="D4" s="2"/>
      <c r="E4" s="3"/>
      <c r="F4" s="3"/>
    </row>
    <row r="5" spans="1:6" x14ac:dyDescent="0.25">
      <c r="A5" s="328" t="s">
        <v>216</v>
      </c>
      <c r="B5" s="93"/>
      <c r="C5" s="6"/>
      <c r="D5" s="6"/>
      <c r="E5" s="71"/>
      <c r="F5" s="312"/>
    </row>
    <row r="6" spans="1:6" ht="15" customHeight="1" x14ac:dyDescent="0.25">
      <c r="A6" s="329"/>
      <c r="B6" s="94" t="s">
        <v>2</v>
      </c>
      <c r="C6" s="8" t="s">
        <v>27</v>
      </c>
      <c r="D6" s="8" t="s">
        <v>3</v>
      </c>
      <c r="E6" s="311" t="s">
        <v>4</v>
      </c>
      <c r="F6" s="313" t="s">
        <v>5</v>
      </c>
    </row>
    <row r="7" spans="1:6" ht="15.75" customHeight="1" x14ac:dyDescent="0.25">
      <c r="A7" s="89"/>
      <c r="B7" s="95"/>
      <c r="C7" s="46"/>
      <c r="D7" s="46" t="s">
        <v>28</v>
      </c>
      <c r="E7" s="47">
        <v>15446622</v>
      </c>
      <c r="F7" s="308"/>
    </row>
    <row r="8" spans="1:6" ht="15" customHeight="1" x14ac:dyDescent="0.25">
      <c r="A8" s="73">
        <v>1</v>
      </c>
      <c r="B8" s="96">
        <v>43103</v>
      </c>
      <c r="C8" s="48" t="s">
        <v>34</v>
      </c>
      <c r="D8" s="49" t="s">
        <v>35</v>
      </c>
      <c r="E8" s="72"/>
      <c r="F8" s="50">
        <v>1500000</v>
      </c>
    </row>
    <row r="9" spans="1:6" ht="15" customHeight="1" x14ac:dyDescent="0.25">
      <c r="A9" s="73">
        <v>2</v>
      </c>
      <c r="B9" s="96">
        <v>43103</v>
      </c>
      <c r="C9" s="48" t="s">
        <v>34</v>
      </c>
      <c r="D9" s="49" t="s">
        <v>36</v>
      </c>
      <c r="E9" s="72"/>
      <c r="F9" s="50">
        <v>180000</v>
      </c>
    </row>
    <row r="10" spans="1:6" ht="15" customHeight="1" x14ac:dyDescent="0.25">
      <c r="A10" s="73">
        <v>3</v>
      </c>
      <c r="B10" s="96">
        <v>43103</v>
      </c>
      <c r="C10" s="48" t="s">
        <v>48</v>
      </c>
      <c r="D10" s="49" t="s">
        <v>772</v>
      </c>
      <c r="E10" s="72"/>
      <c r="F10" s="50">
        <v>60000</v>
      </c>
    </row>
    <row r="11" spans="1:6" ht="15" customHeight="1" x14ac:dyDescent="0.25">
      <c r="A11" s="73">
        <v>4</v>
      </c>
      <c r="B11" s="96">
        <v>43103</v>
      </c>
      <c r="C11" s="48" t="s">
        <v>52</v>
      </c>
      <c r="D11" s="51" t="s">
        <v>949</v>
      </c>
      <c r="E11" s="72"/>
      <c r="F11" s="50">
        <v>50000</v>
      </c>
    </row>
    <row r="12" spans="1:6" ht="15" customHeight="1" x14ac:dyDescent="0.25">
      <c r="A12" s="73">
        <v>5</v>
      </c>
      <c r="B12" s="97">
        <v>43103</v>
      </c>
      <c r="C12" s="86" t="s">
        <v>54</v>
      </c>
      <c r="D12" s="90" t="s">
        <v>55</v>
      </c>
      <c r="E12" s="92">
        <v>9000000</v>
      </c>
      <c r="F12" s="91"/>
    </row>
    <row r="13" spans="1:6" ht="15" customHeight="1" x14ac:dyDescent="0.25">
      <c r="A13" s="191">
        <v>6</v>
      </c>
      <c r="B13" s="96">
        <v>43103</v>
      </c>
      <c r="C13" s="48" t="s">
        <v>56</v>
      </c>
      <c r="D13" s="51" t="s">
        <v>57</v>
      </c>
      <c r="E13" s="72"/>
      <c r="F13" s="50">
        <v>20000</v>
      </c>
    </row>
    <row r="14" spans="1:6" ht="15" customHeight="1" x14ac:dyDescent="0.25">
      <c r="A14" s="191">
        <v>7</v>
      </c>
      <c r="B14" s="96">
        <v>43104</v>
      </c>
      <c r="C14" s="48" t="s">
        <v>54</v>
      </c>
      <c r="D14" s="51" t="s">
        <v>58</v>
      </c>
      <c r="E14" s="72"/>
      <c r="F14" s="52">
        <v>2000000</v>
      </c>
    </row>
    <row r="15" spans="1:6" ht="15" customHeight="1" x14ac:dyDescent="0.25">
      <c r="A15" s="191">
        <v>8</v>
      </c>
      <c r="B15" s="96">
        <v>43104</v>
      </c>
      <c r="C15" s="48" t="s">
        <v>34</v>
      </c>
      <c r="D15" s="51" t="s">
        <v>68</v>
      </c>
      <c r="E15" s="72"/>
      <c r="F15" s="52">
        <v>70000</v>
      </c>
    </row>
    <row r="16" spans="1:6" ht="15" customHeight="1" x14ac:dyDescent="0.25">
      <c r="A16" s="191">
        <v>9</v>
      </c>
      <c r="B16" s="96">
        <v>43104</v>
      </c>
      <c r="C16" s="48" t="s">
        <v>54</v>
      </c>
      <c r="D16" s="51" t="s">
        <v>62</v>
      </c>
      <c r="E16" s="72"/>
      <c r="F16" s="50">
        <v>3000000</v>
      </c>
    </row>
    <row r="17" spans="1:8" ht="15" customHeight="1" x14ac:dyDescent="0.25">
      <c r="A17" s="191">
        <v>10</v>
      </c>
      <c r="B17" s="96">
        <v>43104</v>
      </c>
      <c r="C17" s="48" t="s">
        <v>54</v>
      </c>
      <c r="D17" s="51" t="s">
        <v>64</v>
      </c>
      <c r="E17" s="72"/>
      <c r="F17" s="50">
        <v>13500</v>
      </c>
    </row>
    <row r="18" spans="1:8" ht="15" customHeight="1" x14ac:dyDescent="0.25">
      <c r="A18" s="191">
        <v>11</v>
      </c>
      <c r="B18" s="96">
        <v>43104</v>
      </c>
      <c r="C18" s="48" t="s">
        <v>70</v>
      </c>
      <c r="D18" s="51" t="s">
        <v>951</v>
      </c>
      <c r="E18" s="72"/>
      <c r="F18" s="50">
        <v>15000</v>
      </c>
    </row>
    <row r="19" spans="1:8" ht="15" customHeight="1" x14ac:dyDescent="0.25">
      <c r="A19" s="191">
        <v>12</v>
      </c>
      <c r="B19" s="96">
        <v>43104</v>
      </c>
      <c r="C19" s="48" t="s">
        <v>60</v>
      </c>
      <c r="D19" s="51" t="s">
        <v>61</v>
      </c>
      <c r="E19" s="72"/>
      <c r="F19" s="52">
        <v>40000</v>
      </c>
    </row>
    <row r="20" spans="1:8" ht="15" customHeight="1" x14ac:dyDescent="0.25">
      <c r="A20" s="191">
        <v>13</v>
      </c>
      <c r="B20" s="96">
        <v>43104</v>
      </c>
      <c r="C20" s="48" t="s">
        <v>56</v>
      </c>
      <c r="D20" s="51" t="s">
        <v>73</v>
      </c>
      <c r="E20" s="72"/>
      <c r="F20" s="52">
        <v>90000</v>
      </c>
    </row>
    <row r="21" spans="1:8" ht="15" customHeight="1" x14ac:dyDescent="0.25">
      <c r="A21" s="191">
        <v>14</v>
      </c>
      <c r="B21" s="96">
        <v>43104</v>
      </c>
      <c r="C21" s="48" t="s">
        <v>52</v>
      </c>
      <c r="D21" s="51" t="s">
        <v>74</v>
      </c>
      <c r="E21" s="72"/>
      <c r="F21" s="52">
        <v>45000</v>
      </c>
      <c r="H21" s="116"/>
    </row>
    <row r="22" spans="1:8" ht="15" customHeight="1" x14ac:dyDescent="0.25">
      <c r="A22" s="191">
        <v>15</v>
      </c>
      <c r="B22" s="96">
        <v>43104</v>
      </c>
      <c r="C22" s="48" t="s">
        <v>76</v>
      </c>
      <c r="D22" s="51" t="s">
        <v>77</v>
      </c>
      <c r="E22" s="53"/>
      <c r="F22" s="52">
        <v>45000</v>
      </c>
    </row>
    <row r="23" spans="1:8" ht="15" customHeight="1" x14ac:dyDescent="0.25">
      <c r="A23" s="191">
        <v>16</v>
      </c>
      <c r="B23" s="96">
        <v>43104</v>
      </c>
      <c r="C23" s="48" t="s">
        <v>60</v>
      </c>
      <c r="D23" s="51" t="s">
        <v>79</v>
      </c>
      <c r="E23" s="55"/>
      <c r="F23" s="50">
        <v>45000</v>
      </c>
    </row>
    <row r="24" spans="1:8" ht="15" customHeight="1" x14ac:dyDescent="0.25">
      <c r="A24" s="191">
        <v>17</v>
      </c>
      <c r="B24" s="96">
        <v>43104</v>
      </c>
      <c r="C24" s="48" t="s">
        <v>81</v>
      </c>
      <c r="D24" s="54" t="s">
        <v>82</v>
      </c>
      <c r="E24" s="55"/>
      <c r="F24" s="50">
        <v>48000</v>
      </c>
    </row>
    <row r="25" spans="1:8" ht="15" customHeight="1" x14ac:dyDescent="0.25">
      <c r="A25" s="191">
        <v>18</v>
      </c>
      <c r="B25" s="96">
        <v>43104</v>
      </c>
      <c r="C25" s="48" t="s">
        <v>70</v>
      </c>
      <c r="D25" s="51" t="s">
        <v>84</v>
      </c>
      <c r="E25" s="72"/>
      <c r="F25" s="50">
        <v>39000</v>
      </c>
    </row>
    <row r="26" spans="1:8" ht="15" customHeight="1" x14ac:dyDescent="0.25">
      <c r="A26" s="191">
        <v>19</v>
      </c>
      <c r="B26" s="96">
        <v>43104</v>
      </c>
      <c r="C26" s="48" t="s">
        <v>86</v>
      </c>
      <c r="D26" s="51" t="s">
        <v>87</v>
      </c>
      <c r="E26" s="72"/>
      <c r="F26" s="50">
        <v>39000</v>
      </c>
    </row>
    <row r="27" spans="1:8" ht="15" customHeight="1" x14ac:dyDescent="0.25">
      <c r="A27" s="191">
        <v>20</v>
      </c>
      <c r="B27" s="96">
        <v>43104</v>
      </c>
      <c r="C27" s="48" t="s">
        <v>48</v>
      </c>
      <c r="D27" s="51" t="s">
        <v>89</v>
      </c>
      <c r="E27" s="72"/>
      <c r="F27" s="50">
        <v>30000</v>
      </c>
    </row>
    <row r="28" spans="1:8" ht="15" customHeight="1" x14ac:dyDescent="0.25">
      <c r="A28" s="191">
        <v>21</v>
      </c>
      <c r="B28" s="96">
        <v>43104</v>
      </c>
      <c r="C28" s="48" t="s">
        <v>52</v>
      </c>
      <c r="D28" s="56" t="s">
        <v>91</v>
      </c>
      <c r="E28" s="72"/>
      <c r="F28" s="50">
        <v>50000</v>
      </c>
      <c r="H28" s="99"/>
    </row>
    <row r="29" spans="1:8" ht="15" customHeight="1" x14ac:dyDescent="0.25">
      <c r="A29" s="191">
        <v>22</v>
      </c>
      <c r="B29" s="96">
        <v>43104</v>
      </c>
      <c r="C29" s="48" t="s">
        <v>52</v>
      </c>
      <c r="D29" s="56" t="s">
        <v>94</v>
      </c>
      <c r="E29" s="72"/>
      <c r="F29" s="50">
        <v>50000</v>
      </c>
      <c r="H29" s="99"/>
    </row>
    <row r="30" spans="1:8" ht="15" customHeight="1" x14ac:dyDescent="0.25">
      <c r="A30" s="191">
        <v>23</v>
      </c>
      <c r="B30" s="96">
        <v>43104</v>
      </c>
      <c r="C30" s="48" t="s">
        <v>54</v>
      </c>
      <c r="D30" s="51" t="s">
        <v>93</v>
      </c>
      <c r="E30" s="72"/>
      <c r="F30" s="50">
        <v>90000</v>
      </c>
    </row>
    <row r="31" spans="1:8" ht="15" customHeight="1" x14ac:dyDescent="0.25">
      <c r="A31" s="191">
        <v>24</v>
      </c>
      <c r="B31" s="96">
        <v>43104</v>
      </c>
      <c r="C31" s="48" t="s">
        <v>34</v>
      </c>
      <c r="D31" s="51" t="s">
        <v>96</v>
      </c>
      <c r="E31" s="72"/>
      <c r="F31" s="50">
        <v>160000</v>
      </c>
    </row>
    <row r="32" spans="1:8" ht="15" customHeight="1" x14ac:dyDescent="0.25">
      <c r="A32" s="191">
        <v>25</v>
      </c>
      <c r="B32" s="96">
        <v>43104</v>
      </c>
      <c r="C32" s="48" t="s">
        <v>48</v>
      </c>
      <c r="D32" s="49" t="s">
        <v>112</v>
      </c>
      <c r="E32" s="72"/>
      <c r="F32" s="50">
        <v>1400000</v>
      </c>
    </row>
    <row r="33" spans="1:8" ht="15" customHeight="1" x14ac:dyDescent="0.25">
      <c r="A33" s="191">
        <v>26</v>
      </c>
      <c r="B33" s="96">
        <v>43105</v>
      </c>
      <c r="C33" s="48" t="s">
        <v>81</v>
      </c>
      <c r="D33" s="56" t="s">
        <v>97</v>
      </c>
      <c r="E33" s="72"/>
      <c r="F33" s="50">
        <v>60000</v>
      </c>
    </row>
    <row r="34" spans="1:8" ht="15" customHeight="1" x14ac:dyDescent="0.25">
      <c r="A34" s="191">
        <v>27</v>
      </c>
      <c r="B34" s="96">
        <v>43105</v>
      </c>
      <c r="C34" s="48" t="s">
        <v>81</v>
      </c>
      <c r="D34" s="56" t="s">
        <v>100</v>
      </c>
      <c r="E34" s="72"/>
      <c r="F34" s="50">
        <v>65000</v>
      </c>
    </row>
    <row r="35" spans="1:8" x14ac:dyDescent="0.25">
      <c r="A35" s="191">
        <v>28</v>
      </c>
      <c r="B35" s="96">
        <v>43105</v>
      </c>
      <c r="C35" s="48" t="s">
        <v>52</v>
      </c>
      <c r="D35" s="51" t="s">
        <v>101</v>
      </c>
      <c r="E35" s="72"/>
      <c r="F35" s="52">
        <v>25000</v>
      </c>
      <c r="H35" s="99"/>
    </row>
    <row r="36" spans="1:8" x14ac:dyDescent="0.25">
      <c r="A36" s="191">
        <v>29</v>
      </c>
      <c r="B36" s="96">
        <v>43105</v>
      </c>
      <c r="C36" s="48" t="s">
        <v>54</v>
      </c>
      <c r="D36" s="51" t="s">
        <v>103</v>
      </c>
      <c r="E36" s="72"/>
      <c r="F36" s="50">
        <v>400000</v>
      </c>
    </row>
    <row r="37" spans="1:8" ht="15" customHeight="1" x14ac:dyDescent="0.25">
      <c r="A37" s="191">
        <v>30</v>
      </c>
      <c r="B37" s="96">
        <v>43105</v>
      </c>
      <c r="C37" s="48" t="s">
        <v>34</v>
      </c>
      <c r="D37" s="51" t="s">
        <v>105</v>
      </c>
      <c r="E37" s="72"/>
      <c r="F37" s="50">
        <v>160000</v>
      </c>
    </row>
    <row r="38" spans="1:8" x14ac:dyDescent="0.25">
      <c r="A38" s="73">
        <v>31</v>
      </c>
      <c r="B38" s="97">
        <v>43108</v>
      </c>
      <c r="C38" s="86" t="s">
        <v>54</v>
      </c>
      <c r="D38" s="87" t="s">
        <v>107</v>
      </c>
      <c r="E38" s="88">
        <v>10000000</v>
      </c>
      <c r="F38" s="91"/>
    </row>
    <row r="39" spans="1:8" x14ac:dyDescent="0.25">
      <c r="A39" s="57">
        <v>32</v>
      </c>
      <c r="B39" s="96">
        <v>43108</v>
      </c>
      <c r="C39" s="48" t="s">
        <v>54</v>
      </c>
      <c r="D39" s="56" t="s">
        <v>546</v>
      </c>
      <c r="E39" s="58"/>
      <c r="F39" s="50">
        <v>2500000</v>
      </c>
    </row>
    <row r="40" spans="1:8" ht="15" customHeight="1" x14ac:dyDescent="0.25">
      <c r="A40" s="57">
        <v>33</v>
      </c>
      <c r="B40" s="96">
        <v>43108</v>
      </c>
      <c r="C40" s="48" t="s">
        <v>110</v>
      </c>
      <c r="D40" s="56" t="s">
        <v>111</v>
      </c>
      <c r="E40" s="58"/>
      <c r="F40" s="50">
        <v>70000</v>
      </c>
    </row>
    <row r="41" spans="1:8" ht="15" customHeight="1" x14ac:dyDescent="0.25">
      <c r="A41" s="57">
        <v>34</v>
      </c>
      <c r="B41" s="96">
        <v>43108</v>
      </c>
      <c r="C41" s="48" t="s">
        <v>70</v>
      </c>
      <c r="D41" s="56" t="s">
        <v>113</v>
      </c>
      <c r="E41" s="58"/>
      <c r="F41" s="50">
        <v>31000</v>
      </c>
    </row>
    <row r="42" spans="1:8" ht="15" customHeight="1" x14ac:dyDescent="0.25">
      <c r="A42" s="57">
        <v>35</v>
      </c>
      <c r="B42" s="96">
        <v>43108</v>
      </c>
      <c r="C42" s="48" t="s">
        <v>70</v>
      </c>
      <c r="D42" s="56" t="s">
        <v>114</v>
      </c>
      <c r="E42" s="72"/>
      <c r="F42" s="50">
        <v>10000</v>
      </c>
    </row>
    <row r="43" spans="1:8" ht="15" customHeight="1" x14ac:dyDescent="0.25">
      <c r="A43" s="57">
        <v>36</v>
      </c>
      <c r="B43" s="96">
        <v>43108</v>
      </c>
      <c r="C43" s="48" t="s">
        <v>52</v>
      </c>
      <c r="D43" s="57" t="s">
        <v>115</v>
      </c>
      <c r="E43" s="72"/>
      <c r="F43" s="52">
        <v>40000</v>
      </c>
      <c r="H43" s="99"/>
    </row>
    <row r="44" spans="1:8" ht="15" customHeight="1" x14ac:dyDescent="0.25">
      <c r="A44" s="57">
        <v>37</v>
      </c>
      <c r="B44" s="96">
        <v>43108</v>
      </c>
      <c r="C44" s="48" t="s">
        <v>81</v>
      </c>
      <c r="D44" s="57" t="s">
        <v>117</v>
      </c>
      <c r="E44" s="72"/>
      <c r="F44" s="52">
        <v>70000</v>
      </c>
    </row>
    <row r="45" spans="1:8" x14ac:dyDescent="0.25">
      <c r="A45" s="57">
        <v>38</v>
      </c>
      <c r="B45" s="96">
        <v>43108</v>
      </c>
      <c r="C45" s="48" t="s">
        <v>54</v>
      </c>
      <c r="D45" s="57" t="s">
        <v>119</v>
      </c>
      <c r="E45" s="72"/>
      <c r="F45" s="52">
        <v>70000</v>
      </c>
    </row>
    <row r="46" spans="1:8" ht="15" customHeight="1" x14ac:dyDescent="0.25">
      <c r="A46" s="57">
        <v>39</v>
      </c>
      <c r="B46" s="96">
        <v>43108</v>
      </c>
      <c r="C46" s="48" t="s">
        <v>34</v>
      </c>
      <c r="D46" s="57" t="s">
        <v>121</v>
      </c>
      <c r="E46" s="72"/>
      <c r="F46" s="52">
        <v>70000</v>
      </c>
    </row>
    <row r="47" spans="1:8" ht="15" customHeight="1" x14ac:dyDescent="0.25">
      <c r="A47" s="57">
        <v>40</v>
      </c>
      <c r="B47" s="96">
        <v>43108</v>
      </c>
      <c r="C47" s="48" t="s">
        <v>56</v>
      </c>
      <c r="D47" s="57" t="s">
        <v>122</v>
      </c>
      <c r="E47" s="72"/>
      <c r="F47" s="52">
        <v>150000</v>
      </c>
    </row>
    <row r="48" spans="1:8" ht="15" customHeight="1" x14ac:dyDescent="0.25">
      <c r="A48" s="57">
        <v>41</v>
      </c>
      <c r="B48" s="96">
        <v>43108</v>
      </c>
      <c r="C48" s="48" t="s">
        <v>86</v>
      </c>
      <c r="D48" s="57" t="s">
        <v>124</v>
      </c>
      <c r="E48" s="304"/>
      <c r="F48" s="52">
        <v>52000</v>
      </c>
    </row>
    <row r="49" spans="1:8" ht="15" customHeight="1" x14ac:dyDescent="0.25">
      <c r="A49" s="57">
        <v>42</v>
      </c>
      <c r="B49" s="96">
        <v>43108</v>
      </c>
      <c r="C49" s="48" t="s">
        <v>48</v>
      </c>
      <c r="D49" s="57" t="s">
        <v>126</v>
      </c>
      <c r="E49" s="304"/>
      <c r="F49" s="52">
        <v>50000</v>
      </c>
    </row>
    <row r="50" spans="1:8" ht="15" customHeight="1" x14ac:dyDescent="0.25">
      <c r="A50" s="57">
        <v>43</v>
      </c>
      <c r="B50" s="96">
        <v>43108</v>
      </c>
      <c r="C50" s="48" t="s">
        <v>60</v>
      </c>
      <c r="D50" s="57" t="s">
        <v>128</v>
      </c>
      <c r="E50" s="304"/>
      <c r="F50" s="52">
        <v>15000</v>
      </c>
    </row>
    <row r="51" spans="1:8" ht="15" customHeight="1" x14ac:dyDescent="0.25">
      <c r="A51" s="57">
        <v>44</v>
      </c>
      <c r="B51" s="96">
        <v>43108</v>
      </c>
      <c r="C51" s="48" t="s">
        <v>52</v>
      </c>
      <c r="D51" s="57" t="s">
        <v>958</v>
      </c>
      <c r="E51" s="304"/>
      <c r="F51" s="52">
        <v>75000</v>
      </c>
      <c r="H51" s="116"/>
    </row>
    <row r="52" spans="1:8" x14ac:dyDescent="0.25">
      <c r="A52" s="57">
        <v>45</v>
      </c>
      <c r="B52" s="96">
        <v>43108</v>
      </c>
      <c r="C52" s="48" t="s">
        <v>54</v>
      </c>
      <c r="D52" s="57" t="s">
        <v>130</v>
      </c>
      <c r="E52" s="304"/>
      <c r="F52" s="52">
        <v>150000</v>
      </c>
    </row>
    <row r="53" spans="1:8" ht="15" customHeight="1" x14ac:dyDescent="0.25">
      <c r="A53" s="57">
        <v>46</v>
      </c>
      <c r="B53" s="96">
        <v>43108</v>
      </c>
      <c r="C53" s="48" t="s">
        <v>56</v>
      </c>
      <c r="D53" s="57" t="s">
        <v>132</v>
      </c>
      <c r="E53" s="72"/>
      <c r="F53" s="50">
        <v>70000</v>
      </c>
    </row>
    <row r="54" spans="1:8" ht="15" customHeight="1" x14ac:dyDescent="0.25">
      <c r="A54" s="57">
        <v>47</v>
      </c>
      <c r="B54" s="96">
        <v>43108</v>
      </c>
      <c r="C54" s="48" t="s">
        <v>60</v>
      </c>
      <c r="D54" s="57" t="s">
        <v>133</v>
      </c>
      <c r="E54" s="72"/>
      <c r="F54" s="50">
        <v>1000000</v>
      </c>
    </row>
    <row r="55" spans="1:8" ht="15" customHeight="1" x14ac:dyDescent="0.25">
      <c r="A55" s="57">
        <v>48</v>
      </c>
      <c r="B55" s="96">
        <v>43108</v>
      </c>
      <c r="C55" s="48" t="s">
        <v>48</v>
      </c>
      <c r="D55" s="57" t="s">
        <v>545</v>
      </c>
      <c r="E55" s="72"/>
      <c r="F55" s="50">
        <v>500000</v>
      </c>
    </row>
    <row r="56" spans="1:8" ht="15" customHeight="1" x14ac:dyDescent="0.25">
      <c r="A56" s="57">
        <v>49</v>
      </c>
      <c r="B56" s="96">
        <v>43108</v>
      </c>
      <c r="C56" s="48" t="s">
        <v>48</v>
      </c>
      <c r="D56" s="57" t="s">
        <v>134</v>
      </c>
      <c r="E56" s="72"/>
      <c r="F56" s="50">
        <v>40000</v>
      </c>
    </row>
    <row r="57" spans="1:8" ht="15" customHeight="1" x14ac:dyDescent="0.25">
      <c r="A57" s="57">
        <v>50</v>
      </c>
      <c r="B57" s="96">
        <v>43108</v>
      </c>
      <c r="C57" s="48" t="s">
        <v>76</v>
      </c>
      <c r="D57" s="57" t="s">
        <v>1099</v>
      </c>
      <c r="E57" s="72"/>
      <c r="F57" s="50">
        <v>1200000</v>
      </c>
    </row>
    <row r="58" spans="1:8" x14ac:dyDescent="0.25">
      <c r="A58" s="57">
        <v>51</v>
      </c>
      <c r="B58" s="96">
        <v>43108</v>
      </c>
      <c r="C58" s="48" t="s">
        <v>54</v>
      </c>
      <c r="D58" s="57" t="s">
        <v>103</v>
      </c>
      <c r="E58" s="72"/>
      <c r="F58" s="50">
        <v>400000</v>
      </c>
    </row>
    <row r="59" spans="1:8" ht="15" customHeight="1" x14ac:dyDescent="0.25">
      <c r="A59" s="57">
        <v>52</v>
      </c>
      <c r="B59" s="96">
        <v>43108</v>
      </c>
      <c r="C59" s="48" t="s">
        <v>81</v>
      </c>
      <c r="D59" s="57" t="s">
        <v>253</v>
      </c>
      <c r="E59" s="72"/>
      <c r="F59" s="50">
        <v>60000</v>
      </c>
    </row>
    <row r="60" spans="1:8" ht="15" customHeight="1" x14ac:dyDescent="0.25">
      <c r="A60" s="57">
        <v>53</v>
      </c>
      <c r="B60" s="96">
        <v>43109</v>
      </c>
      <c r="C60" s="48" t="s">
        <v>34</v>
      </c>
      <c r="D60" s="57" t="s">
        <v>136</v>
      </c>
      <c r="E60" s="72"/>
      <c r="F60" s="52">
        <v>160000</v>
      </c>
    </row>
    <row r="61" spans="1:8" ht="15" customHeight="1" x14ac:dyDescent="0.25">
      <c r="A61" s="57">
        <v>54</v>
      </c>
      <c r="B61" s="96">
        <v>43109</v>
      </c>
      <c r="C61" s="48" t="s">
        <v>81</v>
      </c>
      <c r="D61" s="51" t="s">
        <v>138</v>
      </c>
      <c r="E61" s="59"/>
      <c r="F61" s="52">
        <v>20000</v>
      </c>
    </row>
    <row r="62" spans="1:8" ht="15" customHeight="1" x14ac:dyDescent="0.25">
      <c r="A62" s="57">
        <v>55</v>
      </c>
      <c r="B62" s="96">
        <v>43109</v>
      </c>
      <c r="C62" s="48" t="s">
        <v>70</v>
      </c>
      <c r="D62" s="57" t="s">
        <v>140</v>
      </c>
      <c r="E62" s="72"/>
      <c r="F62" s="52">
        <v>65000</v>
      </c>
    </row>
    <row r="63" spans="1:8" ht="15" customHeight="1" x14ac:dyDescent="0.25">
      <c r="A63" s="57">
        <v>56</v>
      </c>
      <c r="B63" s="96">
        <v>43109</v>
      </c>
      <c r="C63" s="48" t="s">
        <v>81</v>
      </c>
      <c r="D63" s="57" t="s">
        <v>142</v>
      </c>
      <c r="E63" s="72"/>
      <c r="F63" s="52">
        <v>30000</v>
      </c>
    </row>
    <row r="64" spans="1:8" ht="15" customHeight="1" x14ac:dyDescent="0.25">
      <c r="A64" s="57">
        <v>57</v>
      </c>
      <c r="B64" s="96">
        <v>43109</v>
      </c>
      <c r="C64" s="48" t="s">
        <v>144</v>
      </c>
      <c r="D64" s="57" t="s">
        <v>145</v>
      </c>
      <c r="E64" s="72"/>
      <c r="F64" s="52">
        <v>9500</v>
      </c>
    </row>
    <row r="65" spans="1:8" ht="15" customHeight="1" x14ac:dyDescent="0.25">
      <c r="A65" s="57">
        <v>58</v>
      </c>
      <c r="B65" s="96">
        <v>43109</v>
      </c>
      <c r="C65" s="48" t="s">
        <v>56</v>
      </c>
      <c r="D65" s="57" t="s">
        <v>147</v>
      </c>
      <c r="E65" s="72"/>
      <c r="F65" s="52">
        <v>20000</v>
      </c>
    </row>
    <row r="66" spans="1:8" x14ac:dyDescent="0.25">
      <c r="A66" s="57">
        <v>59</v>
      </c>
      <c r="B66" s="96">
        <v>43109</v>
      </c>
      <c r="C66" s="48" t="s">
        <v>54</v>
      </c>
      <c r="D66" s="57" t="s">
        <v>149</v>
      </c>
      <c r="E66" s="72"/>
      <c r="F66" s="52">
        <v>100000</v>
      </c>
    </row>
    <row r="67" spans="1:8" ht="15" customHeight="1" x14ac:dyDescent="0.25">
      <c r="A67" s="57">
        <v>60</v>
      </c>
      <c r="B67" s="96">
        <v>43109</v>
      </c>
      <c r="C67" s="48" t="s">
        <v>81</v>
      </c>
      <c r="D67" s="57" t="s">
        <v>151</v>
      </c>
      <c r="E67" s="72"/>
      <c r="F67" s="52">
        <v>80000</v>
      </c>
    </row>
    <row r="68" spans="1:8" ht="15" customHeight="1" x14ac:dyDescent="0.25">
      <c r="A68" s="57">
        <v>61</v>
      </c>
      <c r="B68" s="96">
        <v>43109</v>
      </c>
      <c r="C68" s="48" t="s">
        <v>81</v>
      </c>
      <c r="D68" s="57" t="s">
        <v>153</v>
      </c>
      <c r="E68" s="72"/>
      <c r="F68" s="52">
        <v>60000</v>
      </c>
    </row>
    <row r="69" spans="1:8" ht="15" customHeight="1" x14ac:dyDescent="0.25">
      <c r="A69" s="57">
        <v>62</v>
      </c>
      <c r="B69" s="96">
        <v>43109</v>
      </c>
      <c r="C69" s="48" t="s">
        <v>81</v>
      </c>
      <c r="D69" s="57" t="s">
        <v>155</v>
      </c>
      <c r="E69" s="72"/>
      <c r="F69" s="52">
        <v>20000</v>
      </c>
    </row>
    <row r="70" spans="1:8" ht="15" customHeight="1" x14ac:dyDescent="0.25">
      <c r="A70" s="57">
        <v>63</v>
      </c>
      <c r="B70" s="96">
        <v>43109</v>
      </c>
      <c r="C70" s="48" t="s">
        <v>56</v>
      </c>
      <c r="D70" s="51" t="s">
        <v>157</v>
      </c>
      <c r="E70" s="72"/>
      <c r="F70" s="52">
        <v>30000</v>
      </c>
    </row>
    <row r="71" spans="1:8" ht="15" customHeight="1" x14ac:dyDescent="0.25">
      <c r="A71" s="57">
        <v>64</v>
      </c>
      <c r="B71" s="96">
        <v>43110</v>
      </c>
      <c r="C71" s="48" t="s">
        <v>56</v>
      </c>
      <c r="D71" s="51" t="s">
        <v>159</v>
      </c>
      <c r="E71" s="72"/>
      <c r="F71" s="52">
        <v>65000</v>
      </c>
    </row>
    <row r="72" spans="1:8" ht="15" customHeight="1" x14ac:dyDescent="0.25">
      <c r="A72" s="57">
        <v>65</v>
      </c>
      <c r="B72" s="96">
        <v>43110</v>
      </c>
      <c r="C72" s="48" t="s">
        <v>110</v>
      </c>
      <c r="D72" s="51" t="s">
        <v>160</v>
      </c>
      <c r="E72" s="72"/>
      <c r="F72" s="52">
        <v>65000</v>
      </c>
    </row>
    <row r="73" spans="1:8" ht="15" customHeight="1" x14ac:dyDescent="0.25">
      <c r="A73" s="57">
        <v>66</v>
      </c>
      <c r="B73" s="96">
        <v>43110</v>
      </c>
      <c r="C73" s="48" t="s">
        <v>81</v>
      </c>
      <c r="D73" s="51" t="s">
        <v>162</v>
      </c>
      <c r="E73" s="72"/>
      <c r="F73" s="52">
        <v>580000</v>
      </c>
    </row>
    <row r="74" spans="1:8" ht="15" customHeight="1" x14ac:dyDescent="0.25">
      <c r="A74" s="57">
        <v>67</v>
      </c>
      <c r="B74" s="96">
        <v>43110</v>
      </c>
      <c r="C74" s="48" t="s">
        <v>56</v>
      </c>
      <c r="D74" s="57" t="s">
        <v>163</v>
      </c>
      <c r="E74" s="72"/>
      <c r="F74" s="52">
        <v>10000</v>
      </c>
    </row>
    <row r="75" spans="1:8" ht="15" customHeight="1" x14ac:dyDescent="0.25">
      <c r="A75" s="57">
        <v>68</v>
      </c>
      <c r="B75" s="96">
        <v>43110</v>
      </c>
      <c r="C75" s="48" t="s">
        <v>70</v>
      </c>
      <c r="D75" s="57" t="s">
        <v>164</v>
      </c>
      <c r="E75" s="72"/>
      <c r="F75" s="52">
        <v>28500</v>
      </c>
    </row>
    <row r="76" spans="1:8" ht="15" customHeight="1" x14ac:dyDescent="0.25">
      <c r="A76" s="57">
        <v>69</v>
      </c>
      <c r="B76" s="96">
        <v>43110</v>
      </c>
      <c r="C76" s="48" t="s">
        <v>70</v>
      </c>
      <c r="D76" s="57" t="s">
        <v>166</v>
      </c>
      <c r="E76" s="72"/>
      <c r="F76" s="52">
        <v>15000</v>
      </c>
    </row>
    <row r="77" spans="1:8" x14ac:dyDescent="0.25">
      <c r="A77" s="57">
        <v>70</v>
      </c>
      <c r="B77" s="96">
        <v>43110</v>
      </c>
      <c r="C77" s="48" t="s">
        <v>54</v>
      </c>
      <c r="D77" s="57" t="s">
        <v>171</v>
      </c>
      <c r="E77" s="72"/>
      <c r="F77" s="52">
        <v>75000</v>
      </c>
    </row>
    <row r="78" spans="1:8" ht="15" customHeight="1" x14ac:dyDescent="0.25">
      <c r="A78" s="57">
        <v>71</v>
      </c>
      <c r="B78" s="96">
        <v>43111</v>
      </c>
      <c r="C78" s="48" t="s">
        <v>48</v>
      </c>
      <c r="D78" s="57" t="s">
        <v>168</v>
      </c>
      <c r="E78" s="72"/>
      <c r="F78" s="52">
        <v>60000</v>
      </c>
    </row>
    <row r="79" spans="1:8" ht="15" customHeight="1" x14ac:dyDescent="0.25">
      <c r="A79" s="57">
        <v>72</v>
      </c>
      <c r="B79" s="96">
        <v>43111</v>
      </c>
      <c r="C79" s="48" t="s">
        <v>81</v>
      </c>
      <c r="D79" s="57" t="s">
        <v>170</v>
      </c>
      <c r="E79" s="72"/>
      <c r="F79" s="52">
        <v>60000</v>
      </c>
    </row>
    <row r="80" spans="1:8" ht="15" customHeight="1" x14ac:dyDescent="0.25">
      <c r="A80" s="57" t="s">
        <v>952</v>
      </c>
      <c r="B80" s="96">
        <v>43111</v>
      </c>
      <c r="C80" s="48" t="s">
        <v>52</v>
      </c>
      <c r="D80" s="51" t="s">
        <v>949</v>
      </c>
      <c r="E80" s="58"/>
      <c r="F80" s="52">
        <v>70000</v>
      </c>
      <c r="H80" s="99"/>
    </row>
    <row r="81" spans="1:6" x14ac:dyDescent="0.25">
      <c r="A81" s="73">
        <v>73</v>
      </c>
      <c r="B81" s="97">
        <v>43111</v>
      </c>
      <c r="C81" s="86" t="s">
        <v>54</v>
      </c>
      <c r="D81" s="87" t="s">
        <v>174</v>
      </c>
      <c r="E81" s="88">
        <v>10000000</v>
      </c>
      <c r="F81" s="91"/>
    </row>
    <row r="82" spans="1:6" x14ac:dyDescent="0.25">
      <c r="A82" s="73">
        <v>74</v>
      </c>
      <c r="B82" s="97">
        <v>43111</v>
      </c>
      <c r="C82" s="86" t="s">
        <v>54</v>
      </c>
      <c r="D82" s="87" t="s">
        <v>175</v>
      </c>
      <c r="E82" s="88">
        <v>8000000</v>
      </c>
      <c r="F82" s="91"/>
    </row>
    <row r="83" spans="1:6" ht="15" customHeight="1" x14ac:dyDescent="0.25">
      <c r="A83" s="73">
        <v>75</v>
      </c>
      <c r="B83" s="96">
        <v>43111</v>
      </c>
      <c r="C83" s="48" t="s">
        <v>70</v>
      </c>
      <c r="D83" s="51" t="s">
        <v>178</v>
      </c>
      <c r="E83" s="58"/>
      <c r="F83" s="50">
        <v>904750</v>
      </c>
    </row>
    <row r="84" spans="1:6" ht="15" customHeight="1" x14ac:dyDescent="0.25">
      <c r="A84" s="73">
        <v>76</v>
      </c>
      <c r="B84" s="96">
        <v>43111</v>
      </c>
      <c r="C84" s="48" t="s">
        <v>81</v>
      </c>
      <c r="D84" s="57" t="s">
        <v>177</v>
      </c>
      <c r="E84" s="72"/>
      <c r="F84" s="52">
        <v>7451400</v>
      </c>
    </row>
    <row r="85" spans="1:6" ht="15" customHeight="1" x14ac:dyDescent="0.25">
      <c r="A85" s="73">
        <v>76</v>
      </c>
      <c r="B85" s="96">
        <v>43111</v>
      </c>
      <c r="C85" s="48" t="s">
        <v>110</v>
      </c>
      <c r="D85" s="57" t="s">
        <v>547</v>
      </c>
      <c r="E85" s="72"/>
      <c r="F85" s="52">
        <v>2800000</v>
      </c>
    </row>
    <row r="86" spans="1:6" ht="15" customHeight="1" x14ac:dyDescent="0.25">
      <c r="A86" s="73">
        <v>77</v>
      </c>
      <c r="B86" s="96">
        <v>43111</v>
      </c>
      <c r="C86" s="48" t="s">
        <v>48</v>
      </c>
      <c r="D86" s="51" t="s">
        <v>544</v>
      </c>
      <c r="E86" s="72"/>
      <c r="F86" s="52">
        <v>1500000</v>
      </c>
    </row>
    <row r="87" spans="1:6" ht="15" customHeight="1" x14ac:dyDescent="0.25">
      <c r="A87" s="111">
        <v>78</v>
      </c>
      <c r="B87" s="96">
        <v>43111</v>
      </c>
      <c r="C87" s="48" t="s">
        <v>56</v>
      </c>
      <c r="D87" s="57" t="s">
        <v>179</v>
      </c>
      <c r="E87" s="72"/>
      <c r="F87" s="52">
        <v>60000</v>
      </c>
    </row>
    <row r="88" spans="1:6" ht="15" customHeight="1" x14ac:dyDescent="0.25">
      <c r="A88" s="111">
        <v>79</v>
      </c>
      <c r="B88" s="96">
        <v>43111</v>
      </c>
      <c r="C88" s="48" t="s">
        <v>56</v>
      </c>
      <c r="D88" s="57" t="s">
        <v>180</v>
      </c>
      <c r="E88" s="72"/>
      <c r="F88" s="52">
        <v>70000</v>
      </c>
    </row>
    <row r="89" spans="1:6" x14ac:dyDescent="0.25">
      <c r="A89" s="73">
        <v>80</v>
      </c>
      <c r="B89" s="96">
        <v>43111</v>
      </c>
      <c r="C89" s="48" t="s">
        <v>54</v>
      </c>
      <c r="D89" s="57" t="s">
        <v>103</v>
      </c>
      <c r="E89" s="72"/>
      <c r="F89" s="52">
        <v>400000</v>
      </c>
    </row>
    <row r="90" spans="1:6" ht="15" customHeight="1" x14ac:dyDescent="0.25">
      <c r="A90" s="73">
        <v>81</v>
      </c>
      <c r="B90" s="96">
        <v>43112</v>
      </c>
      <c r="C90" s="48" t="s">
        <v>34</v>
      </c>
      <c r="D90" s="57" t="s">
        <v>182</v>
      </c>
      <c r="E90" s="72"/>
      <c r="F90" s="52">
        <v>300000</v>
      </c>
    </row>
    <row r="91" spans="1:6" ht="15" customHeight="1" x14ac:dyDescent="0.25">
      <c r="A91" s="73">
        <v>82</v>
      </c>
      <c r="B91" s="96">
        <v>43113</v>
      </c>
      <c r="C91" s="48" t="s">
        <v>34</v>
      </c>
      <c r="D91" s="57" t="s">
        <v>183</v>
      </c>
      <c r="E91" s="72"/>
      <c r="F91" s="52">
        <v>160000</v>
      </c>
    </row>
    <row r="92" spans="1:6" ht="15" customHeight="1" x14ac:dyDescent="0.25">
      <c r="A92" s="73">
        <v>83</v>
      </c>
      <c r="B92" s="96">
        <v>43114</v>
      </c>
      <c r="C92" s="48" t="s">
        <v>86</v>
      </c>
      <c r="D92" s="57" t="s">
        <v>187</v>
      </c>
      <c r="E92" s="72"/>
      <c r="F92" s="52">
        <v>600000</v>
      </c>
    </row>
    <row r="93" spans="1:6" x14ac:dyDescent="0.25">
      <c r="A93" s="73">
        <v>84</v>
      </c>
      <c r="B93" s="96">
        <v>43114</v>
      </c>
      <c r="C93" s="48" t="s">
        <v>86</v>
      </c>
      <c r="D93" s="57" t="s">
        <v>186</v>
      </c>
      <c r="E93" s="72"/>
      <c r="F93" s="52">
        <v>20000</v>
      </c>
    </row>
    <row r="94" spans="1:6" ht="15" customHeight="1" x14ac:dyDescent="0.25">
      <c r="A94" s="73">
        <v>85</v>
      </c>
      <c r="B94" s="96">
        <v>43115</v>
      </c>
      <c r="C94" s="48" t="s">
        <v>70</v>
      </c>
      <c r="D94" s="57" t="s">
        <v>1067</v>
      </c>
      <c r="E94" s="72"/>
      <c r="F94" s="52">
        <v>904500</v>
      </c>
    </row>
    <row r="95" spans="1:6" x14ac:dyDescent="0.25">
      <c r="A95" s="73">
        <v>86</v>
      </c>
      <c r="B95" s="96">
        <v>43115</v>
      </c>
      <c r="C95" s="48" t="s">
        <v>54</v>
      </c>
      <c r="D95" s="57" t="s">
        <v>1068</v>
      </c>
      <c r="E95" s="72"/>
      <c r="F95" s="52">
        <v>20000</v>
      </c>
    </row>
    <row r="96" spans="1:6" ht="15" customHeight="1" x14ac:dyDescent="0.25">
      <c r="A96" s="73">
        <v>87</v>
      </c>
      <c r="B96" s="96">
        <v>43115</v>
      </c>
      <c r="C96" s="48" t="s">
        <v>86</v>
      </c>
      <c r="D96" s="57" t="s">
        <v>190</v>
      </c>
      <c r="E96" s="72"/>
      <c r="F96" s="52">
        <v>730000</v>
      </c>
    </row>
    <row r="97" spans="1:8" x14ac:dyDescent="0.25">
      <c r="A97" s="73">
        <v>88</v>
      </c>
      <c r="B97" s="96">
        <v>43115</v>
      </c>
      <c r="C97" s="48" t="s">
        <v>54</v>
      </c>
      <c r="D97" s="57" t="s">
        <v>192</v>
      </c>
      <c r="E97" s="72"/>
      <c r="F97" s="52">
        <v>20000</v>
      </c>
    </row>
    <row r="98" spans="1:8" ht="15" customHeight="1" x14ac:dyDescent="0.25">
      <c r="A98" s="73">
        <v>89</v>
      </c>
      <c r="B98" s="96">
        <v>43115</v>
      </c>
      <c r="C98" s="48" t="s">
        <v>48</v>
      </c>
      <c r="D98" s="57" t="s">
        <v>193</v>
      </c>
      <c r="E98" s="72"/>
      <c r="F98" s="52">
        <v>500000</v>
      </c>
    </row>
    <row r="99" spans="1:8" x14ac:dyDescent="0.25">
      <c r="A99" s="73">
        <v>90</v>
      </c>
      <c r="B99" s="96">
        <v>43115</v>
      </c>
      <c r="C99" s="48" t="s">
        <v>54</v>
      </c>
      <c r="D99" s="57" t="s">
        <v>195</v>
      </c>
      <c r="E99" s="72"/>
      <c r="F99" s="52">
        <v>12000</v>
      </c>
    </row>
    <row r="100" spans="1:8" ht="15" customHeight="1" x14ac:dyDescent="0.25">
      <c r="A100" s="111">
        <v>91</v>
      </c>
      <c r="B100" s="96">
        <v>43115</v>
      </c>
      <c r="C100" s="48" t="s">
        <v>56</v>
      </c>
      <c r="D100" s="51" t="s">
        <v>196</v>
      </c>
      <c r="E100" s="72"/>
      <c r="F100" s="52">
        <v>150000</v>
      </c>
    </row>
    <row r="101" spans="1:8" ht="15" customHeight="1" x14ac:dyDescent="0.25">
      <c r="A101" s="111">
        <v>92</v>
      </c>
      <c r="B101" s="96">
        <v>43115</v>
      </c>
      <c r="C101" s="48" t="s">
        <v>56</v>
      </c>
      <c r="D101" s="57" t="s">
        <v>198</v>
      </c>
      <c r="E101" s="72"/>
      <c r="F101" s="52">
        <v>70000</v>
      </c>
    </row>
    <row r="102" spans="1:8" ht="15" customHeight="1" x14ac:dyDescent="0.25">
      <c r="A102" s="111">
        <v>93</v>
      </c>
      <c r="B102" s="96">
        <v>43115</v>
      </c>
      <c r="C102" s="48" t="s">
        <v>56</v>
      </c>
      <c r="D102" s="51" t="s">
        <v>199</v>
      </c>
      <c r="E102" s="72"/>
      <c r="F102" s="50">
        <v>180000</v>
      </c>
    </row>
    <row r="103" spans="1:8" x14ac:dyDescent="0.25">
      <c r="A103" s="73">
        <v>94</v>
      </c>
      <c r="B103" s="96">
        <v>43115</v>
      </c>
      <c r="C103" s="48" t="s">
        <v>54</v>
      </c>
      <c r="D103" s="51" t="s">
        <v>201</v>
      </c>
      <c r="E103" s="72"/>
      <c r="F103" s="50">
        <v>120000</v>
      </c>
    </row>
    <row r="104" spans="1:8" ht="15" customHeight="1" x14ac:dyDescent="0.25">
      <c r="A104" s="73">
        <v>95</v>
      </c>
      <c r="B104" s="96">
        <v>43115</v>
      </c>
      <c r="C104" s="48" t="s">
        <v>70</v>
      </c>
      <c r="D104" s="51" t="s">
        <v>203</v>
      </c>
      <c r="E104" s="72"/>
      <c r="F104" s="52">
        <v>25000</v>
      </c>
    </row>
    <row r="105" spans="1:8" ht="15" customHeight="1" x14ac:dyDescent="0.25">
      <c r="A105" s="111">
        <v>96</v>
      </c>
      <c r="B105" s="96">
        <v>43115</v>
      </c>
      <c r="C105" s="48" t="s">
        <v>52</v>
      </c>
      <c r="D105" s="51" t="s">
        <v>204</v>
      </c>
      <c r="E105" s="59"/>
      <c r="F105" s="52">
        <v>70000</v>
      </c>
      <c r="H105" s="116"/>
    </row>
    <row r="106" spans="1:8" ht="15" customHeight="1" x14ac:dyDescent="0.25">
      <c r="A106" s="73">
        <v>97</v>
      </c>
      <c r="B106" s="96">
        <v>43115</v>
      </c>
      <c r="C106" s="48" t="s">
        <v>52</v>
      </c>
      <c r="D106" s="57" t="s">
        <v>206</v>
      </c>
      <c r="E106" s="72"/>
      <c r="F106" s="52">
        <v>40000</v>
      </c>
      <c r="H106" s="99"/>
    </row>
    <row r="107" spans="1:8" x14ac:dyDescent="0.25">
      <c r="A107" s="73">
        <v>98</v>
      </c>
      <c r="B107" s="96">
        <v>43115</v>
      </c>
      <c r="C107" s="48" t="s">
        <v>54</v>
      </c>
      <c r="D107" s="51" t="s">
        <v>207</v>
      </c>
      <c r="E107" s="59"/>
      <c r="F107" s="52">
        <v>150000</v>
      </c>
    </row>
    <row r="108" spans="1:8" ht="15" customHeight="1" x14ac:dyDescent="0.25">
      <c r="A108" s="73">
        <v>99</v>
      </c>
      <c r="B108" s="96">
        <v>43115</v>
      </c>
      <c r="C108" s="48" t="s">
        <v>54</v>
      </c>
      <c r="D108" s="51" t="s">
        <v>210</v>
      </c>
      <c r="E108" s="72"/>
      <c r="F108" s="52">
        <v>2000000</v>
      </c>
    </row>
    <row r="109" spans="1:8" ht="15" customHeight="1" x14ac:dyDescent="0.25">
      <c r="A109" s="73">
        <v>100</v>
      </c>
      <c r="B109" s="96">
        <v>43115</v>
      </c>
      <c r="C109" s="48" t="s">
        <v>81</v>
      </c>
      <c r="D109" s="57" t="s">
        <v>211</v>
      </c>
      <c r="E109" s="72"/>
      <c r="F109" s="52">
        <v>70000</v>
      </c>
    </row>
    <row r="110" spans="1:8" ht="15" customHeight="1" x14ac:dyDescent="0.25">
      <c r="A110" s="111">
        <v>101</v>
      </c>
      <c r="B110" s="96">
        <v>43115</v>
      </c>
      <c r="C110" s="48" t="s">
        <v>56</v>
      </c>
      <c r="D110" s="51" t="s">
        <v>213</v>
      </c>
      <c r="E110" s="72"/>
      <c r="F110" s="50">
        <v>70000</v>
      </c>
    </row>
    <row r="111" spans="1:8" x14ac:dyDescent="0.25">
      <c r="A111" s="73">
        <v>102</v>
      </c>
      <c r="B111" s="97">
        <v>43115</v>
      </c>
      <c r="C111" s="86" t="s">
        <v>54</v>
      </c>
      <c r="D111" s="87" t="s">
        <v>215</v>
      </c>
      <c r="E111" s="88">
        <v>10000000</v>
      </c>
      <c r="F111" s="91"/>
    </row>
    <row r="112" spans="1:8" x14ac:dyDescent="0.25">
      <c r="A112" s="191">
        <v>103</v>
      </c>
      <c r="B112" s="96">
        <v>43115</v>
      </c>
      <c r="C112" s="48" t="s">
        <v>54</v>
      </c>
      <c r="D112" s="51" t="s">
        <v>218</v>
      </c>
      <c r="E112" s="72"/>
      <c r="F112" s="50">
        <v>2550000</v>
      </c>
    </row>
    <row r="113" spans="1:8" ht="15" customHeight="1" x14ac:dyDescent="0.25">
      <c r="A113" s="191">
        <v>104</v>
      </c>
      <c r="B113" s="96">
        <v>43116</v>
      </c>
      <c r="C113" s="48" t="s">
        <v>34</v>
      </c>
      <c r="D113" s="51" t="s">
        <v>220</v>
      </c>
      <c r="E113" s="72"/>
      <c r="F113" s="50">
        <v>70000</v>
      </c>
    </row>
    <row r="114" spans="1:8" ht="15" customHeight="1" x14ac:dyDescent="0.25">
      <c r="A114" s="191">
        <v>105</v>
      </c>
      <c r="B114" s="96">
        <v>43116</v>
      </c>
      <c r="C114" s="48" t="s">
        <v>52</v>
      </c>
      <c r="D114" s="51" t="s">
        <v>222</v>
      </c>
      <c r="E114" s="72"/>
      <c r="F114" s="50">
        <v>70000</v>
      </c>
      <c r="H114" s="99"/>
    </row>
    <row r="115" spans="1:8" ht="15" customHeight="1" x14ac:dyDescent="0.25">
      <c r="A115" s="191">
        <v>106</v>
      </c>
      <c r="B115" s="96">
        <v>43116</v>
      </c>
      <c r="C115" s="48" t="s">
        <v>52</v>
      </c>
      <c r="D115" s="51" t="s">
        <v>223</v>
      </c>
      <c r="E115" s="72"/>
      <c r="F115" s="50">
        <v>70000</v>
      </c>
      <c r="H115" s="99"/>
    </row>
    <row r="116" spans="1:8" ht="15" customHeight="1" x14ac:dyDescent="0.25">
      <c r="A116" s="191">
        <v>107</v>
      </c>
      <c r="B116" s="96">
        <v>43116</v>
      </c>
      <c r="C116" s="48" t="s">
        <v>56</v>
      </c>
      <c r="D116" s="51" t="s">
        <v>225</v>
      </c>
      <c r="E116" s="72"/>
      <c r="F116" s="50">
        <v>70000</v>
      </c>
      <c r="H116" s="99"/>
    </row>
    <row r="117" spans="1:8" ht="15" customHeight="1" x14ac:dyDescent="0.25">
      <c r="A117" s="191">
        <v>108</v>
      </c>
      <c r="B117" s="96">
        <v>43116</v>
      </c>
      <c r="C117" s="48" t="s">
        <v>48</v>
      </c>
      <c r="D117" s="57" t="s">
        <v>227</v>
      </c>
      <c r="E117" s="72"/>
      <c r="F117" s="52">
        <v>40000</v>
      </c>
    </row>
    <row r="118" spans="1:8" x14ac:dyDescent="0.25">
      <c r="A118" s="191">
        <v>109</v>
      </c>
      <c r="B118" s="96">
        <v>43116</v>
      </c>
      <c r="C118" s="48" t="s">
        <v>54</v>
      </c>
      <c r="D118" s="51" t="s">
        <v>103</v>
      </c>
      <c r="E118" s="58"/>
      <c r="F118" s="52">
        <v>400000</v>
      </c>
    </row>
    <row r="119" spans="1:8" x14ac:dyDescent="0.25">
      <c r="A119" s="191">
        <v>110</v>
      </c>
      <c r="B119" s="96">
        <v>43116</v>
      </c>
      <c r="C119" s="48" t="s">
        <v>54</v>
      </c>
      <c r="D119" s="51" t="s">
        <v>231</v>
      </c>
      <c r="E119" s="58"/>
      <c r="F119" s="50">
        <v>1500000</v>
      </c>
    </row>
    <row r="120" spans="1:8" x14ac:dyDescent="0.25">
      <c r="A120" s="89">
        <v>111</v>
      </c>
      <c r="B120" s="97">
        <v>43116</v>
      </c>
      <c r="C120" s="86" t="s">
        <v>54</v>
      </c>
      <c r="D120" s="100" t="s">
        <v>229</v>
      </c>
      <c r="E120" s="92">
        <v>8000000</v>
      </c>
      <c r="F120" s="309"/>
    </row>
    <row r="121" spans="1:8" ht="15" customHeight="1" x14ac:dyDescent="0.25">
      <c r="A121" s="73">
        <v>112</v>
      </c>
      <c r="B121" s="96">
        <v>43117</v>
      </c>
      <c r="C121" s="48" t="s">
        <v>34</v>
      </c>
      <c r="D121" s="192" t="s">
        <v>235</v>
      </c>
      <c r="E121" s="304"/>
      <c r="F121" s="50">
        <v>160000</v>
      </c>
    </row>
    <row r="122" spans="1:8" ht="15" customHeight="1" x14ac:dyDescent="0.25">
      <c r="A122" s="73">
        <v>113</v>
      </c>
      <c r="B122" s="96">
        <v>43117</v>
      </c>
      <c r="C122" s="48" t="s">
        <v>70</v>
      </c>
      <c r="D122" s="51" t="s">
        <v>233</v>
      </c>
      <c r="E122" s="72"/>
      <c r="F122" s="50">
        <v>16500</v>
      </c>
    </row>
    <row r="123" spans="1:8" ht="15" customHeight="1" x14ac:dyDescent="0.25">
      <c r="A123" s="73">
        <v>114</v>
      </c>
      <c r="B123" s="96">
        <v>43117</v>
      </c>
      <c r="C123" s="60" t="s">
        <v>52</v>
      </c>
      <c r="D123" s="61" t="s">
        <v>236</v>
      </c>
      <c r="E123" s="62"/>
      <c r="F123" s="50">
        <v>40000</v>
      </c>
      <c r="H123" s="99"/>
    </row>
    <row r="124" spans="1:8" ht="15" customHeight="1" x14ac:dyDescent="0.25">
      <c r="A124" s="73">
        <v>115</v>
      </c>
      <c r="B124" s="96">
        <v>43117</v>
      </c>
      <c r="C124" s="48" t="s">
        <v>81</v>
      </c>
      <c r="D124" s="51" t="s">
        <v>151</v>
      </c>
      <c r="E124" s="72"/>
      <c r="F124" s="50">
        <v>80000</v>
      </c>
    </row>
    <row r="125" spans="1:8" ht="15" customHeight="1" x14ac:dyDescent="0.25">
      <c r="A125" s="73">
        <v>116</v>
      </c>
      <c r="B125" s="96">
        <v>43117</v>
      </c>
      <c r="C125" s="48" t="s">
        <v>86</v>
      </c>
      <c r="D125" s="51" t="s">
        <v>239</v>
      </c>
      <c r="E125" s="72"/>
      <c r="F125" s="50">
        <v>65000</v>
      </c>
    </row>
    <row r="126" spans="1:8" ht="15" customHeight="1" x14ac:dyDescent="0.25">
      <c r="A126" s="73">
        <v>117</v>
      </c>
      <c r="B126" s="96">
        <v>43117</v>
      </c>
      <c r="C126" s="48" t="s">
        <v>52</v>
      </c>
      <c r="D126" s="61" t="s">
        <v>241</v>
      </c>
      <c r="E126" s="72"/>
      <c r="F126" s="50">
        <v>70000</v>
      </c>
      <c r="H126" s="99"/>
    </row>
    <row r="127" spans="1:8" ht="15" customHeight="1" x14ac:dyDescent="0.25">
      <c r="A127" s="73">
        <v>118</v>
      </c>
      <c r="B127" s="96">
        <v>43118</v>
      </c>
      <c r="C127" s="48" t="s">
        <v>245</v>
      </c>
      <c r="D127" s="51" t="s">
        <v>246</v>
      </c>
      <c r="E127" s="72"/>
      <c r="F127" s="50">
        <v>2720000</v>
      </c>
    </row>
    <row r="128" spans="1:8" ht="15" customHeight="1" x14ac:dyDescent="0.25">
      <c r="A128" s="73">
        <v>119</v>
      </c>
      <c r="B128" s="96">
        <v>43118</v>
      </c>
      <c r="C128" s="48" t="s">
        <v>34</v>
      </c>
      <c r="D128" s="51" t="s">
        <v>111</v>
      </c>
      <c r="E128" s="72"/>
      <c r="F128" s="50">
        <v>70000</v>
      </c>
    </row>
    <row r="129" spans="1:8" ht="15" customHeight="1" x14ac:dyDescent="0.25">
      <c r="A129" s="73">
        <v>120</v>
      </c>
      <c r="B129" s="96">
        <v>43118</v>
      </c>
      <c r="C129" s="48" t="s">
        <v>70</v>
      </c>
      <c r="D129" s="51" t="s">
        <v>244</v>
      </c>
      <c r="E129" s="72"/>
      <c r="F129" s="50">
        <v>32000</v>
      </c>
    </row>
    <row r="130" spans="1:8" ht="15" customHeight="1" x14ac:dyDescent="0.25">
      <c r="A130" s="73">
        <v>121</v>
      </c>
      <c r="B130" s="96">
        <v>43119</v>
      </c>
      <c r="C130" s="48" t="s">
        <v>54</v>
      </c>
      <c r="D130" s="51" t="s">
        <v>275</v>
      </c>
      <c r="E130" s="72"/>
      <c r="F130" s="50">
        <v>1000000</v>
      </c>
    </row>
    <row r="131" spans="1:8" ht="15" customHeight="1" x14ac:dyDescent="0.25">
      <c r="A131" s="73">
        <v>122</v>
      </c>
      <c r="B131" s="96">
        <v>43119</v>
      </c>
      <c r="C131" s="48" t="s">
        <v>76</v>
      </c>
      <c r="D131" s="51" t="s">
        <v>260</v>
      </c>
      <c r="E131" s="72"/>
      <c r="F131" s="50">
        <v>760000</v>
      </c>
    </row>
    <row r="132" spans="1:8" x14ac:dyDescent="0.25">
      <c r="A132" s="73">
        <v>123</v>
      </c>
      <c r="B132" s="96">
        <v>43119</v>
      </c>
      <c r="C132" s="48" t="s">
        <v>54</v>
      </c>
      <c r="D132" s="51" t="s">
        <v>261</v>
      </c>
      <c r="E132" s="72"/>
      <c r="F132" s="50">
        <v>20000</v>
      </c>
    </row>
    <row r="133" spans="1:8" ht="15" customHeight="1" x14ac:dyDescent="0.25">
      <c r="A133" s="73">
        <v>124</v>
      </c>
      <c r="B133" s="96">
        <v>43119</v>
      </c>
      <c r="C133" s="48" t="s">
        <v>81</v>
      </c>
      <c r="D133" s="51" t="s">
        <v>265</v>
      </c>
      <c r="E133" s="72"/>
      <c r="F133" s="50">
        <v>60000</v>
      </c>
    </row>
    <row r="134" spans="1:8" x14ac:dyDescent="0.25">
      <c r="A134" s="73">
        <v>125</v>
      </c>
      <c r="B134" s="96">
        <v>43119</v>
      </c>
      <c r="C134" s="48" t="s">
        <v>54</v>
      </c>
      <c r="D134" s="51" t="s">
        <v>119</v>
      </c>
      <c r="E134" s="72"/>
      <c r="F134" s="50">
        <v>70000</v>
      </c>
    </row>
    <row r="135" spans="1:8" ht="15" customHeight="1" x14ac:dyDescent="0.25">
      <c r="A135" s="73">
        <v>126</v>
      </c>
      <c r="B135" s="96">
        <v>43119</v>
      </c>
      <c r="C135" s="48" t="s">
        <v>81</v>
      </c>
      <c r="D135" s="51" t="s">
        <v>266</v>
      </c>
      <c r="E135" s="59"/>
      <c r="F135" s="50">
        <v>15000</v>
      </c>
    </row>
    <row r="136" spans="1:8" x14ac:dyDescent="0.25">
      <c r="A136" s="73">
        <v>127</v>
      </c>
      <c r="B136" s="96">
        <v>43119</v>
      </c>
      <c r="C136" s="48" t="s">
        <v>54</v>
      </c>
      <c r="D136" s="57" t="s">
        <v>207</v>
      </c>
      <c r="E136" s="59"/>
      <c r="F136" s="50">
        <v>150000</v>
      </c>
    </row>
    <row r="137" spans="1:8" ht="15" customHeight="1" x14ac:dyDescent="0.25">
      <c r="A137" s="73">
        <v>128</v>
      </c>
      <c r="B137" s="96">
        <v>43119</v>
      </c>
      <c r="C137" s="48" t="s">
        <v>52</v>
      </c>
      <c r="D137" s="51" t="s">
        <v>269</v>
      </c>
      <c r="E137" s="58"/>
      <c r="F137" s="50">
        <v>5000</v>
      </c>
      <c r="H137" s="99"/>
    </row>
    <row r="138" spans="1:8" ht="15" customHeight="1" x14ac:dyDescent="0.25">
      <c r="A138" s="73">
        <v>129</v>
      </c>
      <c r="B138" s="96">
        <v>43119</v>
      </c>
      <c r="C138" s="48" t="s">
        <v>81</v>
      </c>
      <c r="D138" s="57" t="s">
        <v>721</v>
      </c>
      <c r="E138" s="305"/>
      <c r="F138" s="50">
        <v>5000</v>
      </c>
    </row>
    <row r="139" spans="1:8" x14ac:dyDescent="0.25">
      <c r="A139" s="73">
        <v>130</v>
      </c>
      <c r="B139" s="96">
        <v>43119</v>
      </c>
      <c r="C139" s="48" t="s">
        <v>54</v>
      </c>
      <c r="D139" s="57" t="s">
        <v>274</v>
      </c>
      <c r="E139" s="305"/>
      <c r="F139" s="50">
        <v>20000</v>
      </c>
    </row>
    <row r="140" spans="1:8" x14ac:dyDescent="0.25">
      <c r="A140" s="73">
        <v>131</v>
      </c>
      <c r="B140" s="96">
        <v>43119</v>
      </c>
      <c r="C140" s="48" t="s">
        <v>54</v>
      </c>
      <c r="D140" s="57" t="s">
        <v>103</v>
      </c>
      <c r="E140" s="305"/>
      <c r="F140" s="50">
        <v>400000</v>
      </c>
    </row>
    <row r="141" spans="1:8" x14ac:dyDescent="0.25">
      <c r="A141" s="73">
        <v>132</v>
      </c>
      <c r="B141" s="96">
        <v>43119</v>
      </c>
      <c r="C141" s="48" t="s">
        <v>54</v>
      </c>
      <c r="D141" s="57" t="s">
        <v>276</v>
      </c>
      <c r="E141" s="305"/>
      <c r="F141" s="50">
        <v>1300000</v>
      </c>
    </row>
    <row r="142" spans="1:8" ht="15" customHeight="1" x14ac:dyDescent="0.25">
      <c r="A142" s="73">
        <v>133</v>
      </c>
      <c r="B142" s="96">
        <v>43119</v>
      </c>
      <c r="C142" s="48" t="s">
        <v>34</v>
      </c>
      <c r="D142" s="57" t="s">
        <v>353</v>
      </c>
      <c r="E142" s="305"/>
      <c r="F142" s="50">
        <v>320000</v>
      </c>
    </row>
    <row r="143" spans="1:8" x14ac:dyDescent="0.25">
      <c r="A143" s="73">
        <v>134</v>
      </c>
      <c r="B143" s="96">
        <v>43119</v>
      </c>
      <c r="C143" s="48" t="s">
        <v>54</v>
      </c>
      <c r="D143" s="51" t="s">
        <v>103</v>
      </c>
      <c r="E143" s="58"/>
      <c r="F143" s="52">
        <v>400000</v>
      </c>
    </row>
    <row r="144" spans="1:8" ht="15" customHeight="1" x14ac:dyDescent="0.25">
      <c r="A144" s="73">
        <v>135</v>
      </c>
      <c r="B144" s="96">
        <v>43122</v>
      </c>
      <c r="C144" s="48" t="s">
        <v>34</v>
      </c>
      <c r="D144" s="57" t="s">
        <v>356</v>
      </c>
      <c r="E144" s="305"/>
      <c r="F144" s="50">
        <v>160000</v>
      </c>
    </row>
    <row r="145" spans="1:8" ht="15" customHeight="1" x14ac:dyDescent="0.25">
      <c r="A145" s="73">
        <v>136</v>
      </c>
      <c r="B145" s="96">
        <v>43122</v>
      </c>
      <c r="C145" s="48" t="s">
        <v>52</v>
      </c>
      <c r="D145" s="57" t="s">
        <v>375</v>
      </c>
      <c r="E145" s="305"/>
      <c r="F145" s="50">
        <v>70000</v>
      </c>
      <c r="H145" s="99"/>
    </row>
    <row r="146" spans="1:8" x14ac:dyDescent="0.25">
      <c r="A146" s="73">
        <v>137</v>
      </c>
      <c r="B146" s="96">
        <v>43122</v>
      </c>
      <c r="C146" s="48" t="s">
        <v>54</v>
      </c>
      <c r="D146" s="57" t="s">
        <v>365</v>
      </c>
      <c r="E146" s="305"/>
      <c r="F146" s="50">
        <v>20000</v>
      </c>
    </row>
    <row r="147" spans="1:8" x14ac:dyDescent="0.25">
      <c r="A147" s="89">
        <v>138</v>
      </c>
      <c r="B147" s="97">
        <v>43122</v>
      </c>
      <c r="C147" s="86" t="s">
        <v>54</v>
      </c>
      <c r="D147" s="103" t="s">
        <v>367</v>
      </c>
      <c r="E147" s="306">
        <v>8000000</v>
      </c>
      <c r="F147" s="91"/>
    </row>
    <row r="148" spans="1:8" x14ac:dyDescent="0.25">
      <c r="A148" s="89">
        <v>139</v>
      </c>
      <c r="B148" s="97">
        <v>43122</v>
      </c>
      <c r="C148" s="86" t="s">
        <v>54</v>
      </c>
      <c r="D148" s="103" t="s">
        <v>368</v>
      </c>
      <c r="E148" s="306">
        <v>8000000</v>
      </c>
      <c r="F148" s="91"/>
    </row>
    <row r="149" spans="1:8" ht="15" customHeight="1" x14ac:dyDescent="0.25">
      <c r="A149" s="73">
        <v>140</v>
      </c>
      <c r="B149" s="96">
        <v>43122</v>
      </c>
      <c r="C149" s="48" t="s">
        <v>60</v>
      </c>
      <c r="D149" s="57" t="s">
        <v>369</v>
      </c>
      <c r="E149" s="305"/>
      <c r="F149" s="52">
        <v>172500</v>
      </c>
    </row>
    <row r="150" spans="1:8" ht="15" customHeight="1" x14ac:dyDescent="0.25">
      <c r="A150" s="73">
        <v>141</v>
      </c>
      <c r="B150" s="96">
        <v>43122</v>
      </c>
      <c r="C150" s="48" t="s">
        <v>60</v>
      </c>
      <c r="D150" s="57" t="s">
        <v>370</v>
      </c>
      <c r="E150" s="305"/>
      <c r="F150" s="50">
        <v>980646</v>
      </c>
    </row>
    <row r="151" spans="1:8" x14ac:dyDescent="0.25">
      <c r="A151" s="104">
        <v>142</v>
      </c>
      <c r="B151" s="105">
        <v>43122</v>
      </c>
      <c r="C151" s="106" t="s">
        <v>54</v>
      </c>
      <c r="D151" s="107" t="s">
        <v>372</v>
      </c>
      <c r="E151" s="307">
        <v>10500</v>
      </c>
      <c r="F151" s="310"/>
    </row>
    <row r="152" spans="1:8" ht="15" customHeight="1" x14ac:dyDescent="0.25">
      <c r="A152" s="73">
        <v>143</v>
      </c>
      <c r="B152" s="96">
        <v>43122</v>
      </c>
      <c r="C152" s="48" t="s">
        <v>245</v>
      </c>
      <c r="D152" s="57" t="s">
        <v>373</v>
      </c>
      <c r="E152" s="305"/>
      <c r="F152" s="50">
        <v>960000</v>
      </c>
    </row>
    <row r="153" spans="1:8" ht="15" customHeight="1" x14ac:dyDescent="0.25">
      <c r="A153" s="73">
        <v>144</v>
      </c>
      <c r="B153" s="96">
        <v>43122</v>
      </c>
      <c r="C153" s="48" t="s">
        <v>52</v>
      </c>
      <c r="D153" s="57" t="s">
        <v>374</v>
      </c>
      <c r="E153" s="305"/>
      <c r="F153" s="50">
        <v>70000</v>
      </c>
      <c r="H153" s="99"/>
    </row>
    <row r="154" spans="1:8" ht="15" customHeight="1" x14ac:dyDescent="0.25">
      <c r="A154" s="73">
        <v>145</v>
      </c>
      <c r="B154" s="96">
        <v>43122</v>
      </c>
      <c r="C154" s="48" t="s">
        <v>52</v>
      </c>
      <c r="D154" s="57" t="s">
        <v>376</v>
      </c>
      <c r="E154" s="305"/>
      <c r="F154" s="50">
        <v>5000</v>
      </c>
      <c r="H154" s="99"/>
    </row>
    <row r="155" spans="1:8" x14ac:dyDescent="0.25">
      <c r="A155" s="73">
        <v>146</v>
      </c>
      <c r="B155" s="96">
        <v>43122</v>
      </c>
      <c r="C155" s="48" t="s">
        <v>54</v>
      </c>
      <c r="D155" s="57" t="s">
        <v>377</v>
      </c>
      <c r="E155" s="305"/>
      <c r="F155" s="50">
        <v>150000</v>
      </c>
    </row>
    <row r="156" spans="1:8" ht="15" customHeight="1" x14ac:dyDescent="0.25">
      <c r="A156" s="73">
        <v>147</v>
      </c>
      <c r="B156" s="96">
        <v>43122</v>
      </c>
      <c r="C156" s="48" t="s">
        <v>48</v>
      </c>
      <c r="D156" s="57" t="s">
        <v>382</v>
      </c>
      <c r="E156" s="305"/>
      <c r="F156" s="50">
        <v>50000</v>
      </c>
    </row>
    <row r="157" spans="1:8" ht="15" customHeight="1" x14ac:dyDescent="0.25">
      <c r="A157" s="73">
        <v>148</v>
      </c>
      <c r="B157" s="96">
        <v>43122</v>
      </c>
      <c r="C157" s="48" t="s">
        <v>86</v>
      </c>
      <c r="D157" s="57" t="s">
        <v>383</v>
      </c>
      <c r="E157" s="305"/>
      <c r="F157" s="50">
        <v>65000</v>
      </c>
    </row>
    <row r="158" spans="1:8" ht="15" customHeight="1" x14ac:dyDescent="0.25">
      <c r="A158" s="73">
        <v>149</v>
      </c>
      <c r="B158" s="96">
        <v>43122</v>
      </c>
      <c r="C158" s="48" t="s">
        <v>34</v>
      </c>
      <c r="D158" s="57" t="s">
        <v>378</v>
      </c>
      <c r="E158" s="305"/>
      <c r="F158" s="50">
        <v>4588000</v>
      </c>
    </row>
    <row r="159" spans="1:8" ht="15" customHeight="1" x14ac:dyDescent="0.25">
      <c r="A159" s="73">
        <v>150</v>
      </c>
      <c r="B159" s="96">
        <v>43122</v>
      </c>
      <c r="C159" s="48" t="s">
        <v>48</v>
      </c>
      <c r="D159" s="57" t="s">
        <v>386</v>
      </c>
      <c r="E159" s="305"/>
      <c r="F159" s="50">
        <v>1300000</v>
      </c>
    </row>
    <row r="160" spans="1:8" ht="15" customHeight="1" x14ac:dyDescent="0.25">
      <c r="A160" s="73">
        <v>151</v>
      </c>
      <c r="B160" s="96">
        <v>43122</v>
      </c>
      <c r="C160" s="48" t="s">
        <v>48</v>
      </c>
      <c r="D160" s="57" t="s">
        <v>380</v>
      </c>
      <c r="E160" s="305"/>
      <c r="F160" s="50">
        <v>40000</v>
      </c>
    </row>
    <row r="161" spans="1:8" ht="15" customHeight="1" x14ac:dyDescent="0.25">
      <c r="A161" s="73">
        <v>152</v>
      </c>
      <c r="B161" s="96">
        <v>43122</v>
      </c>
      <c r="C161" s="48" t="s">
        <v>52</v>
      </c>
      <c r="D161" s="57" t="s">
        <v>384</v>
      </c>
      <c r="E161" s="305"/>
      <c r="F161" s="50">
        <v>75000</v>
      </c>
      <c r="H161" s="79"/>
    </row>
    <row r="162" spans="1:8" ht="15" customHeight="1" x14ac:dyDescent="0.25">
      <c r="A162" s="73">
        <v>153</v>
      </c>
      <c r="B162" s="96">
        <v>43122</v>
      </c>
      <c r="C162" s="48" t="s">
        <v>110</v>
      </c>
      <c r="D162" s="57" t="s">
        <v>387</v>
      </c>
      <c r="E162" s="305"/>
      <c r="F162" s="50">
        <v>1716000</v>
      </c>
    </row>
    <row r="163" spans="1:8" ht="15" customHeight="1" x14ac:dyDescent="0.25">
      <c r="A163" s="73">
        <v>154</v>
      </c>
      <c r="B163" s="96">
        <v>43122</v>
      </c>
      <c r="C163" s="48" t="s">
        <v>34</v>
      </c>
      <c r="D163" s="57" t="s">
        <v>389</v>
      </c>
      <c r="E163" s="305"/>
      <c r="F163" s="50">
        <v>400000</v>
      </c>
    </row>
    <row r="164" spans="1:8" ht="15" customHeight="1" x14ac:dyDescent="0.25">
      <c r="A164" s="73">
        <v>155</v>
      </c>
      <c r="B164" s="96">
        <v>43122</v>
      </c>
      <c r="C164" s="48" t="s">
        <v>34</v>
      </c>
      <c r="D164" s="57" t="s">
        <v>389</v>
      </c>
      <c r="E164" s="305"/>
      <c r="F164" s="50">
        <v>300000</v>
      </c>
    </row>
    <row r="165" spans="1:8" x14ac:dyDescent="0.25">
      <c r="A165" s="89">
        <v>156</v>
      </c>
      <c r="B165" s="97">
        <v>43122</v>
      </c>
      <c r="C165" s="86" t="s">
        <v>54</v>
      </c>
      <c r="D165" s="103" t="s">
        <v>390</v>
      </c>
      <c r="E165" s="306">
        <v>9100000</v>
      </c>
      <c r="F165" s="91"/>
    </row>
    <row r="166" spans="1:8" ht="15" customHeight="1" x14ac:dyDescent="0.25">
      <c r="A166" s="73">
        <v>157</v>
      </c>
      <c r="B166" s="96">
        <v>43123</v>
      </c>
      <c r="C166" s="48" t="s">
        <v>34</v>
      </c>
      <c r="D166" s="57" t="s">
        <v>392</v>
      </c>
      <c r="E166" s="305"/>
      <c r="F166" s="50">
        <v>820000</v>
      </c>
    </row>
    <row r="167" spans="1:8" ht="15" customHeight="1" x14ac:dyDescent="0.25">
      <c r="A167" s="73">
        <v>158</v>
      </c>
      <c r="B167" s="96">
        <v>43123</v>
      </c>
      <c r="C167" s="48" t="s">
        <v>34</v>
      </c>
      <c r="D167" s="57" t="s">
        <v>393</v>
      </c>
      <c r="E167" s="305"/>
      <c r="F167" s="50">
        <v>6105000</v>
      </c>
    </row>
    <row r="168" spans="1:8" ht="15" customHeight="1" x14ac:dyDescent="0.25">
      <c r="A168" s="73">
        <v>159</v>
      </c>
      <c r="B168" s="96">
        <v>43123</v>
      </c>
      <c r="C168" s="48" t="s">
        <v>52</v>
      </c>
      <c r="D168" s="57" t="s">
        <v>394</v>
      </c>
      <c r="E168" s="305"/>
      <c r="F168" s="50">
        <v>70000</v>
      </c>
      <c r="H168" s="99"/>
    </row>
    <row r="169" spans="1:8" ht="15" customHeight="1" x14ac:dyDescent="0.25">
      <c r="A169" s="73">
        <v>160</v>
      </c>
      <c r="B169" s="96">
        <v>43123</v>
      </c>
      <c r="C169" s="48" t="s">
        <v>52</v>
      </c>
      <c r="D169" s="57" t="s">
        <v>956</v>
      </c>
      <c r="E169" s="305"/>
      <c r="F169" s="50">
        <v>40000</v>
      </c>
      <c r="H169" s="99"/>
    </row>
    <row r="170" spans="1:8" x14ac:dyDescent="0.25">
      <c r="A170" s="73">
        <v>161</v>
      </c>
      <c r="B170" s="96">
        <v>43123</v>
      </c>
      <c r="C170" s="48" t="s">
        <v>54</v>
      </c>
      <c r="D170" s="57" t="s">
        <v>395</v>
      </c>
      <c r="E170" s="305"/>
      <c r="F170" s="50">
        <v>1500000</v>
      </c>
    </row>
    <row r="171" spans="1:8" x14ac:dyDescent="0.25">
      <c r="A171" s="73">
        <v>162</v>
      </c>
      <c r="B171" s="96">
        <v>43123</v>
      </c>
      <c r="C171" s="48" t="s">
        <v>54</v>
      </c>
      <c r="D171" s="57" t="s">
        <v>397</v>
      </c>
      <c r="E171" s="305"/>
      <c r="F171" s="50">
        <v>2000000</v>
      </c>
    </row>
    <row r="172" spans="1:8" x14ac:dyDescent="0.25">
      <c r="A172" s="73">
        <v>163</v>
      </c>
      <c r="B172" s="96">
        <v>43123</v>
      </c>
      <c r="C172" s="48" t="s">
        <v>54</v>
      </c>
      <c r="D172" s="57" t="s">
        <v>398</v>
      </c>
      <c r="E172" s="305"/>
      <c r="F172" s="50">
        <v>750000</v>
      </c>
    </row>
    <row r="173" spans="1:8" ht="15" customHeight="1" x14ac:dyDescent="0.25">
      <c r="A173" s="73">
        <v>164</v>
      </c>
      <c r="B173" s="96">
        <v>43123</v>
      </c>
      <c r="C173" s="48" t="s">
        <v>86</v>
      </c>
      <c r="D173" s="57" t="s">
        <v>1069</v>
      </c>
      <c r="E173" s="305"/>
      <c r="F173" s="50">
        <v>70000</v>
      </c>
    </row>
    <row r="174" spans="1:8" ht="15" customHeight="1" x14ac:dyDescent="0.25">
      <c r="A174" s="73">
        <v>165</v>
      </c>
      <c r="B174" s="96">
        <v>43123</v>
      </c>
      <c r="C174" s="48" t="s">
        <v>48</v>
      </c>
      <c r="D174" s="57" t="s">
        <v>409</v>
      </c>
      <c r="E174" s="305"/>
      <c r="F174" s="50">
        <v>40000</v>
      </c>
    </row>
    <row r="175" spans="1:8" ht="15" customHeight="1" x14ac:dyDescent="0.25">
      <c r="A175" s="73">
        <v>166</v>
      </c>
      <c r="B175" s="96">
        <v>43123</v>
      </c>
      <c r="C175" s="48" t="s">
        <v>81</v>
      </c>
      <c r="D175" s="57" t="s">
        <v>720</v>
      </c>
      <c r="E175" s="305"/>
      <c r="F175" s="50">
        <v>15000</v>
      </c>
    </row>
    <row r="176" spans="1:8" x14ac:dyDescent="0.25">
      <c r="A176" s="98">
        <v>167</v>
      </c>
      <c r="B176" s="96">
        <v>43124</v>
      </c>
      <c r="C176" s="48" t="s">
        <v>54</v>
      </c>
      <c r="D176" s="57" t="s">
        <v>410</v>
      </c>
      <c r="E176" s="305"/>
      <c r="F176" s="50">
        <v>25000</v>
      </c>
    </row>
    <row r="177" spans="1:8" ht="15" customHeight="1" x14ac:dyDescent="0.25">
      <c r="A177" s="98">
        <v>168</v>
      </c>
      <c r="B177" s="96">
        <v>43123</v>
      </c>
      <c r="C177" s="48" t="s">
        <v>245</v>
      </c>
      <c r="D177" s="57" t="s">
        <v>411</v>
      </c>
      <c r="E177" s="305"/>
      <c r="F177" s="50">
        <v>110000</v>
      </c>
    </row>
    <row r="178" spans="1:8" ht="15" customHeight="1" x14ac:dyDescent="0.25">
      <c r="A178" s="73">
        <v>169</v>
      </c>
      <c r="B178" s="96">
        <v>43124</v>
      </c>
      <c r="C178" s="48" t="s">
        <v>52</v>
      </c>
      <c r="D178" s="57" t="s">
        <v>412</v>
      </c>
      <c r="E178" s="305"/>
      <c r="F178" s="50">
        <v>50000</v>
      </c>
      <c r="H178" s="99"/>
    </row>
    <row r="179" spans="1:8" x14ac:dyDescent="0.25">
      <c r="A179" s="73">
        <v>170</v>
      </c>
      <c r="B179" s="96">
        <v>43124</v>
      </c>
      <c r="C179" s="48" t="s">
        <v>54</v>
      </c>
      <c r="D179" s="57" t="s">
        <v>413</v>
      </c>
      <c r="E179" s="305"/>
      <c r="F179" s="50">
        <v>35000</v>
      </c>
    </row>
    <row r="180" spans="1:8" x14ac:dyDescent="0.25">
      <c r="A180" s="89">
        <v>171</v>
      </c>
      <c r="B180" s="97">
        <v>43124</v>
      </c>
      <c r="C180" s="86" t="s">
        <v>54</v>
      </c>
      <c r="D180" s="103" t="s">
        <v>404</v>
      </c>
      <c r="E180" s="306">
        <v>8000000</v>
      </c>
      <c r="F180" s="91"/>
    </row>
    <row r="181" spans="1:8" x14ac:dyDescent="0.25">
      <c r="A181" s="89">
        <v>172</v>
      </c>
      <c r="B181" s="97">
        <v>43124</v>
      </c>
      <c r="C181" s="86" t="s">
        <v>54</v>
      </c>
      <c r="D181" s="103" t="s">
        <v>415</v>
      </c>
      <c r="E181" s="306">
        <v>8000000</v>
      </c>
      <c r="F181" s="91"/>
    </row>
    <row r="182" spans="1:8" ht="15" customHeight="1" x14ac:dyDescent="0.25">
      <c r="A182" s="73">
        <v>173</v>
      </c>
      <c r="B182" s="96">
        <v>43124</v>
      </c>
      <c r="C182" s="48" t="s">
        <v>81</v>
      </c>
      <c r="D182" s="57" t="s">
        <v>151</v>
      </c>
      <c r="E182" s="305"/>
      <c r="F182" s="50">
        <v>80000</v>
      </c>
    </row>
    <row r="183" spans="1:8" ht="15" customHeight="1" x14ac:dyDescent="0.25">
      <c r="A183" s="73">
        <v>174</v>
      </c>
      <c r="B183" s="96">
        <v>43124</v>
      </c>
      <c r="C183" s="48" t="s">
        <v>245</v>
      </c>
      <c r="D183" s="57" t="s">
        <v>417</v>
      </c>
      <c r="E183" s="305"/>
      <c r="F183" s="50">
        <v>1500000</v>
      </c>
    </row>
    <row r="184" spans="1:8" ht="15" customHeight="1" x14ac:dyDescent="0.25">
      <c r="A184" s="73">
        <v>175</v>
      </c>
      <c r="B184" s="96">
        <v>43124</v>
      </c>
      <c r="C184" s="48" t="s">
        <v>34</v>
      </c>
      <c r="D184" s="57" t="s">
        <v>419</v>
      </c>
      <c r="E184" s="305"/>
      <c r="F184" s="50">
        <v>160000</v>
      </c>
    </row>
    <row r="185" spans="1:8" ht="15" customHeight="1" x14ac:dyDescent="0.25">
      <c r="A185" s="73">
        <v>176</v>
      </c>
      <c r="B185" s="96">
        <v>43125</v>
      </c>
      <c r="C185" s="48" t="s">
        <v>86</v>
      </c>
      <c r="D185" s="57" t="s">
        <v>431</v>
      </c>
      <c r="E185" s="305"/>
      <c r="F185" s="50">
        <v>70000</v>
      </c>
    </row>
    <row r="186" spans="1:8" ht="15" customHeight="1" x14ac:dyDescent="0.25">
      <c r="A186" s="73">
        <v>177</v>
      </c>
      <c r="B186" s="96">
        <v>43125</v>
      </c>
      <c r="C186" s="48" t="s">
        <v>86</v>
      </c>
      <c r="D186" s="57" t="s">
        <v>430</v>
      </c>
      <c r="E186" s="305"/>
      <c r="F186" s="50">
        <v>20000</v>
      </c>
    </row>
    <row r="187" spans="1:8" ht="15" customHeight="1" x14ac:dyDescent="0.25">
      <c r="A187" s="73">
        <v>178</v>
      </c>
      <c r="B187" s="96">
        <v>43125</v>
      </c>
      <c r="C187" s="48" t="s">
        <v>245</v>
      </c>
      <c r="D187" s="57" t="s">
        <v>422</v>
      </c>
      <c r="E187" s="305"/>
      <c r="F187" s="50">
        <v>50000</v>
      </c>
    </row>
    <row r="188" spans="1:8" x14ac:dyDescent="0.25">
      <c r="A188" s="73">
        <v>179</v>
      </c>
      <c r="B188" s="96">
        <v>43125</v>
      </c>
      <c r="C188" s="48" t="s">
        <v>245</v>
      </c>
      <c r="D188" s="57" t="s">
        <v>937</v>
      </c>
      <c r="E188" s="305"/>
      <c r="F188" s="50">
        <v>100000</v>
      </c>
    </row>
    <row r="189" spans="1:8" x14ac:dyDescent="0.25">
      <c r="A189" s="73">
        <v>180</v>
      </c>
      <c r="B189" s="96">
        <v>43125</v>
      </c>
      <c r="C189" s="48" t="s">
        <v>54</v>
      </c>
      <c r="D189" s="57" t="s">
        <v>1006</v>
      </c>
      <c r="E189" s="305"/>
      <c r="F189" s="50">
        <v>76000</v>
      </c>
    </row>
    <row r="190" spans="1:8" x14ac:dyDescent="0.25">
      <c r="A190" s="73">
        <v>181</v>
      </c>
      <c r="B190" s="96">
        <v>43125</v>
      </c>
      <c r="C190" s="48" t="s">
        <v>54</v>
      </c>
      <c r="D190" s="57" t="s">
        <v>103</v>
      </c>
      <c r="E190" s="305"/>
      <c r="F190" s="50">
        <v>400000</v>
      </c>
    </row>
    <row r="191" spans="1:8" x14ac:dyDescent="0.25">
      <c r="A191" s="73">
        <v>182</v>
      </c>
      <c r="B191" s="96">
        <v>43125</v>
      </c>
      <c r="C191" s="48" t="s">
        <v>54</v>
      </c>
      <c r="D191" s="57" t="s">
        <v>64</v>
      </c>
      <c r="E191" s="305"/>
      <c r="F191" s="50">
        <v>62000</v>
      </c>
    </row>
    <row r="192" spans="1:8" x14ac:dyDescent="0.25">
      <c r="A192" s="73">
        <v>183</v>
      </c>
      <c r="B192" s="96">
        <v>43125</v>
      </c>
      <c r="C192" s="48" t="s">
        <v>54</v>
      </c>
      <c r="D192" s="57" t="s">
        <v>432</v>
      </c>
      <c r="E192" s="305"/>
      <c r="F192" s="50">
        <v>1800000</v>
      </c>
    </row>
    <row r="193" spans="1:8" x14ac:dyDescent="0.25">
      <c r="A193" s="73">
        <v>184</v>
      </c>
      <c r="B193" s="96">
        <v>43125</v>
      </c>
      <c r="C193" s="48" t="s">
        <v>54</v>
      </c>
      <c r="D193" s="57" t="s">
        <v>434</v>
      </c>
      <c r="E193" s="305"/>
      <c r="F193" s="50">
        <v>2613000</v>
      </c>
    </row>
    <row r="194" spans="1:8" ht="15" customHeight="1" x14ac:dyDescent="0.25">
      <c r="A194" s="73">
        <v>185</v>
      </c>
      <c r="B194" s="96">
        <v>43129</v>
      </c>
      <c r="C194" s="48" t="s">
        <v>110</v>
      </c>
      <c r="D194" s="57" t="s">
        <v>435</v>
      </c>
      <c r="E194" s="305"/>
      <c r="F194" s="50">
        <v>737000</v>
      </c>
    </row>
    <row r="195" spans="1:8" ht="15" customHeight="1" x14ac:dyDescent="0.25">
      <c r="A195" s="73">
        <v>186</v>
      </c>
      <c r="B195" s="96">
        <v>43129</v>
      </c>
      <c r="C195" s="48" t="s">
        <v>34</v>
      </c>
      <c r="D195" s="57" t="s">
        <v>436</v>
      </c>
      <c r="E195" s="305"/>
      <c r="F195" s="50">
        <v>160000</v>
      </c>
    </row>
    <row r="196" spans="1:8" ht="15" customHeight="1" x14ac:dyDescent="0.25">
      <c r="A196" s="73">
        <v>187</v>
      </c>
      <c r="B196" s="96">
        <v>43129</v>
      </c>
      <c r="C196" s="48" t="s">
        <v>48</v>
      </c>
      <c r="D196" s="57" t="s">
        <v>439</v>
      </c>
      <c r="E196" s="305"/>
      <c r="F196" s="50">
        <v>210000</v>
      </c>
    </row>
    <row r="197" spans="1:8" ht="15" customHeight="1" x14ac:dyDescent="0.25">
      <c r="A197" s="73">
        <v>188</v>
      </c>
      <c r="B197" s="96">
        <v>43129</v>
      </c>
      <c r="C197" s="48" t="s">
        <v>48</v>
      </c>
      <c r="D197" s="57" t="s">
        <v>126</v>
      </c>
      <c r="E197" s="305"/>
      <c r="F197" s="50">
        <v>50000</v>
      </c>
    </row>
    <row r="198" spans="1:8" ht="15" customHeight="1" x14ac:dyDescent="0.25">
      <c r="A198" s="73">
        <v>189</v>
      </c>
      <c r="B198" s="96">
        <v>43129</v>
      </c>
      <c r="C198" s="48" t="s">
        <v>52</v>
      </c>
      <c r="D198" s="57" t="s">
        <v>441</v>
      </c>
      <c r="E198" s="305"/>
      <c r="F198" s="50">
        <v>60000</v>
      </c>
      <c r="H198" s="79"/>
    </row>
    <row r="199" spans="1:8" x14ac:dyDescent="0.25">
      <c r="A199" s="73">
        <v>190</v>
      </c>
      <c r="B199" s="96">
        <v>43129</v>
      </c>
      <c r="C199" s="48" t="s">
        <v>54</v>
      </c>
      <c r="D199" s="57" t="s">
        <v>443</v>
      </c>
      <c r="E199" s="305"/>
      <c r="F199" s="50">
        <v>70000</v>
      </c>
    </row>
    <row r="200" spans="1:8" ht="15" customHeight="1" x14ac:dyDescent="0.25">
      <c r="A200" s="73">
        <v>191</v>
      </c>
      <c r="B200" s="96">
        <v>43129</v>
      </c>
      <c r="C200" s="48" t="s">
        <v>81</v>
      </c>
      <c r="D200" s="57" t="s">
        <v>445</v>
      </c>
      <c r="E200" s="305"/>
      <c r="F200" s="50">
        <v>75000</v>
      </c>
    </row>
    <row r="201" spans="1:8" ht="15" customHeight="1" x14ac:dyDescent="0.25">
      <c r="A201" s="73">
        <v>192</v>
      </c>
      <c r="B201" s="96">
        <v>43129</v>
      </c>
      <c r="C201" s="48" t="s">
        <v>52</v>
      </c>
      <c r="D201" s="57" t="s">
        <v>447</v>
      </c>
      <c r="E201" s="305"/>
      <c r="F201" s="50">
        <v>5000</v>
      </c>
      <c r="H201" s="99"/>
    </row>
    <row r="202" spans="1:8" x14ac:dyDescent="0.25">
      <c r="A202" s="73">
        <v>193</v>
      </c>
      <c r="B202" s="96">
        <v>43129</v>
      </c>
      <c r="C202" s="48" t="s">
        <v>54</v>
      </c>
      <c r="D202" s="57" t="s">
        <v>207</v>
      </c>
      <c r="E202" s="305"/>
      <c r="F202" s="50">
        <v>150000</v>
      </c>
    </row>
    <row r="203" spans="1:8" x14ac:dyDescent="0.25">
      <c r="A203" s="73">
        <v>195</v>
      </c>
      <c r="B203" s="96">
        <v>43129</v>
      </c>
      <c r="C203" s="48" t="s">
        <v>54</v>
      </c>
      <c r="D203" s="57" t="s">
        <v>451</v>
      </c>
      <c r="E203" s="305"/>
      <c r="F203" s="50">
        <v>5100000</v>
      </c>
    </row>
    <row r="204" spans="1:8" ht="15" customHeight="1" x14ac:dyDescent="0.25">
      <c r="A204" s="73">
        <v>196</v>
      </c>
      <c r="B204" s="96">
        <v>43130</v>
      </c>
      <c r="C204" s="48" t="s">
        <v>52</v>
      </c>
      <c r="D204" s="57" t="s">
        <v>453</v>
      </c>
      <c r="E204" s="305"/>
      <c r="F204" s="50">
        <v>70000</v>
      </c>
      <c r="H204" s="99"/>
    </row>
    <row r="205" spans="1:8" x14ac:dyDescent="0.25">
      <c r="A205" s="73">
        <v>197</v>
      </c>
      <c r="B205" s="96">
        <v>43130</v>
      </c>
      <c r="C205" s="48" t="s">
        <v>54</v>
      </c>
      <c r="D205" s="57" t="s">
        <v>455</v>
      </c>
      <c r="E205" s="305"/>
      <c r="F205" s="50">
        <v>180000</v>
      </c>
    </row>
    <row r="206" spans="1:8" x14ac:dyDescent="0.25">
      <c r="A206" s="73">
        <v>198</v>
      </c>
      <c r="B206" s="96">
        <v>43130</v>
      </c>
      <c r="C206" s="48" t="s">
        <v>54</v>
      </c>
      <c r="D206" s="57" t="s">
        <v>457</v>
      </c>
      <c r="E206" s="305"/>
      <c r="F206" s="50">
        <v>1600000</v>
      </c>
    </row>
    <row r="207" spans="1:8" ht="15" customHeight="1" x14ac:dyDescent="0.25">
      <c r="A207" s="73">
        <v>199</v>
      </c>
      <c r="B207" s="96">
        <v>43130</v>
      </c>
      <c r="C207" s="48" t="s">
        <v>48</v>
      </c>
      <c r="D207" s="57" t="s">
        <v>450</v>
      </c>
      <c r="E207" s="305"/>
      <c r="F207" s="50">
        <v>410000</v>
      </c>
    </row>
    <row r="208" spans="1:8" x14ac:dyDescent="0.25">
      <c r="A208" s="73">
        <v>200</v>
      </c>
      <c r="B208" s="96">
        <v>43130</v>
      </c>
      <c r="C208" s="48" t="s">
        <v>54</v>
      </c>
      <c r="D208" s="57" t="s">
        <v>460</v>
      </c>
      <c r="E208" s="305"/>
      <c r="F208" s="50">
        <v>220000</v>
      </c>
    </row>
    <row r="209" spans="1:8" x14ac:dyDescent="0.25">
      <c r="A209" s="73">
        <v>201</v>
      </c>
      <c r="B209" s="96">
        <v>43130</v>
      </c>
      <c r="C209" s="48" t="s">
        <v>54</v>
      </c>
      <c r="D209" s="57" t="s">
        <v>103</v>
      </c>
      <c r="E209" s="305"/>
      <c r="F209" s="50">
        <v>400000</v>
      </c>
    </row>
    <row r="210" spans="1:8" x14ac:dyDescent="0.25">
      <c r="A210" s="73">
        <v>202</v>
      </c>
      <c r="B210" s="96">
        <v>43130</v>
      </c>
      <c r="C210" s="48" t="s">
        <v>54</v>
      </c>
      <c r="D210" s="57" t="s">
        <v>462</v>
      </c>
      <c r="E210" s="305"/>
      <c r="F210" s="50">
        <v>500000</v>
      </c>
    </row>
    <row r="211" spans="1:8" x14ac:dyDescent="0.25">
      <c r="A211" s="73">
        <v>203</v>
      </c>
      <c r="B211" s="96">
        <v>43130</v>
      </c>
      <c r="C211" s="48" t="s">
        <v>54</v>
      </c>
      <c r="D211" s="57" t="s">
        <v>464</v>
      </c>
      <c r="E211" s="305"/>
      <c r="F211" s="50">
        <v>35000</v>
      </c>
    </row>
    <row r="212" spans="1:8" x14ac:dyDescent="0.25">
      <c r="A212" s="73">
        <v>204</v>
      </c>
      <c r="B212" s="96">
        <v>43130</v>
      </c>
      <c r="C212" s="48" t="s">
        <v>48</v>
      </c>
      <c r="D212" s="57" t="s">
        <v>466</v>
      </c>
      <c r="E212" s="305"/>
      <c r="F212" s="50">
        <v>20000</v>
      </c>
    </row>
    <row r="213" spans="1:8" ht="15" customHeight="1" x14ac:dyDescent="0.25">
      <c r="A213" s="186">
        <v>205</v>
      </c>
      <c r="B213" s="187">
        <v>43130</v>
      </c>
      <c r="C213" s="188" t="s">
        <v>54</v>
      </c>
      <c r="D213" s="189" t="s">
        <v>1097</v>
      </c>
      <c r="E213" s="190">
        <v>256000</v>
      </c>
      <c r="F213" s="193"/>
    </row>
    <row r="214" spans="1:8" ht="15.75" customHeight="1" x14ac:dyDescent="0.25">
      <c r="B214" s="63"/>
      <c r="C214" s="63"/>
      <c r="D214" s="64" t="s">
        <v>6</v>
      </c>
      <c r="E214" s="31">
        <f>SUM(E7:E213)</f>
        <v>111813122</v>
      </c>
      <c r="F214" s="65">
        <f>SUM(F7:F213)</f>
        <v>89716796</v>
      </c>
    </row>
    <row r="215" spans="1:8" ht="15.75" customHeight="1" x14ac:dyDescent="0.25">
      <c r="B215" s="66"/>
      <c r="C215" s="66"/>
      <c r="D215" s="67" t="s">
        <v>29</v>
      </c>
      <c r="E215" s="33">
        <f>+E214-F214</f>
        <v>22096326</v>
      </c>
      <c r="F215" s="68"/>
    </row>
    <row r="216" spans="1:8" x14ac:dyDescent="0.25">
      <c r="H216" s="99"/>
    </row>
    <row r="217" spans="1:8" x14ac:dyDescent="0.25">
      <c r="H217" s="99"/>
    </row>
    <row r="218" spans="1:8" x14ac:dyDescent="0.25">
      <c r="H218" s="99"/>
    </row>
    <row r="219" spans="1:8" x14ac:dyDescent="0.25">
      <c r="H219" s="99"/>
    </row>
    <row r="220" spans="1:8" x14ac:dyDescent="0.25">
      <c r="H220" s="99"/>
    </row>
    <row r="221" spans="1:8" x14ac:dyDescent="0.25">
      <c r="H221" s="99"/>
    </row>
    <row r="222" spans="1:8" x14ac:dyDescent="0.25">
      <c r="H222" s="99"/>
    </row>
    <row r="223" spans="1:8" x14ac:dyDescent="0.25">
      <c r="H223" s="99"/>
    </row>
    <row r="224" spans="1:8" x14ac:dyDescent="0.25">
      <c r="H224" s="99"/>
    </row>
    <row r="225" spans="8:8" x14ac:dyDescent="0.25">
      <c r="H225" s="99"/>
    </row>
    <row r="226" spans="8:8" x14ac:dyDescent="0.25">
      <c r="H226" s="99"/>
    </row>
  </sheetData>
  <autoFilter ref="A5:F215"/>
  <mergeCells count="1"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2" workbookViewId="0">
      <selection activeCell="C32" sqref="C32"/>
    </sheetView>
  </sheetViews>
  <sheetFormatPr baseColWidth="10" defaultRowHeight="15" x14ac:dyDescent="0.25"/>
  <cols>
    <col min="1" max="1" width="5.28515625" customWidth="1"/>
    <col min="3" max="3" width="61.28515625" customWidth="1"/>
    <col min="4" max="4" width="15.140625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4"/>
      <c r="B2" s="2"/>
      <c r="C2" s="2"/>
      <c r="D2" s="2"/>
      <c r="E2" s="3"/>
    </row>
    <row r="3" spans="1:5" x14ac:dyDescent="0.25">
      <c r="A3" s="5" t="s">
        <v>7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6"/>
      <c r="B5" s="6"/>
      <c r="C5" s="6"/>
      <c r="D5" s="7"/>
      <c r="E5" s="7"/>
    </row>
    <row r="6" spans="1:5" x14ac:dyDescent="0.25">
      <c r="A6" s="8" t="s">
        <v>1</v>
      </c>
      <c r="B6" s="8" t="s">
        <v>2</v>
      </c>
      <c r="C6" s="8" t="s">
        <v>3</v>
      </c>
      <c r="D6" s="9" t="s">
        <v>4</v>
      </c>
      <c r="E6" s="9" t="s">
        <v>5</v>
      </c>
    </row>
    <row r="7" spans="1:5" x14ac:dyDescent="0.25">
      <c r="A7" s="10"/>
      <c r="B7" s="11"/>
      <c r="C7" s="11"/>
      <c r="D7" s="36"/>
      <c r="E7" s="12"/>
    </row>
    <row r="8" spans="1:5" x14ac:dyDescent="0.25">
      <c r="A8" s="13"/>
      <c r="B8" s="14"/>
      <c r="C8" s="15" t="s">
        <v>8</v>
      </c>
      <c r="D8" s="118">
        <v>34187124</v>
      </c>
      <c r="E8" s="16"/>
    </row>
    <row r="9" spans="1:5" x14ac:dyDescent="0.25">
      <c r="A9" s="119">
        <v>1</v>
      </c>
      <c r="B9" s="18">
        <v>43102</v>
      </c>
      <c r="C9" s="70" t="s">
        <v>968</v>
      </c>
      <c r="D9" s="35"/>
      <c r="E9" s="16">
        <v>22600</v>
      </c>
    </row>
    <row r="10" spans="1:5" x14ac:dyDescent="0.25">
      <c r="A10" s="17">
        <v>2</v>
      </c>
      <c r="B10" s="18">
        <v>43103</v>
      </c>
      <c r="C10" s="19" t="s">
        <v>9</v>
      </c>
      <c r="D10" s="20"/>
      <c r="E10" s="16">
        <v>9000000</v>
      </c>
    </row>
    <row r="11" spans="1:5" x14ac:dyDescent="0.25">
      <c r="A11" s="119">
        <v>3</v>
      </c>
      <c r="B11" s="18">
        <v>43104</v>
      </c>
      <c r="C11" s="19" t="s">
        <v>10</v>
      </c>
      <c r="D11" s="16">
        <v>90000000</v>
      </c>
      <c r="E11" s="16"/>
    </row>
    <row r="12" spans="1:5" x14ac:dyDescent="0.25">
      <c r="A12" s="17">
        <v>4</v>
      </c>
      <c r="B12" s="18">
        <v>43108</v>
      </c>
      <c r="C12" s="19" t="s">
        <v>11</v>
      </c>
      <c r="D12" s="20"/>
      <c r="E12" s="16">
        <v>10000000</v>
      </c>
    </row>
    <row r="13" spans="1:5" x14ac:dyDescent="0.25">
      <c r="A13" s="119">
        <v>5</v>
      </c>
      <c r="B13" s="18">
        <v>43108</v>
      </c>
      <c r="C13" s="19" t="s">
        <v>989</v>
      </c>
      <c r="D13" s="21"/>
      <c r="E13" s="16">
        <v>1750000</v>
      </c>
    </row>
    <row r="14" spans="1:5" x14ac:dyDescent="0.25">
      <c r="A14" s="17">
        <v>6</v>
      </c>
      <c r="B14" s="18">
        <v>43111</v>
      </c>
      <c r="C14" s="19" t="s">
        <v>12</v>
      </c>
      <c r="D14" s="16"/>
      <c r="E14" s="16">
        <v>10000000</v>
      </c>
    </row>
    <row r="15" spans="1:5" x14ac:dyDescent="0.25">
      <c r="A15" s="119">
        <v>7</v>
      </c>
      <c r="B15" s="18">
        <v>43111</v>
      </c>
      <c r="C15" s="19" t="s">
        <v>13</v>
      </c>
      <c r="D15" s="16"/>
      <c r="E15" s="16">
        <v>8000000</v>
      </c>
    </row>
    <row r="16" spans="1:5" x14ac:dyDescent="0.25">
      <c r="A16" s="17">
        <v>8</v>
      </c>
      <c r="B16" s="18">
        <v>43115</v>
      </c>
      <c r="C16" s="19" t="s">
        <v>14</v>
      </c>
      <c r="D16" s="16"/>
      <c r="E16" s="16">
        <v>10000000</v>
      </c>
    </row>
    <row r="17" spans="1:5" x14ac:dyDescent="0.25">
      <c r="A17" s="119">
        <v>9</v>
      </c>
      <c r="B17" s="18">
        <v>43115</v>
      </c>
      <c r="C17" s="19" t="s">
        <v>990</v>
      </c>
      <c r="D17" s="16"/>
      <c r="E17" s="16">
        <v>1750000</v>
      </c>
    </row>
    <row r="18" spans="1:5" x14ac:dyDescent="0.25">
      <c r="A18" s="17">
        <v>10</v>
      </c>
      <c r="B18" s="18">
        <v>43116</v>
      </c>
      <c r="C18" s="19" t="s">
        <v>15</v>
      </c>
      <c r="D18" s="22"/>
      <c r="E18" s="23">
        <v>8000000</v>
      </c>
    </row>
    <row r="19" spans="1:5" x14ac:dyDescent="0.25">
      <c r="A19" s="119">
        <v>11</v>
      </c>
      <c r="B19" s="18">
        <v>43116</v>
      </c>
      <c r="C19" s="19" t="s">
        <v>16</v>
      </c>
      <c r="D19" s="24"/>
      <c r="E19" s="25">
        <v>39000000</v>
      </c>
    </row>
    <row r="20" spans="1:5" x14ac:dyDescent="0.25">
      <c r="A20" s="17">
        <v>12</v>
      </c>
      <c r="B20" s="18">
        <v>43117</v>
      </c>
      <c r="C20" s="19" t="s">
        <v>17</v>
      </c>
      <c r="D20" s="24"/>
      <c r="E20" s="25">
        <v>6210000</v>
      </c>
    </row>
    <row r="21" spans="1:5" x14ac:dyDescent="0.25">
      <c r="A21" s="119">
        <v>13</v>
      </c>
      <c r="B21" s="18">
        <v>43117</v>
      </c>
      <c r="C21" s="19" t="s">
        <v>18</v>
      </c>
      <c r="D21" s="21"/>
      <c r="E21" s="26">
        <v>56500</v>
      </c>
    </row>
    <row r="22" spans="1:5" x14ac:dyDescent="0.25">
      <c r="A22" s="17">
        <v>14</v>
      </c>
      <c r="B22" s="18">
        <v>43117</v>
      </c>
      <c r="C22" s="19" t="s">
        <v>20</v>
      </c>
      <c r="D22" s="27"/>
      <c r="E22" s="28">
        <v>462500</v>
      </c>
    </row>
    <row r="23" spans="1:5" x14ac:dyDescent="0.25">
      <c r="A23" s="119">
        <v>15</v>
      </c>
      <c r="B23" s="18">
        <v>43117</v>
      </c>
      <c r="C23" s="19" t="s">
        <v>19</v>
      </c>
      <c r="D23" s="27"/>
      <c r="E23" s="28">
        <v>56500</v>
      </c>
    </row>
    <row r="24" spans="1:5" x14ac:dyDescent="0.25">
      <c r="A24" s="17">
        <v>16</v>
      </c>
      <c r="B24" s="18">
        <v>43122</v>
      </c>
      <c r="C24" s="19" t="s">
        <v>21</v>
      </c>
      <c r="D24" s="27"/>
      <c r="E24" s="28">
        <v>8000000</v>
      </c>
    </row>
    <row r="25" spans="1:5" x14ac:dyDescent="0.25">
      <c r="A25" s="119">
        <v>17</v>
      </c>
      <c r="B25" s="18">
        <v>43122</v>
      </c>
      <c r="C25" s="19" t="s">
        <v>22</v>
      </c>
      <c r="D25" s="27"/>
      <c r="E25" s="28">
        <v>8000000</v>
      </c>
    </row>
    <row r="26" spans="1:5" x14ac:dyDescent="0.25">
      <c r="A26" s="17">
        <v>18</v>
      </c>
      <c r="B26" s="18">
        <v>43123</v>
      </c>
      <c r="C26" s="39" t="s">
        <v>26</v>
      </c>
      <c r="D26" s="27">
        <v>31500000</v>
      </c>
      <c r="E26" s="28"/>
    </row>
    <row r="27" spans="1:5" x14ac:dyDescent="0.25">
      <c r="A27" s="119">
        <v>19</v>
      </c>
      <c r="B27" s="18">
        <v>43124</v>
      </c>
      <c r="C27" s="19" t="s">
        <v>30</v>
      </c>
      <c r="D27" s="27"/>
      <c r="E27" s="28">
        <v>8000000</v>
      </c>
    </row>
    <row r="28" spans="1:5" x14ac:dyDescent="0.25">
      <c r="A28" s="17">
        <v>20</v>
      </c>
      <c r="B28" s="18">
        <v>43124</v>
      </c>
      <c r="C28" s="69" t="s">
        <v>31</v>
      </c>
      <c r="D28" s="27"/>
      <c r="E28" s="28">
        <v>8000000</v>
      </c>
    </row>
    <row r="29" spans="1:5" x14ac:dyDescent="0.25">
      <c r="A29" s="119">
        <v>21</v>
      </c>
      <c r="B29" s="18">
        <v>43125</v>
      </c>
      <c r="C29" s="70" t="s">
        <v>32</v>
      </c>
      <c r="D29" s="27"/>
      <c r="E29" s="28">
        <v>14568750</v>
      </c>
    </row>
    <row r="30" spans="1:5" x14ac:dyDescent="0.25">
      <c r="A30" s="17">
        <v>22</v>
      </c>
      <c r="B30" s="18">
        <v>43130</v>
      </c>
      <c r="C30" s="69" t="s">
        <v>47</v>
      </c>
      <c r="D30" s="27"/>
      <c r="E30" s="28">
        <v>4313750</v>
      </c>
    </row>
    <row r="31" spans="1:5" x14ac:dyDescent="0.25">
      <c r="A31" s="119">
        <v>23</v>
      </c>
      <c r="B31" s="18">
        <v>43131</v>
      </c>
      <c r="C31" s="70" t="s">
        <v>968</v>
      </c>
      <c r="D31" s="27"/>
      <c r="E31" s="28">
        <v>22600</v>
      </c>
    </row>
    <row r="32" spans="1:5" x14ac:dyDescent="0.25">
      <c r="A32" s="17">
        <v>24</v>
      </c>
      <c r="B32" s="18">
        <v>43131</v>
      </c>
      <c r="C32" s="70" t="s">
        <v>969</v>
      </c>
      <c r="D32" s="27"/>
      <c r="E32" s="28">
        <v>4576</v>
      </c>
    </row>
    <row r="33" spans="1:5" x14ac:dyDescent="0.25">
      <c r="A33" s="119">
        <v>25</v>
      </c>
      <c r="B33" s="18">
        <v>43131</v>
      </c>
      <c r="C33" s="70" t="s">
        <v>970</v>
      </c>
      <c r="D33" s="27"/>
      <c r="E33" s="28">
        <v>2981</v>
      </c>
    </row>
    <row r="34" spans="1:5" x14ac:dyDescent="0.25">
      <c r="A34" s="17">
        <v>26</v>
      </c>
      <c r="B34" s="18">
        <v>43131</v>
      </c>
      <c r="C34" s="70" t="s">
        <v>973</v>
      </c>
      <c r="D34" s="27"/>
      <c r="E34" s="28">
        <v>331</v>
      </c>
    </row>
    <row r="35" spans="1:5" x14ac:dyDescent="0.25">
      <c r="A35" s="119">
        <v>27</v>
      </c>
      <c r="B35" s="18">
        <v>43131</v>
      </c>
      <c r="C35" s="70" t="s">
        <v>971</v>
      </c>
      <c r="D35" s="27"/>
      <c r="E35" s="28">
        <v>2547</v>
      </c>
    </row>
    <row r="36" spans="1:5" x14ac:dyDescent="0.25">
      <c r="A36" s="17">
        <v>28</v>
      </c>
      <c r="B36" s="18">
        <v>43131</v>
      </c>
      <c r="C36" s="70" t="s">
        <v>972</v>
      </c>
      <c r="D36" s="27"/>
      <c r="E36" s="28">
        <v>22927</v>
      </c>
    </row>
    <row r="37" spans="1:5" x14ac:dyDescent="0.25">
      <c r="A37" s="119">
        <v>29</v>
      </c>
      <c r="B37" s="18">
        <v>43131</v>
      </c>
      <c r="C37" s="70" t="s">
        <v>974</v>
      </c>
      <c r="D37" s="27"/>
      <c r="E37" s="28">
        <v>25424</v>
      </c>
    </row>
    <row r="38" spans="1:5" x14ac:dyDescent="0.25">
      <c r="A38" s="29"/>
      <c r="B38" s="18"/>
      <c r="C38" s="30" t="s">
        <v>6</v>
      </c>
      <c r="D38" s="31">
        <f>SUM(D8:D37)</f>
        <v>155687124</v>
      </c>
      <c r="E38" s="31">
        <f>SUM(E8:E37)</f>
        <v>155271986</v>
      </c>
    </row>
    <row r="39" spans="1:5" x14ac:dyDescent="0.25">
      <c r="A39" s="2"/>
      <c r="B39" s="13"/>
      <c r="C39" s="32" t="s">
        <v>975</v>
      </c>
      <c r="D39" s="33">
        <f>D38-E38</f>
        <v>415138</v>
      </c>
      <c r="E39" s="34"/>
    </row>
    <row r="44" spans="1:5" x14ac:dyDescent="0.25">
      <c r="C44" s="117"/>
    </row>
    <row r="45" spans="1:5" x14ac:dyDescent="0.25">
      <c r="C45" s="1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4"/>
  <sheetViews>
    <sheetView workbookViewId="0">
      <selection activeCell="C9" sqref="C9"/>
    </sheetView>
  </sheetViews>
  <sheetFormatPr baseColWidth="10" defaultRowHeight="15" x14ac:dyDescent="0.25"/>
  <cols>
    <col min="1" max="1" width="3.28515625" customWidth="1"/>
    <col min="3" max="3" width="53.42578125" customWidth="1"/>
  </cols>
  <sheetData>
    <row r="1" spans="1:10" x14ac:dyDescent="0.25">
      <c r="A1" s="1" t="s">
        <v>0</v>
      </c>
      <c r="B1" s="2"/>
      <c r="C1" s="2"/>
      <c r="D1" s="3"/>
      <c r="E1" s="3"/>
    </row>
    <row r="2" spans="1:10" x14ac:dyDescent="0.25">
      <c r="A2" s="2"/>
      <c r="B2" s="2"/>
      <c r="C2" s="2"/>
      <c r="D2" s="3"/>
      <c r="E2" s="3"/>
    </row>
    <row r="3" spans="1:10" x14ac:dyDescent="0.25">
      <c r="A3" s="5" t="s">
        <v>976</v>
      </c>
      <c r="B3" s="2"/>
      <c r="C3" s="2"/>
      <c r="D3" s="2"/>
      <c r="E3" s="3"/>
      <c r="J3" s="82"/>
    </row>
    <row r="4" spans="1:10" x14ac:dyDescent="0.25">
      <c r="A4" s="2"/>
      <c r="B4" s="2"/>
      <c r="C4" s="2"/>
      <c r="D4" s="3"/>
      <c r="E4" s="3"/>
      <c r="J4" s="82"/>
    </row>
    <row r="5" spans="1:10" x14ac:dyDescent="0.25">
      <c r="A5" s="8" t="s">
        <v>1</v>
      </c>
      <c r="B5" s="8" t="s">
        <v>2</v>
      </c>
      <c r="C5" s="8" t="s">
        <v>3</v>
      </c>
      <c r="D5" s="9" t="s">
        <v>4</v>
      </c>
      <c r="E5" s="9" t="s">
        <v>5</v>
      </c>
      <c r="J5" s="82"/>
    </row>
    <row r="6" spans="1:10" x14ac:dyDescent="0.25">
      <c r="A6" s="10"/>
      <c r="B6" s="11"/>
      <c r="C6" s="11"/>
      <c r="D6" s="36"/>
      <c r="E6" s="12"/>
      <c r="J6" s="82"/>
    </row>
    <row r="7" spans="1:10" x14ac:dyDescent="0.25">
      <c r="A7" s="13"/>
      <c r="B7" s="18"/>
      <c r="C7" s="15" t="s">
        <v>24</v>
      </c>
      <c r="D7" s="37">
        <v>14833.54</v>
      </c>
      <c r="E7" s="38"/>
      <c r="J7" s="82"/>
    </row>
    <row r="8" spans="1:10" x14ac:dyDescent="0.25">
      <c r="A8" s="13">
        <v>1</v>
      </c>
      <c r="B8" s="18">
        <v>43104</v>
      </c>
      <c r="C8" s="39" t="s">
        <v>23</v>
      </c>
      <c r="D8" s="40"/>
      <c r="E8" s="38">
        <v>10000</v>
      </c>
      <c r="J8" s="82"/>
    </row>
    <row r="9" spans="1:10" x14ac:dyDescent="0.25">
      <c r="A9" s="41">
        <v>2</v>
      </c>
      <c r="B9" s="18">
        <v>43123</v>
      </c>
      <c r="C9" s="39" t="s">
        <v>26</v>
      </c>
      <c r="D9" s="40"/>
      <c r="E9" s="38">
        <v>3500</v>
      </c>
      <c r="J9" s="82"/>
    </row>
    <row r="10" spans="1:10" x14ac:dyDescent="0.25">
      <c r="A10" s="13">
        <v>3</v>
      </c>
      <c r="B10" s="18">
        <v>43123</v>
      </c>
      <c r="C10" s="39" t="s">
        <v>25</v>
      </c>
      <c r="D10" s="20"/>
      <c r="E10" s="20">
        <v>1000</v>
      </c>
      <c r="J10" s="82"/>
    </row>
    <row r="11" spans="1:10" x14ac:dyDescent="0.25">
      <c r="A11" s="41">
        <v>4</v>
      </c>
      <c r="B11" s="18">
        <v>43131</v>
      </c>
      <c r="C11" s="70" t="s">
        <v>969</v>
      </c>
      <c r="D11" s="20"/>
      <c r="E11" s="20">
        <v>3.05</v>
      </c>
      <c r="J11" s="82"/>
    </row>
    <row r="12" spans="1:10" x14ac:dyDescent="0.25">
      <c r="A12" s="13">
        <v>5</v>
      </c>
      <c r="B12" s="18">
        <v>43131</v>
      </c>
      <c r="C12" s="70" t="s">
        <v>972</v>
      </c>
      <c r="D12" s="20"/>
      <c r="E12" s="20">
        <v>16.95</v>
      </c>
      <c r="J12" s="82"/>
    </row>
    <row r="13" spans="1:10" x14ac:dyDescent="0.25">
      <c r="A13" s="29"/>
      <c r="B13" s="18"/>
      <c r="C13" s="30" t="s">
        <v>6</v>
      </c>
      <c r="D13" s="42">
        <f>SUM(D7:D10)</f>
        <v>14833.54</v>
      </c>
      <c r="E13" s="43">
        <f>SUM(E7:E12)</f>
        <v>14520</v>
      </c>
      <c r="J13" s="82"/>
    </row>
    <row r="14" spans="1:10" x14ac:dyDescent="0.25">
      <c r="A14" s="2"/>
      <c r="B14" s="2"/>
      <c r="C14" s="44" t="s">
        <v>977</v>
      </c>
      <c r="D14" s="45">
        <f>D13-E13</f>
        <v>313.54000000000087</v>
      </c>
      <c r="E14" s="34"/>
      <c r="J14" s="82"/>
    </row>
    <row r="15" spans="1:10" x14ac:dyDescent="0.25">
      <c r="J15" s="82"/>
    </row>
    <row r="16" spans="1:10" x14ac:dyDescent="0.25">
      <c r="J16" s="82"/>
    </row>
    <row r="17" spans="10:10" x14ac:dyDescent="0.25">
      <c r="J17" s="82"/>
    </row>
    <row r="18" spans="10:10" x14ac:dyDescent="0.25">
      <c r="J18" s="82"/>
    </row>
    <row r="19" spans="10:10" x14ac:dyDescent="0.25">
      <c r="J19" s="82"/>
    </row>
    <row r="20" spans="10:10" x14ac:dyDescent="0.25">
      <c r="J20" s="82"/>
    </row>
    <row r="21" spans="10:10" x14ac:dyDescent="0.25">
      <c r="J21" s="82"/>
    </row>
    <row r="22" spans="10:10" x14ac:dyDescent="0.25">
      <c r="J22" s="82"/>
    </row>
    <row r="23" spans="10:10" x14ac:dyDescent="0.25">
      <c r="J23" s="82"/>
    </row>
    <row r="24" spans="10:10" x14ac:dyDescent="0.25">
      <c r="J24" s="82"/>
    </row>
    <row r="25" spans="10:10" x14ac:dyDescent="0.25">
      <c r="J25" s="82"/>
    </row>
    <row r="26" spans="10:10" x14ac:dyDescent="0.25">
      <c r="J26" s="82"/>
    </row>
    <row r="27" spans="10:10" x14ac:dyDescent="0.25">
      <c r="J27" s="82"/>
    </row>
    <row r="28" spans="10:10" x14ac:dyDescent="0.25">
      <c r="J28" s="82"/>
    </row>
    <row r="29" spans="10:10" x14ac:dyDescent="0.25">
      <c r="J29" s="82"/>
    </row>
    <row r="30" spans="10:10" x14ac:dyDescent="0.25">
      <c r="J30" s="82"/>
    </row>
    <row r="31" spans="10:10" x14ac:dyDescent="0.25">
      <c r="J31" s="82"/>
    </row>
    <row r="32" spans="10:10" x14ac:dyDescent="0.25">
      <c r="J32" s="82"/>
    </row>
    <row r="33" spans="10:10" x14ac:dyDescent="0.25">
      <c r="J33" s="82"/>
    </row>
    <row r="34" spans="10:10" x14ac:dyDescent="0.25">
      <c r="J34" s="82"/>
    </row>
    <row r="35" spans="10:10" x14ac:dyDescent="0.25">
      <c r="J35" s="82"/>
    </row>
    <row r="36" spans="10:10" x14ac:dyDescent="0.25">
      <c r="J36" s="82"/>
    </row>
    <row r="37" spans="10:10" x14ac:dyDescent="0.25">
      <c r="J37" s="82"/>
    </row>
    <row r="38" spans="10:10" x14ac:dyDescent="0.25">
      <c r="J38" s="82"/>
    </row>
    <row r="39" spans="10:10" x14ac:dyDescent="0.25">
      <c r="J39" s="82"/>
    </row>
    <row r="40" spans="10:10" x14ac:dyDescent="0.25">
      <c r="J40" s="82"/>
    </row>
    <row r="41" spans="10:10" x14ac:dyDescent="0.25">
      <c r="J41" s="82"/>
    </row>
    <row r="42" spans="10:10" x14ac:dyDescent="0.25">
      <c r="J42" s="82"/>
    </row>
    <row r="43" spans="10:10" x14ac:dyDescent="0.25">
      <c r="J43" s="82"/>
    </row>
    <row r="44" spans="10:10" x14ac:dyDescent="0.25">
      <c r="J44" s="82"/>
    </row>
    <row r="45" spans="10:10" x14ac:dyDescent="0.25">
      <c r="J45" s="82"/>
    </row>
    <row r="46" spans="10:10" x14ac:dyDescent="0.25">
      <c r="J46" s="82"/>
    </row>
    <row r="47" spans="10:10" x14ac:dyDescent="0.25">
      <c r="J47" s="82"/>
    </row>
    <row r="48" spans="10:10" x14ac:dyDescent="0.25">
      <c r="J48" s="82"/>
    </row>
    <row r="49" spans="10:10" x14ac:dyDescent="0.25">
      <c r="J49" s="82"/>
    </row>
    <row r="50" spans="10:10" x14ac:dyDescent="0.25">
      <c r="J50" s="82"/>
    </row>
    <row r="51" spans="10:10" x14ac:dyDescent="0.25">
      <c r="J51" s="82"/>
    </row>
    <row r="52" spans="10:10" x14ac:dyDescent="0.25">
      <c r="J52" s="82"/>
    </row>
    <row r="53" spans="10:10" x14ac:dyDescent="0.25">
      <c r="J53" s="82"/>
    </row>
    <row r="54" spans="10:10" x14ac:dyDescent="0.25">
      <c r="J54" s="82"/>
    </row>
    <row r="55" spans="10:10" x14ac:dyDescent="0.25">
      <c r="J55" s="82"/>
    </row>
    <row r="56" spans="10:10" x14ac:dyDescent="0.25">
      <c r="J56" s="82"/>
    </row>
    <row r="57" spans="10:10" x14ac:dyDescent="0.25">
      <c r="J57" s="82"/>
    </row>
    <row r="58" spans="10:10" x14ac:dyDescent="0.25">
      <c r="J58" s="82"/>
    </row>
    <row r="59" spans="10:10" x14ac:dyDescent="0.25">
      <c r="J59" s="82"/>
    </row>
    <row r="60" spans="10:10" x14ac:dyDescent="0.25">
      <c r="J60" s="82"/>
    </row>
    <row r="61" spans="10:10" x14ac:dyDescent="0.25">
      <c r="J61" s="82"/>
    </row>
    <row r="62" spans="10:10" x14ac:dyDescent="0.25">
      <c r="J62" s="82"/>
    </row>
    <row r="63" spans="10:10" x14ac:dyDescent="0.25">
      <c r="J63" s="82"/>
    </row>
    <row r="64" spans="10:10" x14ac:dyDescent="0.25">
      <c r="J64" s="82"/>
    </row>
    <row r="65" spans="10:10" x14ac:dyDescent="0.25">
      <c r="J65" s="82"/>
    </row>
    <row r="66" spans="10:10" x14ac:dyDescent="0.25">
      <c r="J66" s="82"/>
    </row>
    <row r="67" spans="10:10" x14ac:dyDescent="0.25">
      <c r="J67" s="82"/>
    </row>
    <row r="68" spans="10:10" x14ac:dyDescent="0.25">
      <c r="J68" s="82"/>
    </row>
    <row r="69" spans="10:10" x14ac:dyDescent="0.25">
      <c r="J69" s="82"/>
    </row>
    <row r="70" spans="10:10" x14ac:dyDescent="0.25">
      <c r="J70" s="82"/>
    </row>
    <row r="71" spans="10:10" x14ac:dyDescent="0.25">
      <c r="J71" s="82"/>
    </row>
    <row r="72" spans="10:10" x14ac:dyDescent="0.25">
      <c r="J72" s="82"/>
    </row>
    <row r="73" spans="10:10" x14ac:dyDescent="0.25">
      <c r="J73" s="82"/>
    </row>
    <row r="74" spans="10:10" x14ac:dyDescent="0.25">
      <c r="J74" s="82"/>
    </row>
    <row r="75" spans="10:10" x14ac:dyDescent="0.25">
      <c r="J75" s="82"/>
    </row>
    <row r="76" spans="10:10" x14ac:dyDescent="0.25">
      <c r="J76" s="82"/>
    </row>
    <row r="77" spans="10:10" x14ac:dyDescent="0.25">
      <c r="J77" s="82"/>
    </row>
    <row r="78" spans="10:10" x14ac:dyDescent="0.25">
      <c r="J78" s="82"/>
    </row>
    <row r="79" spans="10:10" x14ac:dyDescent="0.25">
      <c r="J79" s="82"/>
    </row>
    <row r="80" spans="10:10" x14ac:dyDescent="0.25">
      <c r="J80" s="82"/>
    </row>
    <row r="81" spans="10:10" x14ac:dyDescent="0.25">
      <c r="J81" s="82"/>
    </row>
    <row r="82" spans="10:10" x14ac:dyDescent="0.25">
      <c r="J82" s="82"/>
    </row>
    <row r="83" spans="10:10" x14ac:dyDescent="0.25">
      <c r="J83" s="82"/>
    </row>
    <row r="84" spans="10:10" x14ac:dyDescent="0.25">
      <c r="J84" s="82"/>
    </row>
    <row r="85" spans="10:10" x14ac:dyDescent="0.25">
      <c r="J85" s="82"/>
    </row>
    <row r="86" spans="10:10" x14ac:dyDescent="0.25">
      <c r="J86" s="82"/>
    </row>
    <row r="87" spans="10:10" x14ac:dyDescent="0.25">
      <c r="J87" s="82"/>
    </row>
    <row r="88" spans="10:10" x14ac:dyDescent="0.25">
      <c r="J88" s="82"/>
    </row>
    <row r="89" spans="10:10" x14ac:dyDescent="0.25">
      <c r="J89" s="82"/>
    </row>
    <row r="90" spans="10:10" x14ac:dyDescent="0.25">
      <c r="J90" s="82"/>
    </row>
    <row r="91" spans="10:10" x14ac:dyDescent="0.25">
      <c r="J91" s="82"/>
    </row>
    <row r="92" spans="10:10" x14ac:dyDescent="0.25">
      <c r="J92" s="82"/>
    </row>
    <row r="93" spans="10:10" x14ac:dyDescent="0.25">
      <c r="J93" s="82"/>
    </row>
    <row r="94" spans="10:10" x14ac:dyDescent="0.25">
      <c r="J94" s="82"/>
    </row>
    <row r="95" spans="10:10" x14ac:dyDescent="0.25">
      <c r="J95" s="82"/>
    </row>
    <row r="96" spans="10:10" x14ac:dyDescent="0.25">
      <c r="J96" s="82"/>
    </row>
    <row r="97" spans="10:10" x14ac:dyDescent="0.25">
      <c r="J97" s="82"/>
    </row>
    <row r="98" spans="10:10" x14ac:dyDescent="0.25">
      <c r="J98" s="82"/>
    </row>
    <row r="99" spans="10:10" x14ac:dyDescent="0.25">
      <c r="J99" s="82"/>
    </row>
    <row r="100" spans="10:10" x14ac:dyDescent="0.25">
      <c r="J100" s="82"/>
    </row>
    <row r="101" spans="10:10" x14ac:dyDescent="0.25">
      <c r="J101" s="82"/>
    </row>
    <row r="102" spans="10:10" x14ac:dyDescent="0.25">
      <c r="J102" s="82"/>
    </row>
    <row r="103" spans="10:10" x14ac:dyDescent="0.25">
      <c r="J103" s="82"/>
    </row>
    <row r="104" spans="10:10" x14ac:dyDescent="0.25">
      <c r="J104" s="82"/>
    </row>
    <row r="105" spans="10:10" x14ac:dyDescent="0.25">
      <c r="J105" s="82"/>
    </row>
    <row r="106" spans="10:10" x14ac:dyDescent="0.25">
      <c r="J106" s="82"/>
    </row>
    <row r="107" spans="10:10" x14ac:dyDescent="0.25">
      <c r="J107" s="82"/>
    </row>
    <row r="108" spans="10:10" x14ac:dyDescent="0.25">
      <c r="J108" s="82"/>
    </row>
    <row r="109" spans="10:10" x14ac:dyDescent="0.25">
      <c r="J109" s="82"/>
    </row>
    <row r="110" spans="10:10" x14ac:dyDescent="0.25">
      <c r="J110" s="82"/>
    </row>
    <row r="111" spans="10:10" x14ac:dyDescent="0.25">
      <c r="J111" s="82"/>
    </row>
    <row r="112" spans="10:10" x14ac:dyDescent="0.25">
      <c r="J112" s="82"/>
    </row>
    <row r="113" spans="10:10" x14ac:dyDescent="0.25">
      <c r="J113" s="82"/>
    </row>
    <row r="114" spans="10:10" x14ac:dyDescent="0.25">
      <c r="J114" s="82"/>
    </row>
    <row r="115" spans="10:10" x14ac:dyDescent="0.25">
      <c r="J115" s="82"/>
    </row>
    <row r="116" spans="10:10" x14ac:dyDescent="0.25">
      <c r="J116" s="82"/>
    </row>
    <row r="117" spans="10:10" x14ac:dyDescent="0.25">
      <c r="J117" s="82"/>
    </row>
    <row r="118" spans="10:10" x14ac:dyDescent="0.25">
      <c r="J118" s="82"/>
    </row>
    <row r="119" spans="10:10" x14ac:dyDescent="0.25">
      <c r="J119" s="82"/>
    </row>
    <row r="120" spans="10:10" x14ac:dyDescent="0.25">
      <c r="J120" s="82"/>
    </row>
    <row r="121" spans="10:10" x14ac:dyDescent="0.25">
      <c r="J121" s="82"/>
    </row>
    <row r="122" spans="10:10" x14ac:dyDescent="0.25">
      <c r="J122" s="82"/>
    </row>
    <row r="123" spans="10:10" x14ac:dyDescent="0.25">
      <c r="J123" s="82"/>
    </row>
    <row r="124" spans="10:10" x14ac:dyDescent="0.25">
      <c r="J124" s="82"/>
    </row>
    <row r="125" spans="10:10" x14ac:dyDescent="0.25">
      <c r="J125" s="82"/>
    </row>
    <row r="126" spans="10:10" x14ac:dyDescent="0.25">
      <c r="J126" s="82"/>
    </row>
    <row r="127" spans="10:10" x14ac:dyDescent="0.25">
      <c r="J127" s="82"/>
    </row>
    <row r="128" spans="10:10" x14ac:dyDescent="0.25">
      <c r="J128" s="82"/>
    </row>
    <row r="129" spans="10:10" x14ac:dyDescent="0.25">
      <c r="J129" s="82"/>
    </row>
    <row r="130" spans="10:10" x14ac:dyDescent="0.25">
      <c r="J130" s="82"/>
    </row>
    <row r="131" spans="10:10" x14ac:dyDescent="0.25">
      <c r="J131" s="82"/>
    </row>
    <row r="132" spans="10:10" x14ac:dyDescent="0.25">
      <c r="J132" s="82"/>
    </row>
    <row r="133" spans="10:10" x14ac:dyDescent="0.25">
      <c r="J133" s="82"/>
    </row>
    <row r="134" spans="10:10" x14ac:dyDescent="0.25">
      <c r="J134" s="82"/>
    </row>
    <row r="135" spans="10:10" x14ac:dyDescent="0.25">
      <c r="J135" s="82"/>
    </row>
    <row r="136" spans="10:10" x14ac:dyDescent="0.25">
      <c r="J136" s="82"/>
    </row>
    <row r="137" spans="10:10" x14ac:dyDescent="0.25">
      <c r="J137" s="82"/>
    </row>
    <row r="138" spans="10:10" x14ac:dyDescent="0.25">
      <c r="J138" s="82"/>
    </row>
    <row r="139" spans="10:10" x14ac:dyDescent="0.25">
      <c r="J139" s="82"/>
    </row>
    <row r="140" spans="10:10" x14ac:dyDescent="0.25">
      <c r="J140" s="82"/>
    </row>
    <row r="141" spans="10:10" x14ac:dyDescent="0.25">
      <c r="J141" s="82"/>
    </row>
    <row r="142" spans="10:10" x14ac:dyDescent="0.25">
      <c r="J142" s="82"/>
    </row>
    <row r="143" spans="10:10" x14ac:dyDescent="0.25">
      <c r="J143" s="82"/>
    </row>
    <row r="144" spans="10:10" x14ac:dyDescent="0.25">
      <c r="J144" s="82"/>
    </row>
    <row r="145" spans="10:10" x14ac:dyDescent="0.25">
      <c r="J145" s="82"/>
    </row>
    <row r="146" spans="10:10" x14ac:dyDescent="0.25">
      <c r="J146" s="82"/>
    </row>
    <row r="147" spans="10:10" x14ac:dyDescent="0.25">
      <c r="J147" s="82"/>
    </row>
    <row r="148" spans="10:10" x14ac:dyDescent="0.25">
      <c r="J148" s="82"/>
    </row>
    <row r="149" spans="10:10" x14ac:dyDescent="0.25">
      <c r="J149" s="82"/>
    </row>
    <row r="150" spans="10:10" x14ac:dyDescent="0.25">
      <c r="J150" s="82"/>
    </row>
    <row r="151" spans="10:10" x14ac:dyDescent="0.25">
      <c r="J151" s="82"/>
    </row>
    <row r="152" spans="10:10" x14ac:dyDescent="0.25">
      <c r="J152" s="82"/>
    </row>
    <row r="153" spans="10:10" x14ac:dyDescent="0.25">
      <c r="J153" s="82"/>
    </row>
    <row r="154" spans="10:10" x14ac:dyDescent="0.25">
      <c r="J154" s="82"/>
    </row>
    <row r="155" spans="10:10" x14ac:dyDescent="0.25">
      <c r="J155" s="82"/>
    </row>
    <row r="156" spans="10:10" x14ac:dyDescent="0.25">
      <c r="J156" s="82"/>
    </row>
    <row r="157" spans="10:10" x14ac:dyDescent="0.25">
      <c r="J157" s="82"/>
    </row>
    <row r="158" spans="10:10" x14ac:dyDescent="0.25">
      <c r="J158" s="82"/>
    </row>
    <row r="159" spans="10:10" x14ac:dyDescent="0.25">
      <c r="J159" s="82"/>
    </row>
    <row r="160" spans="10:10" x14ac:dyDescent="0.25">
      <c r="J160" s="82"/>
    </row>
    <row r="161" spans="10:10" x14ac:dyDescent="0.25">
      <c r="J161" s="82"/>
    </row>
    <row r="162" spans="10:10" x14ac:dyDescent="0.25">
      <c r="J162" s="82"/>
    </row>
    <row r="163" spans="10:10" x14ac:dyDescent="0.25">
      <c r="J163" s="82"/>
    </row>
    <row r="164" spans="10:10" x14ac:dyDescent="0.25">
      <c r="J164" s="82"/>
    </row>
    <row r="165" spans="10:10" x14ac:dyDescent="0.25">
      <c r="J165" s="82"/>
    </row>
    <row r="166" spans="10:10" x14ac:dyDescent="0.25">
      <c r="J166" s="82"/>
    </row>
    <row r="167" spans="10:10" x14ac:dyDescent="0.25">
      <c r="J167" s="82"/>
    </row>
    <row r="168" spans="10:10" x14ac:dyDescent="0.25">
      <c r="J168" s="82"/>
    </row>
    <row r="169" spans="10:10" x14ac:dyDescent="0.25">
      <c r="J169" s="82"/>
    </row>
    <row r="170" spans="10:10" x14ac:dyDescent="0.25">
      <c r="J170" s="82"/>
    </row>
    <row r="171" spans="10:10" x14ac:dyDescent="0.25">
      <c r="J171" s="82"/>
    </row>
    <row r="172" spans="10:10" x14ac:dyDescent="0.25">
      <c r="J172" s="82"/>
    </row>
    <row r="173" spans="10:10" x14ac:dyDescent="0.25">
      <c r="J173" s="82"/>
    </row>
    <row r="174" spans="10:10" x14ac:dyDescent="0.25">
      <c r="J174" s="82"/>
    </row>
    <row r="175" spans="10:10" x14ac:dyDescent="0.25">
      <c r="J175" s="82"/>
    </row>
    <row r="176" spans="10:10" x14ac:dyDescent="0.25">
      <c r="J176" s="82"/>
    </row>
    <row r="177" spans="10:10" x14ac:dyDescent="0.25">
      <c r="J177" s="82"/>
    </row>
    <row r="178" spans="10:10" x14ac:dyDescent="0.25">
      <c r="J178" s="82"/>
    </row>
    <row r="179" spans="10:10" x14ac:dyDescent="0.25">
      <c r="J179" s="82"/>
    </row>
    <row r="180" spans="10:10" x14ac:dyDescent="0.25">
      <c r="J180" s="82"/>
    </row>
    <row r="181" spans="10:10" x14ac:dyDescent="0.25">
      <c r="J181" s="82"/>
    </row>
    <row r="182" spans="10:10" x14ac:dyDescent="0.25">
      <c r="J182" s="82"/>
    </row>
    <row r="183" spans="10:10" x14ac:dyDescent="0.25">
      <c r="J183" s="82"/>
    </row>
    <row r="184" spans="10:10" x14ac:dyDescent="0.25">
      <c r="J184" s="82"/>
    </row>
    <row r="185" spans="10:10" x14ac:dyDescent="0.25">
      <c r="J185" s="82"/>
    </row>
    <row r="186" spans="10:10" x14ac:dyDescent="0.25">
      <c r="J186" s="82"/>
    </row>
    <row r="187" spans="10:10" x14ac:dyDescent="0.25">
      <c r="J187" s="82"/>
    </row>
    <row r="188" spans="10:10" x14ac:dyDescent="0.25">
      <c r="J188" s="82"/>
    </row>
    <row r="189" spans="10:10" x14ac:dyDescent="0.25">
      <c r="J189" s="82"/>
    </row>
    <row r="190" spans="10:10" x14ac:dyDescent="0.25">
      <c r="J190" s="82"/>
    </row>
    <row r="191" spans="10:10" x14ac:dyDescent="0.25">
      <c r="J191" s="82"/>
    </row>
    <row r="192" spans="10:10" x14ac:dyDescent="0.25">
      <c r="J192" s="82"/>
    </row>
    <row r="193" spans="10:10" x14ac:dyDescent="0.25">
      <c r="J193" s="82"/>
    </row>
    <row r="194" spans="10:10" x14ac:dyDescent="0.25">
      <c r="J194" s="82"/>
    </row>
    <row r="195" spans="10:10" x14ac:dyDescent="0.25">
      <c r="J195" s="82"/>
    </row>
    <row r="196" spans="10:10" x14ac:dyDescent="0.25">
      <c r="J196" s="82"/>
    </row>
    <row r="197" spans="10:10" x14ac:dyDescent="0.25">
      <c r="J197" s="82"/>
    </row>
    <row r="198" spans="10:10" x14ac:dyDescent="0.25">
      <c r="J198" s="82"/>
    </row>
    <row r="199" spans="10:10" x14ac:dyDescent="0.25">
      <c r="J199" s="82"/>
    </row>
    <row r="200" spans="10:10" x14ac:dyDescent="0.25">
      <c r="J200" s="82"/>
    </row>
    <row r="201" spans="10:10" x14ac:dyDescent="0.25">
      <c r="J201" s="82"/>
    </row>
    <row r="202" spans="10:10" x14ac:dyDescent="0.25">
      <c r="J202" s="82"/>
    </row>
    <row r="203" spans="10:10" x14ac:dyDescent="0.25">
      <c r="J203" s="82"/>
    </row>
    <row r="204" spans="10:10" x14ac:dyDescent="0.25">
      <c r="J204" s="82"/>
    </row>
    <row r="205" spans="10:10" x14ac:dyDescent="0.25">
      <c r="J205" s="82"/>
    </row>
    <row r="206" spans="10:10" x14ac:dyDescent="0.25">
      <c r="J206" s="82"/>
    </row>
    <row r="207" spans="10:10" x14ac:dyDescent="0.25">
      <c r="J207" s="82"/>
    </row>
    <row r="208" spans="10:10" x14ac:dyDescent="0.25">
      <c r="J208" s="82"/>
    </row>
    <row r="209" spans="10:10" x14ac:dyDescent="0.25">
      <c r="J209" s="82"/>
    </row>
    <row r="210" spans="10:10" x14ac:dyDescent="0.25">
      <c r="J210" s="82"/>
    </row>
    <row r="211" spans="10:10" x14ac:dyDescent="0.25">
      <c r="J211" s="82"/>
    </row>
    <row r="212" spans="10:10" x14ac:dyDescent="0.25">
      <c r="J212" s="82"/>
    </row>
    <row r="213" spans="10:10" x14ac:dyDescent="0.25">
      <c r="J213" s="82"/>
    </row>
    <row r="214" spans="10:10" x14ac:dyDescent="0.25">
      <c r="J214" s="82"/>
    </row>
    <row r="215" spans="10:10" x14ac:dyDescent="0.25">
      <c r="J215" s="82"/>
    </row>
    <row r="216" spans="10:10" x14ac:dyDescent="0.25">
      <c r="J216" s="82"/>
    </row>
    <row r="217" spans="10:10" x14ac:dyDescent="0.25">
      <c r="J217" s="82"/>
    </row>
    <row r="218" spans="10:10" x14ac:dyDescent="0.25">
      <c r="J218" s="82"/>
    </row>
    <row r="219" spans="10:10" x14ac:dyDescent="0.25">
      <c r="J219" s="82"/>
    </row>
    <row r="220" spans="10:10" x14ac:dyDescent="0.25">
      <c r="J220" s="82"/>
    </row>
    <row r="221" spans="10:10" x14ac:dyDescent="0.25">
      <c r="J221" s="82"/>
    </row>
    <row r="222" spans="10:10" x14ac:dyDescent="0.25">
      <c r="J222" s="82"/>
    </row>
    <row r="223" spans="10:10" x14ac:dyDescent="0.25">
      <c r="J223" s="82"/>
    </row>
    <row r="224" spans="10:10" x14ac:dyDescent="0.25">
      <c r="J224" s="82"/>
    </row>
    <row r="225" spans="10:10" x14ac:dyDescent="0.25">
      <c r="J225" s="82"/>
    </row>
    <row r="226" spans="10:10" x14ac:dyDescent="0.25">
      <c r="J226" s="82"/>
    </row>
    <row r="227" spans="10:10" x14ac:dyDescent="0.25">
      <c r="J227" s="82"/>
    </row>
    <row r="228" spans="10:10" x14ac:dyDescent="0.25">
      <c r="J228" s="82"/>
    </row>
    <row r="229" spans="10:10" x14ac:dyDescent="0.25">
      <c r="J229" s="82"/>
    </row>
    <row r="230" spans="10:10" x14ac:dyDescent="0.25">
      <c r="J230" s="82"/>
    </row>
    <row r="231" spans="10:10" x14ac:dyDescent="0.25">
      <c r="J231" s="82"/>
    </row>
    <row r="232" spans="10:10" x14ac:dyDescent="0.25">
      <c r="J232" s="82"/>
    </row>
    <row r="233" spans="10:10" x14ac:dyDescent="0.25">
      <c r="J233" s="82"/>
    </row>
    <row r="234" spans="10:10" x14ac:dyDescent="0.25">
      <c r="J234" s="82"/>
    </row>
    <row r="235" spans="10:10" x14ac:dyDescent="0.25">
      <c r="J235" s="82"/>
    </row>
    <row r="236" spans="10:10" x14ac:dyDescent="0.25">
      <c r="J236" s="82"/>
    </row>
    <row r="237" spans="10:10" x14ac:dyDescent="0.25">
      <c r="J237" s="82"/>
    </row>
    <row r="238" spans="10:10" x14ac:dyDescent="0.25">
      <c r="J238" s="82"/>
    </row>
    <row r="239" spans="10:10" x14ac:dyDescent="0.25">
      <c r="J239" s="82"/>
    </row>
    <row r="240" spans="10:10" x14ac:dyDescent="0.25">
      <c r="J240" s="82"/>
    </row>
    <row r="241" spans="10:10" x14ac:dyDescent="0.25">
      <c r="J241" s="82"/>
    </row>
    <row r="242" spans="10:10" x14ac:dyDescent="0.25">
      <c r="J242" s="82"/>
    </row>
    <row r="243" spans="10:10" x14ac:dyDescent="0.25">
      <c r="J243" s="82"/>
    </row>
    <row r="244" spans="10:10" x14ac:dyDescent="0.25">
      <c r="J244" s="82"/>
    </row>
    <row r="245" spans="10:10" x14ac:dyDescent="0.25">
      <c r="J245" s="82"/>
    </row>
    <row r="246" spans="10:10" x14ac:dyDescent="0.25">
      <c r="J246" s="82"/>
    </row>
    <row r="247" spans="10:10" x14ac:dyDescent="0.25">
      <c r="J247" s="82"/>
    </row>
    <row r="248" spans="10:10" x14ac:dyDescent="0.25">
      <c r="J248" s="82"/>
    </row>
    <row r="249" spans="10:10" x14ac:dyDescent="0.25">
      <c r="J249" s="82"/>
    </row>
    <row r="250" spans="10:10" x14ac:dyDescent="0.25">
      <c r="J250" s="82"/>
    </row>
    <row r="251" spans="10:10" x14ac:dyDescent="0.25">
      <c r="J251" s="82"/>
    </row>
    <row r="252" spans="10:10" x14ac:dyDescent="0.25">
      <c r="J252" s="82"/>
    </row>
    <row r="253" spans="10:10" x14ac:dyDescent="0.25">
      <c r="J253" s="82"/>
    </row>
    <row r="254" spans="10:10" x14ac:dyDescent="0.25">
      <c r="J254" s="82"/>
    </row>
    <row r="255" spans="10:10" x14ac:dyDescent="0.25">
      <c r="J255" s="82"/>
    </row>
    <row r="256" spans="10:10" x14ac:dyDescent="0.25">
      <c r="J256" s="82"/>
    </row>
    <row r="257" spans="10:10" x14ac:dyDescent="0.25">
      <c r="J257" s="82"/>
    </row>
    <row r="258" spans="10:10" x14ac:dyDescent="0.25">
      <c r="J258" s="82"/>
    </row>
    <row r="259" spans="10:10" x14ac:dyDescent="0.25">
      <c r="J259" s="82"/>
    </row>
    <row r="260" spans="10:10" x14ac:dyDescent="0.25">
      <c r="J260" s="82"/>
    </row>
    <row r="261" spans="10:10" x14ac:dyDescent="0.25">
      <c r="J261" s="82"/>
    </row>
    <row r="262" spans="10:10" x14ac:dyDescent="0.25">
      <c r="J262" s="82"/>
    </row>
    <row r="263" spans="10:10" x14ac:dyDescent="0.25">
      <c r="J263" s="82"/>
    </row>
    <row r="264" spans="10:10" x14ac:dyDescent="0.25">
      <c r="J264" s="82"/>
    </row>
    <row r="265" spans="10:10" x14ac:dyDescent="0.25">
      <c r="J265" s="82"/>
    </row>
    <row r="266" spans="10:10" x14ac:dyDescent="0.25">
      <c r="J266" s="82"/>
    </row>
    <row r="267" spans="10:10" x14ac:dyDescent="0.25">
      <c r="J267" s="82"/>
    </row>
    <row r="268" spans="10:10" x14ac:dyDescent="0.25">
      <c r="J268" s="82"/>
    </row>
    <row r="269" spans="10:10" x14ac:dyDescent="0.25">
      <c r="J269" s="82"/>
    </row>
    <row r="270" spans="10:10" x14ac:dyDescent="0.25">
      <c r="J270" s="82"/>
    </row>
    <row r="271" spans="10:10" x14ac:dyDescent="0.25">
      <c r="J271" s="82"/>
    </row>
    <row r="272" spans="10:10" x14ac:dyDescent="0.25">
      <c r="J272" s="82"/>
    </row>
    <row r="273" spans="10:10" x14ac:dyDescent="0.25">
      <c r="J273" s="82"/>
    </row>
    <row r="274" spans="10:10" x14ac:dyDescent="0.25">
      <c r="J274" s="82"/>
    </row>
    <row r="275" spans="10:10" x14ac:dyDescent="0.25">
      <c r="J275" s="82"/>
    </row>
    <row r="276" spans="10:10" x14ac:dyDescent="0.25">
      <c r="J276" s="82"/>
    </row>
    <row r="277" spans="10:10" x14ac:dyDescent="0.25">
      <c r="J277" s="82"/>
    </row>
    <row r="278" spans="10:10" x14ac:dyDescent="0.25">
      <c r="J278" s="82"/>
    </row>
    <row r="279" spans="10:10" x14ac:dyDescent="0.25">
      <c r="J279" s="82"/>
    </row>
    <row r="280" spans="10:10" x14ac:dyDescent="0.25">
      <c r="J280" s="82"/>
    </row>
    <row r="281" spans="10:10" x14ac:dyDescent="0.25">
      <c r="J281" s="82"/>
    </row>
    <row r="282" spans="10:10" x14ac:dyDescent="0.25">
      <c r="J282" s="82"/>
    </row>
    <row r="283" spans="10:10" x14ac:dyDescent="0.25">
      <c r="J283" s="82"/>
    </row>
    <row r="284" spans="10:10" x14ac:dyDescent="0.25">
      <c r="J284" s="82"/>
    </row>
    <row r="285" spans="10:10" x14ac:dyDescent="0.25">
      <c r="J285" s="82"/>
    </row>
    <row r="286" spans="10:10" x14ac:dyDescent="0.25">
      <c r="J286" s="82"/>
    </row>
    <row r="287" spans="10:10" x14ac:dyDescent="0.25">
      <c r="J287" s="82"/>
    </row>
    <row r="288" spans="10:10" x14ac:dyDescent="0.25">
      <c r="J288" s="82"/>
    </row>
    <row r="289" spans="10:10" x14ac:dyDescent="0.25">
      <c r="J289" s="82"/>
    </row>
    <row r="290" spans="10:10" x14ac:dyDescent="0.25">
      <c r="J290" s="82"/>
    </row>
    <row r="291" spans="10:10" x14ac:dyDescent="0.25">
      <c r="J291" s="82"/>
    </row>
    <row r="292" spans="10:10" x14ac:dyDescent="0.25">
      <c r="J292" s="82"/>
    </row>
    <row r="293" spans="10:10" x14ac:dyDescent="0.25">
      <c r="J293" s="82"/>
    </row>
    <row r="294" spans="10:10" x14ac:dyDescent="0.25">
      <c r="J294" s="82"/>
    </row>
    <row r="295" spans="10:10" x14ac:dyDescent="0.25">
      <c r="J295" s="82"/>
    </row>
    <row r="296" spans="10:10" x14ac:dyDescent="0.25">
      <c r="J296" s="82"/>
    </row>
    <row r="297" spans="10:10" x14ac:dyDescent="0.25">
      <c r="J297" s="82"/>
    </row>
    <row r="298" spans="10:10" x14ac:dyDescent="0.25">
      <c r="J298" s="82"/>
    </row>
    <row r="299" spans="10:10" x14ac:dyDescent="0.25">
      <c r="J299" s="82"/>
    </row>
    <row r="300" spans="10:10" x14ac:dyDescent="0.25">
      <c r="J300" s="82"/>
    </row>
    <row r="301" spans="10:10" x14ac:dyDescent="0.25">
      <c r="J301" s="82"/>
    </row>
    <row r="302" spans="10:10" x14ac:dyDescent="0.25">
      <c r="J302" s="82"/>
    </row>
    <row r="303" spans="10:10" x14ac:dyDescent="0.25">
      <c r="J303" s="82"/>
    </row>
    <row r="304" spans="10:10" x14ac:dyDescent="0.25">
      <c r="J304" s="82"/>
    </row>
    <row r="305" spans="10:10" x14ac:dyDescent="0.25">
      <c r="J305" s="82"/>
    </row>
    <row r="306" spans="10:10" x14ac:dyDescent="0.25">
      <c r="J306" s="82"/>
    </row>
    <row r="307" spans="10:10" x14ac:dyDescent="0.25">
      <c r="J307" s="82"/>
    </row>
    <row r="308" spans="10:10" x14ac:dyDescent="0.25">
      <c r="J308" s="82"/>
    </row>
    <row r="309" spans="10:10" x14ac:dyDescent="0.25">
      <c r="J309" s="82"/>
    </row>
    <row r="310" spans="10:10" x14ac:dyDescent="0.25">
      <c r="J310" s="82"/>
    </row>
    <row r="311" spans="10:10" x14ac:dyDescent="0.25">
      <c r="J311" s="82"/>
    </row>
    <row r="312" spans="10:10" x14ac:dyDescent="0.25">
      <c r="J312" s="82"/>
    </row>
    <row r="313" spans="10:10" x14ac:dyDescent="0.25">
      <c r="J313" s="82"/>
    </row>
    <row r="314" spans="10:10" x14ac:dyDescent="0.25">
      <c r="J314" s="82"/>
    </row>
    <row r="315" spans="10:10" x14ac:dyDescent="0.25">
      <c r="J315" s="82"/>
    </row>
    <row r="316" spans="10:10" x14ac:dyDescent="0.25">
      <c r="J316" s="82"/>
    </row>
    <row r="317" spans="10:10" x14ac:dyDescent="0.25">
      <c r="J317" s="82"/>
    </row>
    <row r="318" spans="10:10" x14ac:dyDescent="0.25">
      <c r="J318" s="82"/>
    </row>
    <row r="319" spans="10:10" x14ac:dyDescent="0.25">
      <c r="J319" s="82"/>
    </row>
    <row r="320" spans="10:10" x14ac:dyDescent="0.25">
      <c r="J320" s="82"/>
    </row>
    <row r="321" spans="10:10" x14ac:dyDescent="0.25">
      <c r="J321" s="82"/>
    </row>
    <row r="322" spans="10:10" x14ac:dyDescent="0.25">
      <c r="J322" s="82"/>
    </row>
    <row r="323" spans="10:10" x14ac:dyDescent="0.25">
      <c r="J323" s="82"/>
    </row>
    <row r="324" spans="10:10" x14ac:dyDescent="0.25">
      <c r="J324" s="82"/>
    </row>
    <row r="325" spans="10:10" x14ac:dyDescent="0.25">
      <c r="J325" s="82"/>
    </row>
    <row r="326" spans="10:10" x14ac:dyDescent="0.25">
      <c r="J326" s="82"/>
    </row>
    <row r="327" spans="10:10" x14ac:dyDescent="0.25">
      <c r="J327" s="82"/>
    </row>
    <row r="328" spans="10:10" x14ac:dyDescent="0.25">
      <c r="J328" s="82"/>
    </row>
    <row r="329" spans="10:10" x14ac:dyDescent="0.25">
      <c r="J329" s="82"/>
    </row>
    <row r="330" spans="10:10" x14ac:dyDescent="0.25">
      <c r="J330" s="82"/>
    </row>
    <row r="331" spans="10:10" x14ac:dyDescent="0.25">
      <c r="J331" s="82"/>
    </row>
    <row r="332" spans="10:10" x14ac:dyDescent="0.25">
      <c r="J332" s="82"/>
    </row>
    <row r="333" spans="10:10" x14ac:dyDescent="0.25">
      <c r="J333" s="82"/>
    </row>
    <row r="334" spans="10:10" x14ac:dyDescent="0.25">
      <c r="J334" s="82"/>
    </row>
    <row r="335" spans="10:10" x14ac:dyDescent="0.25">
      <c r="J335" s="82"/>
    </row>
    <row r="336" spans="10:10" x14ac:dyDescent="0.25">
      <c r="J336" s="82"/>
    </row>
    <row r="337" spans="10:10" x14ac:dyDescent="0.25">
      <c r="J337" s="82"/>
    </row>
    <row r="338" spans="10:10" x14ac:dyDescent="0.25">
      <c r="J338" s="82"/>
    </row>
    <row r="339" spans="10:10" x14ac:dyDescent="0.25">
      <c r="J339" s="82"/>
    </row>
    <row r="340" spans="10:10" x14ac:dyDescent="0.25">
      <c r="J340" s="82"/>
    </row>
    <row r="341" spans="10:10" x14ac:dyDescent="0.25">
      <c r="J341" s="82"/>
    </row>
    <row r="342" spans="10:10" x14ac:dyDescent="0.25">
      <c r="J342" s="82"/>
    </row>
    <row r="343" spans="10:10" x14ac:dyDescent="0.25">
      <c r="J343" s="82"/>
    </row>
    <row r="344" spans="10:10" x14ac:dyDescent="0.25">
      <c r="J344" s="82"/>
    </row>
    <row r="345" spans="10:10" x14ac:dyDescent="0.25">
      <c r="J345" s="82"/>
    </row>
    <row r="346" spans="10:10" x14ac:dyDescent="0.25">
      <c r="J346" s="82"/>
    </row>
    <row r="347" spans="10:10" x14ac:dyDescent="0.25">
      <c r="J347" s="82"/>
    </row>
    <row r="348" spans="10:10" x14ac:dyDescent="0.25">
      <c r="J348" s="82"/>
    </row>
    <row r="349" spans="10:10" x14ac:dyDescent="0.25">
      <c r="J349" s="82"/>
    </row>
    <row r="350" spans="10:10" x14ac:dyDescent="0.25">
      <c r="J350" s="82"/>
    </row>
    <row r="351" spans="10:10" x14ac:dyDescent="0.25">
      <c r="J351" s="82"/>
    </row>
    <row r="352" spans="10:10" x14ac:dyDescent="0.25">
      <c r="J352" s="82"/>
    </row>
    <row r="353" spans="10:10" x14ac:dyDescent="0.25">
      <c r="J353" s="82"/>
    </row>
    <row r="354" spans="10:10" x14ac:dyDescent="0.25">
      <c r="J354" s="82"/>
    </row>
    <row r="355" spans="10:10" x14ac:dyDescent="0.25">
      <c r="J355" s="82"/>
    </row>
    <row r="356" spans="10:10" x14ac:dyDescent="0.25">
      <c r="J356" s="82"/>
    </row>
    <row r="357" spans="10:10" x14ac:dyDescent="0.25">
      <c r="J357" s="82"/>
    </row>
    <row r="358" spans="10:10" x14ac:dyDescent="0.25">
      <c r="J358" s="82"/>
    </row>
    <row r="359" spans="10:10" x14ac:dyDescent="0.25">
      <c r="J359" s="82"/>
    </row>
    <row r="360" spans="10:10" x14ac:dyDescent="0.25">
      <c r="J360" s="82"/>
    </row>
    <row r="361" spans="10:10" x14ac:dyDescent="0.25">
      <c r="J361" s="82"/>
    </row>
    <row r="362" spans="10:10" x14ac:dyDescent="0.25">
      <c r="J362" s="82"/>
    </row>
    <row r="363" spans="10:10" x14ac:dyDescent="0.25">
      <c r="J363" s="82"/>
    </row>
    <row r="364" spans="10:10" x14ac:dyDescent="0.25">
      <c r="J364" s="82"/>
    </row>
    <row r="365" spans="10:10" x14ac:dyDescent="0.25">
      <c r="J365" s="82"/>
    </row>
    <row r="366" spans="10:10" x14ac:dyDescent="0.25">
      <c r="J366" s="82"/>
    </row>
    <row r="367" spans="10:10" x14ac:dyDescent="0.25">
      <c r="J367" s="82"/>
    </row>
    <row r="368" spans="10:10" x14ac:dyDescent="0.25">
      <c r="J368" s="82"/>
    </row>
    <row r="369" spans="1:10" x14ac:dyDescent="0.25">
      <c r="J369" s="82"/>
    </row>
    <row r="370" spans="1:10" x14ac:dyDescent="0.25">
      <c r="J370" s="82"/>
    </row>
    <row r="371" spans="1:10" x14ac:dyDescent="0.25">
      <c r="J371" s="82"/>
    </row>
    <row r="372" spans="1:10" x14ac:dyDescent="0.25">
      <c r="J372" s="82"/>
    </row>
    <row r="373" spans="1:10" x14ac:dyDescent="0.25">
      <c r="J373" s="82"/>
    </row>
    <row r="374" spans="1:10" x14ac:dyDescent="0.25">
      <c r="A374" s="77"/>
      <c r="B374" s="78"/>
      <c r="C374" s="78"/>
      <c r="D374" s="78"/>
      <c r="E374" s="79"/>
      <c r="F374" s="78"/>
      <c r="G374" s="80"/>
      <c r="H374" s="78"/>
      <c r="I374" s="78"/>
      <c r="J374" s="8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B7" sqref="B7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124" t="s">
        <v>1032</v>
      </c>
      <c r="B3" t="s">
        <v>1035</v>
      </c>
    </row>
    <row r="4" spans="1:2" x14ac:dyDescent="0.25">
      <c r="A4" s="125" t="s">
        <v>110</v>
      </c>
      <c r="B4" s="123">
        <v>11659000</v>
      </c>
    </row>
    <row r="5" spans="1:2" x14ac:dyDescent="0.25">
      <c r="A5" s="125" t="s">
        <v>978</v>
      </c>
      <c r="B5" s="123">
        <v>68271986</v>
      </c>
    </row>
    <row r="6" spans="1:2" x14ac:dyDescent="0.25">
      <c r="A6" s="125" t="s">
        <v>987</v>
      </c>
      <c r="B6" s="123">
        <v>180000</v>
      </c>
    </row>
    <row r="7" spans="1:2" x14ac:dyDescent="0.25">
      <c r="A7" s="125" t="s">
        <v>56</v>
      </c>
      <c r="B7" s="123">
        <v>1125000</v>
      </c>
    </row>
    <row r="8" spans="1:2" x14ac:dyDescent="0.25">
      <c r="A8" s="125" t="s">
        <v>245</v>
      </c>
      <c r="B8" s="123">
        <v>5440000</v>
      </c>
    </row>
    <row r="9" spans="1:2" x14ac:dyDescent="0.25">
      <c r="A9" s="125" t="s">
        <v>70</v>
      </c>
      <c r="B9" s="123">
        <v>2085250</v>
      </c>
    </row>
    <row r="10" spans="1:2" x14ac:dyDescent="0.25">
      <c r="A10" s="125" t="s">
        <v>60</v>
      </c>
      <c r="B10" s="123">
        <v>2070646</v>
      </c>
    </row>
    <row r="11" spans="1:2" x14ac:dyDescent="0.25">
      <c r="A11" s="125" t="s">
        <v>76</v>
      </c>
      <c r="B11" s="123">
        <v>2038000</v>
      </c>
    </row>
    <row r="12" spans="1:2" x14ac:dyDescent="0.25">
      <c r="A12" s="125" t="s">
        <v>52</v>
      </c>
      <c r="B12" s="123">
        <v>1255000</v>
      </c>
    </row>
    <row r="13" spans="1:2" x14ac:dyDescent="0.25">
      <c r="A13" s="125" t="s">
        <v>468</v>
      </c>
      <c r="B13" s="123">
        <v>37016500</v>
      </c>
    </row>
    <row r="14" spans="1:2" x14ac:dyDescent="0.25">
      <c r="A14" s="125" t="s">
        <v>86</v>
      </c>
      <c r="B14" s="123">
        <v>1490000</v>
      </c>
    </row>
    <row r="15" spans="1:2" x14ac:dyDescent="0.25">
      <c r="A15" s="125" t="s">
        <v>34</v>
      </c>
      <c r="B15" s="123">
        <v>9754800</v>
      </c>
    </row>
    <row r="16" spans="1:2" x14ac:dyDescent="0.25">
      <c r="A16" s="125" t="s">
        <v>314</v>
      </c>
      <c r="B16" s="123">
        <v>8686000</v>
      </c>
    </row>
    <row r="17" spans="1:2" x14ac:dyDescent="0.25">
      <c r="A17" s="125" t="s">
        <v>48</v>
      </c>
      <c r="B17" s="123">
        <v>6145500</v>
      </c>
    </row>
    <row r="18" spans="1:2" x14ac:dyDescent="0.25">
      <c r="A18" s="125" t="s">
        <v>1034</v>
      </c>
      <c r="B18" s="123">
        <v>157217682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5" workbookViewId="0">
      <selection activeCell="L15" sqref="L15"/>
    </sheetView>
  </sheetViews>
  <sheetFormatPr baseColWidth="10" defaultRowHeight="15" x14ac:dyDescent="0.25"/>
  <cols>
    <col min="2" max="2" width="16" customWidth="1"/>
    <col min="3" max="3" width="16.42578125" customWidth="1"/>
    <col min="4" max="4" width="15.5703125" customWidth="1"/>
    <col min="5" max="5" width="16" customWidth="1"/>
    <col min="6" max="6" width="16.42578125" customWidth="1"/>
    <col min="7" max="7" width="16.28515625" customWidth="1"/>
    <col min="9" max="9" width="15.140625" customWidth="1"/>
    <col min="10" max="10" width="16.5703125" customWidth="1"/>
    <col min="12" max="12" width="16.42578125" bestFit="1" customWidth="1"/>
  </cols>
  <sheetData>
    <row r="1" spans="1:12" ht="51.75" x14ac:dyDescent="0.25">
      <c r="A1" s="126" t="s">
        <v>1036</v>
      </c>
      <c r="B1" s="126" t="s">
        <v>1037</v>
      </c>
      <c r="C1" s="127" t="s">
        <v>1065</v>
      </c>
      <c r="D1" s="127" t="s">
        <v>1038</v>
      </c>
      <c r="E1" s="127" t="s">
        <v>1039</v>
      </c>
      <c r="F1" s="127" t="s">
        <v>1040</v>
      </c>
      <c r="G1" s="127" t="s">
        <v>1041</v>
      </c>
      <c r="H1" s="128" t="s">
        <v>1042</v>
      </c>
      <c r="I1" s="128" t="s">
        <v>1043</v>
      </c>
      <c r="J1" s="127" t="s">
        <v>1066</v>
      </c>
    </row>
    <row r="2" spans="1:12" x14ac:dyDescent="0.25">
      <c r="A2" s="129" t="s">
        <v>110</v>
      </c>
      <c r="B2" s="130" t="s">
        <v>313</v>
      </c>
      <c r="C2" s="136">
        <v>6080000</v>
      </c>
      <c r="D2" s="132">
        <f>+GETPIVOTDATA("SORTIES",'Montant reçu individuel'!$A$3,"Nom","Baldé")</f>
        <v>5388000</v>
      </c>
      <c r="E2" s="133">
        <f>+GETPIVOTDATA("Montant dépensé",Individuel!$A$3,"Nom","Baldé")</f>
        <v>11659000</v>
      </c>
      <c r="F2" s="133"/>
      <c r="G2" s="134"/>
      <c r="H2" s="131"/>
      <c r="I2" s="134"/>
      <c r="J2" s="135">
        <f t="shared" ref="J2:J13" si="0">+C2+D2-E2-I2</f>
        <v>-191000</v>
      </c>
    </row>
    <row r="3" spans="1:12" x14ac:dyDescent="0.25">
      <c r="A3" s="129" t="s">
        <v>56</v>
      </c>
      <c r="B3" s="130" t="s">
        <v>313</v>
      </c>
      <c r="C3" s="136">
        <v>3500</v>
      </c>
      <c r="D3" s="132">
        <f>+GETPIVOTDATA("SORTIES",'Montant reçu individuel'!$A$3,"Nom","Castro")</f>
        <v>1125000</v>
      </c>
      <c r="E3" s="133">
        <f>+GETPIVOTDATA("Montant dépensé",Individuel!$A$3,"Nom","Castro")</f>
        <v>1125000</v>
      </c>
      <c r="F3" s="133"/>
      <c r="G3" s="134"/>
      <c r="H3" s="131"/>
      <c r="I3" s="134"/>
      <c r="J3" s="135">
        <f t="shared" si="0"/>
        <v>3500</v>
      </c>
    </row>
    <row r="4" spans="1:12" x14ac:dyDescent="0.25">
      <c r="A4" s="129" t="s">
        <v>1101</v>
      </c>
      <c r="B4" s="130" t="s">
        <v>939</v>
      </c>
      <c r="C4" s="136">
        <v>0</v>
      </c>
      <c r="D4" s="132">
        <f>+GETPIVOTDATA("SORTIES",'Montant reçu individuel'!$A$3,"Nom","Charlotte")</f>
        <v>5440000</v>
      </c>
      <c r="E4" s="133">
        <f>+GETPIVOTDATA("Montant dépensé",Individuel!$A$3,"Nom","Charlotte")</f>
        <v>5440000</v>
      </c>
      <c r="F4" s="133"/>
      <c r="G4" s="134"/>
      <c r="H4" s="131"/>
      <c r="I4" s="134"/>
      <c r="J4" s="135">
        <f t="shared" si="0"/>
        <v>0</v>
      </c>
    </row>
    <row r="5" spans="1:12" x14ac:dyDescent="0.25">
      <c r="A5" s="129" t="s">
        <v>60</v>
      </c>
      <c r="B5" s="130" t="s">
        <v>284</v>
      </c>
      <c r="C5" s="136">
        <v>-182500</v>
      </c>
      <c r="D5" s="130">
        <f>+GETPIVOTDATA("SORTIES",'Montant reçu individuel'!$A$3,"Nom","E17")</f>
        <v>2253146</v>
      </c>
      <c r="E5" s="133">
        <f>+GETPIVOTDATA("Montant dépensé",Individuel!$A$3,"Nom","E17")</f>
        <v>2070646</v>
      </c>
      <c r="F5" s="133"/>
      <c r="G5" s="134"/>
      <c r="H5" s="131"/>
      <c r="I5" s="134"/>
      <c r="J5" s="135">
        <f t="shared" si="0"/>
        <v>0</v>
      </c>
    </row>
    <row r="6" spans="1:12" x14ac:dyDescent="0.25">
      <c r="A6" s="129" t="s">
        <v>76</v>
      </c>
      <c r="B6" s="130" t="s">
        <v>284</v>
      </c>
      <c r="C6" s="136">
        <v>129000</v>
      </c>
      <c r="D6" s="132">
        <f>+GETPIVOTDATA("SORTIES",'Montant reçu individuel'!$A$3,"Nom","E19")</f>
        <v>2005000</v>
      </c>
      <c r="E6" s="133">
        <f>+GETPIVOTDATA("Montant dépensé",Individuel!$A$3,"Nom","E19")</f>
        <v>2038000</v>
      </c>
      <c r="F6" s="133"/>
      <c r="G6" s="134"/>
      <c r="H6" s="131"/>
      <c r="I6" s="134"/>
      <c r="J6" s="135">
        <f t="shared" si="0"/>
        <v>96000</v>
      </c>
    </row>
    <row r="7" spans="1:12" x14ac:dyDescent="0.25">
      <c r="A7" s="129" t="s">
        <v>52</v>
      </c>
      <c r="B7" s="130" t="s">
        <v>284</v>
      </c>
      <c r="C7" s="136">
        <v>0</v>
      </c>
      <c r="D7" s="130">
        <f>+GETPIVOTDATA("SORTIES",'Montant reçu individuel'!$A$3,"Nom","E37")</f>
        <v>1285000</v>
      </c>
      <c r="E7" s="133">
        <f>+GETPIVOTDATA("Montant dépensé",Individuel!$A$3,"Nom","E37")</f>
        <v>1255000</v>
      </c>
      <c r="F7" s="133"/>
      <c r="G7" s="134"/>
      <c r="H7" s="131"/>
      <c r="I7" s="134"/>
      <c r="J7" s="135">
        <f t="shared" si="0"/>
        <v>30000</v>
      </c>
    </row>
    <row r="8" spans="1:12" x14ac:dyDescent="0.25">
      <c r="A8" s="129" t="s">
        <v>70</v>
      </c>
      <c r="B8" s="130" t="s">
        <v>284</v>
      </c>
      <c r="C8" s="136">
        <v>0</v>
      </c>
      <c r="D8" s="130">
        <f>+GETPIVOTDATA("SORTIES",'Montant reçu individuel'!$A$3,"Nom","E14")+GETPIVOTDATA("SORTIES",'Montant reçu individuel'!$A$3,"Nom","E14 ")</f>
        <v>2095750</v>
      </c>
      <c r="E8" s="133">
        <f>+GETPIVOTDATA("Montant dépensé",Individuel!$A$3,"Nom","E14")</f>
        <v>2085250</v>
      </c>
      <c r="F8" s="133"/>
      <c r="G8" s="134"/>
      <c r="H8" s="131"/>
      <c r="I8" s="134">
        <v>10500</v>
      </c>
      <c r="J8" s="135">
        <f t="shared" si="0"/>
        <v>0</v>
      </c>
    </row>
    <row r="9" spans="1:12" x14ac:dyDescent="0.25">
      <c r="A9" s="129" t="s">
        <v>468</v>
      </c>
      <c r="B9" s="130" t="s">
        <v>471</v>
      </c>
      <c r="C9" s="136">
        <v>0</v>
      </c>
      <c r="D9" s="130">
        <f>+GETPIVOTDATA("SORTIES",'Montant reçu individuel'!$A$3,"Nom","Moné ")</f>
        <v>37016500</v>
      </c>
      <c r="E9" s="133">
        <f>+GETPIVOTDATA("Montant dépensé",Individuel!$A$3,"Nom","Moné")</f>
        <v>37016500</v>
      </c>
      <c r="F9" s="133"/>
      <c r="G9" s="134"/>
      <c r="H9" s="131"/>
      <c r="I9" s="134"/>
      <c r="J9" s="135">
        <f t="shared" si="0"/>
        <v>0</v>
      </c>
    </row>
    <row r="10" spans="1:12" x14ac:dyDescent="0.25">
      <c r="A10" s="129" t="s">
        <v>86</v>
      </c>
      <c r="B10" s="130" t="s">
        <v>313</v>
      </c>
      <c r="C10" s="136">
        <v>15000</v>
      </c>
      <c r="D10" s="130">
        <f>+GETPIVOTDATA("SORTIES",'Montant reçu individuel'!$A$3,"Nom","Odette")</f>
        <v>1731000</v>
      </c>
      <c r="E10" s="133">
        <f>+GETPIVOTDATA("Montant dépensé",Individuel!$A$3,"Nom","Odette")</f>
        <v>1490000</v>
      </c>
      <c r="F10" s="133"/>
      <c r="G10" s="134"/>
      <c r="H10" s="131"/>
      <c r="I10" s="134">
        <v>256000</v>
      </c>
      <c r="J10" s="135">
        <f t="shared" si="0"/>
        <v>0</v>
      </c>
    </row>
    <row r="11" spans="1:12" x14ac:dyDescent="0.25">
      <c r="A11" s="129" t="s">
        <v>1044</v>
      </c>
      <c r="B11" s="130" t="s">
        <v>939</v>
      </c>
      <c r="C11" s="136">
        <v>0</v>
      </c>
      <c r="D11" s="130">
        <f>+GETPIVOTDATA("SORTIES",'Montant reçu individuel'!$A$3,"Nom","Saïdou ")</f>
        <v>16073000</v>
      </c>
      <c r="E11" s="133">
        <f>+GETPIVOTDATA("Montant dépensé",Individuel!$A$3,"Nom","Saïdou ")</f>
        <v>9754800</v>
      </c>
      <c r="F11" s="133"/>
      <c r="G11" s="134"/>
      <c r="H11" s="131"/>
      <c r="I11" s="134"/>
      <c r="J11" s="135">
        <f t="shared" si="0"/>
        <v>6318200</v>
      </c>
    </row>
    <row r="12" spans="1:12" x14ac:dyDescent="0.25">
      <c r="A12" s="129" t="s">
        <v>314</v>
      </c>
      <c r="B12" s="130" t="s">
        <v>313</v>
      </c>
      <c r="C12" s="136">
        <v>50000</v>
      </c>
      <c r="D12" s="130">
        <f>+GETPIVOTDATA("SORTIES",'Montant reçu individuel'!$A$3,"Nom","Sessou ")</f>
        <v>9004400</v>
      </c>
      <c r="E12" s="133">
        <f>+GETPIVOTDATA("Montant dépensé",Individuel!$A$3,"Nom","Sessou")</f>
        <v>8686000</v>
      </c>
      <c r="F12" s="133"/>
      <c r="G12" s="134"/>
      <c r="H12" s="131"/>
      <c r="I12" s="134"/>
      <c r="J12" s="135">
        <f t="shared" si="0"/>
        <v>368400</v>
      </c>
    </row>
    <row r="13" spans="1:12" x14ac:dyDescent="0.25">
      <c r="A13" s="129" t="s">
        <v>48</v>
      </c>
      <c r="B13" s="130" t="s">
        <v>724</v>
      </c>
      <c r="C13" s="136">
        <v>210000</v>
      </c>
      <c r="D13" s="130">
        <f>+GETPIVOTDATA("SORTIES",'Montant reçu individuel'!$A$3,"Nom","Tamba")</f>
        <v>6300000</v>
      </c>
      <c r="E13" s="133">
        <f>+GETPIVOTDATA("Montant dépensé",Individuel!$A$3,"Nom","Tamba")</f>
        <v>6145500</v>
      </c>
      <c r="F13" s="133"/>
      <c r="G13" s="134"/>
      <c r="H13" s="131"/>
      <c r="I13" s="134"/>
      <c r="J13" s="135">
        <f t="shared" si="0"/>
        <v>364500</v>
      </c>
    </row>
    <row r="14" spans="1:12" x14ac:dyDescent="0.25">
      <c r="A14" s="137" t="s">
        <v>1045</v>
      </c>
      <c r="B14" s="138"/>
      <c r="C14" s="139">
        <f>SUM(C2:C13)</f>
        <v>6305000</v>
      </c>
      <c r="D14" s="140">
        <f>SUM(D2:D13)</f>
        <v>89716796</v>
      </c>
      <c r="E14" s="140">
        <f>SUM(E2:E13)</f>
        <v>88765696</v>
      </c>
      <c r="F14" s="140"/>
      <c r="G14" s="139">
        <f>SUM(G3:G13)</f>
        <v>0</v>
      </c>
      <c r="H14" s="139">
        <f>SUM(H3:H13)</f>
        <v>0</v>
      </c>
      <c r="I14" s="139">
        <f>SUM(I3:I13)</f>
        <v>266500</v>
      </c>
      <c r="J14" s="141">
        <f>SUM(J2:J13)</f>
        <v>6989600</v>
      </c>
    </row>
    <row r="15" spans="1:12" x14ac:dyDescent="0.25">
      <c r="A15" s="142" t="s">
        <v>1046</v>
      </c>
      <c r="B15" s="143" t="s">
        <v>1047</v>
      </c>
      <c r="C15" s="144">
        <v>34187124</v>
      </c>
      <c r="D15" s="144"/>
      <c r="E15" s="144">
        <f>+GETPIVOTDATA("Montant dépensé",Individuel!$A$3,"Nom","BPMG GNF")</f>
        <v>68271986</v>
      </c>
      <c r="F15" s="144">
        <f>90000000+31500000</f>
        <v>121500000</v>
      </c>
      <c r="G15" s="144">
        <f>9000000+10000000+10000000+8000000+10000000+8000000+8000000+8000000+8000000+8000000</f>
        <v>87000000</v>
      </c>
      <c r="H15" s="145"/>
      <c r="I15" s="144">
        <v>0</v>
      </c>
      <c r="J15" s="146">
        <f>+C15+D15-E15+F15-G15+H15</f>
        <v>415138</v>
      </c>
    </row>
    <row r="16" spans="1:12" x14ac:dyDescent="0.25">
      <c r="A16" s="147" t="s">
        <v>1048</v>
      </c>
      <c r="B16" s="148" t="s">
        <v>1049</v>
      </c>
      <c r="C16" s="149">
        <v>124597955.2</v>
      </c>
      <c r="D16" s="150"/>
      <c r="E16" s="151">
        <f>+GETPIVOTDATA("Montant dépensé",Individuel!$A$3,"Nom","BPMG USD")</f>
        <v>180000</v>
      </c>
      <c r="F16" s="151">
        <f>-121500000-9100000</f>
        <v>-130600000</v>
      </c>
      <c r="G16" s="152"/>
      <c r="H16" s="150"/>
      <c r="I16" s="151"/>
      <c r="J16" s="153">
        <f>+C16+D16-E16+F16-G16+H16</f>
        <v>-6182044.799999997</v>
      </c>
      <c r="L16" s="184"/>
    </row>
    <row r="17" spans="1:10" x14ac:dyDescent="0.25">
      <c r="A17" s="154"/>
      <c r="B17" s="155">
        <v>0</v>
      </c>
      <c r="C17" s="155"/>
      <c r="D17" s="155"/>
      <c r="E17" s="155"/>
      <c r="F17" s="155"/>
      <c r="G17" s="156"/>
      <c r="H17" s="155"/>
      <c r="I17" s="155"/>
      <c r="J17" s="153">
        <f>+C17+D17-E17+G17</f>
        <v>0</v>
      </c>
    </row>
    <row r="18" spans="1:10" ht="15.75" thickBot="1" x14ac:dyDescent="0.3">
      <c r="A18" s="157" t="s">
        <v>1050</v>
      </c>
      <c r="B18" s="157"/>
      <c r="C18" s="158">
        <f t="shared" ref="C18:J18" si="1">SUM(C15:C17)</f>
        <v>158785079.19999999</v>
      </c>
      <c r="D18" s="158">
        <f t="shared" si="1"/>
        <v>0</v>
      </c>
      <c r="E18" s="158">
        <f t="shared" si="1"/>
        <v>68451986</v>
      </c>
      <c r="F18" s="158">
        <f t="shared" si="1"/>
        <v>-9100000</v>
      </c>
      <c r="G18" s="158">
        <f t="shared" si="1"/>
        <v>87000000</v>
      </c>
      <c r="H18" s="159">
        <f t="shared" si="1"/>
        <v>0</v>
      </c>
      <c r="I18" s="160">
        <f t="shared" si="1"/>
        <v>0</v>
      </c>
      <c r="J18" s="161">
        <f t="shared" si="1"/>
        <v>-5766906.799999997</v>
      </c>
    </row>
    <row r="19" spans="1:10" ht="15.75" thickBot="1" x14ac:dyDescent="0.3">
      <c r="A19" s="162" t="s">
        <v>1051</v>
      </c>
      <c r="B19" s="163"/>
      <c r="C19" s="164">
        <f>+C14+C18</f>
        <v>165090079.19999999</v>
      </c>
      <c r="D19" s="164">
        <f>+D14+D18</f>
        <v>89716796</v>
      </c>
      <c r="E19" s="164">
        <f>+E14+E18</f>
        <v>157217682</v>
      </c>
      <c r="F19" s="164"/>
      <c r="G19" s="164">
        <f>+G14+G18</f>
        <v>87000000</v>
      </c>
      <c r="H19" s="164">
        <f>+H14+H18</f>
        <v>0</v>
      </c>
      <c r="I19" s="164">
        <f>+I14+I18</f>
        <v>266500</v>
      </c>
      <c r="J19" s="165">
        <f>+J14+J18</f>
        <v>1222693.200000003</v>
      </c>
    </row>
    <row r="20" spans="1:10" x14ac:dyDescent="0.25">
      <c r="A20" s="166"/>
      <c r="B20" s="166"/>
      <c r="C20" s="166"/>
      <c r="D20" s="166"/>
      <c r="E20" s="167"/>
      <c r="F20" s="166"/>
      <c r="G20" s="166"/>
      <c r="H20" s="166"/>
      <c r="I20" s="166"/>
      <c r="J20" s="166"/>
    </row>
    <row r="21" spans="1:10" x14ac:dyDescent="0.25">
      <c r="A21" s="168" t="s">
        <v>1052</v>
      </c>
      <c r="B21" s="169"/>
      <c r="C21" s="170">
        <v>15446622</v>
      </c>
      <c r="D21" s="169">
        <v>96366500</v>
      </c>
      <c r="E21" s="169">
        <v>89716796</v>
      </c>
      <c r="F21" s="169"/>
      <c r="G21" s="169"/>
      <c r="H21" s="169"/>
      <c r="I21" s="169">
        <f>C21+D21-E21</f>
        <v>22096326</v>
      </c>
      <c r="J21" s="166"/>
    </row>
    <row r="22" spans="1:10" x14ac:dyDescent="0.25">
      <c r="A22" s="171"/>
      <c r="B22" s="171"/>
      <c r="C22" s="171"/>
      <c r="D22" s="171"/>
      <c r="E22" s="171"/>
      <c r="F22" s="171"/>
      <c r="G22" s="171"/>
      <c r="H22" s="171"/>
      <c r="I22" s="171"/>
      <c r="J22" s="166"/>
    </row>
    <row r="23" spans="1:10" x14ac:dyDescent="0.25">
      <c r="A23" s="172" t="s">
        <v>1054</v>
      </c>
      <c r="B23" s="173"/>
      <c r="C23" s="171"/>
      <c r="D23" s="172" t="s">
        <v>1053</v>
      </c>
      <c r="E23" s="173"/>
      <c r="F23" s="174"/>
      <c r="G23" s="171"/>
      <c r="H23" s="172" t="s">
        <v>1098</v>
      </c>
      <c r="I23" s="173"/>
      <c r="J23" s="175"/>
    </row>
    <row r="24" spans="1:10" x14ac:dyDescent="0.25">
      <c r="A24" s="176" t="s">
        <v>1055</v>
      </c>
      <c r="B24" s="177">
        <f>+C21</f>
        <v>15446622</v>
      </c>
      <c r="C24" s="171"/>
      <c r="D24" s="176" t="s">
        <v>1056</v>
      </c>
      <c r="E24" s="178"/>
      <c r="F24" s="174"/>
      <c r="G24" s="171"/>
      <c r="H24" s="176" t="s">
        <v>1055</v>
      </c>
      <c r="I24" s="178">
        <f>+I21</f>
        <v>22096326</v>
      </c>
      <c r="J24" s="166"/>
    </row>
    <row r="25" spans="1:10" x14ac:dyDescent="0.25">
      <c r="A25" s="176" t="s">
        <v>1057</v>
      </c>
      <c r="B25" s="178">
        <f>+C18</f>
        <v>158785079.19999999</v>
      </c>
      <c r="C25" s="171"/>
      <c r="D25" s="176" t="s">
        <v>1058</v>
      </c>
      <c r="E25" s="178">
        <f>+E19</f>
        <v>157217682</v>
      </c>
      <c r="F25" s="174"/>
      <c r="G25" s="171"/>
      <c r="H25" s="176" t="s">
        <v>1057</v>
      </c>
      <c r="I25" s="178">
        <f>+J18</f>
        <v>-5766906.799999997</v>
      </c>
      <c r="J25" s="166"/>
    </row>
    <row r="26" spans="1:10" x14ac:dyDescent="0.25">
      <c r="A26" s="176" t="s">
        <v>1059</v>
      </c>
      <c r="B26" s="178">
        <f>+C14</f>
        <v>6305000</v>
      </c>
      <c r="C26" s="171"/>
      <c r="D26" s="176"/>
      <c r="E26" s="178"/>
      <c r="F26" s="174"/>
      <c r="G26" s="171"/>
      <c r="H26" s="176" t="s">
        <v>1060</v>
      </c>
      <c r="I26" s="178">
        <f>+J14</f>
        <v>6989600</v>
      </c>
      <c r="J26" s="166"/>
    </row>
    <row r="27" spans="1:10" x14ac:dyDescent="0.25">
      <c r="A27" s="179" t="s">
        <v>1061</v>
      </c>
      <c r="B27" s="180">
        <f>SUM(B24:B26)</f>
        <v>180536701.19999999</v>
      </c>
      <c r="C27" s="171"/>
      <c r="D27" s="179"/>
      <c r="E27" s="180">
        <f>+E24-E25-E26</f>
        <v>-157217682</v>
      </c>
      <c r="F27" s="174"/>
      <c r="G27" s="171"/>
      <c r="H27" s="179" t="s">
        <v>1061</v>
      </c>
      <c r="I27" s="180">
        <f>SUM(I24:I26)</f>
        <v>23319019.200000003</v>
      </c>
      <c r="J27" s="166"/>
    </row>
    <row r="28" spans="1:10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66"/>
    </row>
    <row r="29" spans="1:10" x14ac:dyDescent="0.25">
      <c r="A29" s="171" t="s">
        <v>1062</v>
      </c>
      <c r="B29" s="171">
        <f>+B27+E27</f>
        <v>23319019.199999988</v>
      </c>
      <c r="C29" s="171"/>
      <c r="D29" s="171"/>
      <c r="E29" s="171"/>
      <c r="F29" s="171"/>
      <c r="G29" s="171"/>
      <c r="H29" s="171"/>
      <c r="I29" s="171"/>
      <c r="J29" s="181"/>
    </row>
    <row r="30" spans="1:10" x14ac:dyDescent="0.25">
      <c r="A30" s="171" t="s">
        <v>1063</v>
      </c>
      <c r="B30" s="171">
        <f>+I27</f>
        <v>23319019.200000003</v>
      </c>
    </row>
    <row r="31" spans="1:10" x14ac:dyDescent="0.25">
      <c r="A31" s="182" t="s">
        <v>1064</v>
      </c>
      <c r="B31" s="182">
        <f>+B29-B30</f>
        <v>0</v>
      </c>
      <c r="C31" s="183"/>
      <c r="D31" s="18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4"/>
  <sheetViews>
    <sheetView topLeftCell="K1" workbookViewId="0">
      <selection activeCell="P7" sqref="P7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9" customWidth="1"/>
    <col min="4" max="4" width="8" bestFit="1" customWidth="1"/>
    <col min="5" max="5" width="8.28515625" bestFit="1" customWidth="1"/>
    <col min="6" max="6" width="8.28515625" customWidth="1"/>
    <col min="7" max="7" width="11.85546875" bestFit="1" customWidth="1"/>
    <col min="8" max="8" width="15.28515625" bestFit="1" customWidth="1"/>
    <col min="9" max="9" width="10" bestFit="1" customWidth="1"/>
    <col min="10" max="10" width="14.7109375" bestFit="1" customWidth="1"/>
    <col min="11" max="11" width="8.28515625" bestFit="1" customWidth="1"/>
    <col min="12" max="12" width="10.5703125" bestFit="1" customWidth="1"/>
    <col min="13" max="13" width="12.85546875" bestFit="1" customWidth="1"/>
    <col min="14" max="14" width="9.42578125" bestFit="1" customWidth="1"/>
    <col min="15" max="15" width="9.85546875" bestFit="1" customWidth="1"/>
    <col min="16" max="16" width="15.140625" bestFit="1" customWidth="1"/>
    <col min="17" max="17" width="17.42578125" bestFit="1" customWidth="1"/>
    <col min="18" max="18" width="13.140625" bestFit="1" customWidth="1"/>
    <col min="19" max="19" width="8.5703125" bestFit="1" customWidth="1"/>
    <col min="20" max="20" width="12.5703125" bestFit="1" customWidth="1"/>
    <col min="21" max="21" width="8.5703125" bestFit="1" customWidth="1"/>
    <col min="22" max="22" width="12.5703125" bestFit="1" customWidth="1"/>
    <col min="23" max="23" width="10.42578125" customWidth="1"/>
    <col min="24" max="24" width="15.140625" bestFit="1" customWidth="1"/>
    <col min="25" max="25" width="17.42578125" bestFit="1" customWidth="1"/>
    <col min="26" max="26" width="13.140625" bestFit="1" customWidth="1"/>
    <col min="27" max="27" width="12.5703125" bestFit="1" customWidth="1"/>
  </cols>
  <sheetData>
    <row r="3" spans="1:20" x14ac:dyDescent="0.25">
      <c r="A3" s="124" t="s">
        <v>1035</v>
      </c>
      <c r="B3" s="124" t="s">
        <v>1096</v>
      </c>
    </row>
    <row r="4" spans="1:20" x14ac:dyDescent="0.25">
      <c r="A4" s="124" t="s">
        <v>1032</v>
      </c>
      <c r="B4" t="s">
        <v>985</v>
      </c>
      <c r="C4" t="s">
        <v>481</v>
      </c>
      <c r="D4" t="s">
        <v>938</v>
      </c>
      <c r="E4" t="s">
        <v>489</v>
      </c>
      <c r="F4" t="s">
        <v>472</v>
      </c>
      <c r="G4" t="s">
        <v>965</v>
      </c>
      <c r="H4" t="s">
        <v>470</v>
      </c>
      <c r="I4" t="s">
        <v>692</v>
      </c>
      <c r="J4" t="s">
        <v>963</v>
      </c>
      <c r="K4" t="s">
        <v>967</v>
      </c>
      <c r="L4" t="s">
        <v>304</v>
      </c>
      <c r="M4" t="s">
        <v>783</v>
      </c>
      <c r="N4" t="s">
        <v>283</v>
      </c>
      <c r="O4" t="s">
        <v>327</v>
      </c>
      <c r="P4" t="s">
        <v>940</v>
      </c>
      <c r="Q4" t="s">
        <v>349</v>
      </c>
      <c r="R4" t="s">
        <v>693</v>
      </c>
      <c r="S4" t="s">
        <v>1152</v>
      </c>
      <c r="T4" t="s">
        <v>1034</v>
      </c>
    </row>
    <row r="5" spans="1:20" x14ac:dyDescent="0.25">
      <c r="A5" s="125" t="s">
        <v>44</v>
      </c>
      <c r="B5" s="123">
        <v>351786</v>
      </c>
      <c r="C5" s="123">
        <v>14680000</v>
      </c>
      <c r="D5" s="123">
        <v>7308000</v>
      </c>
      <c r="E5" s="123">
        <v>52000</v>
      </c>
      <c r="F5" s="123">
        <v>376000</v>
      </c>
      <c r="G5" s="123">
        <v>5000000</v>
      </c>
      <c r="H5" s="123">
        <v>5518500</v>
      </c>
      <c r="I5" s="123">
        <v>33331646</v>
      </c>
      <c r="J5" s="123">
        <v>39000000</v>
      </c>
      <c r="K5" s="123">
        <v>4200000</v>
      </c>
      <c r="L5" s="123">
        <v>3375000</v>
      </c>
      <c r="M5" s="123">
        <v>112000</v>
      </c>
      <c r="N5" s="123">
        <v>22825750</v>
      </c>
      <c r="O5" s="123">
        <v>705000</v>
      </c>
      <c r="P5" s="123">
        <v>1856800</v>
      </c>
      <c r="Q5" s="123">
        <v>17870000</v>
      </c>
      <c r="R5" s="123">
        <v>610000</v>
      </c>
      <c r="S5" s="123">
        <v>45200</v>
      </c>
      <c r="T5" s="123">
        <v>157217682</v>
      </c>
    </row>
    <row r="6" spans="1:20" x14ac:dyDescent="0.25">
      <c r="A6" s="185" t="s">
        <v>962</v>
      </c>
      <c r="B6" s="123"/>
      <c r="C6" s="123"/>
      <c r="D6" s="123"/>
      <c r="E6" s="123"/>
      <c r="F6" s="123"/>
      <c r="G6" s="123"/>
      <c r="H6" s="123"/>
      <c r="I6" s="123">
        <v>7080646</v>
      </c>
      <c r="J6" s="123"/>
      <c r="K6" s="123"/>
      <c r="L6" s="123">
        <v>155000</v>
      </c>
      <c r="M6" s="123"/>
      <c r="N6" s="123">
        <v>2848250</v>
      </c>
      <c r="O6" s="123">
        <v>50000</v>
      </c>
      <c r="P6" s="123"/>
      <c r="Q6" s="123">
        <v>3360000</v>
      </c>
      <c r="R6" s="123">
        <v>30000</v>
      </c>
      <c r="S6" s="123"/>
      <c r="T6" s="123">
        <v>13523896</v>
      </c>
    </row>
    <row r="7" spans="1:20" x14ac:dyDescent="0.25">
      <c r="A7" s="185" t="s">
        <v>313</v>
      </c>
      <c r="B7" s="123"/>
      <c r="C7" s="123">
        <v>1180000</v>
      </c>
      <c r="D7" s="123"/>
      <c r="E7" s="123"/>
      <c r="F7" s="123">
        <v>376000</v>
      </c>
      <c r="G7" s="123">
        <v>5000000</v>
      </c>
      <c r="H7" s="123"/>
      <c r="I7" s="123">
        <v>9955000</v>
      </c>
      <c r="J7" s="123"/>
      <c r="K7" s="123"/>
      <c r="L7" s="123">
        <v>20000</v>
      </c>
      <c r="M7" s="123"/>
      <c r="N7" s="123">
        <v>5528000</v>
      </c>
      <c r="O7" s="123">
        <v>655000</v>
      </c>
      <c r="P7" s="123"/>
      <c r="Q7" s="123">
        <v>9740000</v>
      </c>
      <c r="R7" s="123"/>
      <c r="S7" s="123"/>
      <c r="T7" s="123">
        <v>32454000</v>
      </c>
    </row>
    <row r="8" spans="1:20" x14ac:dyDescent="0.25">
      <c r="A8" s="185" t="s">
        <v>939</v>
      </c>
      <c r="B8" s="123"/>
      <c r="C8" s="123"/>
      <c r="D8" s="123">
        <v>7308000</v>
      </c>
      <c r="E8" s="123"/>
      <c r="F8" s="123"/>
      <c r="G8" s="123"/>
      <c r="H8" s="123"/>
      <c r="I8" s="123"/>
      <c r="J8" s="123"/>
      <c r="K8" s="123"/>
      <c r="L8" s="123"/>
      <c r="M8" s="123"/>
      <c r="N8" s="123">
        <v>2520000</v>
      </c>
      <c r="O8" s="123"/>
      <c r="P8" s="123">
        <v>1856800</v>
      </c>
      <c r="Q8" s="123">
        <v>1830000</v>
      </c>
      <c r="R8" s="123"/>
      <c r="S8" s="123"/>
      <c r="T8" s="123">
        <v>13514800</v>
      </c>
    </row>
    <row r="9" spans="1:20" x14ac:dyDescent="0.25">
      <c r="A9" s="185" t="s">
        <v>724</v>
      </c>
      <c r="B9" s="123"/>
      <c r="C9" s="123">
        <v>4570000</v>
      </c>
      <c r="D9" s="123"/>
      <c r="E9" s="123"/>
      <c r="F9" s="123"/>
      <c r="G9" s="123"/>
      <c r="H9" s="123"/>
      <c r="I9" s="123">
        <v>2613750</v>
      </c>
      <c r="J9" s="123"/>
      <c r="K9" s="123"/>
      <c r="L9" s="123"/>
      <c r="M9" s="123"/>
      <c r="N9" s="123">
        <v>675500</v>
      </c>
      <c r="O9" s="123"/>
      <c r="P9" s="123"/>
      <c r="Q9" s="123">
        <v>840000</v>
      </c>
      <c r="R9" s="123"/>
      <c r="S9" s="123"/>
      <c r="T9" s="123">
        <v>8699250</v>
      </c>
    </row>
    <row r="10" spans="1:20" x14ac:dyDescent="0.25">
      <c r="A10" s="185" t="s">
        <v>471</v>
      </c>
      <c r="B10" s="123">
        <v>351786</v>
      </c>
      <c r="C10" s="123">
        <v>2180000</v>
      </c>
      <c r="D10" s="123"/>
      <c r="E10" s="123">
        <v>52000</v>
      </c>
      <c r="F10" s="123"/>
      <c r="G10" s="123"/>
      <c r="H10" s="123">
        <v>5518500</v>
      </c>
      <c r="I10" s="123">
        <v>11486250</v>
      </c>
      <c r="J10" s="123">
        <v>39000000</v>
      </c>
      <c r="K10" s="123">
        <v>4200000</v>
      </c>
      <c r="L10" s="123">
        <v>3200000</v>
      </c>
      <c r="M10" s="123">
        <v>112000</v>
      </c>
      <c r="N10" s="123">
        <v>11254000</v>
      </c>
      <c r="O10" s="123"/>
      <c r="P10" s="123"/>
      <c r="Q10" s="123">
        <v>1800000</v>
      </c>
      <c r="R10" s="123"/>
      <c r="S10" s="123">
        <v>45200</v>
      </c>
      <c r="T10" s="123">
        <v>79199736</v>
      </c>
    </row>
    <row r="11" spans="1:20" x14ac:dyDescent="0.25">
      <c r="A11" s="185" t="s">
        <v>469</v>
      </c>
      <c r="B11" s="123"/>
      <c r="C11" s="123">
        <v>6750000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>
        <v>300000</v>
      </c>
      <c r="R11" s="123"/>
      <c r="S11" s="123"/>
      <c r="T11" s="123">
        <v>7050000</v>
      </c>
    </row>
    <row r="12" spans="1:20" x14ac:dyDescent="0.25">
      <c r="A12" s="185" t="s">
        <v>561</v>
      </c>
      <c r="B12" s="123"/>
      <c r="C12" s="123"/>
      <c r="D12" s="123"/>
      <c r="E12" s="123"/>
      <c r="F12" s="123"/>
      <c r="G12" s="123"/>
      <c r="H12" s="123"/>
      <c r="I12" s="123">
        <v>2196000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>
        <v>2196000</v>
      </c>
    </row>
    <row r="13" spans="1:20" x14ac:dyDescent="0.25">
      <c r="A13" s="185" t="s">
        <v>1155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>
        <v>580000</v>
      </c>
      <c r="S13" s="123"/>
      <c r="T13" s="123">
        <v>580000</v>
      </c>
    </row>
    <row r="14" spans="1:20" x14ac:dyDescent="0.25">
      <c r="A14" s="125" t="s">
        <v>1034</v>
      </c>
      <c r="B14" s="123">
        <v>351786</v>
      </c>
      <c r="C14" s="123">
        <v>14680000</v>
      </c>
      <c r="D14" s="123">
        <v>7308000</v>
      </c>
      <c r="E14" s="123">
        <v>52000</v>
      </c>
      <c r="F14" s="123">
        <v>376000</v>
      </c>
      <c r="G14" s="123">
        <v>5000000</v>
      </c>
      <c r="H14" s="123">
        <v>5518500</v>
      </c>
      <c r="I14" s="123">
        <v>33331646</v>
      </c>
      <c r="J14" s="123">
        <v>39000000</v>
      </c>
      <c r="K14" s="123">
        <v>4200000</v>
      </c>
      <c r="L14" s="123">
        <v>3375000</v>
      </c>
      <c r="M14" s="123">
        <v>112000</v>
      </c>
      <c r="N14" s="123">
        <v>22825750</v>
      </c>
      <c r="O14" s="123">
        <v>705000</v>
      </c>
      <c r="P14" s="123">
        <v>1856800</v>
      </c>
      <c r="Q14" s="123">
        <v>17870000</v>
      </c>
      <c r="R14" s="123">
        <v>610000</v>
      </c>
      <c r="S14" s="123">
        <v>45200</v>
      </c>
      <c r="T14" s="123">
        <v>157217682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9"/>
  <sheetViews>
    <sheetView workbookViewId="0">
      <selection activeCell="P12" sqref="P12"/>
    </sheetView>
  </sheetViews>
  <sheetFormatPr baseColWidth="10" defaultRowHeight="15" x14ac:dyDescent="0.25"/>
  <cols>
    <col min="11" max="11" width="11.5703125" customWidth="1"/>
  </cols>
  <sheetData>
    <row r="1" spans="1:11" ht="60" x14ac:dyDescent="0.25">
      <c r="A1" s="74" t="s">
        <v>37</v>
      </c>
      <c r="B1" s="75" t="s">
        <v>38</v>
      </c>
      <c r="C1" s="75" t="s">
        <v>39</v>
      </c>
      <c r="D1" s="75" t="s">
        <v>1071</v>
      </c>
      <c r="E1" s="76" t="s">
        <v>40</v>
      </c>
      <c r="F1" s="75" t="s">
        <v>27</v>
      </c>
      <c r="G1" s="75" t="s">
        <v>41</v>
      </c>
      <c r="H1" s="75" t="s">
        <v>42</v>
      </c>
      <c r="I1" s="75" t="s">
        <v>43</v>
      </c>
      <c r="J1" s="327" t="s">
        <v>1156</v>
      </c>
      <c r="K1" s="327" t="s">
        <v>1157</v>
      </c>
    </row>
    <row r="2" spans="1:11" x14ac:dyDescent="0.25">
      <c r="A2" s="315">
        <v>43101</v>
      </c>
      <c r="B2" s="82" t="s">
        <v>340</v>
      </c>
      <c r="C2" s="78" t="s">
        <v>327</v>
      </c>
      <c r="D2" s="78" t="s">
        <v>313</v>
      </c>
      <c r="E2" s="120">
        <v>5000</v>
      </c>
      <c r="F2" s="81" t="s">
        <v>110</v>
      </c>
      <c r="G2" s="81" t="s">
        <v>44</v>
      </c>
      <c r="H2" s="78" t="s">
        <v>533</v>
      </c>
      <c r="I2" s="81" t="s">
        <v>45</v>
      </c>
      <c r="J2">
        <f>E2/9000</f>
        <v>0.55555555555555558</v>
      </c>
      <c r="K2">
        <v>9000</v>
      </c>
    </row>
    <row r="3" spans="1:11" x14ac:dyDescent="0.25">
      <c r="A3" s="315">
        <v>43101</v>
      </c>
      <c r="B3" s="82" t="s">
        <v>341</v>
      </c>
      <c r="C3" s="78" t="s">
        <v>283</v>
      </c>
      <c r="D3" s="78" t="s">
        <v>313</v>
      </c>
      <c r="E3" s="120">
        <v>60000</v>
      </c>
      <c r="F3" s="81" t="s">
        <v>110</v>
      </c>
      <c r="G3" s="81" t="s">
        <v>44</v>
      </c>
      <c r="H3" s="78" t="s">
        <v>534</v>
      </c>
      <c r="I3" s="81" t="s">
        <v>45</v>
      </c>
      <c r="J3">
        <f>E3/9000</f>
        <v>6.666666666666667</v>
      </c>
      <c r="K3">
        <v>9000</v>
      </c>
    </row>
    <row r="4" spans="1:11" x14ac:dyDescent="0.25">
      <c r="A4" s="315">
        <v>43101</v>
      </c>
      <c r="B4" s="82" t="s">
        <v>342</v>
      </c>
      <c r="C4" s="78" t="s">
        <v>283</v>
      </c>
      <c r="D4" s="78" t="s">
        <v>313</v>
      </c>
      <c r="E4" s="120">
        <v>3000</v>
      </c>
      <c r="F4" s="78" t="s">
        <v>110</v>
      </c>
      <c r="G4" s="80" t="s">
        <v>44</v>
      </c>
      <c r="H4" s="78" t="s">
        <v>535</v>
      </c>
      <c r="I4" s="81" t="s">
        <v>45</v>
      </c>
      <c r="J4">
        <f>E4/9000</f>
        <v>0.33333333333333331</v>
      </c>
      <c r="K4">
        <v>9000</v>
      </c>
    </row>
    <row r="5" spans="1:11" x14ac:dyDescent="0.25">
      <c r="A5" s="315">
        <v>43101</v>
      </c>
      <c r="B5" s="82" t="s">
        <v>1073</v>
      </c>
      <c r="C5" s="82" t="s">
        <v>349</v>
      </c>
      <c r="D5" s="78" t="s">
        <v>313</v>
      </c>
      <c r="E5" s="120">
        <v>80000</v>
      </c>
      <c r="F5" s="78" t="s">
        <v>110</v>
      </c>
      <c r="G5" s="80" t="s">
        <v>44</v>
      </c>
      <c r="H5" s="78" t="s">
        <v>536</v>
      </c>
      <c r="I5" s="81" t="s">
        <v>45</v>
      </c>
      <c r="J5">
        <f>E5/9000</f>
        <v>8.8888888888888893</v>
      </c>
      <c r="K5">
        <v>9000</v>
      </c>
    </row>
    <row r="6" spans="1:11" x14ac:dyDescent="0.25">
      <c r="A6" s="315">
        <v>43102</v>
      </c>
      <c r="B6" s="78" t="s">
        <v>632</v>
      </c>
      <c r="C6" s="82" t="s">
        <v>283</v>
      </c>
      <c r="D6" s="82" t="s">
        <v>313</v>
      </c>
      <c r="E6" s="120">
        <v>65000</v>
      </c>
      <c r="F6" s="78" t="s">
        <v>314</v>
      </c>
      <c r="G6" s="80" t="s">
        <v>44</v>
      </c>
      <c r="H6" s="78" t="s">
        <v>98</v>
      </c>
      <c r="I6" s="81" t="s">
        <v>45</v>
      </c>
      <c r="J6">
        <f>E6/9000</f>
        <v>7.2222222222222223</v>
      </c>
      <c r="K6">
        <v>9000</v>
      </c>
    </row>
    <row r="7" spans="1:11" x14ac:dyDescent="0.25">
      <c r="A7" s="315">
        <v>43102</v>
      </c>
      <c r="B7" s="82" t="s">
        <v>343</v>
      </c>
      <c r="C7" s="78" t="s">
        <v>283</v>
      </c>
      <c r="D7" s="78" t="s">
        <v>313</v>
      </c>
      <c r="E7" s="120">
        <v>6000</v>
      </c>
      <c r="F7" s="78" t="s">
        <v>110</v>
      </c>
      <c r="G7" s="80" t="s">
        <v>44</v>
      </c>
      <c r="H7" s="78" t="s">
        <v>537</v>
      </c>
      <c r="I7" s="81" t="s">
        <v>45</v>
      </c>
      <c r="J7">
        <f t="shared" ref="J7:J70" si="0">E7/9000</f>
        <v>0.66666666666666663</v>
      </c>
      <c r="K7">
        <v>9000</v>
      </c>
    </row>
    <row r="8" spans="1:11" x14ac:dyDescent="0.25">
      <c r="A8" s="315">
        <v>43102</v>
      </c>
      <c r="B8" s="82" t="s">
        <v>538</v>
      </c>
      <c r="C8" s="78" t="s">
        <v>283</v>
      </c>
      <c r="D8" s="78" t="s">
        <v>313</v>
      </c>
      <c r="E8" s="120">
        <v>3000</v>
      </c>
      <c r="F8" s="78" t="s">
        <v>110</v>
      </c>
      <c r="G8" s="80" t="s">
        <v>44</v>
      </c>
      <c r="H8" s="78" t="s">
        <v>46</v>
      </c>
      <c r="I8" s="81" t="s">
        <v>45</v>
      </c>
      <c r="J8">
        <f t="shared" si="0"/>
        <v>0.33333333333333331</v>
      </c>
      <c r="K8">
        <v>9000</v>
      </c>
    </row>
    <row r="9" spans="1:11" x14ac:dyDescent="0.25">
      <c r="A9" s="315">
        <v>43102</v>
      </c>
      <c r="B9" s="82" t="s">
        <v>344</v>
      </c>
      <c r="C9" s="78" t="s">
        <v>283</v>
      </c>
      <c r="D9" s="78" t="s">
        <v>313</v>
      </c>
      <c r="E9" s="120">
        <v>5000</v>
      </c>
      <c r="F9" s="78" t="s">
        <v>110</v>
      </c>
      <c r="G9" s="80" t="s">
        <v>44</v>
      </c>
      <c r="H9" s="78" t="s">
        <v>46</v>
      </c>
      <c r="I9" s="81" t="s">
        <v>45</v>
      </c>
      <c r="J9">
        <f t="shared" si="0"/>
        <v>0.55555555555555558</v>
      </c>
      <c r="K9">
        <v>9000</v>
      </c>
    </row>
    <row r="10" spans="1:11" x14ac:dyDescent="0.25">
      <c r="A10" s="315">
        <v>43102</v>
      </c>
      <c r="B10" s="82" t="s">
        <v>345</v>
      </c>
      <c r="C10" s="82" t="s">
        <v>349</v>
      </c>
      <c r="D10" s="78" t="s">
        <v>313</v>
      </c>
      <c r="E10" s="120">
        <v>250000</v>
      </c>
      <c r="F10" s="78" t="s">
        <v>110</v>
      </c>
      <c r="G10" s="80" t="s">
        <v>44</v>
      </c>
      <c r="H10" s="78" t="s">
        <v>539</v>
      </c>
      <c r="I10" s="81" t="s">
        <v>45</v>
      </c>
      <c r="J10">
        <f t="shared" si="0"/>
        <v>27.777777777777779</v>
      </c>
      <c r="K10">
        <v>9000</v>
      </c>
    </row>
    <row r="11" spans="1:11" x14ac:dyDescent="0.25">
      <c r="A11" s="315">
        <v>43102</v>
      </c>
      <c r="B11" s="82" t="s">
        <v>346</v>
      </c>
      <c r="C11" s="78" t="s">
        <v>283</v>
      </c>
      <c r="D11" s="78" t="s">
        <v>313</v>
      </c>
      <c r="E11" s="120">
        <v>60000</v>
      </c>
      <c r="F11" s="78" t="s">
        <v>110</v>
      </c>
      <c r="G11" s="80" t="s">
        <v>44</v>
      </c>
      <c r="H11" s="78" t="s">
        <v>540</v>
      </c>
      <c r="I11" s="81" t="s">
        <v>45</v>
      </c>
      <c r="J11">
        <f t="shared" si="0"/>
        <v>6.666666666666667</v>
      </c>
      <c r="K11">
        <v>9000</v>
      </c>
    </row>
    <row r="12" spans="1:11" x14ac:dyDescent="0.25">
      <c r="A12" s="315">
        <v>43102</v>
      </c>
      <c r="B12" s="82" t="s">
        <v>1074</v>
      </c>
      <c r="C12" s="82" t="s">
        <v>349</v>
      </c>
      <c r="D12" s="78" t="s">
        <v>313</v>
      </c>
      <c r="E12" s="120">
        <v>80000</v>
      </c>
      <c r="F12" s="78" t="s">
        <v>110</v>
      </c>
      <c r="G12" s="80" t="s">
        <v>44</v>
      </c>
      <c r="H12" s="78" t="s">
        <v>541</v>
      </c>
      <c r="I12" s="81" t="s">
        <v>45</v>
      </c>
      <c r="J12">
        <f t="shared" si="0"/>
        <v>8.8888888888888893</v>
      </c>
      <c r="K12">
        <v>9000</v>
      </c>
    </row>
    <row r="13" spans="1:11" x14ac:dyDescent="0.25">
      <c r="A13" s="320">
        <v>43102</v>
      </c>
      <c r="B13" s="112" t="s">
        <v>968</v>
      </c>
      <c r="C13" s="113" t="s">
        <v>1152</v>
      </c>
      <c r="D13" s="113" t="s">
        <v>471</v>
      </c>
      <c r="E13" s="115">
        <v>22600</v>
      </c>
      <c r="F13" s="113" t="s">
        <v>978</v>
      </c>
      <c r="G13" s="112" t="s">
        <v>44</v>
      </c>
      <c r="H13" s="321" t="s">
        <v>1025</v>
      </c>
      <c r="I13" s="113" t="s">
        <v>45</v>
      </c>
      <c r="J13">
        <f t="shared" si="0"/>
        <v>2.5111111111111111</v>
      </c>
      <c r="K13">
        <v>9000</v>
      </c>
    </row>
    <row r="14" spans="1:11" x14ac:dyDescent="0.25">
      <c r="A14" s="315">
        <v>43103</v>
      </c>
      <c r="B14" s="82" t="s">
        <v>278</v>
      </c>
      <c r="C14" s="82" t="s">
        <v>283</v>
      </c>
      <c r="D14" s="82" t="s">
        <v>962</v>
      </c>
      <c r="E14" s="318">
        <v>15000</v>
      </c>
      <c r="F14" s="78" t="s">
        <v>76</v>
      </c>
      <c r="G14" s="80" t="s">
        <v>44</v>
      </c>
      <c r="H14" s="78" t="s">
        <v>78</v>
      </c>
      <c r="I14" s="81" t="s">
        <v>45</v>
      </c>
      <c r="J14">
        <f t="shared" si="0"/>
        <v>1.6666666666666667</v>
      </c>
      <c r="K14">
        <v>9000</v>
      </c>
    </row>
    <row r="15" spans="1:11" x14ac:dyDescent="0.25">
      <c r="A15" s="315">
        <v>43103</v>
      </c>
      <c r="B15" s="82" t="s">
        <v>285</v>
      </c>
      <c r="C15" s="82" t="s">
        <v>283</v>
      </c>
      <c r="D15" s="82" t="s">
        <v>962</v>
      </c>
      <c r="E15" s="120">
        <v>13000</v>
      </c>
      <c r="F15" s="78" t="s">
        <v>70</v>
      </c>
      <c r="G15" s="80" t="s">
        <v>44</v>
      </c>
      <c r="H15" s="78" t="s">
        <v>85</v>
      </c>
      <c r="I15" s="81" t="s">
        <v>45</v>
      </c>
      <c r="J15">
        <f t="shared" si="0"/>
        <v>1.4444444444444444</v>
      </c>
      <c r="K15">
        <v>9000</v>
      </c>
    </row>
    <row r="16" spans="1:11" x14ac:dyDescent="0.25">
      <c r="A16" s="315">
        <v>43103</v>
      </c>
      <c r="B16" s="78" t="s">
        <v>633</v>
      </c>
      <c r="C16" s="82" t="s">
        <v>283</v>
      </c>
      <c r="D16" s="82" t="s">
        <v>313</v>
      </c>
      <c r="E16" s="120">
        <v>16000</v>
      </c>
      <c r="F16" s="78" t="s">
        <v>314</v>
      </c>
      <c r="G16" s="80" t="s">
        <v>44</v>
      </c>
      <c r="H16" s="78" t="s">
        <v>83</v>
      </c>
      <c r="I16" s="81" t="s">
        <v>45</v>
      </c>
      <c r="J16">
        <f t="shared" si="0"/>
        <v>1.7777777777777777</v>
      </c>
      <c r="K16">
        <v>9000</v>
      </c>
    </row>
    <row r="17" spans="1:11" x14ac:dyDescent="0.25">
      <c r="A17" s="315">
        <v>43103</v>
      </c>
      <c r="B17" s="82" t="s">
        <v>950</v>
      </c>
      <c r="C17" s="82" t="s">
        <v>283</v>
      </c>
      <c r="D17" s="78" t="s">
        <v>962</v>
      </c>
      <c r="E17" s="120">
        <v>50000</v>
      </c>
      <c r="F17" s="78" t="s">
        <v>52</v>
      </c>
      <c r="G17" s="80" t="s">
        <v>44</v>
      </c>
      <c r="H17" s="78" t="s">
        <v>53</v>
      </c>
      <c r="I17" s="81" t="s">
        <v>45</v>
      </c>
      <c r="J17">
        <f t="shared" si="0"/>
        <v>5.5555555555555554</v>
      </c>
      <c r="K17">
        <v>9000</v>
      </c>
    </row>
    <row r="18" spans="1:11" x14ac:dyDescent="0.25">
      <c r="A18" s="315">
        <v>43103</v>
      </c>
      <c r="B18" s="82" t="s">
        <v>317</v>
      </c>
      <c r="C18" s="82" t="s">
        <v>283</v>
      </c>
      <c r="D18" s="78" t="s">
        <v>962</v>
      </c>
      <c r="E18" s="120">
        <v>15000</v>
      </c>
      <c r="F18" s="78" t="s">
        <v>52</v>
      </c>
      <c r="G18" s="80" t="s">
        <v>44</v>
      </c>
      <c r="H18" s="78" t="s">
        <v>75</v>
      </c>
      <c r="I18" s="81" t="s">
        <v>45</v>
      </c>
      <c r="J18">
        <f t="shared" si="0"/>
        <v>1.6666666666666667</v>
      </c>
      <c r="K18">
        <v>9000</v>
      </c>
    </row>
    <row r="19" spans="1:11" x14ac:dyDescent="0.25">
      <c r="A19" s="314">
        <v>43103</v>
      </c>
      <c r="B19" s="82" t="s">
        <v>479</v>
      </c>
      <c r="C19" s="78" t="s">
        <v>283</v>
      </c>
      <c r="D19" s="78" t="s">
        <v>471</v>
      </c>
      <c r="E19" s="120">
        <v>480000</v>
      </c>
      <c r="F19" s="78" t="s">
        <v>110</v>
      </c>
      <c r="G19" s="80" t="s">
        <v>44</v>
      </c>
      <c r="H19" s="78" t="s">
        <v>474</v>
      </c>
      <c r="I19" s="81" t="s">
        <v>45</v>
      </c>
      <c r="J19">
        <f t="shared" si="0"/>
        <v>53.333333333333336</v>
      </c>
      <c r="K19">
        <v>9000</v>
      </c>
    </row>
    <row r="20" spans="1:11" x14ac:dyDescent="0.25">
      <c r="A20" s="314">
        <v>43103</v>
      </c>
      <c r="B20" s="82" t="s">
        <v>480</v>
      </c>
      <c r="C20" s="78" t="s">
        <v>283</v>
      </c>
      <c r="D20" s="78" t="s">
        <v>471</v>
      </c>
      <c r="E20" s="120">
        <v>176000</v>
      </c>
      <c r="F20" s="78" t="s">
        <v>110</v>
      </c>
      <c r="G20" s="80" t="s">
        <v>44</v>
      </c>
      <c r="H20" s="78" t="s">
        <v>475</v>
      </c>
      <c r="I20" s="81" t="s">
        <v>45</v>
      </c>
      <c r="J20">
        <f t="shared" si="0"/>
        <v>19.555555555555557</v>
      </c>
      <c r="K20">
        <v>9000</v>
      </c>
    </row>
    <row r="21" spans="1:11" x14ac:dyDescent="0.25">
      <c r="A21" s="314">
        <v>43103</v>
      </c>
      <c r="B21" s="82" t="s">
        <v>1075</v>
      </c>
      <c r="C21" s="82" t="s">
        <v>349</v>
      </c>
      <c r="D21" s="78" t="s">
        <v>313</v>
      </c>
      <c r="E21" s="120">
        <v>80000</v>
      </c>
      <c r="F21" s="78" t="s">
        <v>110</v>
      </c>
      <c r="G21" s="80" t="s">
        <v>44</v>
      </c>
      <c r="H21" s="78" t="s">
        <v>476</v>
      </c>
      <c r="I21" s="81" t="s">
        <v>45</v>
      </c>
      <c r="J21">
        <f t="shared" si="0"/>
        <v>8.8888888888888893</v>
      </c>
      <c r="K21">
        <v>9000</v>
      </c>
    </row>
    <row r="22" spans="1:11" x14ac:dyDescent="0.25">
      <c r="A22" s="326">
        <v>43103</v>
      </c>
      <c r="B22" s="321" t="s">
        <v>1160</v>
      </c>
      <c r="C22" s="324" t="s">
        <v>967</v>
      </c>
      <c r="D22" s="324" t="s">
        <v>471</v>
      </c>
      <c r="E22" s="325">
        <v>500000</v>
      </c>
      <c r="F22" s="324" t="s">
        <v>110</v>
      </c>
      <c r="G22" s="112" t="s">
        <v>44</v>
      </c>
      <c r="H22" s="324" t="s">
        <v>477</v>
      </c>
      <c r="I22" s="113" t="s">
        <v>45</v>
      </c>
      <c r="J22">
        <f t="shared" si="0"/>
        <v>55.555555555555557</v>
      </c>
      <c r="K22">
        <v>9000</v>
      </c>
    </row>
    <row r="23" spans="1:11" x14ac:dyDescent="0.25">
      <c r="A23" s="314">
        <v>43103</v>
      </c>
      <c r="B23" s="82" t="s">
        <v>1076</v>
      </c>
      <c r="C23" s="82" t="s">
        <v>349</v>
      </c>
      <c r="D23" s="78" t="s">
        <v>313</v>
      </c>
      <c r="E23" s="120">
        <v>80000</v>
      </c>
      <c r="F23" s="78" t="s">
        <v>110</v>
      </c>
      <c r="G23" s="80" t="s">
        <v>44</v>
      </c>
      <c r="H23" s="78" t="s">
        <v>478</v>
      </c>
      <c r="I23" s="81" t="s">
        <v>45</v>
      </c>
      <c r="J23">
        <f t="shared" si="0"/>
        <v>8.8888888888888893</v>
      </c>
      <c r="K23">
        <v>9000</v>
      </c>
    </row>
    <row r="24" spans="1:11" x14ac:dyDescent="0.25">
      <c r="A24" s="314">
        <v>43103</v>
      </c>
      <c r="B24" s="82" t="s">
        <v>689</v>
      </c>
      <c r="C24" s="82" t="s">
        <v>349</v>
      </c>
      <c r="D24" s="78" t="s">
        <v>1155</v>
      </c>
      <c r="E24" s="120">
        <v>300000</v>
      </c>
      <c r="F24" s="78" t="s">
        <v>110</v>
      </c>
      <c r="G24" s="80" t="s">
        <v>44</v>
      </c>
      <c r="H24" s="78" t="s">
        <v>494</v>
      </c>
      <c r="I24" s="81" t="s">
        <v>45</v>
      </c>
      <c r="J24">
        <f t="shared" si="0"/>
        <v>33.333333333333336</v>
      </c>
      <c r="K24">
        <v>9000</v>
      </c>
    </row>
    <row r="25" spans="1:11" x14ac:dyDescent="0.25">
      <c r="A25" s="314">
        <v>43103</v>
      </c>
      <c r="B25" s="82" t="s">
        <v>350</v>
      </c>
      <c r="C25" s="78" t="s">
        <v>470</v>
      </c>
      <c r="D25" s="78" t="s">
        <v>471</v>
      </c>
      <c r="E25" s="120">
        <v>33000</v>
      </c>
      <c r="F25" s="78" t="s">
        <v>110</v>
      </c>
      <c r="G25" s="80" t="s">
        <v>44</v>
      </c>
      <c r="H25" s="78" t="s">
        <v>495</v>
      </c>
      <c r="I25" s="81" t="s">
        <v>45</v>
      </c>
      <c r="J25">
        <f t="shared" si="0"/>
        <v>3.6666666666666665</v>
      </c>
      <c r="K25">
        <v>9000</v>
      </c>
    </row>
    <row r="26" spans="1:11" x14ac:dyDescent="0.25">
      <c r="A26" s="314">
        <v>43103</v>
      </c>
      <c r="B26" s="82" t="s">
        <v>351</v>
      </c>
      <c r="C26" s="78" t="s">
        <v>470</v>
      </c>
      <c r="D26" s="78" t="s">
        <v>471</v>
      </c>
      <c r="E26" s="120">
        <v>49000</v>
      </c>
      <c r="F26" s="78" t="s">
        <v>110</v>
      </c>
      <c r="G26" s="80" t="s">
        <v>44</v>
      </c>
      <c r="H26" s="78" t="s">
        <v>476</v>
      </c>
      <c r="I26" s="81" t="s">
        <v>45</v>
      </c>
      <c r="J26">
        <f t="shared" si="0"/>
        <v>5.4444444444444446</v>
      </c>
      <c r="K26">
        <v>9000</v>
      </c>
    </row>
    <row r="27" spans="1:11" x14ac:dyDescent="0.25">
      <c r="A27" s="314">
        <v>43103</v>
      </c>
      <c r="B27" s="82" t="s">
        <v>473</v>
      </c>
      <c r="C27" s="78" t="s">
        <v>472</v>
      </c>
      <c r="D27" s="78" t="s">
        <v>313</v>
      </c>
      <c r="E27" s="120">
        <v>30000</v>
      </c>
      <c r="F27" s="78" t="s">
        <v>110</v>
      </c>
      <c r="G27" s="80" t="s">
        <v>44</v>
      </c>
      <c r="H27" s="78" t="s">
        <v>496</v>
      </c>
      <c r="I27" s="81" t="s">
        <v>45</v>
      </c>
      <c r="J27">
        <f t="shared" si="0"/>
        <v>3.3333333333333335</v>
      </c>
      <c r="K27">
        <v>9000</v>
      </c>
    </row>
    <row r="28" spans="1:11" x14ac:dyDescent="0.25">
      <c r="A28" s="314">
        <v>43103</v>
      </c>
      <c r="B28" s="82" t="s">
        <v>352</v>
      </c>
      <c r="C28" s="78" t="s">
        <v>283</v>
      </c>
      <c r="D28" s="78" t="s">
        <v>313</v>
      </c>
      <c r="E28" s="120">
        <v>320000</v>
      </c>
      <c r="F28" s="78" t="s">
        <v>110</v>
      </c>
      <c r="G28" s="80" t="s">
        <v>44</v>
      </c>
      <c r="H28" s="78" t="s">
        <v>497</v>
      </c>
      <c r="I28" s="81" t="s">
        <v>45</v>
      </c>
      <c r="J28">
        <f t="shared" si="0"/>
        <v>35.555555555555557</v>
      </c>
      <c r="K28">
        <v>9000</v>
      </c>
    </row>
    <row r="29" spans="1:11" x14ac:dyDescent="0.25">
      <c r="A29" s="314">
        <v>43103</v>
      </c>
      <c r="B29" s="82" t="s">
        <v>1077</v>
      </c>
      <c r="C29" s="82" t="s">
        <v>349</v>
      </c>
      <c r="D29" s="78" t="s">
        <v>313</v>
      </c>
      <c r="E29" s="120">
        <v>80000</v>
      </c>
      <c r="F29" s="78" t="s">
        <v>110</v>
      </c>
      <c r="G29" s="80" t="s">
        <v>44</v>
      </c>
      <c r="H29" s="78" t="s">
        <v>498</v>
      </c>
      <c r="I29" s="81" t="s">
        <v>45</v>
      </c>
      <c r="J29">
        <f t="shared" si="0"/>
        <v>8.8888888888888893</v>
      </c>
      <c r="K29">
        <v>9000</v>
      </c>
    </row>
    <row r="30" spans="1:11" x14ac:dyDescent="0.25">
      <c r="A30" s="314">
        <v>43103</v>
      </c>
      <c r="B30" s="82" t="s">
        <v>1078</v>
      </c>
      <c r="C30" s="82" t="s">
        <v>349</v>
      </c>
      <c r="D30" s="78" t="s">
        <v>313</v>
      </c>
      <c r="E30" s="120">
        <v>80000</v>
      </c>
      <c r="F30" s="78" t="s">
        <v>110</v>
      </c>
      <c r="G30" s="80" t="s">
        <v>44</v>
      </c>
      <c r="H30" s="78" t="s">
        <v>499</v>
      </c>
      <c r="I30" s="81" t="s">
        <v>45</v>
      </c>
      <c r="J30">
        <f t="shared" si="0"/>
        <v>8.8888888888888893</v>
      </c>
      <c r="K30">
        <v>9000</v>
      </c>
    </row>
    <row r="31" spans="1:11" x14ac:dyDescent="0.25">
      <c r="A31" s="314">
        <v>43103</v>
      </c>
      <c r="B31" s="82" t="s">
        <v>329</v>
      </c>
      <c r="C31" s="78" t="s">
        <v>481</v>
      </c>
      <c r="D31" s="78" t="s">
        <v>1155</v>
      </c>
      <c r="E31" s="120">
        <v>300000</v>
      </c>
      <c r="F31" s="78" t="s">
        <v>110</v>
      </c>
      <c r="G31" s="80" t="s">
        <v>44</v>
      </c>
      <c r="H31" s="78" t="s">
        <v>500</v>
      </c>
      <c r="I31" s="81" t="s">
        <v>45</v>
      </c>
      <c r="J31">
        <f t="shared" si="0"/>
        <v>33.333333333333336</v>
      </c>
      <c r="K31">
        <v>9000</v>
      </c>
    </row>
    <row r="32" spans="1:11" x14ac:dyDescent="0.25">
      <c r="A32" s="314">
        <v>43103</v>
      </c>
      <c r="B32" s="82" t="s">
        <v>330</v>
      </c>
      <c r="C32" s="78" t="s">
        <v>481</v>
      </c>
      <c r="D32" s="78" t="s">
        <v>1155</v>
      </c>
      <c r="E32" s="120">
        <v>300000</v>
      </c>
      <c r="F32" s="78" t="s">
        <v>110</v>
      </c>
      <c r="G32" s="80" t="s">
        <v>44</v>
      </c>
      <c r="H32" s="78" t="s">
        <v>501</v>
      </c>
      <c r="I32" s="81" t="s">
        <v>45</v>
      </c>
      <c r="J32">
        <f t="shared" si="0"/>
        <v>33.333333333333336</v>
      </c>
      <c r="K32">
        <v>9000</v>
      </c>
    </row>
    <row r="33" spans="1:11" x14ac:dyDescent="0.25">
      <c r="A33" s="314">
        <v>43103</v>
      </c>
      <c r="B33" s="82" t="s">
        <v>331</v>
      </c>
      <c r="C33" s="78" t="s">
        <v>481</v>
      </c>
      <c r="D33" s="78" t="s">
        <v>1155</v>
      </c>
      <c r="E33" s="120">
        <v>300000</v>
      </c>
      <c r="F33" s="78" t="s">
        <v>110</v>
      </c>
      <c r="G33" s="80" t="s">
        <v>44</v>
      </c>
      <c r="H33" s="78" t="s">
        <v>502</v>
      </c>
      <c r="I33" s="81" t="s">
        <v>45</v>
      </c>
      <c r="J33">
        <f t="shared" si="0"/>
        <v>33.333333333333336</v>
      </c>
      <c r="K33">
        <v>9000</v>
      </c>
    </row>
    <row r="34" spans="1:11" x14ac:dyDescent="0.25">
      <c r="A34" s="314">
        <v>43103</v>
      </c>
      <c r="B34" s="82" t="s">
        <v>484</v>
      </c>
      <c r="C34" s="78" t="s">
        <v>283</v>
      </c>
      <c r="D34" s="78" t="s">
        <v>313</v>
      </c>
      <c r="E34" s="120">
        <v>120000</v>
      </c>
      <c r="F34" s="78" t="s">
        <v>110</v>
      </c>
      <c r="G34" s="80" t="s">
        <v>44</v>
      </c>
      <c r="H34" s="78" t="s">
        <v>503</v>
      </c>
      <c r="I34" s="81" t="s">
        <v>45</v>
      </c>
      <c r="J34">
        <f t="shared" si="0"/>
        <v>13.333333333333334</v>
      </c>
      <c r="K34">
        <v>9000</v>
      </c>
    </row>
    <row r="35" spans="1:11" x14ac:dyDescent="0.25">
      <c r="A35" s="314">
        <v>43103</v>
      </c>
      <c r="B35" s="82" t="s">
        <v>482</v>
      </c>
      <c r="C35" s="78" t="s">
        <v>283</v>
      </c>
      <c r="D35" s="81" t="s">
        <v>313</v>
      </c>
      <c r="E35" s="120">
        <v>60000</v>
      </c>
      <c r="F35" s="78" t="s">
        <v>110</v>
      </c>
      <c r="G35" s="80" t="s">
        <v>44</v>
      </c>
      <c r="H35" s="78" t="s">
        <v>504</v>
      </c>
      <c r="I35" s="81" t="s">
        <v>45</v>
      </c>
      <c r="J35">
        <f t="shared" si="0"/>
        <v>6.666666666666667</v>
      </c>
      <c r="K35">
        <v>9000</v>
      </c>
    </row>
    <row r="36" spans="1:11" x14ac:dyDescent="0.25">
      <c r="A36" s="314">
        <v>43103</v>
      </c>
      <c r="B36" s="82" t="s">
        <v>485</v>
      </c>
      <c r="C36" s="78" t="s">
        <v>283</v>
      </c>
      <c r="D36" s="78" t="s">
        <v>313</v>
      </c>
      <c r="E36" s="120">
        <v>6000</v>
      </c>
      <c r="F36" s="78" t="s">
        <v>110</v>
      </c>
      <c r="G36" s="80" t="s">
        <v>44</v>
      </c>
      <c r="H36" s="78" t="s">
        <v>505</v>
      </c>
      <c r="I36" s="81" t="s">
        <v>45</v>
      </c>
      <c r="J36">
        <f t="shared" si="0"/>
        <v>0.66666666666666663</v>
      </c>
      <c r="K36">
        <v>9000</v>
      </c>
    </row>
    <row r="37" spans="1:11" x14ac:dyDescent="0.25">
      <c r="A37" s="314">
        <v>43103</v>
      </c>
      <c r="B37" s="82" t="s">
        <v>333</v>
      </c>
      <c r="C37" s="78" t="s">
        <v>283</v>
      </c>
      <c r="D37" s="78" t="s">
        <v>313</v>
      </c>
      <c r="E37" s="120">
        <v>6000</v>
      </c>
      <c r="F37" s="78" t="s">
        <v>110</v>
      </c>
      <c r="G37" s="80" t="s">
        <v>44</v>
      </c>
      <c r="H37" s="78" t="s">
        <v>506</v>
      </c>
      <c r="I37" s="81" t="s">
        <v>45</v>
      </c>
      <c r="J37">
        <f t="shared" si="0"/>
        <v>0.66666666666666663</v>
      </c>
      <c r="K37">
        <v>9000</v>
      </c>
    </row>
    <row r="38" spans="1:11" x14ac:dyDescent="0.25">
      <c r="A38" s="314">
        <v>43103</v>
      </c>
      <c r="B38" s="82" t="s">
        <v>1079</v>
      </c>
      <c r="C38" s="82" t="s">
        <v>349</v>
      </c>
      <c r="D38" s="78" t="s">
        <v>313</v>
      </c>
      <c r="E38" s="120">
        <v>80000</v>
      </c>
      <c r="F38" s="78" t="s">
        <v>110</v>
      </c>
      <c r="G38" s="80" t="s">
        <v>44</v>
      </c>
      <c r="H38" s="78" t="s">
        <v>507</v>
      </c>
      <c r="I38" s="81" t="s">
        <v>45</v>
      </c>
      <c r="J38">
        <f t="shared" si="0"/>
        <v>8.8888888888888893</v>
      </c>
      <c r="K38">
        <v>9000</v>
      </c>
    </row>
    <row r="39" spans="1:11" x14ac:dyDescent="0.25">
      <c r="A39" s="314">
        <v>43103</v>
      </c>
      <c r="B39" s="82" t="s">
        <v>486</v>
      </c>
      <c r="C39" s="78" t="s">
        <v>470</v>
      </c>
      <c r="D39" s="78" t="s">
        <v>471</v>
      </c>
      <c r="E39" s="120">
        <v>42000</v>
      </c>
      <c r="F39" s="78" t="s">
        <v>110</v>
      </c>
      <c r="G39" s="80" t="s">
        <v>44</v>
      </c>
      <c r="H39" s="78" t="s">
        <v>508</v>
      </c>
      <c r="I39" s="81" t="s">
        <v>45</v>
      </c>
      <c r="J39">
        <f t="shared" si="0"/>
        <v>4.666666666666667</v>
      </c>
      <c r="K39">
        <v>9000</v>
      </c>
    </row>
    <row r="40" spans="1:11" x14ac:dyDescent="0.25">
      <c r="A40" s="314">
        <v>43103</v>
      </c>
      <c r="B40" s="82" t="s">
        <v>332</v>
      </c>
      <c r="C40" s="78" t="s">
        <v>283</v>
      </c>
      <c r="D40" s="78" t="s">
        <v>313</v>
      </c>
      <c r="E40" s="120">
        <v>6000</v>
      </c>
      <c r="F40" s="78" t="s">
        <v>110</v>
      </c>
      <c r="G40" s="80" t="s">
        <v>44</v>
      </c>
      <c r="H40" s="78" t="s">
        <v>509</v>
      </c>
      <c r="I40" s="81" t="s">
        <v>45</v>
      </c>
      <c r="J40">
        <f t="shared" si="0"/>
        <v>0.66666666666666663</v>
      </c>
      <c r="K40">
        <v>9000</v>
      </c>
    </row>
    <row r="41" spans="1:11" x14ac:dyDescent="0.25">
      <c r="A41" s="314">
        <v>43103</v>
      </c>
      <c r="B41" s="82" t="s">
        <v>483</v>
      </c>
      <c r="C41" s="78" t="s">
        <v>327</v>
      </c>
      <c r="D41" s="78" t="s">
        <v>313</v>
      </c>
      <c r="E41" s="120">
        <v>320000</v>
      </c>
      <c r="F41" s="78" t="s">
        <v>110</v>
      </c>
      <c r="G41" s="80" t="s">
        <v>44</v>
      </c>
      <c r="H41" s="78" t="s">
        <v>510</v>
      </c>
      <c r="I41" s="81" t="s">
        <v>45</v>
      </c>
      <c r="J41">
        <f t="shared" si="0"/>
        <v>35.555555555555557</v>
      </c>
      <c r="K41">
        <v>9000</v>
      </c>
    </row>
    <row r="42" spans="1:11" x14ac:dyDescent="0.25">
      <c r="A42" s="314">
        <v>43103</v>
      </c>
      <c r="B42" s="82" t="s">
        <v>473</v>
      </c>
      <c r="C42" s="78" t="s">
        <v>472</v>
      </c>
      <c r="D42" s="78" t="s">
        <v>313</v>
      </c>
      <c r="E42" s="120">
        <v>30000</v>
      </c>
      <c r="F42" s="78" t="s">
        <v>110</v>
      </c>
      <c r="G42" s="80" t="s">
        <v>44</v>
      </c>
      <c r="H42" s="78" t="s">
        <v>511</v>
      </c>
      <c r="I42" s="81" t="s">
        <v>45</v>
      </c>
      <c r="J42">
        <f t="shared" si="0"/>
        <v>3.3333333333333335</v>
      </c>
      <c r="K42">
        <v>9000</v>
      </c>
    </row>
    <row r="43" spans="1:11" x14ac:dyDescent="0.25">
      <c r="A43" s="314">
        <v>43103</v>
      </c>
      <c r="B43" s="82" t="s">
        <v>332</v>
      </c>
      <c r="C43" s="78" t="s">
        <v>283</v>
      </c>
      <c r="D43" s="78" t="s">
        <v>313</v>
      </c>
      <c r="E43" s="120">
        <v>6000</v>
      </c>
      <c r="F43" s="78" t="s">
        <v>110</v>
      </c>
      <c r="G43" s="80" t="s">
        <v>44</v>
      </c>
      <c r="H43" s="78" t="s">
        <v>512</v>
      </c>
      <c r="I43" s="81" t="s">
        <v>45</v>
      </c>
      <c r="J43">
        <f t="shared" si="0"/>
        <v>0.66666666666666663</v>
      </c>
      <c r="K43">
        <v>9000</v>
      </c>
    </row>
    <row r="44" spans="1:11" x14ac:dyDescent="0.25">
      <c r="A44" s="314">
        <v>43103</v>
      </c>
      <c r="B44" s="82" t="s">
        <v>1080</v>
      </c>
      <c r="C44" s="82" t="s">
        <v>349</v>
      </c>
      <c r="D44" s="78" t="s">
        <v>313</v>
      </c>
      <c r="E44" s="120">
        <v>80000</v>
      </c>
      <c r="F44" s="78" t="s">
        <v>110</v>
      </c>
      <c r="G44" s="80" t="s">
        <v>44</v>
      </c>
      <c r="H44" s="78" t="s">
        <v>495</v>
      </c>
      <c r="I44" s="81" t="s">
        <v>45</v>
      </c>
      <c r="J44">
        <f t="shared" si="0"/>
        <v>8.8888888888888893</v>
      </c>
      <c r="K44">
        <v>9000</v>
      </c>
    </row>
    <row r="45" spans="1:11" x14ac:dyDescent="0.25">
      <c r="A45" s="314">
        <v>43103</v>
      </c>
      <c r="B45" s="82" t="s">
        <v>473</v>
      </c>
      <c r="C45" s="78" t="s">
        <v>472</v>
      </c>
      <c r="D45" s="78" t="s">
        <v>313</v>
      </c>
      <c r="E45" s="120">
        <v>30000</v>
      </c>
      <c r="F45" s="78" t="s">
        <v>110</v>
      </c>
      <c r="G45" s="80" t="s">
        <v>44</v>
      </c>
      <c r="H45" s="78" t="s">
        <v>474</v>
      </c>
      <c r="I45" s="81" t="s">
        <v>45</v>
      </c>
      <c r="J45">
        <f t="shared" si="0"/>
        <v>3.3333333333333335</v>
      </c>
      <c r="K45">
        <v>9000</v>
      </c>
    </row>
    <row r="46" spans="1:11" x14ac:dyDescent="0.25">
      <c r="A46" s="314">
        <v>43103</v>
      </c>
      <c r="B46" s="82" t="s">
        <v>485</v>
      </c>
      <c r="C46" s="78" t="s">
        <v>327</v>
      </c>
      <c r="D46" s="78" t="s">
        <v>313</v>
      </c>
      <c r="E46" s="120">
        <v>6000</v>
      </c>
      <c r="F46" s="78" t="s">
        <v>110</v>
      </c>
      <c r="G46" s="80" t="s">
        <v>44</v>
      </c>
      <c r="H46" s="78" t="s">
        <v>513</v>
      </c>
      <c r="I46" s="81" t="s">
        <v>45</v>
      </c>
      <c r="J46">
        <f t="shared" si="0"/>
        <v>0.66666666666666663</v>
      </c>
      <c r="K46">
        <v>9000</v>
      </c>
    </row>
    <row r="47" spans="1:11" x14ac:dyDescent="0.25">
      <c r="A47" s="314">
        <v>43103</v>
      </c>
      <c r="B47" s="82" t="s">
        <v>1081</v>
      </c>
      <c r="C47" s="82" t="s">
        <v>349</v>
      </c>
      <c r="D47" s="78" t="s">
        <v>313</v>
      </c>
      <c r="E47" s="120">
        <v>80000</v>
      </c>
      <c r="F47" s="78" t="s">
        <v>110</v>
      </c>
      <c r="G47" s="80" t="s">
        <v>44</v>
      </c>
      <c r="H47" s="78" t="s">
        <v>514</v>
      </c>
      <c r="I47" s="81" t="s">
        <v>45</v>
      </c>
      <c r="J47">
        <f t="shared" si="0"/>
        <v>8.8888888888888893</v>
      </c>
      <c r="K47">
        <v>9000</v>
      </c>
    </row>
    <row r="48" spans="1:11" x14ac:dyDescent="0.25">
      <c r="A48" s="314">
        <v>43103</v>
      </c>
      <c r="B48" s="82" t="s">
        <v>473</v>
      </c>
      <c r="C48" s="78" t="s">
        <v>472</v>
      </c>
      <c r="D48" s="78" t="s">
        <v>313</v>
      </c>
      <c r="E48" s="120">
        <v>30000</v>
      </c>
      <c r="F48" s="78" t="s">
        <v>110</v>
      </c>
      <c r="G48" s="80" t="s">
        <v>44</v>
      </c>
      <c r="H48" s="78" t="s">
        <v>515</v>
      </c>
      <c r="I48" s="81" t="s">
        <v>45</v>
      </c>
      <c r="J48">
        <f t="shared" si="0"/>
        <v>3.3333333333333335</v>
      </c>
      <c r="K48">
        <v>9000</v>
      </c>
    </row>
    <row r="49" spans="1:11" x14ac:dyDescent="0.25">
      <c r="A49" s="314">
        <v>43103</v>
      </c>
      <c r="B49" s="82" t="s">
        <v>334</v>
      </c>
      <c r="C49" s="82" t="s">
        <v>349</v>
      </c>
      <c r="D49" s="78" t="s">
        <v>313</v>
      </c>
      <c r="E49" s="120">
        <v>750000</v>
      </c>
      <c r="F49" s="78" t="s">
        <v>110</v>
      </c>
      <c r="G49" s="80" t="s">
        <v>44</v>
      </c>
      <c r="H49" s="78" t="s">
        <v>516</v>
      </c>
      <c r="I49" s="81" t="s">
        <v>45</v>
      </c>
      <c r="J49">
        <f t="shared" si="0"/>
        <v>83.333333333333329</v>
      </c>
      <c r="K49">
        <v>9000</v>
      </c>
    </row>
    <row r="50" spans="1:11" x14ac:dyDescent="0.25">
      <c r="A50" s="314">
        <v>43103</v>
      </c>
      <c r="B50" s="82" t="s">
        <v>335</v>
      </c>
      <c r="C50" s="78" t="s">
        <v>470</v>
      </c>
      <c r="D50" s="78" t="s">
        <v>471</v>
      </c>
      <c r="E50" s="120">
        <v>27000</v>
      </c>
      <c r="F50" s="78" t="s">
        <v>110</v>
      </c>
      <c r="G50" s="80" t="s">
        <v>44</v>
      </c>
      <c r="H50" s="78" t="s">
        <v>517</v>
      </c>
      <c r="I50" s="81" t="s">
        <v>45</v>
      </c>
      <c r="J50">
        <f t="shared" si="0"/>
        <v>3</v>
      </c>
      <c r="K50">
        <v>9000</v>
      </c>
    </row>
    <row r="51" spans="1:11" x14ac:dyDescent="0.25">
      <c r="A51" s="314">
        <v>43103</v>
      </c>
      <c r="B51" s="82" t="s">
        <v>336</v>
      </c>
      <c r="C51" s="78" t="s">
        <v>470</v>
      </c>
      <c r="D51" s="78" t="s">
        <v>471</v>
      </c>
      <c r="E51" s="120">
        <v>28500</v>
      </c>
      <c r="F51" s="78" t="s">
        <v>110</v>
      </c>
      <c r="G51" s="80" t="s">
        <v>44</v>
      </c>
      <c r="H51" s="78" t="s">
        <v>518</v>
      </c>
      <c r="I51" s="81" t="s">
        <v>45</v>
      </c>
      <c r="J51">
        <f t="shared" si="0"/>
        <v>3.1666666666666665</v>
      </c>
      <c r="K51">
        <v>9000</v>
      </c>
    </row>
    <row r="52" spans="1:11" x14ac:dyDescent="0.25">
      <c r="A52" s="314">
        <v>43103</v>
      </c>
      <c r="B52" s="82" t="s">
        <v>1082</v>
      </c>
      <c r="C52" s="82" t="s">
        <v>349</v>
      </c>
      <c r="D52" s="78" t="s">
        <v>313</v>
      </c>
      <c r="E52" s="120">
        <v>80000</v>
      </c>
      <c r="F52" s="78" t="s">
        <v>110</v>
      </c>
      <c r="G52" s="80" t="s">
        <v>44</v>
      </c>
      <c r="H52" s="78" t="s">
        <v>475</v>
      </c>
      <c r="I52" s="81" t="s">
        <v>45</v>
      </c>
      <c r="J52">
        <f t="shared" si="0"/>
        <v>8.8888888888888893</v>
      </c>
      <c r="K52">
        <v>9000</v>
      </c>
    </row>
    <row r="53" spans="1:11" x14ac:dyDescent="0.25">
      <c r="A53" s="314">
        <v>43103</v>
      </c>
      <c r="B53" s="82" t="s">
        <v>485</v>
      </c>
      <c r="C53" s="78" t="s">
        <v>327</v>
      </c>
      <c r="D53" s="78" t="s">
        <v>313</v>
      </c>
      <c r="E53" s="120">
        <v>6000</v>
      </c>
      <c r="F53" s="78" t="s">
        <v>110</v>
      </c>
      <c r="G53" s="80" t="s">
        <v>44</v>
      </c>
      <c r="H53" s="78" t="s">
        <v>510</v>
      </c>
      <c r="I53" s="81" t="s">
        <v>45</v>
      </c>
      <c r="J53">
        <f t="shared" si="0"/>
        <v>0.66666666666666663</v>
      </c>
      <c r="K53">
        <v>9000</v>
      </c>
    </row>
    <row r="54" spans="1:11" x14ac:dyDescent="0.25">
      <c r="A54" s="314">
        <v>43103</v>
      </c>
      <c r="B54" s="82" t="s">
        <v>473</v>
      </c>
      <c r="C54" s="78" t="s">
        <v>472</v>
      </c>
      <c r="D54" s="78" t="s">
        <v>313</v>
      </c>
      <c r="E54" s="120">
        <v>30000</v>
      </c>
      <c r="F54" s="78" t="s">
        <v>110</v>
      </c>
      <c r="G54" s="80" t="s">
        <v>44</v>
      </c>
      <c r="H54" s="78" t="s">
        <v>519</v>
      </c>
      <c r="I54" s="81" t="s">
        <v>45</v>
      </c>
      <c r="J54">
        <f t="shared" si="0"/>
        <v>3.3333333333333335</v>
      </c>
      <c r="K54">
        <v>9000</v>
      </c>
    </row>
    <row r="55" spans="1:11" x14ac:dyDescent="0.25">
      <c r="A55" s="314">
        <v>43103</v>
      </c>
      <c r="B55" s="82" t="s">
        <v>487</v>
      </c>
      <c r="C55" s="78" t="s">
        <v>283</v>
      </c>
      <c r="D55" s="78" t="s">
        <v>313</v>
      </c>
      <c r="E55" s="120">
        <v>6000</v>
      </c>
      <c r="F55" s="78" t="s">
        <v>110</v>
      </c>
      <c r="G55" s="80" t="s">
        <v>44</v>
      </c>
      <c r="H55" s="78" t="s">
        <v>520</v>
      </c>
      <c r="I55" s="81" t="s">
        <v>45</v>
      </c>
      <c r="J55">
        <f t="shared" si="0"/>
        <v>0.66666666666666663</v>
      </c>
      <c r="K55">
        <v>9000</v>
      </c>
    </row>
    <row r="56" spans="1:11" x14ac:dyDescent="0.25">
      <c r="A56" s="314">
        <v>43103</v>
      </c>
      <c r="B56" s="82" t="s">
        <v>488</v>
      </c>
      <c r="C56" s="78" t="s">
        <v>489</v>
      </c>
      <c r="D56" s="78" t="s">
        <v>471</v>
      </c>
      <c r="E56" s="120">
        <v>52000</v>
      </c>
      <c r="F56" s="78" t="s">
        <v>110</v>
      </c>
      <c r="G56" s="80" t="s">
        <v>44</v>
      </c>
      <c r="H56" s="78" t="s">
        <v>514</v>
      </c>
      <c r="I56" s="81" t="s">
        <v>45</v>
      </c>
      <c r="J56">
        <f t="shared" si="0"/>
        <v>5.7777777777777777</v>
      </c>
      <c r="K56">
        <v>9000</v>
      </c>
    </row>
    <row r="57" spans="1:11" x14ac:dyDescent="0.25">
      <c r="A57" s="314">
        <v>43103</v>
      </c>
      <c r="B57" s="82" t="s">
        <v>1083</v>
      </c>
      <c r="C57" s="82" t="s">
        <v>349</v>
      </c>
      <c r="D57" s="78" t="s">
        <v>313</v>
      </c>
      <c r="E57" s="120">
        <v>80000</v>
      </c>
      <c r="F57" s="78" t="s">
        <v>110</v>
      </c>
      <c r="G57" s="80" t="s">
        <v>44</v>
      </c>
      <c r="H57" s="78" t="s">
        <v>521</v>
      </c>
      <c r="I57" s="81" t="s">
        <v>45</v>
      </c>
      <c r="J57">
        <f t="shared" si="0"/>
        <v>8.8888888888888893</v>
      </c>
      <c r="K57">
        <v>9000</v>
      </c>
    </row>
    <row r="58" spans="1:11" x14ac:dyDescent="0.25">
      <c r="A58" s="314">
        <v>43103</v>
      </c>
      <c r="B58" s="82" t="s">
        <v>490</v>
      </c>
      <c r="C58" s="78" t="s">
        <v>283</v>
      </c>
      <c r="D58" s="78" t="s">
        <v>313</v>
      </c>
      <c r="E58" s="120">
        <v>6000</v>
      </c>
      <c r="F58" s="78" t="s">
        <v>110</v>
      </c>
      <c r="G58" s="80" t="s">
        <v>44</v>
      </c>
      <c r="H58" s="78" t="s">
        <v>522</v>
      </c>
      <c r="I58" s="81" t="s">
        <v>45</v>
      </c>
      <c r="J58">
        <f t="shared" si="0"/>
        <v>0.66666666666666663</v>
      </c>
      <c r="K58">
        <v>9000</v>
      </c>
    </row>
    <row r="59" spans="1:11" x14ac:dyDescent="0.25">
      <c r="A59" s="314">
        <v>43103</v>
      </c>
      <c r="B59" s="82" t="s">
        <v>473</v>
      </c>
      <c r="C59" s="78" t="s">
        <v>472</v>
      </c>
      <c r="D59" s="78" t="s">
        <v>313</v>
      </c>
      <c r="E59" s="120">
        <v>30000</v>
      </c>
      <c r="F59" s="78" t="s">
        <v>110</v>
      </c>
      <c r="G59" s="80" t="s">
        <v>44</v>
      </c>
      <c r="H59" s="78" t="s">
        <v>523</v>
      </c>
      <c r="I59" s="81" t="s">
        <v>45</v>
      </c>
      <c r="J59">
        <f t="shared" si="0"/>
        <v>3.3333333333333335</v>
      </c>
      <c r="K59">
        <v>9000</v>
      </c>
    </row>
    <row r="60" spans="1:11" x14ac:dyDescent="0.25">
      <c r="A60" s="314">
        <v>43103</v>
      </c>
      <c r="B60" s="82" t="s">
        <v>490</v>
      </c>
      <c r="C60" s="78" t="s">
        <v>327</v>
      </c>
      <c r="D60" s="78" t="s">
        <v>313</v>
      </c>
      <c r="E60" s="120">
        <v>6000</v>
      </c>
      <c r="F60" s="78" t="s">
        <v>110</v>
      </c>
      <c r="G60" s="80" t="s">
        <v>44</v>
      </c>
      <c r="H60" s="78" t="s">
        <v>524</v>
      </c>
      <c r="I60" s="81" t="s">
        <v>45</v>
      </c>
      <c r="J60">
        <f t="shared" si="0"/>
        <v>0.66666666666666663</v>
      </c>
      <c r="K60">
        <v>9000</v>
      </c>
    </row>
    <row r="61" spans="1:11" x14ac:dyDescent="0.25">
      <c r="A61" s="314">
        <v>43103</v>
      </c>
      <c r="B61" s="82" t="s">
        <v>473</v>
      </c>
      <c r="C61" s="78" t="s">
        <v>472</v>
      </c>
      <c r="D61" s="81" t="s">
        <v>313</v>
      </c>
      <c r="E61" s="120">
        <v>30000</v>
      </c>
      <c r="F61" s="78" t="s">
        <v>110</v>
      </c>
      <c r="G61" s="80" t="s">
        <v>44</v>
      </c>
      <c r="H61" s="78" t="s">
        <v>525</v>
      </c>
      <c r="I61" s="81" t="s">
        <v>45</v>
      </c>
      <c r="J61">
        <f t="shared" si="0"/>
        <v>3.3333333333333335</v>
      </c>
      <c r="K61">
        <v>9000</v>
      </c>
    </row>
    <row r="62" spans="1:11" x14ac:dyDescent="0.25">
      <c r="A62" s="314">
        <v>43103</v>
      </c>
      <c r="B62" s="82" t="s">
        <v>491</v>
      </c>
      <c r="C62" s="78" t="s">
        <v>283</v>
      </c>
      <c r="D62" s="81" t="s">
        <v>313</v>
      </c>
      <c r="E62" s="120">
        <v>20000</v>
      </c>
      <c r="F62" s="78" t="s">
        <v>110</v>
      </c>
      <c r="G62" s="80" t="s">
        <v>44</v>
      </c>
      <c r="H62" s="78" t="s">
        <v>526</v>
      </c>
      <c r="I62" s="81" t="s">
        <v>45</v>
      </c>
      <c r="J62">
        <f t="shared" si="0"/>
        <v>2.2222222222222223</v>
      </c>
      <c r="K62">
        <v>9000</v>
      </c>
    </row>
    <row r="63" spans="1:11" x14ac:dyDescent="0.25">
      <c r="A63" s="314">
        <v>43103</v>
      </c>
      <c r="B63" s="82" t="s">
        <v>1076</v>
      </c>
      <c r="C63" s="82" t="s">
        <v>349</v>
      </c>
      <c r="D63" s="78" t="s">
        <v>313</v>
      </c>
      <c r="E63" s="120">
        <v>80000</v>
      </c>
      <c r="F63" s="78" t="s">
        <v>110</v>
      </c>
      <c r="G63" s="80" t="s">
        <v>44</v>
      </c>
      <c r="H63" s="78" t="s">
        <v>527</v>
      </c>
      <c r="I63" s="81" t="s">
        <v>45</v>
      </c>
      <c r="J63">
        <f t="shared" si="0"/>
        <v>8.8888888888888893</v>
      </c>
      <c r="K63">
        <v>9000</v>
      </c>
    </row>
    <row r="64" spans="1:11" x14ac:dyDescent="0.25">
      <c r="A64" s="314">
        <v>43103</v>
      </c>
      <c r="B64" s="82" t="s">
        <v>1084</v>
      </c>
      <c r="C64" s="82" t="s">
        <v>349</v>
      </c>
      <c r="D64" s="81" t="s">
        <v>313</v>
      </c>
      <c r="E64" s="120">
        <v>80000</v>
      </c>
      <c r="F64" s="81" t="s">
        <v>110</v>
      </c>
      <c r="G64" s="82" t="s">
        <v>44</v>
      </c>
      <c r="H64" s="78" t="s">
        <v>528</v>
      </c>
      <c r="I64" s="81" t="s">
        <v>45</v>
      </c>
      <c r="J64">
        <f t="shared" si="0"/>
        <v>8.8888888888888893</v>
      </c>
      <c r="K64">
        <v>9000</v>
      </c>
    </row>
    <row r="65" spans="1:11" x14ac:dyDescent="0.25">
      <c r="A65" s="314">
        <v>43103</v>
      </c>
      <c r="B65" s="82" t="s">
        <v>337</v>
      </c>
      <c r="C65" s="81" t="s">
        <v>283</v>
      </c>
      <c r="D65" s="81" t="s">
        <v>313</v>
      </c>
      <c r="E65" s="120">
        <v>5000</v>
      </c>
      <c r="F65" s="81" t="s">
        <v>110</v>
      </c>
      <c r="G65" s="82" t="s">
        <v>44</v>
      </c>
      <c r="H65" s="78" t="s">
        <v>529</v>
      </c>
      <c r="I65" s="81" t="s">
        <v>45</v>
      </c>
      <c r="J65">
        <f t="shared" si="0"/>
        <v>0.55555555555555558</v>
      </c>
      <c r="K65">
        <v>9000</v>
      </c>
    </row>
    <row r="66" spans="1:11" x14ac:dyDescent="0.25">
      <c r="A66" s="314">
        <v>43103</v>
      </c>
      <c r="B66" s="82" t="s">
        <v>338</v>
      </c>
      <c r="C66" s="81" t="s">
        <v>283</v>
      </c>
      <c r="D66" s="78" t="s">
        <v>313</v>
      </c>
      <c r="E66" s="120">
        <v>20000</v>
      </c>
      <c r="F66" s="81" t="s">
        <v>110</v>
      </c>
      <c r="G66" s="81" t="s">
        <v>44</v>
      </c>
      <c r="H66" s="78" t="s">
        <v>530</v>
      </c>
      <c r="I66" s="81" t="s">
        <v>45</v>
      </c>
      <c r="J66">
        <f t="shared" si="0"/>
        <v>2.2222222222222223</v>
      </c>
      <c r="K66">
        <v>9000</v>
      </c>
    </row>
    <row r="67" spans="1:11" x14ac:dyDescent="0.25">
      <c r="A67" s="314">
        <v>43103</v>
      </c>
      <c r="B67" s="82" t="s">
        <v>492</v>
      </c>
      <c r="C67" s="82" t="s">
        <v>349</v>
      </c>
      <c r="D67" s="78" t="s">
        <v>313</v>
      </c>
      <c r="E67" s="120">
        <v>1000000</v>
      </c>
      <c r="F67" s="81" t="s">
        <v>110</v>
      </c>
      <c r="G67" s="81" t="s">
        <v>44</v>
      </c>
      <c r="H67" s="78" t="s">
        <v>518</v>
      </c>
      <c r="I67" s="81" t="s">
        <v>45</v>
      </c>
      <c r="J67">
        <f t="shared" si="0"/>
        <v>111.11111111111111</v>
      </c>
      <c r="K67">
        <v>9000</v>
      </c>
    </row>
    <row r="68" spans="1:11" x14ac:dyDescent="0.25">
      <c r="A68" s="314">
        <v>43103</v>
      </c>
      <c r="B68" s="82" t="s">
        <v>339</v>
      </c>
      <c r="C68" s="81" t="s">
        <v>283</v>
      </c>
      <c r="D68" s="78" t="s">
        <v>313</v>
      </c>
      <c r="E68" s="120">
        <v>60000</v>
      </c>
      <c r="F68" s="81" t="s">
        <v>110</v>
      </c>
      <c r="G68" s="81" t="s">
        <v>44</v>
      </c>
      <c r="H68" s="78" t="s">
        <v>531</v>
      </c>
      <c r="I68" s="81" t="s">
        <v>45</v>
      </c>
      <c r="J68">
        <f t="shared" si="0"/>
        <v>6.666666666666667</v>
      </c>
      <c r="K68">
        <v>9000</v>
      </c>
    </row>
    <row r="69" spans="1:11" x14ac:dyDescent="0.25">
      <c r="A69" s="314">
        <v>43103</v>
      </c>
      <c r="B69" s="82" t="s">
        <v>493</v>
      </c>
      <c r="C69" s="81" t="s">
        <v>283</v>
      </c>
      <c r="D69" s="78" t="s">
        <v>313</v>
      </c>
      <c r="E69" s="120">
        <v>50000</v>
      </c>
      <c r="F69" s="81" t="s">
        <v>110</v>
      </c>
      <c r="G69" s="81" t="s">
        <v>44</v>
      </c>
      <c r="H69" s="78" t="s">
        <v>532</v>
      </c>
      <c r="I69" s="81" t="s">
        <v>45</v>
      </c>
      <c r="J69">
        <f t="shared" si="0"/>
        <v>5.5555555555555554</v>
      </c>
      <c r="K69">
        <v>9000</v>
      </c>
    </row>
    <row r="70" spans="1:11" x14ac:dyDescent="0.25">
      <c r="A70" s="108">
        <v>43103</v>
      </c>
      <c r="B70" s="80" t="s">
        <v>772</v>
      </c>
      <c r="C70" s="78" t="s">
        <v>283</v>
      </c>
      <c r="D70" s="78" t="s">
        <v>724</v>
      </c>
      <c r="E70" s="79">
        <v>60000</v>
      </c>
      <c r="F70" s="78" t="s">
        <v>48</v>
      </c>
      <c r="G70" s="80" t="s">
        <v>44</v>
      </c>
      <c r="H70" s="78" t="s">
        <v>51</v>
      </c>
      <c r="I70" s="81" t="s">
        <v>45</v>
      </c>
      <c r="J70">
        <f t="shared" si="0"/>
        <v>6.666666666666667</v>
      </c>
      <c r="K70">
        <v>9000</v>
      </c>
    </row>
    <row r="71" spans="1:11" x14ac:dyDescent="0.25">
      <c r="A71" s="108">
        <v>43103</v>
      </c>
      <c r="B71" s="78" t="s">
        <v>932</v>
      </c>
      <c r="C71" s="78" t="s">
        <v>304</v>
      </c>
      <c r="D71" s="78" t="s">
        <v>313</v>
      </c>
      <c r="E71" s="79">
        <v>20000</v>
      </c>
      <c r="F71" s="84" t="s">
        <v>56</v>
      </c>
      <c r="G71" s="80" t="s">
        <v>44</v>
      </c>
      <c r="H71" s="78" t="s">
        <v>59</v>
      </c>
      <c r="I71" s="81" t="s">
        <v>45</v>
      </c>
      <c r="J71">
        <f t="shared" ref="J71:J134" si="1">E71/9000</f>
        <v>2.2222222222222223</v>
      </c>
      <c r="K71">
        <v>9000</v>
      </c>
    </row>
    <row r="72" spans="1:11" x14ac:dyDescent="0.25">
      <c r="A72" s="320">
        <v>43103</v>
      </c>
      <c r="B72" s="112" t="s">
        <v>35</v>
      </c>
      <c r="C72" s="324" t="s">
        <v>692</v>
      </c>
      <c r="D72" s="324" t="s">
        <v>561</v>
      </c>
      <c r="E72" s="115">
        <v>1500000</v>
      </c>
      <c r="F72" s="324" t="s">
        <v>34</v>
      </c>
      <c r="G72" s="112" t="s">
        <v>44</v>
      </c>
      <c r="H72" s="324" t="s">
        <v>49</v>
      </c>
      <c r="I72" s="113" t="s">
        <v>45</v>
      </c>
      <c r="J72">
        <f t="shared" si="1"/>
        <v>166.66666666666666</v>
      </c>
      <c r="K72">
        <v>9000</v>
      </c>
    </row>
    <row r="73" spans="1:11" x14ac:dyDescent="0.25">
      <c r="A73" s="320">
        <v>43103</v>
      </c>
      <c r="B73" s="112" t="s">
        <v>36</v>
      </c>
      <c r="C73" s="324" t="s">
        <v>692</v>
      </c>
      <c r="D73" s="324" t="s">
        <v>561</v>
      </c>
      <c r="E73" s="115">
        <v>180000</v>
      </c>
      <c r="F73" s="324" t="s">
        <v>34</v>
      </c>
      <c r="G73" s="112" t="s">
        <v>44</v>
      </c>
      <c r="H73" s="324" t="s">
        <v>50</v>
      </c>
      <c r="I73" s="113" t="s">
        <v>45</v>
      </c>
      <c r="J73">
        <f t="shared" si="1"/>
        <v>20</v>
      </c>
      <c r="K73">
        <v>9000</v>
      </c>
    </row>
    <row r="74" spans="1:11" x14ac:dyDescent="0.25">
      <c r="A74" s="315">
        <v>43104</v>
      </c>
      <c r="B74" s="82" t="s">
        <v>278</v>
      </c>
      <c r="C74" s="82" t="s">
        <v>283</v>
      </c>
      <c r="D74" s="82" t="s">
        <v>962</v>
      </c>
      <c r="E74" s="318">
        <v>15000</v>
      </c>
      <c r="F74" s="78" t="s">
        <v>76</v>
      </c>
      <c r="G74" s="80" t="s">
        <v>44</v>
      </c>
      <c r="H74" s="78" t="s">
        <v>78</v>
      </c>
      <c r="I74" s="81" t="s">
        <v>45</v>
      </c>
      <c r="J74">
        <f t="shared" si="1"/>
        <v>1.6666666666666667</v>
      </c>
      <c r="K74">
        <v>9000</v>
      </c>
    </row>
    <row r="75" spans="1:11" x14ac:dyDescent="0.25">
      <c r="A75" s="315">
        <v>43104</v>
      </c>
      <c r="B75" s="82" t="s">
        <v>285</v>
      </c>
      <c r="C75" s="78" t="s">
        <v>283</v>
      </c>
      <c r="D75" s="78" t="s">
        <v>962</v>
      </c>
      <c r="E75" s="120">
        <v>13000</v>
      </c>
      <c r="F75" s="78" t="s">
        <v>70</v>
      </c>
      <c r="G75" s="80" t="s">
        <v>44</v>
      </c>
      <c r="H75" s="78" t="s">
        <v>85</v>
      </c>
      <c r="I75" s="81" t="s">
        <v>45</v>
      </c>
      <c r="J75">
        <f t="shared" si="1"/>
        <v>1.4444444444444444</v>
      </c>
      <c r="K75">
        <v>9000</v>
      </c>
    </row>
    <row r="76" spans="1:11" x14ac:dyDescent="0.25">
      <c r="A76" s="315">
        <v>43104</v>
      </c>
      <c r="B76" s="82" t="s">
        <v>867</v>
      </c>
      <c r="C76" s="82" t="s">
        <v>304</v>
      </c>
      <c r="D76" s="78" t="s">
        <v>962</v>
      </c>
      <c r="E76" s="120">
        <v>15000</v>
      </c>
      <c r="F76" s="78" t="s">
        <v>70</v>
      </c>
      <c r="G76" s="80" t="s">
        <v>44</v>
      </c>
      <c r="H76" s="78" t="s">
        <v>69</v>
      </c>
      <c r="I76" s="81" t="s">
        <v>45</v>
      </c>
      <c r="J76">
        <f t="shared" si="1"/>
        <v>1.6666666666666667</v>
      </c>
      <c r="K76">
        <v>9000</v>
      </c>
    </row>
    <row r="77" spans="1:11" x14ac:dyDescent="0.25">
      <c r="A77" s="315">
        <v>43104</v>
      </c>
      <c r="B77" s="82" t="s">
        <v>303</v>
      </c>
      <c r="C77" s="82" t="s">
        <v>304</v>
      </c>
      <c r="D77" s="82" t="s">
        <v>962</v>
      </c>
      <c r="E77" s="120">
        <v>40000</v>
      </c>
      <c r="F77" s="78" t="s">
        <v>60</v>
      </c>
      <c r="G77" s="80" t="s">
        <v>44</v>
      </c>
      <c r="H77" s="78" t="s">
        <v>71</v>
      </c>
      <c r="I77" s="81" t="s">
        <v>45</v>
      </c>
      <c r="J77">
        <f t="shared" si="1"/>
        <v>4.4444444444444446</v>
      </c>
      <c r="K77">
        <v>9000</v>
      </c>
    </row>
    <row r="78" spans="1:11" x14ac:dyDescent="0.25">
      <c r="A78" s="315">
        <v>43104</v>
      </c>
      <c r="B78" s="82" t="s">
        <v>305</v>
      </c>
      <c r="C78" s="82" t="s">
        <v>283</v>
      </c>
      <c r="D78" s="82" t="s">
        <v>962</v>
      </c>
      <c r="E78" s="120">
        <v>15000</v>
      </c>
      <c r="F78" s="78" t="s">
        <v>60</v>
      </c>
      <c r="G78" s="80" t="s">
        <v>44</v>
      </c>
      <c r="H78" s="78" t="s">
        <v>80</v>
      </c>
      <c r="I78" s="81" t="s">
        <v>45</v>
      </c>
      <c r="J78">
        <f t="shared" si="1"/>
        <v>1.6666666666666667</v>
      </c>
      <c r="K78">
        <v>9000</v>
      </c>
    </row>
    <row r="79" spans="1:11" x14ac:dyDescent="0.25">
      <c r="A79" s="315">
        <v>43104</v>
      </c>
      <c r="B79" s="82" t="s">
        <v>316</v>
      </c>
      <c r="C79" s="82" t="s">
        <v>283</v>
      </c>
      <c r="D79" s="78" t="s">
        <v>962</v>
      </c>
      <c r="E79" s="120">
        <v>50000</v>
      </c>
      <c r="F79" s="78" t="s">
        <v>52</v>
      </c>
      <c r="G79" s="80" t="s">
        <v>44</v>
      </c>
      <c r="H79" s="78" t="s">
        <v>92</v>
      </c>
      <c r="I79" s="81" t="s">
        <v>45</v>
      </c>
      <c r="J79">
        <f t="shared" si="1"/>
        <v>5.5555555555555554</v>
      </c>
      <c r="K79">
        <v>9000</v>
      </c>
    </row>
    <row r="80" spans="1:11" x14ac:dyDescent="0.25">
      <c r="A80" s="315">
        <v>43104</v>
      </c>
      <c r="B80" s="82" t="s">
        <v>315</v>
      </c>
      <c r="C80" s="82" t="s">
        <v>283</v>
      </c>
      <c r="D80" s="78" t="s">
        <v>962</v>
      </c>
      <c r="E80" s="120">
        <v>50000</v>
      </c>
      <c r="F80" s="78" t="s">
        <v>52</v>
      </c>
      <c r="G80" s="80" t="s">
        <v>44</v>
      </c>
      <c r="H80" s="78" t="s">
        <v>46</v>
      </c>
      <c r="I80" s="81" t="s">
        <v>45</v>
      </c>
      <c r="J80">
        <f t="shared" si="1"/>
        <v>5.5555555555555554</v>
      </c>
      <c r="K80">
        <v>9000</v>
      </c>
    </row>
    <row r="81" spans="1:11" x14ac:dyDescent="0.25">
      <c r="A81" s="315">
        <v>43104</v>
      </c>
      <c r="B81" s="82" t="s">
        <v>317</v>
      </c>
      <c r="C81" s="82" t="s">
        <v>283</v>
      </c>
      <c r="D81" s="78" t="s">
        <v>962</v>
      </c>
      <c r="E81" s="120">
        <v>15000</v>
      </c>
      <c r="F81" s="78" t="s">
        <v>52</v>
      </c>
      <c r="G81" s="80" t="s">
        <v>44</v>
      </c>
      <c r="H81" s="78" t="s">
        <v>75</v>
      </c>
      <c r="I81" s="81" t="s">
        <v>45</v>
      </c>
      <c r="J81">
        <f t="shared" si="1"/>
        <v>1.6666666666666667</v>
      </c>
      <c r="K81">
        <v>9000</v>
      </c>
    </row>
    <row r="82" spans="1:11" x14ac:dyDescent="0.25">
      <c r="A82" s="108">
        <v>43104</v>
      </c>
      <c r="B82" s="78" t="s">
        <v>89</v>
      </c>
      <c r="C82" s="78" t="s">
        <v>283</v>
      </c>
      <c r="D82" s="78" t="s">
        <v>724</v>
      </c>
      <c r="E82" s="79">
        <v>30000</v>
      </c>
      <c r="F82" s="78" t="s">
        <v>48</v>
      </c>
      <c r="G82" s="80" t="s">
        <v>44</v>
      </c>
      <c r="H82" s="78" t="s">
        <v>90</v>
      </c>
      <c r="I82" s="81" t="s">
        <v>45</v>
      </c>
      <c r="J82">
        <f t="shared" si="1"/>
        <v>3.3333333333333335</v>
      </c>
      <c r="K82">
        <v>9000</v>
      </c>
    </row>
    <row r="83" spans="1:11" x14ac:dyDescent="0.25">
      <c r="A83" s="108">
        <v>43104</v>
      </c>
      <c r="B83" s="78" t="s">
        <v>73</v>
      </c>
      <c r="C83" s="78" t="s">
        <v>283</v>
      </c>
      <c r="D83" s="78" t="s">
        <v>313</v>
      </c>
      <c r="E83" s="83">
        <v>90000</v>
      </c>
      <c r="F83" s="84" t="s">
        <v>56</v>
      </c>
      <c r="G83" s="80" t="s">
        <v>44</v>
      </c>
      <c r="H83" s="78" t="s">
        <v>72</v>
      </c>
      <c r="I83" s="81" t="s">
        <v>45</v>
      </c>
      <c r="J83">
        <f t="shared" si="1"/>
        <v>10</v>
      </c>
      <c r="K83">
        <v>9000</v>
      </c>
    </row>
    <row r="84" spans="1:11" x14ac:dyDescent="0.25">
      <c r="A84" s="108">
        <v>43104</v>
      </c>
      <c r="B84" s="78" t="s">
        <v>68</v>
      </c>
      <c r="C84" s="78" t="s">
        <v>283</v>
      </c>
      <c r="D84" s="78" t="s">
        <v>939</v>
      </c>
      <c r="E84" s="83">
        <v>70000</v>
      </c>
      <c r="F84" s="78" t="s">
        <v>34</v>
      </c>
      <c r="G84" s="80" t="s">
        <v>44</v>
      </c>
      <c r="H84" s="78" t="s">
        <v>65</v>
      </c>
      <c r="I84" s="81" t="s">
        <v>45</v>
      </c>
      <c r="J84">
        <f t="shared" si="1"/>
        <v>7.7777777777777777</v>
      </c>
      <c r="K84">
        <v>9000</v>
      </c>
    </row>
    <row r="85" spans="1:11" x14ac:dyDescent="0.25">
      <c r="A85" s="108">
        <v>43104</v>
      </c>
      <c r="B85" s="78" t="s">
        <v>96</v>
      </c>
      <c r="C85" s="78" t="s">
        <v>283</v>
      </c>
      <c r="D85" s="78" t="s">
        <v>939</v>
      </c>
      <c r="E85" s="79">
        <v>160000</v>
      </c>
      <c r="F85" s="78" t="s">
        <v>34</v>
      </c>
      <c r="G85" s="80" t="s">
        <v>44</v>
      </c>
      <c r="H85" s="78" t="s">
        <v>248</v>
      </c>
      <c r="I85" s="81" t="s">
        <v>45</v>
      </c>
      <c r="J85">
        <f t="shared" si="1"/>
        <v>17.777777777777779</v>
      </c>
      <c r="K85">
        <v>9000</v>
      </c>
    </row>
    <row r="86" spans="1:11" x14ac:dyDescent="0.25">
      <c r="A86" s="108">
        <v>43104</v>
      </c>
      <c r="B86" s="78" t="s">
        <v>58</v>
      </c>
      <c r="C86" s="78" t="s">
        <v>481</v>
      </c>
      <c r="D86" s="78" t="s">
        <v>471</v>
      </c>
      <c r="E86" s="83">
        <v>2000000</v>
      </c>
      <c r="F86" s="78" t="s">
        <v>468</v>
      </c>
      <c r="G86" s="80" t="s">
        <v>44</v>
      </c>
      <c r="H86" s="78" t="s">
        <v>63</v>
      </c>
      <c r="I86" s="81" t="s">
        <v>45</v>
      </c>
      <c r="J86">
        <f t="shared" si="1"/>
        <v>222.22222222222223</v>
      </c>
      <c r="K86">
        <v>9000</v>
      </c>
    </row>
    <row r="87" spans="1:11" x14ac:dyDescent="0.25">
      <c r="A87" s="108">
        <v>43104</v>
      </c>
      <c r="B87" s="78" t="s">
        <v>62</v>
      </c>
      <c r="C87" s="78" t="s">
        <v>470</v>
      </c>
      <c r="D87" s="78" t="s">
        <v>471</v>
      </c>
      <c r="E87" s="79">
        <v>3000000</v>
      </c>
      <c r="F87" s="78" t="s">
        <v>468</v>
      </c>
      <c r="G87" s="80" t="s">
        <v>44</v>
      </c>
      <c r="H87" s="78" t="s">
        <v>66</v>
      </c>
      <c r="I87" s="81" t="s">
        <v>45</v>
      </c>
      <c r="J87">
        <f t="shared" si="1"/>
        <v>333.33333333333331</v>
      </c>
      <c r="K87">
        <v>9000</v>
      </c>
    </row>
    <row r="88" spans="1:11" x14ac:dyDescent="0.25">
      <c r="A88" s="108">
        <v>43104</v>
      </c>
      <c r="B88" s="78" t="s">
        <v>64</v>
      </c>
      <c r="C88" s="78" t="s">
        <v>470</v>
      </c>
      <c r="D88" s="78" t="s">
        <v>471</v>
      </c>
      <c r="E88" s="79">
        <v>13500</v>
      </c>
      <c r="F88" s="78" t="s">
        <v>468</v>
      </c>
      <c r="G88" s="80" t="s">
        <v>44</v>
      </c>
      <c r="H88" s="78" t="s">
        <v>67</v>
      </c>
      <c r="I88" s="81" t="s">
        <v>45</v>
      </c>
      <c r="J88">
        <f t="shared" si="1"/>
        <v>1.5</v>
      </c>
      <c r="K88">
        <v>9000</v>
      </c>
    </row>
    <row r="89" spans="1:11" x14ac:dyDescent="0.25">
      <c r="A89" s="108">
        <v>43104</v>
      </c>
      <c r="B89" s="78" t="s">
        <v>93</v>
      </c>
      <c r="C89" s="78" t="s">
        <v>283</v>
      </c>
      <c r="D89" s="78" t="s">
        <v>471</v>
      </c>
      <c r="E89" s="79">
        <v>90000</v>
      </c>
      <c r="F89" s="78" t="s">
        <v>468</v>
      </c>
      <c r="G89" s="80" t="s">
        <v>44</v>
      </c>
      <c r="H89" s="78" t="s">
        <v>95</v>
      </c>
      <c r="I89" s="81" t="s">
        <v>45</v>
      </c>
      <c r="J89">
        <f t="shared" si="1"/>
        <v>10</v>
      </c>
      <c r="K89">
        <v>9000</v>
      </c>
    </row>
    <row r="90" spans="1:11" x14ac:dyDescent="0.25">
      <c r="A90" s="108">
        <v>43104</v>
      </c>
      <c r="B90" s="78" t="s">
        <v>87</v>
      </c>
      <c r="C90" s="82" t="s">
        <v>283</v>
      </c>
      <c r="D90" s="78" t="s">
        <v>313</v>
      </c>
      <c r="E90" s="79">
        <v>39000</v>
      </c>
      <c r="F90" s="78" t="s">
        <v>86</v>
      </c>
      <c r="G90" s="80" t="s">
        <v>44</v>
      </c>
      <c r="H90" s="78" t="s">
        <v>88</v>
      </c>
      <c r="I90" s="81" t="s">
        <v>45</v>
      </c>
      <c r="J90">
        <f t="shared" si="1"/>
        <v>4.333333333333333</v>
      </c>
      <c r="K90">
        <v>9000</v>
      </c>
    </row>
    <row r="91" spans="1:11" x14ac:dyDescent="0.25">
      <c r="A91" s="315">
        <v>43105</v>
      </c>
      <c r="B91" s="82" t="s">
        <v>278</v>
      </c>
      <c r="C91" s="82" t="s">
        <v>283</v>
      </c>
      <c r="D91" s="82" t="s">
        <v>962</v>
      </c>
      <c r="E91" s="318">
        <v>15000</v>
      </c>
      <c r="F91" s="78" t="s">
        <v>76</v>
      </c>
      <c r="G91" s="80" t="s">
        <v>44</v>
      </c>
      <c r="H91" s="78" t="s">
        <v>78</v>
      </c>
      <c r="I91" s="81" t="s">
        <v>45</v>
      </c>
      <c r="J91">
        <f t="shared" si="1"/>
        <v>1.6666666666666667</v>
      </c>
      <c r="K91">
        <v>9000</v>
      </c>
    </row>
    <row r="92" spans="1:11" x14ac:dyDescent="0.25">
      <c r="A92" s="319">
        <v>43105</v>
      </c>
      <c r="B92" s="82" t="s">
        <v>285</v>
      </c>
      <c r="C92" s="78" t="s">
        <v>283</v>
      </c>
      <c r="D92" s="78" t="s">
        <v>962</v>
      </c>
      <c r="E92" s="120">
        <v>13000</v>
      </c>
      <c r="F92" s="78" t="s">
        <v>70</v>
      </c>
      <c r="G92" s="80" t="s">
        <v>44</v>
      </c>
      <c r="H92" s="78" t="s">
        <v>85</v>
      </c>
      <c r="I92" s="81" t="s">
        <v>45</v>
      </c>
      <c r="J92">
        <f t="shared" si="1"/>
        <v>1.4444444444444444</v>
      </c>
      <c r="K92">
        <v>9000</v>
      </c>
    </row>
    <row r="93" spans="1:11" x14ac:dyDescent="0.25">
      <c r="A93" s="315">
        <v>43105</v>
      </c>
      <c r="B93" s="82" t="s">
        <v>305</v>
      </c>
      <c r="C93" s="82" t="s">
        <v>283</v>
      </c>
      <c r="D93" s="82" t="s">
        <v>962</v>
      </c>
      <c r="E93" s="120">
        <v>15000</v>
      </c>
      <c r="F93" s="78" t="s">
        <v>60</v>
      </c>
      <c r="G93" s="80" t="s">
        <v>44</v>
      </c>
      <c r="H93" s="78" t="s">
        <v>80</v>
      </c>
      <c r="I93" s="81" t="s">
        <v>45</v>
      </c>
      <c r="J93">
        <f t="shared" si="1"/>
        <v>1.6666666666666667</v>
      </c>
      <c r="K93">
        <v>9000</v>
      </c>
    </row>
    <row r="94" spans="1:11" x14ac:dyDescent="0.25">
      <c r="A94" s="315">
        <v>43105</v>
      </c>
      <c r="B94" s="78" t="s">
        <v>633</v>
      </c>
      <c r="C94" s="82" t="s">
        <v>283</v>
      </c>
      <c r="D94" s="82" t="s">
        <v>313</v>
      </c>
      <c r="E94" s="120">
        <v>16000</v>
      </c>
      <c r="F94" s="78" t="s">
        <v>314</v>
      </c>
      <c r="G94" s="80" t="s">
        <v>44</v>
      </c>
      <c r="H94" s="78" t="s">
        <v>83</v>
      </c>
      <c r="I94" s="81" t="s">
        <v>45</v>
      </c>
      <c r="J94">
        <f t="shared" si="1"/>
        <v>1.7777777777777777</v>
      </c>
      <c r="K94">
        <v>9000</v>
      </c>
    </row>
    <row r="95" spans="1:11" x14ac:dyDescent="0.25">
      <c r="A95" s="315">
        <v>43105</v>
      </c>
      <c r="B95" s="78" t="s">
        <v>634</v>
      </c>
      <c r="C95" s="82" t="s">
        <v>283</v>
      </c>
      <c r="D95" s="82" t="s">
        <v>313</v>
      </c>
      <c r="E95" s="120">
        <v>60000</v>
      </c>
      <c r="F95" s="78" t="s">
        <v>314</v>
      </c>
      <c r="G95" s="80" t="s">
        <v>44</v>
      </c>
      <c r="H95" s="78" t="s">
        <v>99</v>
      </c>
      <c r="I95" s="81" t="s">
        <v>45</v>
      </c>
      <c r="J95">
        <f t="shared" si="1"/>
        <v>6.666666666666667</v>
      </c>
      <c r="K95">
        <v>9000</v>
      </c>
    </row>
    <row r="96" spans="1:11" x14ac:dyDescent="0.25">
      <c r="A96" s="315">
        <v>43105</v>
      </c>
      <c r="B96" s="82" t="s">
        <v>317</v>
      </c>
      <c r="C96" s="82" t="s">
        <v>283</v>
      </c>
      <c r="D96" s="78" t="s">
        <v>962</v>
      </c>
      <c r="E96" s="120">
        <v>15000</v>
      </c>
      <c r="F96" s="78" t="s">
        <v>52</v>
      </c>
      <c r="G96" s="80" t="s">
        <v>44</v>
      </c>
      <c r="H96" s="78" t="s">
        <v>75</v>
      </c>
      <c r="I96" s="81" t="s">
        <v>45</v>
      </c>
      <c r="J96">
        <f t="shared" si="1"/>
        <v>1.6666666666666667</v>
      </c>
      <c r="K96">
        <v>9000</v>
      </c>
    </row>
    <row r="97" spans="1:11" x14ac:dyDescent="0.25">
      <c r="A97" s="323">
        <v>43105</v>
      </c>
      <c r="B97" s="321" t="s">
        <v>318</v>
      </c>
      <c r="C97" s="321" t="s">
        <v>692</v>
      </c>
      <c r="D97" s="324" t="s">
        <v>561</v>
      </c>
      <c r="E97" s="325">
        <v>25000</v>
      </c>
      <c r="F97" s="324" t="s">
        <v>52</v>
      </c>
      <c r="G97" s="112" t="s">
        <v>44</v>
      </c>
      <c r="H97" s="324" t="s">
        <v>102</v>
      </c>
      <c r="I97" s="113" t="s">
        <v>45</v>
      </c>
      <c r="J97">
        <f t="shared" si="1"/>
        <v>2.7777777777777777</v>
      </c>
      <c r="K97">
        <v>9000</v>
      </c>
    </row>
    <row r="98" spans="1:11" x14ac:dyDescent="0.25">
      <c r="A98" s="77">
        <v>43105</v>
      </c>
      <c r="B98" s="78" t="s">
        <v>786</v>
      </c>
      <c r="C98" s="78" t="s">
        <v>481</v>
      </c>
      <c r="D98" s="78" t="s">
        <v>724</v>
      </c>
      <c r="E98" s="79">
        <v>100000</v>
      </c>
      <c r="F98" s="78" t="s">
        <v>48</v>
      </c>
      <c r="G98" s="80" t="s">
        <v>44</v>
      </c>
      <c r="H98" s="78" t="s">
        <v>787</v>
      </c>
      <c r="I98" s="81" t="s">
        <v>45</v>
      </c>
      <c r="J98">
        <f t="shared" si="1"/>
        <v>11.111111111111111</v>
      </c>
      <c r="K98">
        <v>9000</v>
      </c>
    </row>
    <row r="99" spans="1:11" x14ac:dyDescent="0.25">
      <c r="A99" s="77">
        <v>43105</v>
      </c>
      <c r="B99" s="78" t="s">
        <v>788</v>
      </c>
      <c r="C99" s="78" t="s">
        <v>481</v>
      </c>
      <c r="D99" s="78" t="s">
        <v>724</v>
      </c>
      <c r="E99" s="79">
        <v>100000</v>
      </c>
      <c r="F99" s="78" t="s">
        <v>48</v>
      </c>
      <c r="G99" s="80" t="s">
        <v>44</v>
      </c>
      <c r="H99" s="78" t="s">
        <v>789</v>
      </c>
      <c r="I99" s="81" t="s">
        <v>45</v>
      </c>
      <c r="J99">
        <f t="shared" si="1"/>
        <v>11.111111111111111</v>
      </c>
      <c r="K99">
        <v>9000</v>
      </c>
    </row>
    <row r="100" spans="1:11" x14ac:dyDescent="0.25">
      <c r="A100" s="77">
        <v>43105</v>
      </c>
      <c r="B100" s="78" t="s">
        <v>790</v>
      </c>
      <c r="C100" s="78" t="s">
        <v>481</v>
      </c>
      <c r="D100" s="78" t="s">
        <v>724</v>
      </c>
      <c r="E100" s="79">
        <v>100000</v>
      </c>
      <c r="F100" s="78" t="s">
        <v>48</v>
      </c>
      <c r="G100" s="80" t="s">
        <v>44</v>
      </c>
      <c r="H100" s="78" t="s">
        <v>791</v>
      </c>
      <c r="I100" s="81" t="s">
        <v>45</v>
      </c>
      <c r="J100">
        <f t="shared" si="1"/>
        <v>11.111111111111111</v>
      </c>
      <c r="K100">
        <v>9000</v>
      </c>
    </row>
    <row r="101" spans="1:11" x14ac:dyDescent="0.25">
      <c r="A101" s="77">
        <v>43105</v>
      </c>
      <c r="B101" s="78" t="s">
        <v>792</v>
      </c>
      <c r="C101" s="78" t="s">
        <v>481</v>
      </c>
      <c r="D101" s="78" t="s">
        <v>724</v>
      </c>
      <c r="E101" s="79">
        <v>100000</v>
      </c>
      <c r="F101" s="78" t="s">
        <v>48</v>
      </c>
      <c r="G101" s="80" t="s">
        <v>44</v>
      </c>
      <c r="H101" s="78" t="s">
        <v>793</v>
      </c>
      <c r="I101" s="81" t="s">
        <v>45</v>
      </c>
      <c r="J101">
        <f t="shared" si="1"/>
        <v>11.111111111111111</v>
      </c>
      <c r="K101">
        <v>9000</v>
      </c>
    </row>
    <row r="102" spans="1:11" x14ac:dyDescent="0.25">
      <c r="A102" s="77">
        <v>43105</v>
      </c>
      <c r="B102" s="78" t="s">
        <v>794</v>
      </c>
      <c r="C102" s="78" t="s">
        <v>481</v>
      </c>
      <c r="D102" s="78" t="s">
        <v>724</v>
      </c>
      <c r="E102" s="79">
        <v>100000</v>
      </c>
      <c r="F102" s="78" t="s">
        <v>48</v>
      </c>
      <c r="G102" s="80" t="s">
        <v>44</v>
      </c>
      <c r="H102" s="78" t="s">
        <v>795</v>
      </c>
      <c r="I102" s="81" t="s">
        <v>45</v>
      </c>
      <c r="J102">
        <f t="shared" si="1"/>
        <v>11.111111111111111</v>
      </c>
      <c r="K102">
        <v>9000</v>
      </c>
    </row>
    <row r="103" spans="1:11" x14ac:dyDescent="0.25">
      <c r="A103" s="77">
        <v>43105</v>
      </c>
      <c r="B103" s="78" t="s">
        <v>796</v>
      </c>
      <c r="C103" s="78" t="s">
        <v>481</v>
      </c>
      <c r="D103" s="78" t="s">
        <v>724</v>
      </c>
      <c r="E103" s="79">
        <v>100000</v>
      </c>
      <c r="F103" s="78" t="s">
        <v>48</v>
      </c>
      <c r="G103" s="80" t="s">
        <v>44</v>
      </c>
      <c r="H103" s="78" t="s">
        <v>797</v>
      </c>
      <c r="I103" s="81" t="s">
        <v>45</v>
      </c>
      <c r="J103">
        <f t="shared" si="1"/>
        <v>11.111111111111111</v>
      </c>
      <c r="K103">
        <v>9000</v>
      </c>
    </row>
    <row r="104" spans="1:11" x14ac:dyDescent="0.25">
      <c r="A104" s="77">
        <v>43105</v>
      </c>
      <c r="B104" s="78" t="s">
        <v>798</v>
      </c>
      <c r="C104" s="78" t="s">
        <v>481</v>
      </c>
      <c r="D104" s="78" t="s">
        <v>724</v>
      </c>
      <c r="E104" s="79">
        <v>100000</v>
      </c>
      <c r="F104" s="78" t="s">
        <v>48</v>
      </c>
      <c r="G104" s="80" t="s">
        <v>44</v>
      </c>
      <c r="H104" s="78" t="s">
        <v>799</v>
      </c>
      <c r="I104" s="81" t="s">
        <v>45</v>
      </c>
      <c r="J104">
        <f t="shared" si="1"/>
        <v>11.111111111111111</v>
      </c>
      <c r="K104">
        <v>9000</v>
      </c>
    </row>
    <row r="105" spans="1:11" x14ac:dyDescent="0.25">
      <c r="A105" s="77">
        <v>43105</v>
      </c>
      <c r="B105" s="78" t="s">
        <v>800</v>
      </c>
      <c r="C105" s="78" t="s">
        <v>481</v>
      </c>
      <c r="D105" s="78" t="s">
        <v>724</v>
      </c>
      <c r="E105" s="79">
        <v>100000</v>
      </c>
      <c r="F105" s="78" t="s">
        <v>48</v>
      </c>
      <c r="G105" s="80" t="s">
        <v>44</v>
      </c>
      <c r="H105" s="78" t="s">
        <v>801</v>
      </c>
      <c r="I105" s="81" t="s">
        <v>45</v>
      </c>
      <c r="J105">
        <f t="shared" si="1"/>
        <v>11.111111111111111</v>
      </c>
      <c r="K105">
        <v>9000</v>
      </c>
    </row>
    <row r="106" spans="1:11" x14ac:dyDescent="0.25">
      <c r="A106" s="77">
        <v>43105</v>
      </c>
      <c r="B106" s="78" t="s">
        <v>802</v>
      </c>
      <c r="C106" s="78" t="s">
        <v>481</v>
      </c>
      <c r="D106" s="78" t="s">
        <v>724</v>
      </c>
      <c r="E106" s="79">
        <v>100000</v>
      </c>
      <c r="F106" s="78" t="s">
        <v>48</v>
      </c>
      <c r="G106" s="80" t="s">
        <v>44</v>
      </c>
      <c r="H106" s="78" t="s">
        <v>803</v>
      </c>
      <c r="I106" s="81" t="s">
        <v>45</v>
      </c>
      <c r="J106">
        <f t="shared" si="1"/>
        <v>11.111111111111111</v>
      </c>
      <c r="K106">
        <v>9000</v>
      </c>
    </row>
    <row r="107" spans="1:11" x14ac:dyDescent="0.25">
      <c r="A107" s="77">
        <v>43105</v>
      </c>
      <c r="B107" s="78" t="s">
        <v>804</v>
      </c>
      <c r="C107" s="78" t="s">
        <v>481</v>
      </c>
      <c r="D107" s="78" t="s">
        <v>724</v>
      </c>
      <c r="E107" s="79">
        <v>100000</v>
      </c>
      <c r="F107" s="78" t="s">
        <v>48</v>
      </c>
      <c r="G107" s="80" t="s">
        <v>44</v>
      </c>
      <c r="H107" s="78" t="s">
        <v>805</v>
      </c>
      <c r="I107" s="81" t="s">
        <v>45</v>
      </c>
      <c r="J107">
        <f t="shared" si="1"/>
        <v>11.111111111111111</v>
      </c>
      <c r="K107">
        <v>9000</v>
      </c>
    </row>
    <row r="108" spans="1:11" x14ac:dyDescent="0.25">
      <c r="A108" s="77">
        <v>43105</v>
      </c>
      <c r="B108" s="78" t="s">
        <v>806</v>
      </c>
      <c r="C108" s="78" t="s">
        <v>481</v>
      </c>
      <c r="D108" s="78" t="s">
        <v>724</v>
      </c>
      <c r="E108" s="79">
        <v>100000</v>
      </c>
      <c r="F108" s="78" t="s">
        <v>48</v>
      </c>
      <c r="G108" s="80" t="s">
        <v>44</v>
      </c>
      <c r="H108" s="78" t="s">
        <v>807</v>
      </c>
      <c r="I108" s="81" t="s">
        <v>45</v>
      </c>
      <c r="J108">
        <f t="shared" si="1"/>
        <v>11.111111111111111</v>
      </c>
      <c r="K108">
        <v>9000</v>
      </c>
    </row>
    <row r="109" spans="1:11" x14ac:dyDescent="0.25">
      <c r="A109" s="77">
        <v>43105</v>
      </c>
      <c r="B109" s="78" t="s">
        <v>808</v>
      </c>
      <c r="C109" s="78" t="s">
        <v>481</v>
      </c>
      <c r="D109" s="78" t="s">
        <v>724</v>
      </c>
      <c r="E109" s="79">
        <v>100000</v>
      </c>
      <c r="F109" s="78" t="s">
        <v>48</v>
      </c>
      <c r="G109" s="80" t="s">
        <v>44</v>
      </c>
      <c r="H109" s="78" t="s">
        <v>809</v>
      </c>
      <c r="I109" s="81" t="s">
        <v>45</v>
      </c>
      <c r="J109">
        <f t="shared" si="1"/>
        <v>11.111111111111111</v>
      </c>
      <c r="K109">
        <v>9000</v>
      </c>
    </row>
    <row r="110" spans="1:11" x14ac:dyDescent="0.25">
      <c r="A110" s="77">
        <v>43105</v>
      </c>
      <c r="B110" s="78" t="s">
        <v>810</v>
      </c>
      <c r="C110" s="78" t="s">
        <v>481</v>
      </c>
      <c r="D110" s="78" t="s">
        <v>724</v>
      </c>
      <c r="E110" s="79">
        <v>100000</v>
      </c>
      <c r="F110" s="78" t="s">
        <v>48</v>
      </c>
      <c r="G110" s="80" t="s">
        <v>44</v>
      </c>
      <c r="H110" s="78" t="s">
        <v>811</v>
      </c>
      <c r="I110" s="81" t="s">
        <v>45</v>
      </c>
      <c r="J110">
        <f t="shared" si="1"/>
        <v>11.111111111111111</v>
      </c>
      <c r="K110">
        <v>9000</v>
      </c>
    </row>
    <row r="111" spans="1:11" x14ac:dyDescent="0.25">
      <c r="A111" s="77">
        <v>43105</v>
      </c>
      <c r="B111" s="78" t="s">
        <v>812</v>
      </c>
      <c r="C111" s="78" t="s">
        <v>481</v>
      </c>
      <c r="D111" s="78" t="s">
        <v>724</v>
      </c>
      <c r="E111" s="79">
        <v>100000</v>
      </c>
      <c r="F111" s="78" t="s">
        <v>48</v>
      </c>
      <c r="G111" s="80" t="s">
        <v>44</v>
      </c>
      <c r="H111" s="78" t="s">
        <v>813</v>
      </c>
      <c r="I111" s="81" t="s">
        <v>45</v>
      </c>
      <c r="J111">
        <f t="shared" si="1"/>
        <v>11.111111111111111</v>
      </c>
      <c r="K111">
        <v>9000</v>
      </c>
    </row>
    <row r="112" spans="1:11" x14ac:dyDescent="0.25">
      <c r="A112" s="108">
        <v>43105</v>
      </c>
      <c r="B112" s="78" t="s">
        <v>105</v>
      </c>
      <c r="C112" s="78" t="s">
        <v>283</v>
      </c>
      <c r="D112" s="78" t="s">
        <v>939</v>
      </c>
      <c r="E112" s="79">
        <v>160000</v>
      </c>
      <c r="F112" s="78" t="s">
        <v>34</v>
      </c>
      <c r="G112" s="80" t="s">
        <v>44</v>
      </c>
      <c r="H112" s="78" t="s">
        <v>106</v>
      </c>
      <c r="I112" s="81" t="s">
        <v>45</v>
      </c>
      <c r="J112">
        <f t="shared" si="1"/>
        <v>17.777777777777779</v>
      </c>
      <c r="K112">
        <v>9000</v>
      </c>
    </row>
    <row r="113" spans="1:11" x14ac:dyDescent="0.25">
      <c r="A113" s="108">
        <v>43105</v>
      </c>
      <c r="B113" s="78" t="s">
        <v>103</v>
      </c>
      <c r="C113" s="78" t="s">
        <v>304</v>
      </c>
      <c r="D113" s="81" t="s">
        <v>471</v>
      </c>
      <c r="E113" s="79">
        <v>400000</v>
      </c>
      <c r="F113" s="78" t="s">
        <v>468</v>
      </c>
      <c r="G113" s="80" t="s">
        <v>44</v>
      </c>
      <c r="H113" s="78" t="s">
        <v>104</v>
      </c>
      <c r="I113" s="81" t="s">
        <v>45</v>
      </c>
      <c r="J113">
        <f t="shared" si="1"/>
        <v>44.444444444444443</v>
      </c>
      <c r="K113">
        <v>9000</v>
      </c>
    </row>
    <row r="114" spans="1:11" x14ac:dyDescent="0.25">
      <c r="A114" s="315">
        <v>43108</v>
      </c>
      <c r="B114" s="82" t="s">
        <v>278</v>
      </c>
      <c r="C114" s="82" t="s">
        <v>283</v>
      </c>
      <c r="D114" s="82" t="s">
        <v>962</v>
      </c>
      <c r="E114" s="318">
        <v>15000</v>
      </c>
      <c r="F114" s="84" t="s">
        <v>76</v>
      </c>
      <c r="G114" s="80" t="s">
        <v>44</v>
      </c>
      <c r="H114" s="78" t="s">
        <v>46</v>
      </c>
      <c r="I114" s="81" t="s">
        <v>45</v>
      </c>
      <c r="J114">
        <f t="shared" si="1"/>
        <v>1.6666666666666667</v>
      </c>
      <c r="K114">
        <v>9000</v>
      </c>
    </row>
    <row r="115" spans="1:11" x14ac:dyDescent="0.25">
      <c r="A115" s="315">
        <v>43108</v>
      </c>
      <c r="B115" s="82" t="s">
        <v>285</v>
      </c>
      <c r="C115" s="82" t="s">
        <v>283</v>
      </c>
      <c r="D115" s="78" t="s">
        <v>962</v>
      </c>
      <c r="E115" s="120">
        <v>13000</v>
      </c>
      <c r="F115" s="78" t="s">
        <v>70</v>
      </c>
      <c r="G115" s="80" t="s">
        <v>44</v>
      </c>
      <c r="H115" s="78" t="s">
        <v>143</v>
      </c>
      <c r="I115" s="81" t="s">
        <v>45</v>
      </c>
      <c r="J115">
        <f t="shared" si="1"/>
        <v>1.4444444444444444</v>
      </c>
      <c r="K115">
        <v>9000</v>
      </c>
    </row>
    <row r="116" spans="1:11" x14ac:dyDescent="0.25">
      <c r="A116" s="315">
        <v>43108</v>
      </c>
      <c r="B116" s="80" t="s">
        <v>114</v>
      </c>
      <c r="C116" s="82" t="s">
        <v>304</v>
      </c>
      <c r="D116" s="78" t="s">
        <v>962</v>
      </c>
      <c r="E116" s="120">
        <v>10000</v>
      </c>
      <c r="F116" s="78" t="s">
        <v>70</v>
      </c>
      <c r="G116" s="80" t="s">
        <v>44</v>
      </c>
      <c r="H116" s="78" t="s">
        <v>249</v>
      </c>
      <c r="I116" s="81" t="s">
        <v>45</v>
      </c>
      <c r="J116">
        <f t="shared" si="1"/>
        <v>1.1111111111111112</v>
      </c>
      <c r="K116">
        <v>9000</v>
      </c>
    </row>
    <row r="117" spans="1:11" x14ac:dyDescent="0.25">
      <c r="A117" s="315">
        <v>43108</v>
      </c>
      <c r="B117" s="82" t="s">
        <v>305</v>
      </c>
      <c r="C117" s="82" t="s">
        <v>283</v>
      </c>
      <c r="D117" s="82" t="s">
        <v>962</v>
      </c>
      <c r="E117" s="120">
        <v>15000</v>
      </c>
      <c r="F117" s="84" t="s">
        <v>60</v>
      </c>
      <c r="G117" s="80" t="s">
        <v>44</v>
      </c>
      <c r="H117" s="78" t="s">
        <v>80</v>
      </c>
      <c r="I117" s="81" t="s">
        <v>45</v>
      </c>
      <c r="J117">
        <f t="shared" si="1"/>
        <v>1.6666666666666667</v>
      </c>
      <c r="K117">
        <v>9000</v>
      </c>
    </row>
    <row r="118" spans="1:11" x14ac:dyDescent="0.25">
      <c r="A118" s="315">
        <v>43108</v>
      </c>
      <c r="B118" s="78" t="s">
        <v>633</v>
      </c>
      <c r="C118" s="82" t="s">
        <v>283</v>
      </c>
      <c r="D118" s="82" t="s">
        <v>313</v>
      </c>
      <c r="E118" s="120">
        <v>16000</v>
      </c>
      <c r="F118" s="84" t="s">
        <v>314</v>
      </c>
      <c r="G118" s="80" t="s">
        <v>44</v>
      </c>
      <c r="H118" s="78" t="s">
        <v>83</v>
      </c>
      <c r="I118" s="81" t="s">
        <v>45</v>
      </c>
      <c r="J118">
        <f t="shared" si="1"/>
        <v>1.7777777777777777</v>
      </c>
      <c r="K118">
        <v>9000</v>
      </c>
    </row>
    <row r="119" spans="1:11" x14ac:dyDescent="0.25">
      <c r="A119" s="315">
        <v>43108</v>
      </c>
      <c r="B119" s="78" t="s">
        <v>635</v>
      </c>
      <c r="C119" s="82" t="s">
        <v>283</v>
      </c>
      <c r="D119" s="82" t="s">
        <v>313</v>
      </c>
      <c r="E119" s="120">
        <v>70000</v>
      </c>
      <c r="F119" s="78" t="s">
        <v>314</v>
      </c>
      <c r="G119" s="80" t="s">
        <v>44</v>
      </c>
      <c r="H119" s="78" t="s">
        <v>118</v>
      </c>
      <c r="I119" s="81" t="s">
        <v>45</v>
      </c>
      <c r="J119">
        <f t="shared" si="1"/>
        <v>7.7777777777777777</v>
      </c>
      <c r="K119">
        <v>9000</v>
      </c>
    </row>
    <row r="120" spans="1:11" x14ac:dyDescent="0.25">
      <c r="A120" s="315">
        <v>43108</v>
      </c>
      <c r="B120" s="82" t="s">
        <v>957</v>
      </c>
      <c r="C120" s="82" t="s">
        <v>283</v>
      </c>
      <c r="D120" s="78" t="s">
        <v>962</v>
      </c>
      <c r="E120" s="120">
        <v>15000</v>
      </c>
      <c r="F120" s="78" t="s">
        <v>52</v>
      </c>
      <c r="G120" s="80" t="s">
        <v>44</v>
      </c>
      <c r="H120" s="78" t="s">
        <v>129</v>
      </c>
      <c r="I120" s="81" t="s">
        <v>45</v>
      </c>
      <c r="J120">
        <f t="shared" si="1"/>
        <v>1.6666666666666667</v>
      </c>
      <c r="K120">
        <v>9000</v>
      </c>
    </row>
    <row r="121" spans="1:11" x14ac:dyDescent="0.25">
      <c r="A121" s="315">
        <v>43108</v>
      </c>
      <c r="B121" s="82" t="s">
        <v>319</v>
      </c>
      <c r="C121" s="82" t="s">
        <v>283</v>
      </c>
      <c r="D121" s="78" t="s">
        <v>962</v>
      </c>
      <c r="E121" s="120">
        <v>40000</v>
      </c>
      <c r="F121" s="78" t="s">
        <v>52</v>
      </c>
      <c r="G121" s="80" t="s">
        <v>44</v>
      </c>
      <c r="H121" s="78" t="s">
        <v>116</v>
      </c>
      <c r="I121" s="81" t="s">
        <v>45</v>
      </c>
      <c r="J121">
        <f t="shared" si="1"/>
        <v>4.4444444444444446</v>
      </c>
      <c r="K121">
        <v>9000</v>
      </c>
    </row>
    <row r="122" spans="1:11" x14ac:dyDescent="0.25">
      <c r="A122" s="108">
        <v>43108</v>
      </c>
      <c r="B122" s="78" t="s">
        <v>126</v>
      </c>
      <c r="C122" s="78" t="s">
        <v>283</v>
      </c>
      <c r="D122" s="78" t="s">
        <v>724</v>
      </c>
      <c r="E122" s="83">
        <v>50000</v>
      </c>
      <c r="F122" s="78" t="s">
        <v>48</v>
      </c>
      <c r="G122" s="80" t="s">
        <v>44</v>
      </c>
      <c r="H122" s="78" t="s">
        <v>127</v>
      </c>
      <c r="I122" s="81" t="s">
        <v>45</v>
      </c>
      <c r="J122">
        <f t="shared" si="1"/>
        <v>5.5555555555555554</v>
      </c>
      <c r="K122">
        <v>9000</v>
      </c>
    </row>
    <row r="123" spans="1:11" x14ac:dyDescent="0.25">
      <c r="A123" s="108">
        <v>43108</v>
      </c>
      <c r="B123" s="78" t="s">
        <v>134</v>
      </c>
      <c r="C123" s="78" t="s">
        <v>283</v>
      </c>
      <c r="D123" s="78" t="s">
        <v>724</v>
      </c>
      <c r="E123" s="79">
        <v>40000</v>
      </c>
      <c r="F123" s="78" t="s">
        <v>48</v>
      </c>
      <c r="G123" s="80" t="s">
        <v>44</v>
      </c>
      <c r="H123" s="78" t="s">
        <v>251</v>
      </c>
      <c r="I123" s="81" t="s">
        <v>45</v>
      </c>
      <c r="J123">
        <f t="shared" si="1"/>
        <v>4.4444444444444446</v>
      </c>
      <c r="K123">
        <v>9000</v>
      </c>
    </row>
    <row r="124" spans="1:11" x14ac:dyDescent="0.25">
      <c r="A124" s="108">
        <v>43108</v>
      </c>
      <c r="B124" s="78" t="s">
        <v>122</v>
      </c>
      <c r="C124" s="78" t="s">
        <v>283</v>
      </c>
      <c r="D124" s="78" t="s">
        <v>313</v>
      </c>
      <c r="E124" s="83">
        <v>150000</v>
      </c>
      <c r="F124" s="84" t="s">
        <v>56</v>
      </c>
      <c r="G124" s="80" t="s">
        <v>44</v>
      </c>
      <c r="H124" s="78" t="s">
        <v>123</v>
      </c>
      <c r="I124" s="81" t="s">
        <v>45</v>
      </c>
      <c r="J124">
        <f t="shared" si="1"/>
        <v>16.666666666666668</v>
      </c>
      <c r="K124">
        <v>9000</v>
      </c>
    </row>
    <row r="125" spans="1:11" x14ac:dyDescent="0.25">
      <c r="A125" s="108">
        <v>43108</v>
      </c>
      <c r="B125" s="78" t="s">
        <v>132</v>
      </c>
      <c r="C125" s="78" t="s">
        <v>283</v>
      </c>
      <c r="D125" s="78" t="s">
        <v>313</v>
      </c>
      <c r="E125" s="79">
        <v>70000</v>
      </c>
      <c r="F125" s="84" t="s">
        <v>56</v>
      </c>
      <c r="G125" s="80" t="s">
        <v>44</v>
      </c>
      <c r="H125" s="78" t="s">
        <v>250</v>
      </c>
      <c r="I125" s="81" t="s">
        <v>45</v>
      </c>
      <c r="J125">
        <f t="shared" si="1"/>
        <v>7.7777777777777777</v>
      </c>
      <c r="K125">
        <v>9000</v>
      </c>
    </row>
    <row r="126" spans="1:11" x14ac:dyDescent="0.25">
      <c r="A126" s="108">
        <v>43108</v>
      </c>
      <c r="B126" s="78" t="s">
        <v>121</v>
      </c>
      <c r="C126" s="78" t="s">
        <v>283</v>
      </c>
      <c r="D126" s="78" t="s">
        <v>939</v>
      </c>
      <c r="E126" s="83">
        <v>70000</v>
      </c>
      <c r="F126" s="78" t="s">
        <v>34</v>
      </c>
      <c r="G126" s="80" t="s">
        <v>44</v>
      </c>
      <c r="H126" s="78" t="s">
        <v>252</v>
      </c>
      <c r="I126" s="81" t="s">
        <v>45</v>
      </c>
      <c r="J126">
        <f t="shared" si="1"/>
        <v>7.7777777777777777</v>
      </c>
      <c r="K126">
        <v>9000</v>
      </c>
    </row>
    <row r="127" spans="1:11" x14ac:dyDescent="0.25">
      <c r="A127" s="108">
        <v>43108</v>
      </c>
      <c r="B127" s="80" t="s">
        <v>108</v>
      </c>
      <c r="C127" s="78" t="s">
        <v>692</v>
      </c>
      <c r="D127" s="81" t="s">
        <v>962</v>
      </c>
      <c r="E127" s="79">
        <v>2500000</v>
      </c>
      <c r="F127" s="78" t="s">
        <v>468</v>
      </c>
      <c r="G127" s="80" t="s">
        <v>44</v>
      </c>
      <c r="H127" s="78" t="s">
        <v>109</v>
      </c>
      <c r="I127" s="81" t="s">
        <v>45</v>
      </c>
      <c r="J127">
        <f t="shared" si="1"/>
        <v>277.77777777777777</v>
      </c>
      <c r="K127">
        <v>9000</v>
      </c>
    </row>
    <row r="128" spans="1:11" x14ac:dyDescent="0.25">
      <c r="A128" s="108">
        <v>43108</v>
      </c>
      <c r="B128" s="78" t="s">
        <v>119</v>
      </c>
      <c r="C128" s="78" t="s">
        <v>283</v>
      </c>
      <c r="D128" s="81" t="s">
        <v>471</v>
      </c>
      <c r="E128" s="83">
        <v>70000</v>
      </c>
      <c r="F128" s="78" t="s">
        <v>468</v>
      </c>
      <c r="G128" s="80" t="s">
        <v>44</v>
      </c>
      <c r="H128" s="78" t="s">
        <v>120</v>
      </c>
      <c r="I128" s="81" t="s">
        <v>45</v>
      </c>
      <c r="J128">
        <f t="shared" si="1"/>
        <v>7.7777777777777777</v>
      </c>
      <c r="K128">
        <v>9000</v>
      </c>
    </row>
    <row r="129" spans="1:11" x14ac:dyDescent="0.25">
      <c r="A129" s="108">
        <v>43108</v>
      </c>
      <c r="B129" s="78" t="s">
        <v>130</v>
      </c>
      <c r="C129" s="78" t="s">
        <v>283</v>
      </c>
      <c r="D129" s="81" t="s">
        <v>471</v>
      </c>
      <c r="E129" s="83">
        <v>150000</v>
      </c>
      <c r="F129" s="78" t="s">
        <v>468</v>
      </c>
      <c r="G129" s="80" t="s">
        <v>44</v>
      </c>
      <c r="H129" s="78" t="s">
        <v>131</v>
      </c>
      <c r="I129" s="81" t="s">
        <v>45</v>
      </c>
      <c r="J129">
        <f t="shared" si="1"/>
        <v>16.666666666666668</v>
      </c>
      <c r="K129">
        <v>9000</v>
      </c>
    </row>
    <row r="130" spans="1:11" x14ac:dyDescent="0.25">
      <c r="A130" s="108">
        <v>43108</v>
      </c>
      <c r="B130" s="78" t="s">
        <v>103</v>
      </c>
      <c r="C130" s="78" t="s">
        <v>304</v>
      </c>
      <c r="D130" s="81" t="s">
        <v>471</v>
      </c>
      <c r="E130" s="79">
        <v>400000</v>
      </c>
      <c r="F130" s="78" t="s">
        <v>468</v>
      </c>
      <c r="G130" s="80" t="s">
        <v>44</v>
      </c>
      <c r="H130" s="78" t="s">
        <v>135</v>
      </c>
      <c r="I130" s="81" t="s">
        <v>45</v>
      </c>
      <c r="J130">
        <f t="shared" si="1"/>
        <v>44.444444444444443</v>
      </c>
      <c r="K130">
        <v>9000</v>
      </c>
    </row>
    <row r="131" spans="1:11" x14ac:dyDescent="0.25">
      <c r="A131" s="108">
        <v>43108</v>
      </c>
      <c r="B131" s="78" t="s">
        <v>124</v>
      </c>
      <c r="C131" s="82" t="s">
        <v>283</v>
      </c>
      <c r="D131" s="82" t="s">
        <v>313</v>
      </c>
      <c r="E131" s="83">
        <v>52000</v>
      </c>
      <c r="F131" s="78" t="s">
        <v>86</v>
      </c>
      <c r="G131" s="80" t="s">
        <v>44</v>
      </c>
      <c r="H131" s="78" t="s">
        <v>125</v>
      </c>
      <c r="I131" s="81" t="s">
        <v>45</v>
      </c>
      <c r="J131">
        <f t="shared" si="1"/>
        <v>5.7777777777777777</v>
      </c>
      <c r="K131">
        <v>9000</v>
      </c>
    </row>
    <row r="132" spans="1:11" x14ac:dyDescent="0.25">
      <c r="A132" s="108">
        <v>43108</v>
      </c>
      <c r="B132" s="80" t="s">
        <v>989</v>
      </c>
      <c r="C132" s="78" t="s">
        <v>965</v>
      </c>
      <c r="D132" s="122" t="s">
        <v>313</v>
      </c>
      <c r="E132" s="79">
        <v>1750000</v>
      </c>
      <c r="F132" s="81" t="s">
        <v>978</v>
      </c>
      <c r="G132" s="80" t="s">
        <v>44</v>
      </c>
      <c r="H132" s="82" t="s">
        <v>1030</v>
      </c>
      <c r="I132" s="81" t="s">
        <v>45</v>
      </c>
      <c r="J132">
        <f t="shared" si="1"/>
        <v>194.44444444444446</v>
      </c>
      <c r="K132">
        <v>9000</v>
      </c>
    </row>
    <row r="133" spans="1:11" x14ac:dyDescent="0.25">
      <c r="A133" s="315">
        <v>43109</v>
      </c>
      <c r="B133" s="82" t="s">
        <v>278</v>
      </c>
      <c r="C133" s="82" t="s">
        <v>283</v>
      </c>
      <c r="D133" s="82" t="s">
        <v>962</v>
      </c>
      <c r="E133" s="318">
        <v>15000</v>
      </c>
      <c r="F133" s="78" t="s">
        <v>76</v>
      </c>
      <c r="G133" s="80" t="s">
        <v>44</v>
      </c>
      <c r="H133" s="78" t="s">
        <v>46</v>
      </c>
      <c r="I133" s="81" t="s">
        <v>45</v>
      </c>
      <c r="J133">
        <f t="shared" si="1"/>
        <v>1.6666666666666667</v>
      </c>
      <c r="K133">
        <v>9000</v>
      </c>
    </row>
    <row r="134" spans="1:11" x14ac:dyDescent="0.25">
      <c r="A134" s="315">
        <v>43109</v>
      </c>
      <c r="B134" s="82" t="s">
        <v>285</v>
      </c>
      <c r="C134" s="82" t="s">
        <v>283</v>
      </c>
      <c r="D134" s="82" t="s">
        <v>962</v>
      </c>
      <c r="E134" s="120">
        <v>62750</v>
      </c>
      <c r="F134" s="78" t="s">
        <v>70</v>
      </c>
      <c r="G134" s="80" t="s">
        <v>44</v>
      </c>
      <c r="H134" s="78" t="s">
        <v>143</v>
      </c>
      <c r="I134" s="81" t="s">
        <v>45</v>
      </c>
      <c r="J134">
        <f t="shared" si="1"/>
        <v>6.9722222222222223</v>
      </c>
      <c r="K134">
        <v>9000</v>
      </c>
    </row>
    <row r="135" spans="1:11" x14ac:dyDescent="0.25">
      <c r="A135" s="315">
        <v>43109</v>
      </c>
      <c r="B135" s="78" t="s">
        <v>145</v>
      </c>
      <c r="C135" s="82" t="s">
        <v>283</v>
      </c>
      <c r="D135" s="82" t="s">
        <v>962</v>
      </c>
      <c r="E135" s="120">
        <v>9500</v>
      </c>
      <c r="F135" s="78" t="s">
        <v>70</v>
      </c>
      <c r="G135" s="80" t="s">
        <v>44</v>
      </c>
      <c r="H135" s="78" t="s">
        <v>148</v>
      </c>
      <c r="I135" s="81" t="s">
        <v>45</v>
      </c>
      <c r="J135">
        <f t="shared" ref="J135:J198" si="2">E135/9000</f>
        <v>1.0555555555555556</v>
      </c>
      <c r="K135">
        <v>9000</v>
      </c>
    </row>
    <row r="136" spans="1:11" x14ac:dyDescent="0.25">
      <c r="A136" s="315">
        <v>43109</v>
      </c>
      <c r="B136" s="82" t="s">
        <v>859</v>
      </c>
      <c r="C136" s="82" t="s">
        <v>283</v>
      </c>
      <c r="D136" s="82" t="s">
        <v>962</v>
      </c>
      <c r="E136" s="120">
        <v>10000</v>
      </c>
      <c r="F136" s="78" t="s">
        <v>60</v>
      </c>
      <c r="G136" s="80" t="s">
        <v>44</v>
      </c>
      <c r="H136" s="78" t="s">
        <v>860</v>
      </c>
      <c r="I136" s="81" t="s">
        <v>45</v>
      </c>
      <c r="J136">
        <f t="shared" si="2"/>
        <v>1.1111111111111112</v>
      </c>
      <c r="K136">
        <v>9000</v>
      </c>
    </row>
    <row r="137" spans="1:11" x14ac:dyDescent="0.25">
      <c r="A137" s="315">
        <v>43109</v>
      </c>
      <c r="B137" s="82" t="s">
        <v>306</v>
      </c>
      <c r="C137" s="82" t="s">
        <v>283</v>
      </c>
      <c r="D137" s="82" t="s">
        <v>962</v>
      </c>
      <c r="E137" s="120">
        <v>60000</v>
      </c>
      <c r="F137" s="78" t="s">
        <v>60</v>
      </c>
      <c r="G137" s="80" t="s">
        <v>44</v>
      </c>
      <c r="H137" s="78" t="s">
        <v>858</v>
      </c>
      <c r="I137" s="81" t="s">
        <v>45</v>
      </c>
      <c r="J137">
        <f t="shared" si="2"/>
        <v>6.666666666666667</v>
      </c>
      <c r="K137">
        <v>9000</v>
      </c>
    </row>
    <row r="138" spans="1:11" x14ac:dyDescent="0.25">
      <c r="A138" s="315">
        <v>43109</v>
      </c>
      <c r="B138" s="82" t="s">
        <v>307</v>
      </c>
      <c r="C138" s="82" t="s">
        <v>283</v>
      </c>
      <c r="D138" s="82" t="s">
        <v>962</v>
      </c>
      <c r="E138" s="120">
        <v>5000</v>
      </c>
      <c r="F138" s="78" t="s">
        <v>60</v>
      </c>
      <c r="G138" s="80" t="s">
        <v>44</v>
      </c>
      <c r="H138" s="78" t="s">
        <v>862</v>
      </c>
      <c r="I138" s="81" t="s">
        <v>45</v>
      </c>
      <c r="J138">
        <f t="shared" si="2"/>
        <v>0.55555555555555558</v>
      </c>
      <c r="K138">
        <v>9000</v>
      </c>
    </row>
    <row r="139" spans="1:11" x14ac:dyDescent="0.25">
      <c r="A139" s="315">
        <v>43109</v>
      </c>
      <c r="B139" s="82" t="s">
        <v>312</v>
      </c>
      <c r="C139" s="82" t="s">
        <v>304</v>
      </c>
      <c r="D139" s="82" t="s">
        <v>962</v>
      </c>
      <c r="E139" s="120">
        <v>10000</v>
      </c>
      <c r="F139" s="78" t="s">
        <v>60</v>
      </c>
      <c r="G139" s="80" t="s">
        <v>44</v>
      </c>
      <c r="H139" s="78" t="s">
        <v>46</v>
      </c>
      <c r="I139" s="81" t="s">
        <v>45</v>
      </c>
      <c r="J139">
        <f t="shared" si="2"/>
        <v>1.1111111111111112</v>
      </c>
      <c r="K139">
        <v>9000</v>
      </c>
    </row>
    <row r="140" spans="1:11" x14ac:dyDescent="0.25">
      <c r="A140" s="315">
        <v>43109</v>
      </c>
      <c r="B140" s="82" t="s">
        <v>349</v>
      </c>
      <c r="C140" s="82" t="s">
        <v>349</v>
      </c>
      <c r="D140" s="82" t="s">
        <v>962</v>
      </c>
      <c r="E140" s="120">
        <v>80000</v>
      </c>
      <c r="F140" s="78" t="s">
        <v>60</v>
      </c>
      <c r="G140" s="80" t="s">
        <v>44</v>
      </c>
      <c r="H140" s="78" t="s">
        <v>866</v>
      </c>
      <c r="I140" s="81" t="s">
        <v>45</v>
      </c>
      <c r="J140">
        <f t="shared" si="2"/>
        <v>8.8888888888888893</v>
      </c>
      <c r="K140">
        <v>9000</v>
      </c>
    </row>
    <row r="141" spans="1:11" x14ac:dyDescent="0.25">
      <c r="A141" s="315">
        <v>43109</v>
      </c>
      <c r="B141" s="78" t="s">
        <v>633</v>
      </c>
      <c r="C141" s="82" t="s">
        <v>283</v>
      </c>
      <c r="D141" s="82" t="s">
        <v>313</v>
      </c>
      <c r="E141" s="120">
        <v>16000</v>
      </c>
      <c r="F141" s="78" t="s">
        <v>314</v>
      </c>
      <c r="G141" s="80" t="s">
        <v>44</v>
      </c>
      <c r="H141" s="78" t="s">
        <v>83</v>
      </c>
      <c r="I141" s="81" t="s">
        <v>45</v>
      </c>
      <c r="J141">
        <f t="shared" si="2"/>
        <v>1.7777777777777777</v>
      </c>
      <c r="K141">
        <v>9000</v>
      </c>
    </row>
    <row r="142" spans="1:11" x14ac:dyDescent="0.25">
      <c r="A142" s="315">
        <v>43109</v>
      </c>
      <c r="B142" s="78" t="s">
        <v>657</v>
      </c>
      <c r="C142" s="82" t="s">
        <v>1095</v>
      </c>
      <c r="D142" s="82" t="s">
        <v>313</v>
      </c>
      <c r="E142" s="120">
        <v>60000</v>
      </c>
      <c r="F142" s="78" t="s">
        <v>314</v>
      </c>
      <c r="G142" s="80" t="s">
        <v>44</v>
      </c>
      <c r="H142" s="78" t="s">
        <v>137</v>
      </c>
      <c r="I142" s="81" t="s">
        <v>45</v>
      </c>
      <c r="J142">
        <f t="shared" si="2"/>
        <v>6.666666666666667</v>
      </c>
      <c r="K142">
        <v>9000</v>
      </c>
    </row>
    <row r="143" spans="1:11" x14ac:dyDescent="0.25">
      <c r="A143" s="315">
        <v>43109</v>
      </c>
      <c r="B143" s="78" t="s">
        <v>636</v>
      </c>
      <c r="C143" s="82" t="s">
        <v>1095</v>
      </c>
      <c r="D143" s="82" t="s">
        <v>313</v>
      </c>
      <c r="E143" s="120">
        <v>20000</v>
      </c>
      <c r="F143" s="78" t="s">
        <v>314</v>
      </c>
      <c r="G143" s="80" t="s">
        <v>44</v>
      </c>
      <c r="H143" s="78" t="s">
        <v>141</v>
      </c>
      <c r="I143" s="81" t="s">
        <v>45</v>
      </c>
      <c r="J143">
        <f t="shared" si="2"/>
        <v>2.2222222222222223</v>
      </c>
      <c r="K143">
        <v>9000</v>
      </c>
    </row>
    <row r="144" spans="1:11" x14ac:dyDescent="0.25">
      <c r="A144" s="315">
        <v>43109</v>
      </c>
      <c r="B144" s="78" t="s">
        <v>659</v>
      </c>
      <c r="C144" s="78" t="s">
        <v>470</v>
      </c>
      <c r="D144" s="78" t="s">
        <v>471</v>
      </c>
      <c r="E144" s="120">
        <v>30000</v>
      </c>
      <c r="F144" s="78" t="s">
        <v>314</v>
      </c>
      <c r="G144" s="80" t="s">
        <v>44</v>
      </c>
      <c r="H144" s="78" t="s">
        <v>146</v>
      </c>
      <c r="I144" s="81" t="s">
        <v>45</v>
      </c>
      <c r="J144">
        <f t="shared" si="2"/>
        <v>3.3333333333333335</v>
      </c>
      <c r="K144">
        <v>9000</v>
      </c>
    </row>
    <row r="145" spans="1:11" x14ac:dyDescent="0.25">
      <c r="A145" s="315">
        <v>43109</v>
      </c>
      <c r="B145" s="78" t="s">
        <v>660</v>
      </c>
      <c r="C145" s="82" t="s">
        <v>283</v>
      </c>
      <c r="D145" s="82" t="s">
        <v>313</v>
      </c>
      <c r="E145" s="120">
        <v>60000</v>
      </c>
      <c r="F145" s="78" t="s">
        <v>314</v>
      </c>
      <c r="G145" s="80" t="s">
        <v>44</v>
      </c>
      <c r="H145" s="78" t="s">
        <v>156</v>
      </c>
      <c r="I145" s="81" t="s">
        <v>45</v>
      </c>
      <c r="J145">
        <f t="shared" si="2"/>
        <v>6.666666666666667</v>
      </c>
      <c r="K145">
        <v>9000</v>
      </c>
    </row>
    <row r="146" spans="1:11" x14ac:dyDescent="0.25">
      <c r="A146" s="315">
        <v>43109</v>
      </c>
      <c r="B146" s="82" t="s">
        <v>317</v>
      </c>
      <c r="C146" s="82" t="s">
        <v>283</v>
      </c>
      <c r="D146" s="78" t="s">
        <v>962</v>
      </c>
      <c r="E146" s="120">
        <v>15000</v>
      </c>
      <c r="F146" s="78" t="s">
        <v>52</v>
      </c>
      <c r="G146" s="80" t="s">
        <v>44</v>
      </c>
      <c r="H146" s="78" t="s">
        <v>129</v>
      </c>
      <c r="I146" s="81" t="s">
        <v>45</v>
      </c>
      <c r="J146">
        <f t="shared" si="2"/>
        <v>1.6666666666666667</v>
      </c>
      <c r="K146">
        <v>9000</v>
      </c>
    </row>
    <row r="147" spans="1:11" x14ac:dyDescent="0.25">
      <c r="A147" s="315">
        <v>43109</v>
      </c>
      <c r="B147" s="82" t="s">
        <v>347</v>
      </c>
      <c r="C147" s="78" t="s">
        <v>283</v>
      </c>
      <c r="D147" s="78" t="s">
        <v>313</v>
      </c>
      <c r="E147" s="120">
        <v>70000</v>
      </c>
      <c r="F147" s="78" t="s">
        <v>110</v>
      </c>
      <c r="G147" s="80" t="s">
        <v>44</v>
      </c>
      <c r="H147" s="78" t="s">
        <v>542</v>
      </c>
      <c r="I147" s="81" t="s">
        <v>45</v>
      </c>
      <c r="J147">
        <f t="shared" si="2"/>
        <v>7.7777777777777777</v>
      </c>
      <c r="K147">
        <v>9000</v>
      </c>
    </row>
    <row r="148" spans="1:11" x14ac:dyDescent="0.25">
      <c r="A148" s="315">
        <v>43109</v>
      </c>
      <c r="B148" s="78" t="s">
        <v>814</v>
      </c>
      <c r="C148" s="78" t="s">
        <v>481</v>
      </c>
      <c r="D148" s="78" t="s">
        <v>724</v>
      </c>
      <c r="E148" s="120">
        <v>100000</v>
      </c>
      <c r="F148" s="78" t="s">
        <v>48</v>
      </c>
      <c r="G148" s="80" t="s">
        <v>44</v>
      </c>
      <c r="H148" s="78" t="s">
        <v>815</v>
      </c>
      <c r="I148" s="81" t="s">
        <v>45</v>
      </c>
      <c r="J148">
        <f t="shared" si="2"/>
        <v>11.111111111111111</v>
      </c>
      <c r="K148">
        <v>9000</v>
      </c>
    </row>
    <row r="149" spans="1:11" x14ac:dyDescent="0.25">
      <c r="A149" s="77">
        <v>43109</v>
      </c>
      <c r="B149" s="78" t="s">
        <v>816</v>
      </c>
      <c r="C149" s="78" t="s">
        <v>481</v>
      </c>
      <c r="D149" s="78" t="s">
        <v>724</v>
      </c>
      <c r="E149" s="83">
        <v>100000</v>
      </c>
      <c r="F149" s="78" t="s">
        <v>48</v>
      </c>
      <c r="G149" s="80" t="s">
        <v>44</v>
      </c>
      <c r="H149" s="78" t="s">
        <v>817</v>
      </c>
      <c r="I149" s="81" t="s">
        <v>45</v>
      </c>
      <c r="J149">
        <f t="shared" si="2"/>
        <v>11.111111111111111</v>
      </c>
      <c r="K149">
        <v>9000</v>
      </c>
    </row>
    <row r="150" spans="1:11" x14ac:dyDescent="0.25">
      <c r="A150" s="77">
        <v>43109</v>
      </c>
      <c r="B150" s="78" t="s">
        <v>818</v>
      </c>
      <c r="C150" s="78" t="s">
        <v>481</v>
      </c>
      <c r="D150" s="78" t="s">
        <v>724</v>
      </c>
      <c r="E150" s="79">
        <v>100000</v>
      </c>
      <c r="F150" s="78" t="s">
        <v>48</v>
      </c>
      <c r="G150" s="80" t="s">
        <v>44</v>
      </c>
      <c r="H150" s="78" t="s">
        <v>819</v>
      </c>
      <c r="I150" s="81" t="s">
        <v>45</v>
      </c>
      <c r="J150">
        <f t="shared" si="2"/>
        <v>11.111111111111111</v>
      </c>
      <c r="K150">
        <v>9000</v>
      </c>
    </row>
    <row r="151" spans="1:11" x14ac:dyDescent="0.25">
      <c r="A151" s="77">
        <v>43109</v>
      </c>
      <c r="B151" s="78" t="s">
        <v>820</v>
      </c>
      <c r="C151" s="78" t="s">
        <v>481</v>
      </c>
      <c r="D151" s="78" t="s">
        <v>724</v>
      </c>
      <c r="E151" s="79">
        <v>100000</v>
      </c>
      <c r="F151" s="78" t="s">
        <v>48</v>
      </c>
      <c r="G151" s="80" t="s">
        <v>44</v>
      </c>
      <c r="H151" s="78" t="s">
        <v>821</v>
      </c>
      <c r="I151" s="81" t="s">
        <v>45</v>
      </c>
      <c r="J151">
        <f t="shared" si="2"/>
        <v>11.111111111111111</v>
      </c>
      <c r="K151">
        <v>9000</v>
      </c>
    </row>
    <row r="152" spans="1:11" x14ac:dyDescent="0.25">
      <c r="A152" s="77">
        <v>43109</v>
      </c>
      <c r="B152" s="78" t="s">
        <v>822</v>
      </c>
      <c r="C152" s="78" t="s">
        <v>481</v>
      </c>
      <c r="D152" s="78" t="s">
        <v>724</v>
      </c>
      <c r="E152" s="79">
        <v>100000</v>
      </c>
      <c r="F152" s="78" t="s">
        <v>48</v>
      </c>
      <c r="G152" s="80" t="s">
        <v>44</v>
      </c>
      <c r="H152" s="78" t="s">
        <v>823</v>
      </c>
      <c r="I152" s="81" t="s">
        <v>45</v>
      </c>
      <c r="J152">
        <f t="shared" si="2"/>
        <v>11.111111111111111</v>
      </c>
      <c r="K152">
        <v>9000</v>
      </c>
    </row>
    <row r="153" spans="1:11" x14ac:dyDescent="0.25">
      <c r="A153" s="77">
        <v>43109</v>
      </c>
      <c r="B153" s="78" t="s">
        <v>933</v>
      </c>
      <c r="C153" s="78" t="s">
        <v>283</v>
      </c>
      <c r="D153" s="78" t="s">
        <v>313</v>
      </c>
      <c r="E153" s="83">
        <v>20000</v>
      </c>
      <c r="F153" s="84" t="s">
        <v>56</v>
      </c>
      <c r="G153" s="80" t="s">
        <v>44</v>
      </c>
      <c r="H153" s="78" t="s">
        <v>150</v>
      </c>
      <c r="I153" s="81" t="s">
        <v>45</v>
      </c>
      <c r="J153">
        <f t="shared" si="2"/>
        <v>2.2222222222222223</v>
      </c>
      <c r="K153">
        <v>9000</v>
      </c>
    </row>
    <row r="154" spans="1:11" x14ac:dyDescent="0.25">
      <c r="A154" s="108">
        <v>43109</v>
      </c>
      <c r="B154" s="78" t="s">
        <v>934</v>
      </c>
      <c r="C154" s="78" t="s">
        <v>283</v>
      </c>
      <c r="D154" s="78" t="s">
        <v>313</v>
      </c>
      <c r="E154" s="83">
        <v>30000</v>
      </c>
      <c r="F154" s="84" t="s">
        <v>56</v>
      </c>
      <c r="G154" s="80" t="s">
        <v>44</v>
      </c>
      <c r="H154" s="78" t="s">
        <v>158</v>
      </c>
      <c r="I154" s="81" t="s">
        <v>45</v>
      </c>
      <c r="J154">
        <f t="shared" si="2"/>
        <v>3.3333333333333335</v>
      </c>
      <c r="K154">
        <v>9000</v>
      </c>
    </row>
    <row r="155" spans="1:11" x14ac:dyDescent="0.25">
      <c r="A155" s="108">
        <v>43109</v>
      </c>
      <c r="B155" s="78" t="s">
        <v>136</v>
      </c>
      <c r="C155" s="78" t="s">
        <v>283</v>
      </c>
      <c r="D155" s="78" t="s">
        <v>939</v>
      </c>
      <c r="E155" s="83">
        <v>160000</v>
      </c>
      <c r="F155" s="78" t="s">
        <v>34</v>
      </c>
      <c r="G155" s="80" t="s">
        <v>44</v>
      </c>
      <c r="H155" s="78" t="s">
        <v>139</v>
      </c>
      <c r="I155" s="81" t="s">
        <v>45</v>
      </c>
      <c r="J155">
        <f t="shared" si="2"/>
        <v>17.777777777777779</v>
      </c>
      <c r="K155">
        <v>9000</v>
      </c>
    </row>
    <row r="156" spans="1:11" x14ac:dyDescent="0.25">
      <c r="A156" s="320">
        <v>43109</v>
      </c>
      <c r="B156" s="324" t="s">
        <v>149</v>
      </c>
      <c r="C156" s="324" t="s">
        <v>967</v>
      </c>
      <c r="D156" s="113" t="s">
        <v>471</v>
      </c>
      <c r="E156" s="116">
        <v>100000</v>
      </c>
      <c r="F156" s="324" t="s">
        <v>468</v>
      </c>
      <c r="G156" s="112" t="s">
        <v>44</v>
      </c>
      <c r="H156" s="324" t="s">
        <v>152</v>
      </c>
      <c r="I156" s="113" t="s">
        <v>45</v>
      </c>
      <c r="J156">
        <f t="shared" si="2"/>
        <v>11.111111111111111</v>
      </c>
      <c r="K156">
        <v>9000</v>
      </c>
    </row>
    <row r="157" spans="1:11" x14ac:dyDescent="0.25">
      <c r="A157" s="108">
        <v>43109</v>
      </c>
      <c r="B157" s="82" t="s">
        <v>278</v>
      </c>
      <c r="C157" s="82" t="s">
        <v>283</v>
      </c>
      <c r="D157" s="82" t="s">
        <v>962</v>
      </c>
      <c r="E157" s="318">
        <v>15000</v>
      </c>
      <c r="F157" s="78" t="s">
        <v>76</v>
      </c>
      <c r="G157" s="80" t="s">
        <v>44</v>
      </c>
      <c r="H157" s="78" t="s">
        <v>46</v>
      </c>
      <c r="I157" s="81" t="s">
        <v>45</v>
      </c>
      <c r="J157">
        <f t="shared" si="2"/>
        <v>1.6666666666666667</v>
      </c>
      <c r="K157">
        <v>9000</v>
      </c>
    </row>
    <row r="158" spans="1:11" x14ac:dyDescent="0.25">
      <c r="A158" s="108">
        <v>43109</v>
      </c>
      <c r="B158" s="78" t="s">
        <v>155</v>
      </c>
      <c r="C158" s="78" t="s">
        <v>470</v>
      </c>
      <c r="D158" s="78" t="s">
        <v>471</v>
      </c>
      <c r="E158" s="318">
        <v>20000</v>
      </c>
      <c r="F158" s="78" t="s">
        <v>314</v>
      </c>
      <c r="G158" s="80" t="s">
        <v>44</v>
      </c>
      <c r="H158" s="78" t="s">
        <v>165</v>
      </c>
      <c r="I158" s="81" t="s">
        <v>45</v>
      </c>
      <c r="J158">
        <f t="shared" si="2"/>
        <v>2.2222222222222223</v>
      </c>
      <c r="K158">
        <v>9000</v>
      </c>
    </row>
    <row r="159" spans="1:11" x14ac:dyDescent="0.25">
      <c r="A159" s="315">
        <v>43110</v>
      </c>
      <c r="B159" s="78" t="s">
        <v>166</v>
      </c>
      <c r="C159" s="82" t="s">
        <v>304</v>
      </c>
      <c r="D159" s="82" t="s">
        <v>962</v>
      </c>
      <c r="E159" s="120">
        <v>15000</v>
      </c>
      <c r="F159" s="78" t="s">
        <v>70</v>
      </c>
      <c r="G159" s="80" t="s">
        <v>44</v>
      </c>
      <c r="H159" s="78" t="s">
        <v>46</v>
      </c>
      <c r="I159" s="81" t="s">
        <v>45</v>
      </c>
      <c r="J159">
        <f t="shared" si="2"/>
        <v>1.6666666666666667</v>
      </c>
      <c r="K159">
        <v>9000</v>
      </c>
    </row>
    <row r="160" spans="1:11" x14ac:dyDescent="0.25">
      <c r="A160" s="315">
        <v>43110</v>
      </c>
      <c r="B160" s="82" t="s">
        <v>286</v>
      </c>
      <c r="C160" s="82" t="s">
        <v>283</v>
      </c>
      <c r="D160" s="82" t="s">
        <v>962</v>
      </c>
      <c r="E160" s="83">
        <v>28500</v>
      </c>
      <c r="F160" s="78" t="s">
        <v>70</v>
      </c>
      <c r="G160" s="80" t="s">
        <v>44</v>
      </c>
      <c r="H160" s="78" t="s">
        <v>169</v>
      </c>
      <c r="I160" s="81" t="s">
        <v>45</v>
      </c>
      <c r="J160">
        <f t="shared" si="2"/>
        <v>3.1666666666666665</v>
      </c>
      <c r="K160">
        <v>9000</v>
      </c>
    </row>
    <row r="161" spans="1:11" x14ac:dyDescent="0.25">
      <c r="A161" s="315">
        <v>43110</v>
      </c>
      <c r="B161" s="82" t="s">
        <v>285</v>
      </c>
      <c r="C161" s="82" t="s">
        <v>283</v>
      </c>
      <c r="D161" s="82" t="s">
        <v>962</v>
      </c>
      <c r="E161" s="120">
        <v>13000</v>
      </c>
      <c r="F161" s="78" t="s">
        <v>70</v>
      </c>
      <c r="G161" s="80" t="s">
        <v>44</v>
      </c>
      <c r="H161" s="78" t="s">
        <v>46</v>
      </c>
      <c r="I161" s="81" t="s">
        <v>45</v>
      </c>
      <c r="J161">
        <f t="shared" si="2"/>
        <v>1.4444444444444444</v>
      </c>
      <c r="K161">
        <v>9000</v>
      </c>
    </row>
    <row r="162" spans="1:11" x14ac:dyDescent="0.25">
      <c r="A162" s="315">
        <v>43110</v>
      </c>
      <c r="B162" s="82" t="s">
        <v>349</v>
      </c>
      <c r="C162" s="82" t="s">
        <v>349</v>
      </c>
      <c r="D162" s="82" t="s">
        <v>962</v>
      </c>
      <c r="E162" s="120">
        <v>80000</v>
      </c>
      <c r="F162" s="78" t="s">
        <v>60</v>
      </c>
      <c r="G162" s="80" t="s">
        <v>44</v>
      </c>
      <c r="H162" s="78" t="s">
        <v>865</v>
      </c>
      <c r="I162" s="81" t="s">
        <v>45</v>
      </c>
      <c r="J162">
        <f t="shared" si="2"/>
        <v>8.8888888888888893</v>
      </c>
      <c r="K162">
        <v>9000</v>
      </c>
    </row>
    <row r="163" spans="1:11" x14ac:dyDescent="0.25">
      <c r="A163" s="315">
        <v>43110</v>
      </c>
      <c r="B163" s="78" t="s">
        <v>633</v>
      </c>
      <c r="C163" s="82" t="s">
        <v>283</v>
      </c>
      <c r="D163" s="82" t="s">
        <v>313</v>
      </c>
      <c r="E163" s="120">
        <v>16000</v>
      </c>
      <c r="F163" s="78" t="s">
        <v>314</v>
      </c>
      <c r="G163" s="80" t="s">
        <v>44</v>
      </c>
      <c r="H163" s="78" t="s">
        <v>154</v>
      </c>
      <c r="I163" s="81" t="s">
        <v>45</v>
      </c>
      <c r="J163">
        <f t="shared" si="2"/>
        <v>1.7777777777777777</v>
      </c>
      <c r="K163">
        <v>9000</v>
      </c>
    </row>
    <row r="164" spans="1:11" x14ac:dyDescent="0.25">
      <c r="A164" s="315">
        <v>43110</v>
      </c>
      <c r="B164" s="82" t="s">
        <v>317</v>
      </c>
      <c r="C164" s="82" t="s">
        <v>320</v>
      </c>
      <c r="D164" s="78" t="s">
        <v>962</v>
      </c>
      <c r="E164" s="120">
        <v>15000</v>
      </c>
      <c r="F164" s="78" t="s">
        <v>52</v>
      </c>
      <c r="G164" s="80" t="s">
        <v>44</v>
      </c>
      <c r="H164" s="78" t="s">
        <v>129</v>
      </c>
      <c r="I164" s="81" t="s">
        <v>45</v>
      </c>
      <c r="J164">
        <f t="shared" si="2"/>
        <v>1.6666666666666667</v>
      </c>
      <c r="K164">
        <v>9000</v>
      </c>
    </row>
    <row r="165" spans="1:11" x14ac:dyDescent="0.25">
      <c r="A165" s="315">
        <v>43110</v>
      </c>
      <c r="B165" s="78" t="s">
        <v>159</v>
      </c>
      <c r="C165" s="78" t="s">
        <v>283</v>
      </c>
      <c r="D165" s="78" t="s">
        <v>313</v>
      </c>
      <c r="E165" s="83">
        <v>65000</v>
      </c>
      <c r="F165" s="84" t="s">
        <v>56</v>
      </c>
      <c r="G165" s="80" t="s">
        <v>44</v>
      </c>
      <c r="H165" s="78" t="s">
        <v>161</v>
      </c>
      <c r="I165" s="81" t="s">
        <v>45</v>
      </c>
      <c r="J165">
        <f t="shared" si="2"/>
        <v>7.2222222222222223</v>
      </c>
      <c r="K165">
        <v>9000</v>
      </c>
    </row>
    <row r="166" spans="1:11" x14ac:dyDescent="0.25">
      <c r="A166" s="108">
        <v>43110</v>
      </c>
      <c r="B166" s="78" t="s">
        <v>163</v>
      </c>
      <c r="C166" s="78" t="s">
        <v>283</v>
      </c>
      <c r="D166" s="78" t="s">
        <v>313</v>
      </c>
      <c r="E166" s="83">
        <v>10000</v>
      </c>
      <c r="F166" s="84" t="s">
        <v>56</v>
      </c>
      <c r="G166" s="80" t="s">
        <v>44</v>
      </c>
      <c r="H166" s="78" t="s">
        <v>167</v>
      </c>
      <c r="I166" s="81" t="s">
        <v>45</v>
      </c>
      <c r="J166">
        <f t="shared" si="2"/>
        <v>1.1111111111111112</v>
      </c>
      <c r="K166">
        <v>9000</v>
      </c>
    </row>
    <row r="167" spans="1:11" x14ac:dyDescent="0.25">
      <c r="A167" s="320">
        <v>43110</v>
      </c>
      <c r="B167" s="324" t="s">
        <v>171</v>
      </c>
      <c r="C167" s="324" t="s">
        <v>967</v>
      </c>
      <c r="D167" s="113" t="s">
        <v>471</v>
      </c>
      <c r="E167" s="116">
        <v>75000</v>
      </c>
      <c r="F167" s="324" t="s">
        <v>468</v>
      </c>
      <c r="G167" s="112" t="s">
        <v>44</v>
      </c>
      <c r="H167" s="324" t="s">
        <v>172</v>
      </c>
      <c r="I167" s="113" t="s">
        <v>45</v>
      </c>
      <c r="J167">
        <f t="shared" si="2"/>
        <v>8.3333333333333339</v>
      </c>
      <c r="K167">
        <v>9000</v>
      </c>
    </row>
    <row r="168" spans="1:11" x14ac:dyDescent="0.25">
      <c r="A168" s="108">
        <v>43110</v>
      </c>
      <c r="B168" s="82" t="s">
        <v>278</v>
      </c>
      <c r="C168" s="82" t="s">
        <v>283</v>
      </c>
      <c r="D168" s="82" t="s">
        <v>962</v>
      </c>
      <c r="E168" s="318">
        <v>15000</v>
      </c>
      <c r="F168" s="78" t="s">
        <v>76</v>
      </c>
      <c r="G168" s="80" t="s">
        <v>44</v>
      </c>
      <c r="H168" s="78" t="s">
        <v>46</v>
      </c>
      <c r="I168" s="81" t="s">
        <v>45</v>
      </c>
      <c r="J168">
        <f t="shared" si="2"/>
        <v>1.6666666666666667</v>
      </c>
      <c r="K168">
        <v>9000</v>
      </c>
    </row>
    <row r="169" spans="1:11" x14ac:dyDescent="0.25">
      <c r="A169" s="315">
        <v>43111</v>
      </c>
      <c r="B169" s="82" t="s">
        <v>285</v>
      </c>
      <c r="C169" s="82" t="s">
        <v>283</v>
      </c>
      <c r="D169" s="82" t="s">
        <v>962</v>
      </c>
      <c r="E169" s="120">
        <v>13000</v>
      </c>
      <c r="F169" s="78" t="s">
        <v>70</v>
      </c>
      <c r="G169" s="80" t="s">
        <v>44</v>
      </c>
      <c r="H169" s="78" t="s">
        <v>46</v>
      </c>
      <c r="I169" s="81" t="s">
        <v>45</v>
      </c>
      <c r="J169">
        <f t="shared" si="2"/>
        <v>1.4444444444444444</v>
      </c>
      <c r="K169">
        <v>9000</v>
      </c>
    </row>
    <row r="170" spans="1:11" x14ac:dyDescent="0.25">
      <c r="A170" s="315">
        <v>43111</v>
      </c>
      <c r="B170" s="82" t="s">
        <v>308</v>
      </c>
      <c r="C170" s="82" t="s">
        <v>349</v>
      </c>
      <c r="D170" s="82" t="s">
        <v>962</v>
      </c>
      <c r="E170" s="120">
        <v>300000</v>
      </c>
      <c r="F170" s="78" t="s">
        <v>60</v>
      </c>
      <c r="G170" s="80" t="s">
        <v>44</v>
      </c>
      <c r="H170" s="78" t="s">
        <v>857</v>
      </c>
      <c r="I170" s="81" t="s">
        <v>45</v>
      </c>
      <c r="J170">
        <f t="shared" si="2"/>
        <v>33.333333333333336</v>
      </c>
      <c r="K170">
        <v>9000</v>
      </c>
    </row>
    <row r="171" spans="1:11" x14ac:dyDescent="0.25">
      <c r="A171" s="315">
        <v>43111</v>
      </c>
      <c r="B171" s="82" t="s">
        <v>308</v>
      </c>
      <c r="C171" s="82" t="s">
        <v>349</v>
      </c>
      <c r="D171" s="82" t="s">
        <v>962</v>
      </c>
      <c r="E171" s="120">
        <v>300000</v>
      </c>
      <c r="F171" s="78" t="s">
        <v>60</v>
      </c>
      <c r="G171" s="80" t="s">
        <v>44</v>
      </c>
      <c r="H171" s="78" t="s">
        <v>857</v>
      </c>
      <c r="I171" s="81" t="s">
        <v>45</v>
      </c>
      <c r="J171">
        <f t="shared" si="2"/>
        <v>33.333333333333336</v>
      </c>
      <c r="K171">
        <v>9000</v>
      </c>
    </row>
    <row r="172" spans="1:11" x14ac:dyDescent="0.25">
      <c r="A172" s="315">
        <v>43111</v>
      </c>
      <c r="B172" s="82" t="s">
        <v>309</v>
      </c>
      <c r="C172" s="82" t="s">
        <v>283</v>
      </c>
      <c r="D172" s="82" t="s">
        <v>962</v>
      </c>
      <c r="E172" s="120">
        <v>5000</v>
      </c>
      <c r="F172" s="78" t="s">
        <v>60</v>
      </c>
      <c r="G172" s="80" t="s">
        <v>44</v>
      </c>
      <c r="H172" s="78" t="s">
        <v>861</v>
      </c>
      <c r="I172" s="81" t="s">
        <v>45</v>
      </c>
      <c r="J172">
        <f t="shared" si="2"/>
        <v>0.55555555555555558</v>
      </c>
      <c r="K172">
        <v>9000</v>
      </c>
    </row>
    <row r="173" spans="1:11" x14ac:dyDescent="0.25">
      <c r="A173" s="315">
        <v>43111</v>
      </c>
      <c r="B173" s="82" t="s">
        <v>349</v>
      </c>
      <c r="C173" s="82" t="s">
        <v>349</v>
      </c>
      <c r="D173" s="82" t="s">
        <v>962</v>
      </c>
      <c r="E173" s="120">
        <v>80000</v>
      </c>
      <c r="F173" s="78" t="s">
        <v>60</v>
      </c>
      <c r="G173" s="80" t="s">
        <v>44</v>
      </c>
      <c r="H173" s="78" t="s">
        <v>864</v>
      </c>
      <c r="I173" s="81" t="s">
        <v>45</v>
      </c>
      <c r="J173">
        <f t="shared" si="2"/>
        <v>8.8888888888888893</v>
      </c>
      <c r="K173">
        <v>9000</v>
      </c>
    </row>
    <row r="174" spans="1:11" x14ac:dyDescent="0.25">
      <c r="A174" s="315">
        <v>43111</v>
      </c>
      <c r="B174" s="82" t="s">
        <v>309</v>
      </c>
      <c r="C174" s="82" t="s">
        <v>283</v>
      </c>
      <c r="D174" s="82" t="s">
        <v>962</v>
      </c>
      <c r="E174" s="120">
        <v>5000</v>
      </c>
      <c r="F174" s="78" t="s">
        <v>60</v>
      </c>
      <c r="G174" s="80" t="s">
        <v>44</v>
      </c>
      <c r="H174" s="78" t="s">
        <v>861</v>
      </c>
      <c r="I174" s="81" t="s">
        <v>45</v>
      </c>
      <c r="J174">
        <f t="shared" si="2"/>
        <v>0.55555555555555558</v>
      </c>
      <c r="K174">
        <v>9000</v>
      </c>
    </row>
    <row r="175" spans="1:11" x14ac:dyDescent="0.25">
      <c r="A175" s="315">
        <v>43111</v>
      </c>
      <c r="B175" s="82" t="s">
        <v>310</v>
      </c>
      <c r="C175" s="82" t="s">
        <v>283</v>
      </c>
      <c r="D175" s="82" t="s">
        <v>962</v>
      </c>
      <c r="E175" s="120">
        <v>60000</v>
      </c>
      <c r="F175" s="78" t="s">
        <v>60</v>
      </c>
      <c r="G175" s="80" t="s">
        <v>44</v>
      </c>
      <c r="H175" s="78" t="s">
        <v>863</v>
      </c>
      <c r="I175" s="81" t="s">
        <v>45</v>
      </c>
      <c r="J175">
        <f t="shared" si="2"/>
        <v>6.666666666666667</v>
      </c>
      <c r="K175">
        <v>9000</v>
      </c>
    </row>
    <row r="176" spans="1:11" x14ac:dyDescent="0.25">
      <c r="A176" s="315">
        <v>43111</v>
      </c>
      <c r="B176" s="82" t="s">
        <v>311</v>
      </c>
      <c r="C176" s="82" t="s">
        <v>283</v>
      </c>
      <c r="D176" s="82" t="s">
        <v>962</v>
      </c>
      <c r="E176" s="120">
        <v>10000</v>
      </c>
      <c r="F176" s="78" t="s">
        <v>60</v>
      </c>
      <c r="G176" s="80" t="s">
        <v>44</v>
      </c>
      <c r="H176" s="78" t="s">
        <v>861</v>
      </c>
      <c r="I176" s="81" t="s">
        <v>45</v>
      </c>
      <c r="J176">
        <f t="shared" si="2"/>
        <v>1.1111111111111112</v>
      </c>
      <c r="K176">
        <v>9000</v>
      </c>
    </row>
    <row r="177" spans="1:12" x14ac:dyDescent="0.25">
      <c r="A177" s="315">
        <v>43111</v>
      </c>
      <c r="B177" s="78" t="s">
        <v>633</v>
      </c>
      <c r="C177" s="82" t="s">
        <v>283</v>
      </c>
      <c r="D177" s="82" t="s">
        <v>313</v>
      </c>
      <c r="E177" s="120">
        <v>16000</v>
      </c>
      <c r="F177" s="78" t="s">
        <v>314</v>
      </c>
      <c r="G177" s="80" t="s">
        <v>44</v>
      </c>
      <c r="H177" s="78" t="s">
        <v>154</v>
      </c>
      <c r="I177" s="81" t="s">
        <v>45</v>
      </c>
      <c r="J177">
        <f t="shared" si="2"/>
        <v>1.7777777777777777</v>
      </c>
      <c r="K177">
        <v>9000</v>
      </c>
    </row>
    <row r="178" spans="1:12" x14ac:dyDescent="0.25">
      <c r="A178" s="315">
        <v>43111</v>
      </c>
      <c r="B178" s="78" t="s">
        <v>658</v>
      </c>
      <c r="C178" s="82" t="s">
        <v>283</v>
      </c>
      <c r="D178" s="82" t="s">
        <v>313</v>
      </c>
      <c r="E178" s="120">
        <v>60000</v>
      </c>
      <c r="F178" s="78" t="s">
        <v>314</v>
      </c>
      <c r="G178" s="80" t="s">
        <v>44</v>
      </c>
      <c r="H178" s="78" t="s">
        <v>176</v>
      </c>
      <c r="I178" s="81" t="s">
        <v>45</v>
      </c>
      <c r="J178">
        <f t="shared" si="2"/>
        <v>6.666666666666667</v>
      </c>
      <c r="K178">
        <v>9000</v>
      </c>
    </row>
    <row r="179" spans="1:12" x14ac:dyDescent="0.25">
      <c r="A179" s="315">
        <v>43111</v>
      </c>
      <c r="B179" s="82" t="s">
        <v>317</v>
      </c>
      <c r="C179" s="82" t="s">
        <v>283</v>
      </c>
      <c r="D179" s="78" t="s">
        <v>962</v>
      </c>
      <c r="E179" s="120">
        <v>15000</v>
      </c>
      <c r="F179" s="78" t="s">
        <v>52</v>
      </c>
      <c r="G179" s="80" t="s">
        <v>44</v>
      </c>
      <c r="H179" s="78" t="s">
        <v>129</v>
      </c>
      <c r="I179" s="81" t="s">
        <v>45</v>
      </c>
      <c r="J179">
        <f t="shared" si="2"/>
        <v>1.6666666666666667</v>
      </c>
      <c r="K179">
        <v>9000</v>
      </c>
    </row>
    <row r="180" spans="1:12" x14ac:dyDescent="0.25">
      <c r="A180" s="315">
        <v>43111</v>
      </c>
      <c r="B180" s="82" t="s">
        <v>321</v>
      </c>
      <c r="C180" s="82" t="s">
        <v>283</v>
      </c>
      <c r="D180" s="78" t="s">
        <v>962</v>
      </c>
      <c r="E180" s="120">
        <v>70000</v>
      </c>
      <c r="F180" s="78" t="s">
        <v>52</v>
      </c>
      <c r="G180" s="80" t="s">
        <v>44</v>
      </c>
      <c r="H180" s="78" t="s">
        <v>46</v>
      </c>
      <c r="I180" s="81" t="s">
        <v>45</v>
      </c>
      <c r="J180">
        <f t="shared" si="2"/>
        <v>7.7777777777777777</v>
      </c>
      <c r="K180">
        <v>9000</v>
      </c>
      <c r="L180" s="114"/>
    </row>
    <row r="181" spans="1:12" x14ac:dyDescent="0.25">
      <c r="A181" s="315">
        <v>43111</v>
      </c>
      <c r="B181" s="82" t="s">
        <v>348</v>
      </c>
      <c r="C181" s="78" t="s">
        <v>283</v>
      </c>
      <c r="D181" s="78" t="s">
        <v>313</v>
      </c>
      <c r="E181" s="120">
        <v>65000</v>
      </c>
      <c r="F181" s="78" t="s">
        <v>110</v>
      </c>
      <c r="G181" s="80" t="s">
        <v>44</v>
      </c>
      <c r="H181" s="78" t="s">
        <v>543</v>
      </c>
      <c r="I181" s="81" t="s">
        <v>45</v>
      </c>
      <c r="J181">
        <f t="shared" si="2"/>
        <v>7.2222222222222223</v>
      </c>
      <c r="K181">
        <v>9000</v>
      </c>
      <c r="L181" s="114"/>
    </row>
    <row r="182" spans="1:12" x14ac:dyDescent="0.25">
      <c r="A182" s="315">
        <v>43111</v>
      </c>
      <c r="B182" s="78" t="s">
        <v>168</v>
      </c>
      <c r="C182" s="78" t="s">
        <v>283</v>
      </c>
      <c r="D182" s="78" t="s">
        <v>724</v>
      </c>
      <c r="E182" s="83">
        <v>60000</v>
      </c>
      <c r="F182" s="78" t="s">
        <v>48</v>
      </c>
      <c r="G182" s="80" t="s">
        <v>44</v>
      </c>
      <c r="H182" s="78" t="s">
        <v>173</v>
      </c>
      <c r="I182" s="81" t="s">
        <v>45</v>
      </c>
      <c r="J182">
        <f t="shared" si="2"/>
        <v>6.666666666666667</v>
      </c>
      <c r="K182">
        <v>9000</v>
      </c>
      <c r="L182" s="114"/>
    </row>
    <row r="183" spans="1:12" x14ac:dyDescent="0.25">
      <c r="A183" s="108">
        <v>43111</v>
      </c>
      <c r="B183" s="78" t="s">
        <v>179</v>
      </c>
      <c r="C183" s="78" t="s">
        <v>470</v>
      </c>
      <c r="D183" s="78" t="s">
        <v>471</v>
      </c>
      <c r="E183" s="83">
        <v>60000</v>
      </c>
      <c r="F183" s="84" t="s">
        <v>56</v>
      </c>
      <c r="G183" s="80" t="s">
        <v>44</v>
      </c>
      <c r="H183" s="78" t="s">
        <v>181</v>
      </c>
      <c r="I183" s="81" t="s">
        <v>45</v>
      </c>
      <c r="J183">
        <f t="shared" si="2"/>
        <v>6.666666666666667</v>
      </c>
      <c r="K183">
        <v>9000</v>
      </c>
    </row>
    <row r="184" spans="1:12" x14ac:dyDescent="0.25">
      <c r="A184" s="108">
        <v>43111</v>
      </c>
      <c r="B184" s="78" t="s">
        <v>180</v>
      </c>
      <c r="C184" s="78" t="s">
        <v>283</v>
      </c>
      <c r="D184" s="78" t="s">
        <v>313</v>
      </c>
      <c r="E184" s="83">
        <v>70000</v>
      </c>
      <c r="F184" s="84" t="s">
        <v>56</v>
      </c>
      <c r="G184" s="80" t="s">
        <v>44</v>
      </c>
      <c r="H184" s="78" t="s">
        <v>184</v>
      </c>
      <c r="I184" s="81" t="s">
        <v>45</v>
      </c>
      <c r="J184">
        <f t="shared" si="2"/>
        <v>7.7777777777777777</v>
      </c>
      <c r="K184">
        <v>9000</v>
      </c>
    </row>
    <row r="185" spans="1:12" x14ac:dyDescent="0.25">
      <c r="A185" s="108">
        <v>43111</v>
      </c>
      <c r="B185" s="78" t="s">
        <v>103</v>
      </c>
      <c r="C185" s="78" t="s">
        <v>304</v>
      </c>
      <c r="D185" s="78" t="s">
        <v>471</v>
      </c>
      <c r="E185" s="83">
        <v>400000</v>
      </c>
      <c r="F185" s="78" t="s">
        <v>468</v>
      </c>
      <c r="G185" s="80" t="s">
        <v>44</v>
      </c>
      <c r="H185" s="78" t="s">
        <v>185</v>
      </c>
      <c r="I185" s="81" t="s">
        <v>45</v>
      </c>
      <c r="J185">
        <f t="shared" si="2"/>
        <v>44.444444444444443</v>
      </c>
      <c r="K185">
        <v>9000</v>
      </c>
      <c r="L185" s="114"/>
    </row>
    <row r="186" spans="1:12" x14ac:dyDescent="0.25">
      <c r="A186" s="108">
        <v>43111</v>
      </c>
      <c r="B186" s="82" t="s">
        <v>287</v>
      </c>
      <c r="C186" s="82" t="s">
        <v>283</v>
      </c>
      <c r="D186" s="82" t="s">
        <v>962</v>
      </c>
      <c r="E186" s="120">
        <v>5000</v>
      </c>
      <c r="F186" s="78" t="s">
        <v>70</v>
      </c>
      <c r="G186" s="80" t="s">
        <v>44</v>
      </c>
      <c r="H186" s="78" t="s">
        <v>870</v>
      </c>
      <c r="I186" s="81" t="s">
        <v>45</v>
      </c>
      <c r="J186">
        <f t="shared" si="2"/>
        <v>0.55555555555555558</v>
      </c>
      <c r="K186">
        <v>9000</v>
      </c>
    </row>
    <row r="187" spans="1:12" x14ac:dyDescent="0.25">
      <c r="A187" s="315">
        <v>43112</v>
      </c>
      <c r="B187" s="82" t="s">
        <v>288</v>
      </c>
      <c r="C187" s="82" t="s">
        <v>283</v>
      </c>
      <c r="D187" s="82" t="s">
        <v>962</v>
      </c>
      <c r="E187" s="120">
        <v>60000</v>
      </c>
      <c r="F187" s="78" t="s">
        <v>70</v>
      </c>
      <c r="G187" s="80" t="s">
        <v>44</v>
      </c>
      <c r="H187" s="78" t="s">
        <v>891</v>
      </c>
      <c r="I187" s="81" t="s">
        <v>45</v>
      </c>
      <c r="J187">
        <f t="shared" si="2"/>
        <v>6.666666666666667</v>
      </c>
      <c r="K187">
        <v>9000</v>
      </c>
      <c r="L187" s="114"/>
    </row>
    <row r="188" spans="1:12" x14ac:dyDescent="0.25">
      <c r="A188" s="315">
        <v>43112</v>
      </c>
      <c r="B188" s="82" t="s">
        <v>289</v>
      </c>
      <c r="C188" s="82" t="s">
        <v>283</v>
      </c>
      <c r="D188" s="82" t="s">
        <v>962</v>
      </c>
      <c r="E188" s="120">
        <v>7000</v>
      </c>
      <c r="F188" s="78" t="s">
        <v>70</v>
      </c>
      <c r="G188" s="80" t="s">
        <v>44</v>
      </c>
      <c r="H188" s="78" t="s">
        <v>869</v>
      </c>
      <c r="I188" s="81" t="s">
        <v>45</v>
      </c>
      <c r="J188">
        <f t="shared" si="2"/>
        <v>0.77777777777777779</v>
      </c>
      <c r="K188">
        <v>9000</v>
      </c>
      <c r="L188" s="114"/>
    </row>
    <row r="189" spans="1:12" x14ac:dyDescent="0.25">
      <c r="A189" s="315">
        <v>43112</v>
      </c>
      <c r="B189" s="82" t="s">
        <v>290</v>
      </c>
      <c r="C189" s="82" t="s">
        <v>283</v>
      </c>
      <c r="D189" s="82" t="s">
        <v>962</v>
      </c>
      <c r="E189" s="120">
        <v>80000</v>
      </c>
      <c r="F189" s="78" t="s">
        <v>70</v>
      </c>
      <c r="G189" s="80" t="s">
        <v>44</v>
      </c>
      <c r="H189" s="78" t="s">
        <v>871</v>
      </c>
      <c r="I189" s="81" t="s">
        <v>45</v>
      </c>
      <c r="J189">
        <f t="shared" si="2"/>
        <v>8.8888888888888893</v>
      </c>
      <c r="K189">
        <v>9000</v>
      </c>
      <c r="L189" s="114"/>
    </row>
    <row r="190" spans="1:12" x14ac:dyDescent="0.25">
      <c r="A190" s="315">
        <v>43112</v>
      </c>
      <c r="B190" s="82" t="s">
        <v>868</v>
      </c>
      <c r="C190" s="82" t="s">
        <v>349</v>
      </c>
      <c r="D190" s="82" t="s">
        <v>962</v>
      </c>
      <c r="E190" s="120">
        <v>250000</v>
      </c>
      <c r="F190" s="78" t="s">
        <v>70</v>
      </c>
      <c r="G190" s="80" t="s">
        <v>44</v>
      </c>
      <c r="H190" s="78" t="s">
        <v>46</v>
      </c>
      <c r="I190" s="81" t="s">
        <v>45</v>
      </c>
      <c r="J190">
        <f t="shared" si="2"/>
        <v>27.777777777777779</v>
      </c>
      <c r="K190">
        <v>9000</v>
      </c>
    </row>
    <row r="191" spans="1:12" x14ac:dyDescent="0.25">
      <c r="A191" s="315">
        <v>43112</v>
      </c>
      <c r="B191" s="78" t="s">
        <v>633</v>
      </c>
      <c r="C191" s="82" t="s">
        <v>283</v>
      </c>
      <c r="D191" s="82" t="s">
        <v>313</v>
      </c>
      <c r="E191" s="120">
        <v>16000</v>
      </c>
      <c r="F191" s="78" t="s">
        <v>314</v>
      </c>
      <c r="G191" s="80" t="s">
        <v>44</v>
      </c>
      <c r="H191" s="78" t="s">
        <v>154</v>
      </c>
      <c r="I191" s="81" t="s">
        <v>45</v>
      </c>
      <c r="J191">
        <f t="shared" si="2"/>
        <v>1.7777777777777777</v>
      </c>
      <c r="K191">
        <v>9000</v>
      </c>
      <c r="L191" s="101"/>
    </row>
    <row r="192" spans="1:12" x14ac:dyDescent="0.25">
      <c r="A192" s="315">
        <v>43112</v>
      </c>
      <c r="B192" s="78" t="s">
        <v>637</v>
      </c>
      <c r="C192" s="82" t="s">
        <v>349</v>
      </c>
      <c r="D192" s="82" t="s">
        <v>313</v>
      </c>
      <c r="E192" s="120">
        <v>80000</v>
      </c>
      <c r="F192" s="78" t="s">
        <v>314</v>
      </c>
      <c r="G192" s="80" t="s">
        <v>44</v>
      </c>
      <c r="H192" s="78" t="s">
        <v>661</v>
      </c>
      <c r="I192" s="81" t="s">
        <v>45</v>
      </c>
      <c r="J192">
        <f t="shared" si="2"/>
        <v>8.8888888888888893</v>
      </c>
      <c r="K192">
        <v>9000</v>
      </c>
      <c r="L192" s="101"/>
    </row>
    <row r="193" spans="1:12" x14ac:dyDescent="0.25">
      <c r="A193" s="315">
        <v>43112</v>
      </c>
      <c r="B193" s="78" t="s">
        <v>638</v>
      </c>
      <c r="C193" s="82" t="s">
        <v>349</v>
      </c>
      <c r="D193" s="82" t="s">
        <v>313</v>
      </c>
      <c r="E193" s="120">
        <v>80000</v>
      </c>
      <c r="F193" s="78" t="s">
        <v>314</v>
      </c>
      <c r="G193" s="80" t="s">
        <v>44</v>
      </c>
      <c r="H193" s="78" t="s">
        <v>662</v>
      </c>
      <c r="I193" s="81" t="s">
        <v>45</v>
      </c>
      <c r="J193">
        <f t="shared" si="2"/>
        <v>8.8888888888888893</v>
      </c>
      <c r="K193">
        <v>9000</v>
      </c>
      <c r="L193" s="114"/>
    </row>
    <row r="194" spans="1:12" x14ac:dyDescent="0.25">
      <c r="A194" s="314">
        <v>43112</v>
      </c>
      <c r="B194" s="78" t="s">
        <v>639</v>
      </c>
      <c r="C194" s="82" t="s">
        <v>349</v>
      </c>
      <c r="D194" s="82" t="s">
        <v>313</v>
      </c>
      <c r="E194" s="120">
        <v>80000</v>
      </c>
      <c r="F194" s="78" t="s">
        <v>314</v>
      </c>
      <c r="G194" s="80" t="s">
        <v>44</v>
      </c>
      <c r="H194" s="78" t="s">
        <v>663</v>
      </c>
      <c r="I194" s="81" t="s">
        <v>45</v>
      </c>
      <c r="J194">
        <f t="shared" si="2"/>
        <v>8.8888888888888893</v>
      </c>
      <c r="K194">
        <v>9000</v>
      </c>
    </row>
    <row r="195" spans="1:12" x14ac:dyDescent="0.25">
      <c r="A195" s="315">
        <v>43112</v>
      </c>
      <c r="B195" s="78" t="s">
        <v>640</v>
      </c>
      <c r="C195" s="82" t="s">
        <v>349</v>
      </c>
      <c r="D195" s="82" t="s">
        <v>313</v>
      </c>
      <c r="E195" s="120">
        <v>80000</v>
      </c>
      <c r="F195" s="78" t="s">
        <v>314</v>
      </c>
      <c r="G195" s="80" t="s">
        <v>44</v>
      </c>
      <c r="H195" s="78" t="s">
        <v>664</v>
      </c>
      <c r="I195" s="81" t="s">
        <v>45</v>
      </c>
      <c r="J195">
        <f t="shared" si="2"/>
        <v>8.8888888888888893</v>
      </c>
      <c r="K195">
        <v>9000</v>
      </c>
      <c r="L195" s="101"/>
    </row>
    <row r="196" spans="1:12" x14ac:dyDescent="0.25">
      <c r="A196" s="315">
        <v>43112</v>
      </c>
      <c r="B196" s="78" t="s">
        <v>656</v>
      </c>
      <c r="C196" s="82" t="s">
        <v>349</v>
      </c>
      <c r="D196" s="82" t="s">
        <v>313</v>
      </c>
      <c r="E196" s="120">
        <v>160000</v>
      </c>
      <c r="F196" s="78" t="s">
        <v>314</v>
      </c>
      <c r="G196" s="80" t="s">
        <v>44</v>
      </c>
      <c r="H196" s="78" t="s">
        <v>665</v>
      </c>
      <c r="I196" s="81" t="s">
        <v>45</v>
      </c>
      <c r="J196">
        <f t="shared" si="2"/>
        <v>17.777777777777779</v>
      </c>
      <c r="K196">
        <v>9000</v>
      </c>
    </row>
    <row r="197" spans="1:12" x14ac:dyDescent="0.25">
      <c r="A197" s="315">
        <v>43112</v>
      </c>
      <c r="B197" s="78" t="s">
        <v>666</v>
      </c>
      <c r="C197" s="82" t="s">
        <v>349</v>
      </c>
      <c r="D197" s="82" t="s">
        <v>313</v>
      </c>
      <c r="E197" s="120">
        <v>160000</v>
      </c>
      <c r="F197" s="78" t="s">
        <v>314</v>
      </c>
      <c r="G197" s="80" t="s">
        <v>44</v>
      </c>
      <c r="H197" s="78" t="s">
        <v>667</v>
      </c>
      <c r="I197" s="81" t="s">
        <v>45</v>
      </c>
      <c r="J197">
        <f t="shared" si="2"/>
        <v>17.777777777777779</v>
      </c>
      <c r="K197">
        <v>9000</v>
      </c>
    </row>
    <row r="198" spans="1:12" x14ac:dyDescent="0.25">
      <c r="A198" s="315">
        <v>43112</v>
      </c>
      <c r="B198" s="78" t="s">
        <v>631</v>
      </c>
      <c r="C198" s="82" t="s">
        <v>349</v>
      </c>
      <c r="D198" s="82" t="s">
        <v>313</v>
      </c>
      <c r="E198" s="120">
        <v>1600000</v>
      </c>
      <c r="F198" s="78" t="s">
        <v>314</v>
      </c>
      <c r="G198" s="80" t="s">
        <v>44</v>
      </c>
      <c r="H198" s="78" t="s">
        <v>687</v>
      </c>
      <c r="I198" s="81" t="s">
        <v>45</v>
      </c>
      <c r="J198">
        <f t="shared" si="2"/>
        <v>177.77777777777777</v>
      </c>
      <c r="K198">
        <v>9000</v>
      </c>
      <c r="L198" s="101"/>
    </row>
    <row r="199" spans="1:12" x14ac:dyDescent="0.25">
      <c r="A199" s="315">
        <v>43112</v>
      </c>
      <c r="B199" s="78" t="s">
        <v>685</v>
      </c>
      <c r="C199" s="82" t="s">
        <v>470</v>
      </c>
      <c r="D199" s="82" t="s">
        <v>471</v>
      </c>
      <c r="E199" s="120">
        <v>45000</v>
      </c>
      <c r="F199" s="78" t="s">
        <v>314</v>
      </c>
      <c r="G199" s="80" t="s">
        <v>44</v>
      </c>
      <c r="H199" s="78" t="s">
        <v>46</v>
      </c>
      <c r="I199" s="81" t="s">
        <v>45</v>
      </c>
      <c r="J199">
        <f t="shared" ref="J199:J262" si="3">E199/9000</f>
        <v>5</v>
      </c>
      <c r="K199">
        <v>9000</v>
      </c>
    </row>
    <row r="200" spans="1:12" x14ac:dyDescent="0.25">
      <c r="A200" s="315">
        <v>43112</v>
      </c>
      <c r="B200" s="78" t="s">
        <v>685</v>
      </c>
      <c r="C200" s="82" t="s">
        <v>470</v>
      </c>
      <c r="D200" s="82" t="s">
        <v>471</v>
      </c>
      <c r="E200" s="120">
        <v>25000</v>
      </c>
      <c r="F200" s="78" t="s">
        <v>314</v>
      </c>
      <c r="G200" s="80" t="s">
        <v>44</v>
      </c>
      <c r="H200" s="78" t="s">
        <v>46</v>
      </c>
      <c r="I200" s="81" t="s">
        <v>45</v>
      </c>
      <c r="J200">
        <f t="shared" si="3"/>
        <v>2.7777777777777777</v>
      </c>
      <c r="K200">
        <v>9000</v>
      </c>
      <c r="L200" s="101"/>
    </row>
    <row r="201" spans="1:12" x14ac:dyDescent="0.25">
      <c r="A201" s="323">
        <v>43112</v>
      </c>
      <c r="B201" s="324" t="s">
        <v>686</v>
      </c>
      <c r="C201" s="321" t="s">
        <v>692</v>
      </c>
      <c r="D201" s="321" t="s">
        <v>561</v>
      </c>
      <c r="E201" s="325">
        <v>7000</v>
      </c>
      <c r="F201" s="324" t="s">
        <v>314</v>
      </c>
      <c r="G201" s="112" t="s">
        <v>44</v>
      </c>
      <c r="H201" s="324" t="s">
        <v>46</v>
      </c>
      <c r="I201" s="113" t="s">
        <v>45</v>
      </c>
      <c r="J201">
        <f t="shared" si="3"/>
        <v>0.77777777777777779</v>
      </c>
      <c r="K201">
        <v>9000</v>
      </c>
    </row>
    <row r="202" spans="1:12" x14ac:dyDescent="0.25">
      <c r="A202" s="315">
        <v>43112</v>
      </c>
      <c r="B202" s="82" t="s">
        <v>954</v>
      </c>
      <c r="C202" s="82" t="s">
        <v>283</v>
      </c>
      <c r="D202" s="78" t="s">
        <v>962</v>
      </c>
      <c r="E202" s="120">
        <v>5000</v>
      </c>
      <c r="F202" s="78" t="s">
        <v>52</v>
      </c>
      <c r="G202" s="80" t="s">
        <v>44</v>
      </c>
      <c r="H202" s="78" t="s">
        <v>129</v>
      </c>
      <c r="I202" s="81" t="s">
        <v>45</v>
      </c>
      <c r="J202">
        <f t="shared" si="3"/>
        <v>0.55555555555555558</v>
      </c>
      <c r="K202">
        <v>9000</v>
      </c>
    </row>
    <row r="203" spans="1:12" x14ac:dyDescent="0.25">
      <c r="A203" s="315">
        <v>43112</v>
      </c>
      <c r="B203" s="78" t="s">
        <v>182</v>
      </c>
      <c r="C203" s="78" t="s">
        <v>283</v>
      </c>
      <c r="D203" s="78" t="s">
        <v>939</v>
      </c>
      <c r="E203" s="83">
        <v>300000</v>
      </c>
      <c r="F203" s="78" t="s">
        <v>34</v>
      </c>
      <c r="G203" s="80" t="s">
        <v>44</v>
      </c>
      <c r="H203" s="78" t="s">
        <v>188</v>
      </c>
      <c r="I203" s="81" t="s">
        <v>45</v>
      </c>
      <c r="J203">
        <f t="shared" si="3"/>
        <v>33.333333333333336</v>
      </c>
      <c r="K203">
        <v>9000</v>
      </c>
      <c r="L203" s="101"/>
    </row>
    <row r="204" spans="1:12" x14ac:dyDescent="0.25">
      <c r="A204" s="108">
        <v>43112</v>
      </c>
      <c r="B204" s="82" t="s">
        <v>291</v>
      </c>
      <c r="C204" s="82" t="s">
        <v>283</v>
      </c>
      <c r="D204" s="82" t="s">
        <v>962</v>
      </c>
      <c r="E204" s="120">
        <v>5000</v>
      </c>
      <c r="F204" s="78" t="s">
        <v>70</v>
      </c>
      <c r="G204" s="80" t="s">
        <v>44</v>
      </c>
      <c r="H204" s="78" t="s">
        <v>872</v>
      </c>
      <c r="I204" s="81" t="s">
        <v>45</v>
      </c>
      <c r="J204">
        <f t="shared" si="3"/>
        <v>0.55555555555555558</v>
      </c>
      <c r="K204">
        <v>9000</v>
      </c>
      <c r="L204" s="101"/>
    </row>
    <row r="205" spans="1:12" x14ac:dyDescent="0.25">
      <c r="A205" s="315">
        <v>43113</v>
      </c>
      <c r="B205" s="82" t="s">
        <v>292</v>
      </c>
      <c r="C205" s="82" t="s">
        <v>283</v>
      </c>
      <c r="D205" s="82" t="s">
        <v>962</v>
      </c>
      <c r="E205" s="120">
        <v>50000</v>
      </c>
      <c r="F205" s="78" t="s">
        <v>70</v>
      </c>
      <c r="G205" s="80" t="s">
        <v>44</v>
      </c>
      <c r="H205" s="78" t="s">
        <v>873</v>
      </c>
      <c r="I205" s="81" t="s">
        <v>45</v>
      </c>
      <c r="J205">
        <f t="shared" si="3"/>
        <v>5.5555555555555554</v>
      </c>
      <c r="K205">
        <v>9000</v>
      </c>
      <c r="L205" s="101"/>
    </row>
    <row r="206" spans="1:12" x14ac:dyDescent="0.25">
      <c r="A206" s="315">
        <v>43113</v>
      </c>
      <c r="B206" s="82" t="s">
        <v>293</v>
      </c>
      <c r="C206" s="82" t="s">
        <v>283</v>
      </c>
      <c r="D206" s="82" t="s">
        <v>962</v>
      </c>
      <c r="E206" s="120">
        <v>20000</v>
      </c>
      <c r="F206" s="78" t="s">
        <v>70</v>
      </c>
      <c r="G206" s="80" t="s">
        <v>44</v>
      </c>
      <c r="H206" s="78" t="s">
        <v>874</v>
      </c>
      <c r="I206" s="81" t="s">
        <v>45</v>
      </c>
      <c r="J206">
        <f t="shared" si="3"/>
        <v>2.2222222222222223</v>
      </c>
      <c r="K206">
        <v>9000</v>
      </c>
    </row>
    <row r="207" spans="1:12" x14ac:dyDescent="0.25">
      <c r="A207" s="315">
        <v>43113</v>
      </c>
      <c r="B207" s="82" t="s">
        <v>294</v>
      </c>
      <c r="C207" s="82" t="s">
        <v>283</v>
      </c>
      <c r="D207" s="82" t="s">
        <v>962</v>
      </c>
      <c r="E207" s="120">
        <v>20000</v>
      </c>
      <c r="F207" s="78" t="s">
        <v>70</v>
      </c>
      <c r="G207" s="80" t="s">
        <v>44</v>
      </c>
      <c r="H207" s="78" t="s">
        <v>875</v>
      </c>
      <c r="I207" s="81" t="s">
        <v>45</v>
      </c>
      <c r="J207">
        <f t="shared" si="3"/>
        <v>2.2222222222222223</v>
      </c>
      <c r="K207">
        <v>9000</v>
      </c>
    </row>
    <row r="208" spans="1:12" x14ac:dyDescent="0.25">
      <c r="A208" s="315">
        <v>43113</v>
      </c>
      <c r="B208" s="82" t="s">
        <v>295</v>
      </c>
      <c r="C208" s="82" t="s">
        <v>283</v>
      </c>
      <c r="D208" s="82" t="s">
        <v>962</v>
      </c>
      <c r="E208" s="120">
        <v>50000</v>
      </c>
      <c r="F208" s="78" t="s">
        <v>70</v>
      </c>
      <c r="G208" s="80" t="s">
        <v>44</v>
      </c>
      <c r="H208" s="78" t="s">
        <v>876</v>
      </c>
      <c r="I208" s="81" t="s">
        <v>45</v>
      </c>
      <c r="J208">
        <f t="shared" si="3"/>
        <v>5.5555555555555554</v>
      </c>
      <c r="K208">
        <v>9000</v>
      </c>
      <c r="L208" s="101"/>
    </row>
    <row r="209" spans="1:14" x14ac:dyDescent="0.25">
      <c r="A209" s="315">
        <v>43113</v>
      </c>
      <c r="B209" s="82" t="s">
        <v>296</v>
      </c>
      <c r="C209" s="82" t="s">
        <v>283</v>
      </c>
      <c r="D209" s="82" t="s">
        <v>962</v>
      </c>
      <c r="E209" s="120">
        <v>5000</v>
      </c>
      <c r="F209" s="78" t="s">
        <v>70</v>
      </c>
      <c r="G209" s="80" t="s">
        <v>44</v>
      </c>
      <c r="H209" s="78" t="s">
        <v>877</v>
      </c>
      <c r="I209" s="81" t="s">
        <v>45</v>
      </c>
      <c r="J209">
        <f t="shared" si="3"/>
        <v>0.55555555555555558</v>
      </c>
      <c r="K209">
        <v>9000</v>
      </c>
    </row>
    <row r="210" spans="1:14" x14ac:dyDescent="0.25">
      <c r="A210" s="315">
        <v>43113</v>
      </c>
      <c r="B210" s="82" t="s">
        <v>290</v>
      </c>
      <c r="C210" s="82" t="s">
        <v>349</v>
      </c>
      <c r="D210" s="82" t="s">
        <v>962</v>
      </c>
      <c r="E210" s="120">
        <v>80000</v>
      </c>
      <c r="F210" s="78" t="s">
        <v>70</v>
      </c>
      <c r="G210" s="80" t="s">
        <v>44</v>
      </c>
      <c r="H210" s="78" t="s">
        <v>878</v>
      </c>
      <c r="I210" s="81" t="s">
        <v>45</v>
      </c>
      <c r="J210">
        <f t="shared" si="3"/>
        <v>8.8888888888888893</v>
      </c>
      <c r="K210">
        <v>9000</v>
      </c>
    </row>
    <row r="211" spans="1:14" x14ac:dyDescent="0.25">
      <c r="A211" s="315">
        <v>43113</v>
      </c>
      <c r="B211" s="82" t="s">
        <v>868</v>
      </c>
      <c r="C211" s="82" t="s">
        <v>349</v>
      </c>
      <c r="D211" s="82" t="s">
        <v>962</v>
      </c>
      <c r="E211" s="120">
        <v>250000</v>
      </c>
      <c r="F211" s="78" t="s">
        <v>70</v>
      </c>
      <c r="G211" s="80" t="s">
        <v>44</v>
      </c>
      <c r="H211" s="78" t="s">
        <v>46</v>
      </c>
      <c r="I211" s="81" t="s">
        <v>45</v>
      </c>
      <c r="J211">
        <f t="shared" si="3"/>
        <v>27.777777777777779</v>
      </c>
      <c r="K211">
        <v>9000</v>
      </c>
    </row>
    <row r="212" spans="1:14" x14ac:dyDescent="0.25">
      <c r="A212" s="315">
        <v>43113</v>
      </c>
      <c r="B212" s="82" t="s">
        <v>297</v>
      </c>
      <c r="C212" s="82" t="s">
        <v>693</v>
      </c>
      <c r="D212" s="82" t="s">
        <v>962</v>
      </c>
      <c r="E212" s="120">
        <v>10000</v>
      </c>
      <c r="F212" s="78" t="s">
        <v>70</v>
      </c>
      <c r="G212" s="80" t="s">
        <v>44</v>
      </c>
      <c r="H212" s="78" t="s">
        <v>879</v>
      </c>
      <c r="I212" s="81" t="s">
        <v>45</v>
      </c>
      <c r="J212">
        <f t="shared" si="3"/>
        <v>1.1111111111111112</v>
      </c>
      <c r="K212">
        <v>9000</v>
      </c>
      <c r="L212" s="101"/>
    </row>
    <row r="213" spans="1:14" x14ac:dyDescent="0.25">
      <c r="A213" s="323">
        <v>43113</v>
      </c>
      <c r="B213" s="324" t="s">
        <v>655</v>
      </c>
      <c r="C213" s="321" t="s">
        <v>693</v>
      </c>
      <c r="D213" s="321" t="s">
        <v>1155</v>
      </c>
      <c r="E213" s="325">
        <v>100000</v>
      </c>
      <c r="F213" s="324" t="s">
        <v>314</v>
      </c>
      <c r="G213" s="112" t="s">
        <v>44</v>
      </c>
      <c r="H213" s="324" t="s">
        <v>668</v>
      </c>
      <c r="I213" s="113" t="s">
        <v>45</v>
      </c>
      <c r="J213">
        <f t="shared" si="3"/>
        <v>11.111111111111111</v>
      </c>
      <c r="K213">
        <v>9000</v>
      </c>
      <c r="L213" s="101"/>
    </row>
    <row r="214" spans="1:14" x14ac:dyDescent="0.25">
      <c r="A214" s="315">
        <v>43113</v>
      </c>
      <c r="B214" s="78" t="s">
        <v>654</v>
      </c>
      <c r="C214" s="82" t="s">
        <v>349</v>
      </c>
      <c r="D214" s="82" t="s">
        <v>313</v>
      </c>
      <c r="E214" s="120">
        <v>80000</v>
      </c>
      <c r="F214" s="78" t="s">
        <v>314</v>
      </c>
      <c r="G214" s="80" t="s">
        <v>44</v>
      </c>
      <c r="H214" s="78" t="s">
        <v>669</v>
      </c>
      <c r="I214" s="81" t="s">
        <v>45</v>
      </c>
      <c r="J214">
        <f t="shared" si="3"/>
        <v>8.8888888888888893</v>
      </c>
      <c r="K214">
        <v>9000</v>
      </c>
      <c r="L214" s="101"/>
    </row>
    <row r="215" spans="1:14" x14ac:dyDescent="0.25">
      <c r="A215" s="315">
        <v>43113</v>
      </c>
      <c r="B215" s="78" t="s">
        <v>670</v>
      </c>
      <c r="C215" s="82" t="s">
        <v>283</v>
      </c>
      <c r="D215" s="82" t="s">
        <v>313</v>
      </c>
      <c r="E215" s="120">
        <v>160000</v>
      </c>
      <c r="F215" s="78" t="s">
        <v>314</v>
      </c>
      <c r="G215" s="80" t="s">
        <v>44</v>
      </c>
      <c r="H215" s="78" t="s">
        <v>671</v>
      </c>
      <c r="I215" s="81" t="s">
        <v>45</v>
      </c>
      <c r="J215">
        <f t="shared" si="3"/>
        <v>17.777777777777779</v>
      </c>
      <c r="K215">
        <v>9000</v>
      </c>
      <c r="L215" s="101"/>
    </row>
    <row r="216" spans="1:14" x14ac:dyDescent="0.25">
      <c r="A216" s="315">
        <v>43113</v>
      </c>
      <c r="B216" s="78" t="s">
        <v>681</v>
      </c>
      <c r="C216" s="82" t="s">
        <v>283</v>
      </c>
      <c r="D216" s="82" t="s">
        <v>313</v>
      </c>
      <c r="E216" s="120">
        <v>300000</v>
      </c>
      <c r="F216" s="78" t="s">
        <v>314</v>
      </c>
      <c r="G216" s="80" t="s">
        <v>44</v>
      </c>
      <c r="H216" s="78" t="s">
        <v>688</v>
      </c>
      <c r="I216" s="81" t="s">
        <v>45</v>
      </c>
      <c r="J216">
        <f t="shared" si="3"/>
        <v>33.333333333333336</v>
      </c>
      <c r="K216">
        <v>9000</v>
      </c>
    </row>
    <row r="217" spans="1:14" x14ac:dyDescent="0.25">
      <c r="A217" s="315">
        <v>43113</v>
      </c>
      <c r="B217" s="78" t="s">
        <v>682</v>
      </c>
      <c r="C217" s="82" t="s">
        <v>349</v>
      </c>
      <c r="D217" s="82" t="s">
        <v>313</v>
      </c>
      <c r="E217" s="120">
        <v>80000</v>
      </c>
      <c r="F217" s="78" t="s">
        <v>314</v>
      </c>
      <c r="G217" s="80" t="s">
        <v>44</v>
      </c>
      <c r="H217" s="78" t="s">
        <v>683</v>
      </c>
      <c r="I217" s="81" t="s">
        <v>45</v>
      </c>
      <c r="J217">
        <f t="shared" si="3"/>
        <v>8.8888888888888893</v>
      </c>
      <c r="K217">
        <v>9000</v>
      </c>
      <c r="L217" s="101"/>
    </row>
    <row r="218" spans="1:14" x14ac:dyDescent="0.25">
      <c r="A218" s="315">
        <v>43113</v>
      </c>
      <c r="B218" s="78" t="s">
        <v>637</v>
      </c>
      <c r="C218" s="82" t="s">
        <v>349</v>
      </c>
      <c r="D218" s="82" t="s">
        <v>313</v>
      </c>
      <c r="E218" s="120">
        <v>80000</v>
      </c>
      <c r="F218" s="78" t="s">
        <v>314</v>
      </c>
      <c r="G218" s="80" t="s">
        <v>44</v>
      </c>
      <c r="H218" s="78" t="s">
        <v>684</v>
      </c>
      <c r="I218" s="81" t="s">
        <v>45</v>
      </c>
      <c r="J218">
        <f t="shared" si="3"/>
        <v>8.8888888888888893</v>
      </c>
      <c r="K218">
        <v>9000</v>
      </c>
      <c r="M218" s="85"/>
    </row>
    <row r="219" spans="1:14" x14ac:dyDescent="0.25">
      <c r="A219" s="323">
        <v>43113</v>
      </c>
      <c r="B219" s="324" t="s">
        <v>673</v>
      </c>
      <c r="C219" s="321" t="s">
        <v>693</v>
      </c>
      <c r="D219" s="321" t="s">
        <v>1155</v>
      </c>
      <c r="E219" s="325">
        <v>30000</v>
      </c>
      <c r="F219" s="324" t="s">
        <v>314</v>
      </c>
      <c r="G219" s="112" t="s">
        <v>44</v>
      </c>
      <c r="H219" s="324" t="s">
        <v>672</v>
      </c>
      <c r="I219" s="113" t="s">
        <v>45</v>
      </c>
      <c r="J219">
        <f t="shared" si="3"/>
        <v>3.3333333333333335</v>
      </c>
      <c r="K219">
        <v>9000</v>
      </c>
      <c r="M219" s="85"/>
    </row>
    <row r="220" spans="1:14" x14ac:dyDescent="0.25">
      <c r="A220" s="323">
        <v>43113</v>
      </c>
      <c r="B220" s="324" t="s">
        <v>674</v>
      </c>
      <c r="C220" s="321" t="s">
        <v>693</v>
      </c>
      <c r="D220" s="321" t="s">
        <v>1155</v>
      </c>
      <c r="E220" s="325">
        <v>30000</v>
      </c>
      <c r="F220" s="324" t="s">
        <v>314</v>
      </c>
      <c r="G220" s="112" t="s">
        <v>44</v>
      </c>
      <c r="H220" s="324" t="s">
        <v>675</v>
      </c>
      <c r="I220" s="113" t="s">
        <v>45</v>
      </c>
      <c r="J220">
        <f t="shared" si="3"/>
        <v>3.3333333333333335</v>
      </c>
      <c r="K220">
        <v>9000</v>
      </c>
      <c r="M220" s="85"/>
    </row>
    <row r="221" spans="1:14" x14ac:dyDescent="0.25">
      <c r="A221" s="323">
        <v>43113</v>
      </c>
      <c r="B221" s="324" t="s">
        <v>691</v>
      </c>
      <c r="C221" s="321" t="s">
        <v>693</v>
      </c>
      <c r="D221" s="321" t="s">
        <v>1155</v>
      </c>
      <c r="E221" s="325">
        <v>30000</v>
      </c>
      <c r="F221" s="324" t="s">
        <v>314</v>
      </c>
      <c r="G221" s="112" t="s">
        <v>44</v>
      </c>
      <c r="H221" s="324" t="s">
        <v>676</v>
      </c>
      <c r="I221" s="113" t="s">
        <v>45</v>
      </c>
      <c r="J221">
        <f t="shared" si="3"/>
        <v>3.3333333333333335</v>
      </c>
      <c r="K221">
        <v>9000</v>
      </c>
      <c r="M221" s="85"/>
    </row>
    <row r="222" spans="1:14" x14ac:dyDescent="0.25">
      <c r="A222" s="323">
        <v>43113</v>
      </c>
      <c r="B222" s="324" t="s">
        <v>677</v>
      </c>
      <c r="C222" s="321" t="s">
        <v>693</v>
      </c>
      <c r="D222" s="321" t="s">
        <v>1155</v>
      </c>
      <c r="E222" s="325">
        <v>30000</v>
      </c>
      <c r="F222" s="324" t="s">
        <v>314</v>
      </c>
      <c r="G222" s="112" t="s">
        <v>44</v>
      </c>
      <c r="H222" s="324" t="s">
        <v>678</v>
      </c>
      <c r="I222" s="113" t="s">
        <v>45</v>
      </c>
      <c r="J222">
        <f t="shared" si="3"/>
        <v>3.3333333333333335</v>
      </c>
      <c r="K222">
        <v>9000</v>
      </c>
      <c r="M222" s="102"/>
    </row>
    <row r="223" spans="1:14" x14ac:dyDescent="0.25">
      <c r="A223" s="323">
        <v>43113</v>
      </c>
      <c r="B223" s="324" t="s">
        <v>679</v>
      </c>
      <c r="C223" s="321" t="s">
        <v>693</v>
      </c>
      <c r="D223" s="321" t="s">
        <v>1155</v>
      </c>
      <c r="E223" s="325">
        <v>30000</v>
      </c>
      <c r="F223" s="324" t="s">
        <v>314</v>
      </c>
      <c r="G223" s="112" t="s">
        <v>44</v>
      </c>
      <c r="H223" s="324" t="s">
        <v>680</v>
      </c>
      <c r="I223" s="113" t="s">
        <v>45</v>
      </c>
      <c r="J223">
        <f t="shared" si="3"/>
        <v>3.3333333333333335</v>
      </c>
      <c r="K223">
        <v>9000</v>
      </c>
      <c r="M223" s="102"/>
    </row>
    <row r="224" spans="1:14" x14ac:dyDescent="0.25">
      <c r="A224" s="315">
        <v>43113</v>
      </c>
      <c r="B224" s="78" t="s">
        <v>653</v>
      </c>
      <c r="C224" s="82" t="s">
        <v>481</v>
      </c>
      <c r="D224" s="78" t="s">
        <v>1155</v>
      </c>
      <c r="E224" s="120">
        <v>300000</v>
      </c>
      <c r="F224" s="78" t="s">
        <v>314</v>
      </c>
      <c r="G224" s="80" t="s">
        <v>44</v>
      </c>
      <c r="H224" s="78" t="s">
        <v>690</v>
      </c>
      <c r="I224" s="81" t="s">
        <v>45</v>
      </c>
      <c r="J224">
        <f t="shared" si="3"/>
        <v>33.333333333333336</v>
      </c>
      <c r="K224">
        <v>9000</v>
      </c>
      <c r="M224" s="102"/>
      <c r="N224" s="109"/>
    </row>
    <row r="225" spans="1:14" x14ac:dyDescent="0.25">
      <c r="A225" s="315">
        <v>43113</v>
      </c>
      <c r="B225" s="78" t="s">
        <v>694</v>
      </c>
      <c r="C225" s="82" t="s">
        <v>481</v>
      </c>
      <c r="D225" s="78" t="s">
        <v>1155</v>
      </c>
      <c r="E225" s="120">
        <v>300000</v>
      </c>
      <c r="F225" s="78" t="s">
        <v>314</v>
      </c>
      <c r="G225" s="80" t="s">
        <v>44</v>
      </c>
      <c r="H225" s="78" t="s">
        <v>695</v>
      </c>
      <c r="I225" s="81" t="s">
        <v>45</v>
      </c>
      <c r="J225">
        <f t="shared" si="3"/>
        <v>33.333333333333336</v>
      </c>
      <c r="K225">
        <v>9000</v>
      </c>
      <c r="M225" s="102"/>
      <c r="N225" s="109"/>
    </row>
    <row r="226" spans="1:14" x14ac:dyDescent="0.25">
      <c r="A226" s="315">
        <v>43113</v>
      </c>
      <c r="B226" s="78" t="s">
        <v>652</v>
      </c>
      <c r="C226" s="82" t="s">
        <v>481</v>
      </c>
      <c r="D226" s="78" t="s">
        <v>1155</v>
      </c>
      <c r="E226" s="120">
        <v>300000</v>
      </c>
      <c r="F226" s="78" t="s">
        <v>314</v>
      </c>
      <c r="G226" s="80" t="s">
        <v>44</v>
      </c>
      <c r="H226" s="78" t="s">
        <v>696</v>
      </c>
      <c r="I226" s="81" t="s">
        <v>45</v>
      </c>
      <c r="J226">
        <f t="shared" si="3"/>
        <v>33.333333333333336</v>
      </c>
      <c r="K226">
        <v>9000</v>
      </c>
      <c r="M226" s="102"/>
    </row>
    <row r="227" spans="1:14" x14ac:dyDescent="0.25">
      <c r="A227" s="315">
        <v>43113</v>
      </c>
      <c r="B227" s="78" t="s">
        <v>651</v>
      </c>
      <c r="C227" s="82" t="s">
        <v>481</v>
      </c>
      <c r="D227" s="78" t="s">
        <v>1155</v>
      </c>
      <c r="E227" s="120">
        <v>300000</v>
      </c>
      <c r="F227" s="78" t="s">
        <v>314</v>
      </c>
      <c r="G227" s="80" t="s">
        <v>44</v>
      </c>
      <c r="H227" s="78" t="s">
        <v>697</v>
      </c>
      <c r="I227" s="81" t="s">
        <v>45</v>
      </c>
      <c r="J227">
        <f t="shared" si="3"/>
        <v>33.333333333333336</v>
      </c>
      <c r="K227">
        <v>9000</v>
      </c>
      <c r="M227" s="102"/>
    </row>
    <row r="228" spans="1:14" x14ac:dyDescent="0.25">
      <c r="A228" s="315">
        <v>43113</v>
      </c>
      <c r="B228" s="78" t="s">
        <v>698</v>
      </c>
      <c r="C228" s="82" t="s">
        <v>481</v>
      </c>
      <c r="D228" s="78" t="s">
        <v>1155</v>
      </c>
      <c r="E228" s="120">
        <v>300000</v>
      </c>
      <c r="F228" s="78" t="s">
        <v>314</v>
      </c>
      <c r="G228" s="80" t="s">
        <v>44</v>
      </c>
      <c r="H228" s="78" t="s">
        <v>699</v>
      </c>
      <c r="I228" s="81" t="s">
        <v>45</v>
      </c>
      <c r="J228">
        <f t="shared" si="3"/>
        <v>33.333333333333336</v>
      </c>
      <c r="K228">
        <v>9000</v>
      </c>
      <c r="M228" s="102"/>
    </row>
    <row r="229" spans="1:14" x14ac:dyDescent="0.25">
      <c r="A229" s="315">
        <v>43113</v>
      </c>
      <c r="B229" s="78" t="s">
        <v>650</v>
      </c>
      <c r="C229" s="82" t="s">
        <v>481</v>
      </c>
      <c r="D229" s="78" t="s">
        <v>1155</v>
      </c>
      <c r="E229" s="120">
        <v>300000</v>
      </c>
      <c r="F229" s="78" t="s">
        <v>314</v>
      </c>
      <c r="G229" s="80" t="s">
        <v>44</v>
      </c>
      <c r="H229" s="78" t="s">
        <v>700</v>
      </c>
      <c r="I229" s="81" t="s">
        <v>45</v>
      </c>
      <c r="J229">
        <f t="shared" si="3"/>
        <v>33.333333333333336</v>
      </c>
      <c r="K229">
        <v>9000</v>
      </c>
      <c r="M229" s="102"/>
    </row>
    <row r="230" spans="1:14" x14ac:dyDescent="0.25">
      <c r="A230" s="315">
        <v>43113</v>
      </c>
      <c r="B230" s="78" t="s">
        <v>649</v>
      </c>
      <c r="C230" s="82" t="s">
        <v>481</v>
      </c>
      <c r="D230" s="78" t="s">
        <v>1155</v>
      </c>
      <c r="E230" s="120">
        <v>350000</v>
      </c>
      <c r="F230" s="78" t="s">
        <v>314</v>
      </c>
      <c r="G230" s="80" t="s">
        <v>44</v>
      </c>
      <c r="H230" s="78" t="s">
        <v>702</v>
      </c>
      <c r="I230" s="81" t="s">
        <v>45</v>
      </c>
      <c r="J230">
        <f t="shared" si="3"/>
        <v>38.888888888888886</v>
      </c>
      <c r="K230">
        <v>9000</v>
      </c>
      <c r="M230" s="102"/>
    </row>
    <row r="231" spans="1:14" x14ac:dyDescent="0.25">
      <c r="A231" s="315">
        <v>43113</v>
      </c>
      <c r="B231" s="82" t="s">
        <v>954</v>
      </c>
      <c r="C231" s="82" t="s">
        <v>283</v>
      </c>
      <c r="D231" s="78" t="s">
        <v>962</v>
      </c>
      <c r="E231" s="120">
        <v>5000</v>
      </c>
      <c r="F231" s="78" t="s">
        <v>52</v>
      </c>
      <c r="G231" s="80" t="s">
        <v>44</v>
      </c>
      <c r="H231" s="78" t="s">
        <v>129</v>
      </c>
      <c r="I231" s="81" t="s">
        <v>45</v>
      </c>
      <c r="J231">
        <f t="shared" si="3"/>
        <v>0.55555555555555558</v>
      </c>
      <c r="K231">
        <v>9000</v>
      </c>
      <c r="M231" s="102"/>
    </row>
    <row r="232" spans="1:14" x14ac:dyDescent="0.25">
      <c r="A232" s="315">
        <v>43113</v>
      </c>
      <c r="B232" s="82" t="s">
        <v>586</v>
      </c>
      <c r="C232" s="78" t="s">
        <v>327</v>
      </c>
      <c r="D232" s="78" t="s">
        <v>313</v>
      </c>
      <c r="E232" s="120">
        <v>160000</v>
      </c>
      <c r="F232" s="78" t="s">
        <v>110</v>
      </c>
      <c r="G232" s="80" t="s">
        <v>44</v>
      </c>
      <c r="H232" s="78" t="s">
        <v>587</v>
      </c>
      <c r="I232" s="81" t="s">
        <v>45</v>
      </c>
      <c r="J232">
        <f t="shared" si="3"/>
        <v>17.777777777777779</v>
      </c>
      <c r="K232">
        <v>9000</v>
      </c>
      <c r="M232" s="102"/>
    </row>
    <row r="233" spans="1:14" x14ac:dyDescent="0.25">
      <c r="A233" s="323">
        <v>43113</v>
      </c>
      <c r="B233" s="321" t="s">
        <v>551</v>
      </c>
      <c r="C233" s="324" t="s">
        <v>548</v>
      </c>
      <c r="D233" s="321" t="s">
        <v>1155</v>
      </c>
      <c r="E233" s="325">
        <v>30000</v>
      </c>
      <c r="F233" s="324" t="s">
        <v>110</v>
      </c>
      <c r="G233" s="112" t="s">
        <v>44</v>
      </c>
      <c r="H233" s="324" t="s">
        <v>477</v>
      </c>
      <c r="I233" s="113" t="s">
        <v>45</v>
      </c>
      <c r="J233">
        <f t="shared" si="3"/>
        <v>3.3333333333333335</v>
      </c>
      <c r="K233">
        <v>9000</v>
      </c>
      <c r="M233" s="102"/>
    </row>
    <row r="234" spans="1:14" x14ac:dyDescent="0.25">
      <c r="A234" s="323">
        <v>43113</v>
      </c>
      <c r="B234" s="321" t="s">
        <v>552</v>
      </c>
      <c r="C234" s="324" t="s">
        <v>548</v>
      </c>
      <c r="D234" s="321" t="s">
        <v>1155</v>
      </c>
      <c r="E234" s="325">
        <v>30000</v>
      </c>
      <c r="F234" s="324" t="s">
        <v>110</v>
      </c>
      <c r="G234" s="112" t="s">
        <v>44</v>
      </c>
      <c r="H234" s="324" t="s">
        <v>478</v>
      </c>
      <c r="I234" s="113" t="s">
        <v>45</v>
      </c>
      <c r="J234">
        <f t="shared" si="3"/>
        <v>3.3333333333333335</v>
      </c>
      <c r="K234">
        <v>9000</v>
      </c>
      <c r="M234" s="102"/>
    </row>
    <row r="235" spans="1:14" x14ac:dyDescent="0.25">
      <c r="A235" s="315">
        <v>43113</v>
      </c>
      <c r="B235" s="82" t="s">
        <v>1100</v>
      </c>
      <c r="C235" s="78" t="s">
        <v>481</v>
      </c>
      <c r="D235" s="78" t="s">
        <v>1155</v>
      </c>
      <c r="E235" s="120">
        <v>400000</v>
      </c>
      <c r="F235" s="78" t="s">
        <v>110</v>
      </c>
      <c r="G235" s="80" t="s">
        <v>44</v>
      </c>
      <c r="H235" s="78" t="s">
        <v>494</v>
      </c>
      <c r="I235" s="81" t="s">
        <v>45</v>
      </c>
      <c r="J235">
        <f t="shared" si="3"/>
        <v>44.444444444444443</v>
      </c>
      <c r="K235">
        <v>9000</v>
      </c>
      <c r="M235" s="102"/>
    </row>
    <row r="236" spans="1:14" x14ac:dyDescent="0.25">
      <c r="A236" s="323">
        <v>43113</v>
      </c>
      <c r="B236" s="321" t="s">
        <v>553</v>
      </c>
      <c r="C236" s="324" t="s">
        <v>548</v>
      </c>
      <c r="D236" s="321" t="s">
        <v>1155</v>
      </c>
      <c r="E236" s="325">
        <v>30000</v>
      </c>
      <c r="F236" s="324" t="s">
        <v>110</v>
      </c>
      <c r="G236" s="112" t="s">
        <v>44</v>
      </c>
      <c r="H236" s="324" t="s">
        <v>497</v>
      </c>
      <c r="I236" s="113" t="s">
        <v>45</v>
      </c>
      <c r="J236">
        <f t="shared" si="3"/>
        <v>3.3333333333333335</v>
      </c>
      <c r="K236">
        <v>9000</v>
      </c>
      <c r="M236" s="102"/>
    </row>
    <row r="237" spans="1:14" x14ac:dyDescent="0.25">
      <c r="A237" s="315">
        <v>43113</v>
      </c>
      <c r="B237" s="82" t="s">
        <v>550</v>
      </c>
      <c r="C237" s="78" t="s">
        <v>283</v>
      </c>
      <c r="D237" s="78" t="s">
        <v>313</v>
      </c>
      <c r="E237" s="120">
        <v>4000</v>
      </c>
      <c r="F237" s="78" t="s">
        <v>110</v>
      </c>
      <c r="G237" s="80" t="s">
        <v>44</v>
      </c>
      <c r="H237" s="78" t="s">
        <v>498</v>
      </c>
      <c r="I237" s="81" t="s">
        <v>45</v>
      </c>
      <c r="J237">
        <f t="shared" si="3"/>
        <v>0.44444444444444442</v>
      </c>
      <c r="K237">
        <v>9000</v>
      </c>
      <c r="M237" s="102"/>
    </row>
    <row r="238" spans="1:14" x14ac:dyDescent="0.25">
      <c r="A238" s="315">
        <v>43113</v>
      </c>
      <c r="B238" s="82" t="s">
        <v>554</v>
      </c>
      <c r="C238" s="78" t="s">
        <v>472</v>
      </c>
      <c r="D238" s="78" t="s">
        <v>313</v>
      </c>
      <c r="E238" s="120">
        <v>15000</v>
      </c>
      <c r="F238" s="78" t="s">
        <v>110</v>
      </c>
      <c r="G238" s="80" t="s">
        <v>44</v>
      </c>
      <c r="H238" s="78" t="s">
        <v>499</v>
      </c>
      <c r="I238" s="81" t="s">
        <v>45</v>
      </c>
      <c r="J238">
        <f t="shared" si="3"/>
        <v>1.6666666666666667</v>
      </c>
      <c r="K238">
        <v>9000</v>
      </c>
      <c r="M238" s="102"/>
      <c r="N238" s="109"/>
    </row>
    <row r="239" spans="1:14" x14ac:dyDescent="0.25">
      <c r="A239" s="323">
        <v>43113</v>
      </c>
      <c r="B239" s="321" t="s">
        <v>549</v>
      </c>
      <c r="C239" s="324" t="s">
        <v>548</v>
      </c>
      <c r="D239" s="321" t="s">
        <v>1155</v>
      </c>
      <c r="E239" s="325">
        <v>30000</v>
      </c>
      <c r="F239" s="324" t="s">
        <v>110</v>
      </c>
      <c r="G239" s="112" t="s">
        <v>44</v>
      </c>
      <c r="H239" s="324" t="s">
        <v>476</v>
      </c>
      <c r="I239" s="113" t="s">
        <v>45</v>
      </c>
      <c r="J239">
        <f t="shared" si="3"/>
        <v>3.3333333333333335</v>
      </c>
      <c r="K239">
        <v>9000</v>
      </c>
      <c r="M239" s="102"/>
    </row>
    <row r="240" spans="1:14" x14ac:dyDescent="0.25">
      <c r="A240" s="323">
        <v>43113</v>
      </c>
      <c r="B240" s="321" t="s">
        <v>555</v>
      </c>
      <c r="C240" s="324" t="s">
        <v>548</v>
      </c>
      <c r="D240" s="321" t="s">
        <v>1155</v>
      </c>
      <c r="E240" s="325">
        <v>30000</v>
      </c>
      <c r="F240" s="324" t="s">
        <v>110</v>
      </c>
      <c r="G240" s="112" t="s">
        <v>44</v>
      </c>
      <c r="H240" s="324" t="s">
        <v>476</v>
      </c>
      <c r="I240" s="113" t="s">
        <v>45</v>
      </c>
      <c r="J240">
        <f t="shared" si="3"/>
        <v>3.3333333333333335</v>
      </c>
      <c r="K240">
        <v>9000</v>
      </c>
      <c r="M240" s="102"/>
    </row>
    <row r="241" spans="1:14" x14ac:dyDescent="0.25">
      <c r="A241" s="315">
        <v>43113</v>
      </c>
      <c r="B241" s="82" t="s">
        <v>556</v>
      </c>
      <c r="C241" s="78" t="s">
        <v>349</v>
      </c>
      <c r="D241" s="78" t="s">
        <v>313</v>
      </c>
      <c r="E241" s="120">
        <v>30000</v>
      </c>
      <c r="F241" s="78" t="s">
        <v>110</v>
      </c>
      <c r="G241" s="80" t="s">
        <v>44</v>
      </c>
      <c r="H241" s="78" t="s">
        <v>557</v>
      </c>
      <c r="I241" s="81" t="s">
        <v>45</v>
      </c>
      <c r="J241">
        <f t="shared" si="3"/>
        <v>3.3333333333333335</v>
      </c>
      <c r="K241">
        <v>9000</v>
      </c>
      <c r="M241" s="102"/>
    </row>
    <row r="242" spans="1:14" x14ac:dyDescent="0.25">
      <c r="A242" s="315">
        <v>43113</v>
      </c>
      <c r="B242" s="82" t="s">
        <v>558</v>
      </c>
      <c r="C242" s="78" t="s">
        <v>349</v>
      </c>
      <c r="D242" s="78" t="s">
        <v>313</v>
      </c>
      <c r="E242" s="120">
        <v>90000</v>
      </c>
      <c r="F242" s="78" t="s">
        <v>110</v>
      </c>
      <c r="G242" s="80" t="s">
        <v>44</v>
      </c>
      <c r="H242" s="78" t="s">
        <v>559</v>
      </c>
      <c r="I242" s="81" t="s">
        <v>45</v>
      </c>
      <c r="J242">
        <f t="shared" si="3"/>
        <v>10</v>
      </c>
      <c r="K242">
        <v>9000</v>
      </c>
      <c r="M242" s="102"/>
    </row>
    <row r="243" spans="1:14" x14ac:dyDescent="0.25">
      <c r="A243" s="315">
        <v>43113</v>
      </c>
      <c r="B243" s="82" t="s">
        <v>723</v>
      </c>
      <c r="C243" s="78" t="s">
        <v>283</v>
      </c>
      <c r="D243" s="81" t="s">
        <v>724</v>
      </c>
      <c r="E243" s="120">
        <v>60000</v>
      </c>
      <c r="F243" s="78" t="s">
        <v>48</v>
      </c>
      <c r="G243" s="80" t="s">
        <v>44</v>
      </c>
      <c r="H243" s="78" t="s">
        <v>725</v>
      </c>
      <c r="I243" s="81" t="s">
        <v>45</v>
      </c>
      <c r="J243">
        <f t="shared" si="3"/>
        <v>6.666666666666667</v>
      </c>
      <c r="K243">
        <v>9000</v>
      </c>
      <c r="M243" s="102"/>
    </row>
    <row r="244" spans="1:14" x14ac:dyDescent="0.25">
      <c r="A244" s="315">
        <v>43113</v>
      </c>
      <c r="B244" s="82" t="s">
        <v>1085</v>
      </c>
      <c r="C244" s="78" t="s">
        <v>349</v>
      </c>
      <c r="D244" s="78" t="s">
        <v>724</v>
      </c>
      <c r="E244" s="120">
        <v>80000</v>
      </c>
      <c r="F244" s="78" t="s">
        <v>48</v>
      </c>
      <c r="G244" s="80" t="s">
        <v>44</v>
      </c>
      <c r="H244" s="78" t="s">
        <v>727</v>
      </c>
      <c r="I244" s="81" t="s">
        <v>45</v>
      </c>
      <c r="J244">
        <f t="shared" si="3"/>
        <v>8.8888888888888893</v>
      </c>
      <c r="K244">
        <v>9000</v>
      </c>
      <c r="M244" s="102"/>
    </row>
    <row r="245" spans="1:14" x14ac:dyDescent="0.25">
      <c r="A245" s="315">
        <v>43113</v>
      </c>
      <c r="B245" s="78" t="s">
        <v>183</v>
      </c>
      <c r="C245" s="78" t="s">
        <v>283</v>
      </c>
      <c r="D245" s="78" t="s">
        <v>939</v>
      </c>
      <c r="E245" s="83">
        <v>160000</v>
      </c>
      <c r="F245" s="78" t="s">
        <v>34</v>
      </c>
      <c r="G245" s="80" t="s">
        <v>44</v>
      </c>
      <c r="H245" s="78" t="s">
        <v>189</v>
      </c>
      <c r="I245" s="81" t="s">
        <v>45</v>
      </c>
      <c r="J245">
        <f t="shared" si="3"/>
        <v>17.777777777777779</v>
      </c>
      <c r="K245">
        <v>9000</v>
      </c>
      <c r="M245" s="102"/>
    </row>
    <row r="246" spans="1:14" x14ac:dyDescent="0.25">
      <c r="A246" s="108">
        <v>43113</v>
      </c>
      <c r="B246" s="82" t="s">
        <v>291</v>
      </c>
      <c r="C246" s="82" t="s">
        <v>283</v>
      </c>
      <c r="D246" s="82" t="s">
        <v>962</v>
      </c>
      <c r="E246" s="120">
        <v>5000</v>
      </c>
      <c r="F246" s="78" t="s">
        <v>70</v>
      </c>
      <c r="G246" s="80" t="s">
        <v>44</v>
      </c>
      <c r="H246" s="78" t="s">
        <v>880</v>
      </c>
      <c r="I246" s="81" t="s">
        <v>45</v>
      </c>
      <c r="J246">
        <f t="shared" si="3"/>
        <v>0.55555555555555558</v>
      </c>
      <c r="K246">
        <v>9000</v>
      </c>
      <c r="M246" s="102"/>
    </row>
    <row r="247" spans="1:14" x14ac:dyDescent="0.25">
      <c r="A247" s="315">
        <v>43114</v>
      </c>
      <c r="B247" s="82" t="s">
        <v>292</v>
      </c>
      <c r="C247" s="82" t="s">
        <v>283</v>
      </c>
      <c r="D247" s="82" t="s">
        <v>962</v>
      </c>
      <c r="E247" s="120">
        <v>50000</v>
      </c>
      <c r="F247" s="78" t="s">
        <v>70</v>
      </c>
      <c r="G247" s="80" t="s">
        <v>44</v>
      </c>
      <c r="H247" s="78" t="s">
        <v>881</v>
      </c>
      <c r="I247" s="81" t="s">
        <v>45</v>
      </c>
      <c r="J247">
        <f t="shared" si="3"/>
        <v>5.5555555555555554</v>
      </c>
      <c r="K247">
        <v>9000</v>
      </c>
      <c r="M247" s="102"/>
    </row>
    <row r="248" spans="1:14" x14ac:dyDescent="0.25">
      <c r="A248" s="315">
        <v>43114</v>
      </c>
      <c r="B248" s="82" t="s">
        <v>293</v>
      </c>
      <c r="C248" s="82" t="s">
        <v>283</v>
      </c>
      <c r="D248" s="82" t="s">
        <v>962</v>
      </c>
      <c r="E248" s="120">
        <v>20000</v>
      </c>
      <c r="F248" s="78" t="s">
        <v>70</v>
      </c>
      <c r="G248" s="80" t="s">
        <v>44</v>
      </c>
      <c r="H248" s="78" t="s">
        <v>882</v>
      </c>
      <c r="I248" s="81" t="s">
        <v>45</v>
      </c>
      <c r="J248">
        <f t="shared" si="3"/>
        <v>2.2222222222222223</v>
      </c>
      <c r="K248">
        <v>9000</v>
      </c>
      <c r="M248" s="102"/>
      <c r="N248" s="109"/>
    </row>
    <row r="249" spans="1:14" x14ac:dyDescent="0.25">
      <c r="A249" s="315">
        <v>43114</v>
      </c>
      <c r="B249" s="82" t="s">
        <v>298</v>
      </c>
      <c r="C249" s="82" t="s">
        <v>283</v>
      </c>
      <c r="D249" s="82" t="s">
        <v>962</v>
      </c>
      <c r="E249" s="120">
        <v>20000</v>
      </c>
      <c r="F249" s="78" t="s">
        <v>70</v>
      </c>
      <c r="G249" s="80" t="s">
        <v>44</v>
      </c>
      <c r="H249" s="78" t="s">
        <v>883</v>
      </c>
      <c r="I249" s="81" t="s">
        <v>45</v>
      </c>
      <c r="J249">
        <f t="shared" si="3"/>
        <v>2.2222222222222223</v>
      </c>
      <c r="K249">
        <v>9000</v>
      </c>
      <c r="M249" s="102"/>
      <c r="N249" s="109"/>
    </row>
    <row r="250" spans="1:14" x14ac:dyDescent="0.25">
      <c r="A250" s="315">
        <v>43114</v>
      </c>
      <c r="B250" s="82" t="s">
        <v>295</v>
      </c>
      <c r="C250" s="82" t="s">
        <v>283</v>
      </c>
      <c r="D250" s="82" t="s">
        <v>962</v>
      </c>
      <c r="E250" s="120">
        <v>50000</v>
      </c>
      <c r="F250" s="78" t="s">
        <v>70</v>
      </c>
      <c r="G250" s="80" t="s">
        <v>44</v>
      </c>
      <c r="H250" s="78" t="s">
        <v>884</v>
      </c>
      <c r="I250" s="81" t="s">
        <v>45</v>
      </c>
      <c r="J250">
        <f t="shared" si="3"/>
        <v>5.5555555555555554</v>
      </c>
      <c r="K250">
        <v>9000</v>
      </c>
      <c r="M250" s="102"/>
      <c r="N250" s="109"/>
    </row>
    <row r="251" spans="1:14" x14ac:dyDescent="0.25">
      <c r="A251" s="315">
        <v>43114</v>
      </c>
      <c r="B251" s="82" t="s">
        <v>296</v>
      </c>
      <c r="C251" s="82" t="s">
        <v>283</v>
      </c>
      <c r="D251" s="82" t="s">
        <v>962</v>
      </c>
      <c r="E251" s="120">
        <v>5000</v>
      </c>
      <c r="F251" s="78" t="s">
        <v>70</v>
      </c>
      <c r="G251" s="80" t="s">
        <v>44</v>
      </c>
      <c r="H251" s="78" t="s">
        <v>885</v>
      </c>
      <c r="I251" s="81" t="s">
        <v>45</v>
      </c>
      <c r="J251">
        <f t="shared" si="3"/>
        <v>0.55555555555555558</v>
      </c>
      <c r="K251">
        <v>9000</v>
      </c>
      <c r="M251" s="102"/>
      <c r="N251" s="110"/>
    </row>
    <row r="252" spans="1:14" x14ac:dyDescent="0.25">
      <c r="A252" s="315">
        <v>43114</v>
      </c>
      <c r="B252" s="82" t="s">
        <v>297</v>
      </c>
      <c r="C252" s="82" t="s">
        <v>693</v>
      </c>
      <c r="D252" s="82" t="s">
        <v>962</v>
      </c>
      <c r="E252" s="120">
        <v>10000</v>
      </c>
      <c r="F252" s="78" t="s">
        <v>70</v>
      </c>
      <c r="G252" s="80" t="s">
        <v>44</v>
      </c>
      <c r="H252" s="78" t="s">
        <v>886</v>
      </c>
      <c r="I252" s="81" t="s">
        <v>45</v>
      </c>
      <c r="J252">
        <f t="shared" si="3"/>
        <v>1.1111111111111112</v>
      </c>
      <c r="K252">
        <v>9000</v>
      </c>
      <c r="M252" s="102"/>
    </row>
    <row r="253" spans="1:14" x14ac:dyDescent="0.25">
      <c r="A253" s="315">
        <v>43114</v>
      </c>
      <c r="B253" s="82" t="s">
        <v>290</v>
      </c>
      <c r="C253" s="82" t="s">
        <v>349</v>
      </c>
      <c r="D253" s="82" t="s">
        <v>962</v>
      </c>
      <c r="E253" s="120">
        <v>80000</v>
      </c>
      <c r="F253" s="78" t="s">
        <v>70</v>
      </c>
      <c r="G253" s="80" t="s">
        <v>44</v>
      </c>
      <c r="H253" s="78" t="s">
        <v>887</v>
      </c>
      <c r="I253" s="81" t="s">
        <v>45</v>
      </c>
      <c r="J253">
        <f t="shared" si="3"/>
        <v>8.8888888888888893</v>
      </c>
      <c r="K253">
        <v>9000</v>
      </c>
      <c r="M253" s="102"/>
    </row>
    <row r="254" spans="1:14" x14ac:dyDescent="0.25">
      <c r="A254" s="315">
        <v>43114</v>
      </c>
      <c r="B254" s="82" t="s">
        <v>868</v>
      </c>
      <c r="C254" s="82" t="s">
        <v>349</v>
      </c>
      <c r="D254" s="82" t="s">
        <v>962</v>
      </c>
      <c r="E254" s="120">
        <v>250000</v>
      </c>
      <c r="F254" s="78" t="s">
        <v>70</v>
      </c>
      <c r="G254" s="80" t="s">
        <v>44</v>
      </c>
      <c r="H254" s="78" t="s">
        <v>46</v>
      </c>
      <c r="I254" s="81" t="s">
        <v>45</v>
      </c>
      <c r="J254">
        <f t="shared" si="3"/>
        <v>27.777777777777779</v>
      </c>
      <c r="K254">
        <v>9000</v>
      </c>
      <c r="M254" s="102"/>
    </row>
    <row r="255" spans="1:14" x14ac:dyDescent="0.25">
      <c r="A255" s="323">
        <v>43114</v>
      </c>
      <c r="B255" s="324" t="s">
        <v>714</v>
      </c>
      <c r="C255" s="321" t="s">
        <v>693</v>
      </c>
      <c r="D255" s="321" t="s">
        <v>1155</v>
      </c>
      <c r="E255" s="325">
        <v>30000</v>
      </c>
      <c r="F255" s="324" t="s">
        <v>314</v>
      </c>
      <c r="G255" s="112" t="s">
        <v>44</v>
      </c>
      <c r="H255" s="324" t="s">
        <v>715</v>
      </c>
      <c r="I255" s="113" t="s">
        <v>45</v>
      </c>
      <c r="J255">
        <f t="shared" si="3"/>
        <v>3.3333333333333335</v>
      </c>
      <c r="K255">
        <v>9000</v>
      </c>
      <c r="M255" s="102"/>
    </row>
    <row r="256" spans="1:14" x14ac:dyDescent="0.25">
      <c r="A256" s="315">
        <v>43114</v>
      </c>
      <c r="B256" s="78" t="s">
        <v>630</v>
      </c>
      <c r="C256" s="82" t="s">
        <v>349</v>
      </c>
      <c r="D256" s="82" t="s">
        <v>313</v>
      </c>
      <c r="E256" s="120">
        <v>800000</v>
      </c>
      <c r="F256" s="78" t="s">
        <v>314</v>
      </c>
      <c r="G256" s="80" t="s">
        <v>44</v>
      </c>
      <c r="H256" s="78" t="s">
        <v>704</v>
      </c>
      <c r="I256" s="81" t="s">
        <v>45</v>
      </c>
      <c r="J256">
        <f t="shared" si="3"/>
        <v>88.888888888888886</v>
      </c>
      <c r="K256">
        <v>9000</v>
      </c>
      <c r="M256" s="102"/>
    </row>
    <row r="257" spans="1:14" x14ac:dyDescent="0.25">
      <c r="A257" s="315">
        <v>43114</v>
      </c>
      <c r="B257" s="78" t="s">
        <v>629</v>
      </c>
      <c r="C257" s="82" t="s">
        <v>283</v>
      </c>
      <c r="D257" s="82" t="s">
        <v>313</v>
      </c>
      <c r="E257" s="120">
        <v>480000</v>
      </c>
      <c r="F257" s="78" t="s">
        <v>314</v>
      </c>
      <c r="G257" s="80" t="s">
        <v>44</v>
      </c>
      <c r="H257" s="78" t="s">
        <v>702</v>
      </c>
      <c r="I257" s="81" t="s">
        <v>45</v>
      </c>
      <c r="J257">
        <f t="shared" si="3"/>
        <v>53.333333333333336</v>
      </c>
      <c r="K257">
        <v>9000</v>
      </c>
      <c r="M257" s="102"/>
    </row>
    <row r="258" spans="1:14" x14ac:dyDescent="0.25">
      <c r="A258" s="315">
        <v>43114</v>
      </c>
      <c r="B258" s="78" t="s">
        <v>637</v>
      </c>
      <c r="C258" s="82" t="s">
        <v>349</v>
      </c>
      <c r="D258" s="82" t="s">
        <v>313</v>
      </c>
      <c r="E258" s="120">
        <v>80000</v>
      </c>
      <c r="F258" s="78" t="s">
        <v>314</v>
      </c>
      <c r="G258" s="80" t="s">
        <v>44</v>
      </c>
      <c r="H258" s="78" t="s">
        <v>703</v>
      </c>
      <c r="I258" s="81" t="s">
        <v>45</v>
      </c>
      <c r="J258">
        <f t="shared" si="3"/>
        <v>8.8888888888888893</v>
      </c>
      <c r="K258">
        <v>9000</v>
      </c>
      <c r="M258" s="102"/>
    </row>
    <row r="259" spans="1:14" x14ac:dyDescent="0.25">
      <c r="A259" s="315">
        <v>43114</v>
      </c>
      <c r="B259" s="78" t="s">
        <v>648</v>
      </c>
      <c r="C259" s="82" t="s">
        <v>349</v>
      </c>
      <c r="D259" s="82" t="s">
        <v>313</v>
      </c>
      <c r="E259" s="120">
        <v>80000</v>
      </c>
      <c r="F259" s="78" t="s">
        <v>314</v>
      </c>
      <c r="G259" s="80" t="s">
        <v>44</v>
      </c>
      <c r="H259" s="78" t="s">
        <v>705</v>
      </c>
      <c r="I259" s="81" t="s">
        <v>45</v>
      </c>
      <c r="J259">
        <f t="shared" si="3"/>
        <v>8.8888888888888893</v>
      </c>
      <c r="K259">
        <v>9000</v>
      </c>
      <c r="M259" s="102"/>
    </row>
    <row r="260" spans="1:14" x14ac:dyDescent="0.25">
      <c r="A260" s="315">
        <v>43114</v>
      </c>
      <c r="B260" s="78" t="s">
        <v>639</v>
      </c>
      <c r="C260" s="82" t="s">
        <v>349</v>
      </c>
      <c r="D260" s="82" t="s">
        <v>313</v>
      </c>
      <c r="E260" s="120">
        <v>80000</v>
      </c>
      <c r="F260" s="78" t="s">
        <v>314</v>
      </c>
      <c r="G260" s="80" t="s">
        <v>44</v>
      </c>
      <c r="H260" s="78" t="s">
        <v>706</v>
      </c>
      <c r="I260" s="81" t="s">
        <v>45</v>
      </c>
      <c r="J260">
        <f t="shared" si="3"/>
        <v>8.8888888888888893</v>
      </c>
      <c r="K260">
        <v>9000</v>
      </c>
      <c r="M260" s="102"/>
    </row>
    <row r="261" spans="1:14" x14ac:dyDescent="0.25">
      <c r="A261" s="315">
        <v>43114</v>
      </c>
      <c r="B261" s="78" t="s">
        <v>647</v>
      </c>
      <c r="C261" s="82" t="s">
        <v>283</v>
      </c>
      <c r="D261" s="82" t="s">
        <v>313</v>
      </c>
      <c r="E261" s="120">
        <v>184000</v>
      </c>
      <c r="F261" s="78" t="s">
        <v>314</v>
      </c>
      <c r="G261" s="80" t="s">
        <v>44</v>
      </c>
      <c r="H261" s="78" t="s">
        <v>707</v>
      </c>
      <c r="I261" s="81" t="s">
        <v>45</v>
      </c>
      <c r="J261">
        <f t="shared" si="3"/>
        <v>20.444444444444443</v>
      </c>
      <c r="K261">
        <v>9000</v>
      </c>
      <c r="M261" s="102"/>
    </row>
    <row r="262" spans="1:14" x14ac:dyDescent="0.25">
      <c r="A262" s="315">
        <v>43114</v>
      </c>
      <c r="B262" s="78" t="s">
        <v>640</v>
      </c>
      <c r="C262" s="82" t="s">
        <v>349</v>
      </c>
      <c r="D262" s="82" t="s">
        <v>313</v>
      </c>
      <c r="E262" s="120">
        <v>80000</v>
      </c>
      <c r="F262" s="78" t="s">
        <v>314</v>
      </c>
      <c r="G262" s="80" t="s">
        <v>44</v>
      </c>
      <c r="H262" s="78" t="s">
        <v>708</v>
      </c>
      <c r="I262" s="81" t="s">
        <v>45</v>
      </c>
      <c r="J262">
        <f t="shared" si="3"/>
        <v>8.8888888888888893</v>
      </c>
      <c r="K262">
        <v>9000</v>
      </c>
      <c r="M262" s="102"/>
    </row>
    <row r="263" spans="1:14" x14ac:dyDescent="0.25">
      <c r="A263" s="315">
        <v>43114</v>
      </c>
      <c r="B263" s="78" t="s">
        <v>646</v>
      </c>
      <c r="C263" s="82" t="s">
        <v>283</v>
      </c>
      <c r="D263" s="82" t="s">
        <v>313</v>
      </c>
      <c r="E263" s="120">
        <v>15000</v>
      </c>
      <c r="F263" s="78" t="s">
        <v>314</v>
      </c>
      <c r="G263" s="80" t="s">
        <v>44</v>
      </c>
      <c r="H263" s="78" t="s">
        <v>701</v>
      </c>
      <c r="I263" s="81" t="s">
        <v>45</v>
      </c>
      <c r="J263">
        <f t="shared" ref="J263:J326" si="4">E263/9000</f>
        <v>1.6666666666666667</v>
      </c>
      <c r="K263">
        <v>9000</v>
      </c>
      <c r="M263" s="102"/>
    </row>
    <row r="264" spans="1:14" x14ac:dyDescent="0.25">
      <c r="A264" s="323">
        <v>43114</v>
      </c>
      <c r="B264" s="324" t="s">
        <v>709</v>
      </c>
      <c r="C264" s="321" t="s">
        <v>693</v>
      </c>
      <c r="D264" s="321" t="s">
        <v>1155</v>
      </c>
      <c r="E264" s="325">
        <v>30000</v>
      </c>
      <c r="F264" s="324" t="s">
        <v>314</v>
      </c>
      <c r="G264" s="112" t="s">
        <v>44</v>
      </c>
      <c r="H264" s="324" t="s">
        <v>710</v>
      </c>
      <c r="I264" s="113" t="s">
        <v>45</v>
      </c>
      <c r="J264">
        <f t="shared" si="4"/>
        <v>3.3333333333333335</v>
      </c>
      <c r="K264">
        <v>9000</v>
      </c>
      <c r="M264" s="102"/>
    </row>
    <row r="265" spans="1:14" x14ac:dyDescent="0.25">
      <c r="A265" s="323">
        <v>43114</v>
      </c>
      <c r="B265" s="324" t="s">
        <v>711</v>
      </c>
      <c r="C265" s="321" t="s">
        <v>693</v>
      </c>
      <c r="D265" s="321" t="s">
        <v>1155</v>
      </c>
      <c r="E265" s="325">
        <v>30000</v>
      </c>
      <c r="F265" s="324" t="s">
        <v>314</v>
      </c>
      <c r="G265" s="112" t="s">
        <v>44</v>
      </c>
      <c r="H265" s="324" t="s">
        <v>713</v>
      </c>
      <c r="I265" s="113" t="s">
        <v>45</v>
      </c>
      <c r="J265">
        <f t="shared" si="4"/>
        <v>3.3333333333333335</v>
      </c>
      <c r="K265">
        <v>9000</v>
      </c>
      <c r="M265" s="102"/>
    </row>
    <row r="266" spans="1:14" x14ac:dyDescent="0.25">
      <c r="A266" s="323">
        <v>43114</v>
      </c>
      <c r="B266" s="324" t="s">
        <v>712</v>
      </c>
      <c r="C266" s="321" t="s">
        <v>693</v>
      </c>
      <c r="D266" s="321" t="s">
        <v>1155</v>
      </c>
      <c r="E266" s="325">
        <v>30000</v>
      </c>
      <c r="F266" s="324" t="s">
        <v>314</v>
      </c>
      <c r="G266" s="112" t="s">
        <v>44</v>
      </c>
      <c r="H266" s="324" t="s">
        <v>716</v>
      </c>
      <c r="I266" s="113" t="s">
        <v>45</v>
      </c>
      <c r="J266">
        <f t="shared" si="4"/>
        <v>3.3333333333333335</v>
      </c>
      <c r="K266">
        <v>9000</v>
      </c>
      <c r="M266" s="102"/>
      <c r="N266" s="109"/>
    </row>
    <row r="267" spans="1:14" x14ac:dyDescent="0.25">
      <c r="A267" s="315">
        <v>43114</v>
      </c>
      <c r="B267" s="78" t="s">
        <v>717</v>
      </c>
      <c r="C267" s="82" t="s">
        <v>283</v>
      </c>
      <c r="D267" s="82" t="s">
        <v>313</v>
      </c>
      <c r="E267" s="120">
        <v>15000</v>
      </c>
      <c r="F267" s="78" t="s">
        <v>314</v>
      </c>
      <c r="G267" s="80" t="s">
        <v>44</v>
      </c>
      <c r="H267" s="78" t="s">
        <v>718</v>
      </c>
      <c r="I267" s="81" t="s">
        <v>45</v>
      </c>
      <c r="J267">
        <f t="shared" si="4"/>
        <v>1.6666666666666667</v>
      </c>
      <c r="K267">
        <v>9000</v>
      </c>
      <c r="M267" s="102"/>
      <c r="N267" s="109"/>
    </row>
    <row r="268" spans="1:14" x14ac:dyDescent="0.25">
      <c r="A268" s="323">
        <v>43114</v>
      </c>
      <c r="B268" s="321" t="s">
        <v>560</v>
      </c>
      <c r="C268" s="324" t="s">
        <v>692</v>
      </c>
      <c r="D268" s="324" t="s">
        <v>561</v>
      </c>
      <c r="E268" s="325">
        <v>9000</v>
      </c>
      <c r="F268" s="324" t="s">
        <v>110</v>
      </c>
      <c r="G268" s="112" t="s">
        <v>44</v>
      </c>
      <c r="H268" s="324" t="s">
        <v>562</v>
      </c>
      <c r="I268" s="113" t="s">
        <v>45</v>
      </c>
      <c r="J268">
        <f t="shared" si="4"/>
        <v>1</v>
      </c>
      <c r="K268">
        <v>9000</v>
      </c>
      <c r="M268" s="102"/>
    </row>
    <row r="269" spans="1:14" x14ac:dyDescent="0.25">
      <c r="A269" s="323">
        <v>43114</v>
      </c>
      <c r="B269" s="321" t="s">
        <v>563</v>
      </c>
      <c r="C269" s="324" t="s">
        <v>692</v>
      </c>
      <c r="D269" s="324" t="s">
        <v>561</v>
      </c>
      <c r="E269" s="325">
        <v>50000</v>
      </c>
      <c r="F269" s="324" t="s">
        <v>110</v>
      </c>
      <c r="G269" s="112" t="s">
        <v>44</v>
      </c>
      <c r="H269" s="324" t="s">
        <v>564</v>
      </c>
      <c r="I269" s="113" t="s">
        <v>45</v>
      </c>
      <c r="J269">
        <f t="shared" si="4"/>
        <v>5.5555555555555554</v>
      </c>
      <c r="K269">
        <v>9000</v>
      </c>
      <c r="M269" s="102"/>
    </row>
    <row r="270" spans="1:14" x14ac:dyDescent="0.25">
      <c r="A270" s="315">
        <v>43114</v>
      </c>
      <c r="B270" s="82" t="s">
        <v>569</v>
      </c>
      <c r="C270" s="78" t="s">
        <v>283</v>
      </c>
      <c r="D270" s="78" t="s">
        <v>313</v>
      </c>
      <c r="E270" s="120">
        <v>4000</v>
      </c>
      <c r="F270" s="78" t="s">
        <v>110</v>
      </c>
      <c r="G270" s="80" t="s">
        <v>44</v>
      </c>
      <c r="H270" s="78" t="s">
        <v>501</v>
      </c>
      <c r="I270" s="81" t="s">
        <v>45</v>
      </c>
      <c r="J270">
        <f t="shared" si="4"/>
        <v>0.44444444444444442</v>
      </c>
      <c r="K270">
        <v>9000</v>
      </c>
      <c r="M270" s="102"/>
    </row>
    <row r="271" spans="1:14" x14ac:dyDescent="0.25">
      <c r="A271" s="315">
        <v>43114</v>
      </c>
      <c r="B271" s="82" t="s">
        <v>568</v>
      </c>
      <c r="C271" s="78" t="s">
        <v>472</v>
      </c>
      <c r="D271" s="78" t="s">
        <v>313</v>
      </c>
      <c r="E271" s="120">
        <v>15000</v>
      </c>
      <c r="F271" s="78" t="s">
        <v>110</v>
      </c>
      <c r="G271" s="80" t="s">
        <v>44</v>
      </c>
      <c r="H271" s="78" t="s">
        <v>502</v>
      </c>
      <c r="I271" s="81" t="s">
        <v>45</v>
      </c>
      <c r="J271">
        <f t="shared" si="4"/>
        <v>1.6666666666666667</v>
      </c>
      <c r="K271">
        <v>9000</v>
      </c>
      <c r="M271" s="102"/>
    </row>
    <row r="272" spans="1:14" x14ac:dyDescent="0.25">
      <c r="A272" s="315">
        <v>43114</v>
      </c>
      <c r="B272" s="82" t="s">
        <v>565</v>
      </c>
      <c r="C272" s="78" t="s">
        <v>327</v>
      </c>
      <c r="D272" s="78" t="s">
        <v>313</v>
      </c>
      <c r="E272" s="120">
        <v>4000</v>
      </c>
      <c r="F272" s="78" t="s">
        <v>110</v>
      </c>
      <c r="G272" s="80" t="s">
        <v>44</v>
      </c>
      <c r="H272" s="78" t="s">
        <v>503</v>
      </c>
      <c r="I272" s="81" t="s">
        <v>45</v>
      </c>
      <c r="J272">
        <f t="shared" si="4"/>
        <v>0.44444444444444442</v>
      </c>
      <c r="K272">
        <v>9000</v>
      </c>
      <c r="M272" s="102"/>
    </row>
    <row r="273" spans="1:14" x14ac:dyDescent="0.25">
      <c r="A273" s="315">
        <v>43114</v>
      </c>
      <c r="B273" s="82" t="s">
        <v>566</v>
      </c>
      <c r="C273" s="78" t="s">
        <v>283</v>
      </c>
      <c r="D273" s="78" t="s">
        <v>313</v>
      </c>
      <c r="E273" s="120">
        <v>4000</v>
      </c>
      <c r="F273" s="78" t="s">
        <v>110</v>
      </c>
      <c r="G273" s="80" t="s">
        <v>44</v>
      </c>
      <c r="H273" s="78" t="s">
        <v>567</v>
      </c>
      <c r="I273" s="81" t="s">
        <v>45</v>
      </c>
      <c r="J273">
        <f t="shared" si="4"/>
        <v>0.44444444444444442</v>
      </c>
      <c r="K273">
        <v>9000</v>
      </c>
      <c r="M273" s="102"/>
    </row>
    <row r="274" spans="1:14" x14ac:dyDescent="0.25">
      <c r="A274" s="315">
        <v>43114</v>
      </c>
      <c r="B274" s="82" t="s">
        <v>570</v>
      </c>
      <c r="C274" s="78" t="s">
        <v>283</v>
      </c>
      <c r="D274" s="78" t="s">
        <v>313</v>
      </c>
      <c r="E274" s="120">
        <v>4000</v>
      </c>
      <c r="F274" s="78" t="s">
        <v>110</v>
      </c>
      <c r="G274" s="80" t="s">
        <v>44</v>
      </c>
      <c r="H274" s="78" t="s">
        <v>504</v>
      </c>
      <c r="I274" s="81" t="s">
        <v>45</v>
      </c>
      <c r="J274">
        <f t="shared" si="4"/>
        <v>0.44444444444444442</v>
      </c>
      <c r="K274">
        <v>9000</v>
      </c>
      <c r="M274" s="102"/>
    </row>
    <row r="275" spans="1:14" x14ac:dyDescent="0.25">
      <c r="A275" s="315">
        <v>43114</v>
      </c>
      <c r="B275" s="82" t="s">
        <v>571</v>
      </c>
      <c r="C275" s="78" t="s">
        <v>472</v>
      </c>
      <c r="D275" s="78" t="s">
        <v>313</v>
      </c>
      <c r="E275" s="120">
        <v>15000</v>
      </c>
      <c r="F275" s="78" t="s">
        <v>110</v>
      </c>
      <c r="G275" s="80" t="s">
        <v>44</v>
      </c>
      <c r="H275" s="78" t="s">
        <v>505</v>
      </c>
      <c r="I275" s="81" t="s">
        <v>45</v>
      </c>
      <c r="J275">
        <f t="shared" si="4"/>
        <v>1.6666666666666667</v>
      </c>
      <c r="K275">
        <v>9000</v>
      </c>
      <c r="M275" s="102"/>
    </row>
    <row r="276" spans="1:14" x14ac:dyDescent="0.25">
      <c r="A276" s="315">
        <v>43114</v>
      </c>
      <c r="B276" s="82" t="s">
        <v>578</v>
      </c>
      <c r="C276" s="78" t="s">
        <v>470</v>
      </c>
      <c r="D276" s="78" t="s">
        <v>471</v>
      </c>
      <c r="E276" s="120">
        <v>13000</v>
      </c>
      <c r="F276" s="78" t="s">
        <v>110</v>
      </c>
      <c r="G276" s="80" t="s">
        <v>44</v>
      </c>
      <c r="H276" s="78" t="s">
        <v>579</v>
      </c>
      <c r="I276" s="81" t="s">
        <v>45</v>
      </c>
      <c r="J276">
        <f t="shared" si="4"/>
        <v>1.4444444444444444</v>
      </c>
      <c r="K276">
        <v>9000</v>
      </c>
      <c r="M276" s="102"/>
      <c r="N276" s="109"/>
    </row>
    <row r="277" spans="1:14" x14ac:dyDescent="0.25">
      <c r="A277" s="315">
        <v>43114</v>
      </c>
      <c r="B277" s="82" t="s">
        <v>726</v>
      </c>
      <c r="C277" s="78" t="s">
        <v>283</v>
      </c>
      <c r="D277" s="78" t="s">
        <v>724</v>
      </c>
      <c r="E277" s="120">
        <v>4000</v>
      </c>
      <c r="F277" s="78" t="s">
        <v>48</v>
      </c>
      <c r="G277" s="80" t="s">
        <v>44</v>
      </c>
      <c r="H277" s="78" t="s">
        <v>728</v>
      </c>
      <c r="I277" s="81" t="s">
        <v>45</v>
      </c>
      <c r="J277">
        <f t="shared" si="4"/>
        <v>0.44444444444444442</v>
      </c>
      <c r="K277">
        <v>9000</v>
      </c>
      <c r="M277" s="102"/>
      <c r="N277" s="109"/>
    </row>
    <row r="278" spans="1:14" x14ac:dyDescent="0.25">
      <c r="A278" s="315">
        <v>43114</v>
      </c>
      <c r="B278" s="82" t="s">
        <v>729</v>
      </c>
      <c r="C278" s="82" t="s">
        <v>283</v>
      </c>
      <c r="D278" s="78" t="s">
        <v>724</v>
      </c>
      <c r="E278" s="120">
        <v>3000</v>
      </c>
      <c r="F278" s="78" t="s">
        <v>48</v>
      </c>
      <c r="G278" s="80" t="s">
        <v>44</v>
      </c>
      <c r="H278" s="78" t="s">
        <v>730</v>
      </c>
      <c r="I278" s="81" t="s">
        <v>45</v>
      </c>
      <c r="J278">
        <f t="shared" si="4"/>
        <v>0.33333333333333331</v>
      </c>
      <c r="K278">
        <v>9000</v>
      </c>
      <c r="M278" s="102"/>
    </row>
    <row r="279" spans="1:14" x14ac:dyDescent="0.25">
      <c r="A279" s="315">
        <v>43114</v>
      </c>
      <c r="B279" s="82" t="s">
        <v>731</v>
      </c>
      <c r="C279" s="78" t="s">
        <v>283</v>
      </c>
      <c r="D279" s="78" t="s">
        <v>724</v>
      </c>
      <c r="E279" s="120">
        <v>2000</v>
      </c>
      <c r="F279" s="78" t="s">
        <v>48</v>
      </c>
      <c r="G279" s="80" t="s">
        <v>44</v>
      </c>
      <c r="H279" s="78" t="s">
        <v>732</v>
      </c>
      <c r="I279" s="81" t="s">
        <v>45</v>
      </c>
      <c r="J279">
        <f t="shared" si="4"/>
        <v>0.22222222222222221</v>
      </c>
      <c r="K279">
        <v>9000</v>
      </c>
      <c r="M279" s="102"/>
    </row>
    <row r="280" spans="1:14" x14ac:dyDescent="0.25">
      <c r="A280" s="315">
        <v>43114</v>
      </c>
      <c r="B280" s="82" t="s">
        <v>733</v>
      </c>
      <c r="C280" s="78" t="s">
        <v>283</v>
      </c>
      <c r="D280" s="78" t="s">
        <v>724</v>
      </c>
      <c r="E280" s="120">
        <v>1500</v>
      </c>
      <c r="F280" s="78" t="s">
        <v>48</v>
      </c>
      <c r="G280" s="80" t="s">
        <v>44</v>
      </c>
      <c r="H280" s="78" t="s">
        <v>734</v>
      </c>
      <c r="I280" s="81" t="s">
        <v>45</v>
      </c>
      <c r="J280">
        <f t="shared" si="4"/>
        <v>0.16666666666666666</v>
      </c>
      <c r="K280">
        <v>9000</v>
      </c>
      <c r="M280" s="102"/>
    </row>
    <row r="281" spans="1:14" x14ac:dyDescent="0.25">
      <c r="A281" s="315">
        <v>43114</v>
      </c>
      <c r="B281" s="82" t="s">
        <v>735</v>
      </c>
      <c r="C281" s="78" t="s">
        <v>283</v>
      </c>
      <c r="D281" s="78" t="s">
        <v>724</v>
      </c>
      <c r="E281" s="120">
        <v>4000</v>
      </c>
      <c r="F281" s="78" t="s">
        <v>48</v>
      </c>
      <c r="G281" s="80" t="s">
        <v>44</v>
      </c>
      <c r="H281" s="78" t="s">
        <v>736</v>
      </c>
      <c r="I281" s="81" t="s">
        <v>45</v>
      </c>
      <c r="J281">
        <f t="shared" si="4"/>
        <v>0.44444444444444442</v>
      </c>
      <c r="K281">
        <v>9000</v>
      </c>
      <c r="M281" s="102"/>
    </row>
    <row r="282" spans="1:14" x14ac:dyDescent="0.25">
      <c r="A282" s="315">
        <v>43114</v>
      </c>
      <c r="B282" s="82" t="s">
        <v>738</v>
      </c>
      <c r="C282" s="78" t="s">
        <v>283</v>
      </c>
      <c r="D282" s="78" t="s">
        <v>724</v>
      </c>
      <c r="E282" s="120">
        <v>5000</v>
      </c>
      <c r="F282" s="78" t="s">
        <v>48</v>
      </c>
      <c r="G282" s="80" t="s">
        <v>44</v>
      </c>
      <c r="H282" s="78" t="s">
        <v>737</v>
      </c>
      <c r="I282" s="81" t="s">
        <v>45</v>
      </c>
      <c r="J282">
        <f t="shared" si="4"/>
        <v>0.55555555555555558</v>
      </c>
      <c r="K282">
        <v>9000</v>
      </c>
      <c r="M282" s="102"/>
    </row>
    <row r="283" spans="1:14" x14ac:dyDescent="0.25">
      <c r="A283" s="315">
        <v>43114</v>
      </c>
      <c r="B283" s="82" t="s">
        <v>739</v>
      </c>
      <c r="C283" s="78" t="s">
        <v>283</v>
      </c>
      <c r="D283" s="78" t="s">
        <v>724</v>
      </c>
      <c r="E283" s="120">
        <v>3000</v>
      </c>
      <c r="F283" s="78" t="s">
        <v>48</v>
      </c>
      <c r="G283" s="80" t="s">
        <v>44</v>
      </c>
      <c r="H283" s="78" t="s">
        <v>740</v>
      </c>
      <c r="I283" s="81" t="s">
        <v>45</v>
      </c>
      <c r="J283">
        <f t="shared" si="4"/>
        <v>0.33333333333333331</v>
      </c>
      <c r="K283">
        <v>9000</v>
      </c>
      <c r="M283" s="102"/>
    </row>
    <row r="284" spans="1:14" x14ac:dyDescent="0.25">
      <c r="A284" s="315">
        <v>43114</v>
      </c>
      <c r="B284" s="82" t="s">
        <v>741</v>
      </c>
      <c r="C284" s="78" t="s">
        <v>283</v>
      </c>
      <c r="D284" s="78" t="s">
        <v>724</v>
      </c>
      <c r="E284" s="120">
        <v>4000</v>
      </c>
      <c r="F284" s="78" t="s">
        <v>48</v>
      </c>
      <c r="G284" s="80" t="s">
        <v>44</v>
      </c>
      <c r="H284" s="78" t="s">
        <v>742</v>
      </c>
      <c r="I284" s="81" t="s">
        <v>45</v>
      </c>
      <c r="J284">
        <f t="shared" si="4"/>
        <v>0.44444444444444442</v>
      </c>
      <c r="K284">
        <v>9000</v>
      </c>
      <c r="M284" s="102"/>
    </row>
    <row r="285" spans="1:14" x14ac:dyDescent="0.25">
      <c r="A285" s="315">
        <v>43114</v>
      </c>
      <c r="B285" s="82" t="s">
        <v>1085</v>
      </c>
      <c r="C285" s="78" t="s">
        <v>349</v>
      </c>
      <c r="D285" s="78" t="s">
        <v>724</v>
      </c>
      <c r="E285" s="120">
        <v>80000</v>
      </c>
      <c r="F285" s="78" t="s">
        <v>48</v>
      </c>
      <c r="G285" s="80" t="s">
        <v>44</v>
      </c>
      <c r="H285" s="78" t="s">
        <v>743</v>
      </c>
      <c r="I285" s="81" t="s">
        <v>45</v>
      </c>
      <c r="J285">
        <f t="shared" si="4"/>
        <v>8.8888888888888893</v>
      </c>
      <c r="K285">
        <v>9000</v>
      </c>
      <c r="M285" s="102"/>
    </row>
    <row r="286" spans="1:14" x14ac:dyDescent="0.25">
      <c r="A286" s="323">
        <v>43114</v>
      </c>
      <c r="B286" s="321" t="s">
        <v>744</v>
      </c>
      <c r="C286" s="324" t="s">
        <v>548</v>
      </c>
      <c r="D286" s="321" t="s">
        <v>1155</v>
      </c>
      <c r="E286" s="325">
        <v>20000</v>
      </c>
      <c r="F286" s="324" t="s">
        <v>48</v>
      </c>
      <c r="G286" s="112" t="s">
        <v>44</v>
      </c>
      <c r="H286" s="324" t="s">
        <v>745</v>
      </c>
      <c r="I286" s="113" t="s">
        <v>45</v>
      </c>
      <c r="J286">
        <f t="shared" si="4"/>
        <v>2.2222222222222223</v>
      </c>
      <c r="K286">
        <v>9000</v>
      </c>
      <c r="M286" s="102"/>
    </row>
    <row r="287" spans="1:14" x14ac:dyDescent="0.25">
      <c r="A287" s="323">
        <v>43114</v>
      </c>
      <c r="B287" s="321" t="s">
        <v>746</v>
      </c>
      <c r="C287" s="324" t="s">
        <v>548</v>
      </c>
      <c r="D287" s="324" t="s">
        <v>1155</v>
      </c>
      <c r="E287" s="325">
        <v>40000</v>
      </c>
      <c r="F287" s="324" t="s">
        <v>48</v>
      </c>
      <c r="G287" s="112" t="s">
        <v>44</v>
      </c>
      <c r="H287" s="324" t="s">
        <v>747</v>
      </c>
      <c r="I287" s="113" t="s">
        <v>45</v>
      </c>
      <c r="J287">
        <f t="shared" si="4"/>
        <v>4.4444444444444446</v>
      </c>
      <c r="K287">
        <v>9000</v>
      </c>
      <c r="M287" s="102"/>
    </row>
    <row r="288" spans="1:14" x14ac:dyDescent="0.25">
      <c r="A288" s="315">
        <v>43114</v>
      </c>
      <c r="B288" s="82" t="s">
        <v>278</v>
      </c>
      <c r="C288" s="82" t="s">
        <v>283</v>
      </c>
      <c r="D288" s="82" t="s">
        <v>962</v>
      </c>
      <c r="E288" s="318">
        <v>15000</v>
      </c>
      <c r="F288" s="78" t="s">
        <v>76</v>
      </c>
      <c r="G288" s="80" t="s">
        <v>44</v>
      </c>
      <c r="H288" s="78" t="s">
        <v>46</v>
      </c>
      <c r="I288" s="81" t="s">
        <v>45</v>
      </c>
      <c r="J288">
        <f t="shared" si="4"/>
        <v>1.6666666666666667</v>
      </c>
      <c r="K288">
        <v>9000</v>
      </c>
      <c r="M288" s="102"/>
    </row>
    <row r="289" spans="1:13" x14ac:dyDescent="0.25">
      <c r="A289" s="314">
        <v>43115</v>
      </c>
      <c r="B289" s="78" t="s">
        <v>203</v>
      </c>
      <c r="C289" s="82" t="s">
        <v>304</v>
      </c>
      <c r="D289" s="82" t="s">
        <v>962</v>
      </c>
      <c r="E289" s="120">
        <v>25000</v>
      </c>
      <c r="F289" s="78" t="s">
        <v>70</v>
      </c>
      <c r="G289" s="80" t="s">
        <v>44</v>
      </c>
      <c r="H289" s="78" t="s">
        <v>209</v>
      </c>
      <c r="I289" s="81" t="s">
        <v>45</v>
      </c>
      <c r="J289">
        <f t="shared" si="4"/>
        <v>2.7777777777777777</v>
      </c>
      <c r="K289">
        <v>9000</v>
      </c>
      <c r="M289" s="102"/>
    </row>
    <row r="290" spans="1:13" x14ac:dyDescent="0.25">
      <c r="A290" s="315">
        <v>43115</v>
      </c>
      <c r="B290" s="82" t="s">
        <v>868</v>
      </c>
      <c r="C290" s="82" t="s">
        <v>349</v>
      </c>
      <c r="D290" s="82" t="s">
        <v>962</v>
      </c>
      <c r="E290" s="120">
        <v>250000</v>
      </c>
      <c r="F290" s="78" t="s">
        <v>70</v>
      </c>
      <c r="G290" s="80" t="s">
        <v>44</v>
      </c>
      <c r="H290" s="78" t="s">
        <v>46</v>
      </c>
      <c r="I290" s="81" t="s">
        <v>45</v>
      </c>
      <c r="J290">
        <f t="shared" si="4"/>
        <v>27.777777777777779</v>
      </c>
      <c r="K290">
        <v>9000</v>
      </c>
      <c r="M290" s="102"/>
    </row>
    <row r="291" spans="1:13" x14ac:dyDescent="0.25">
      <c r="A291" s="315">
        <v>43115</v>
      </c>
      <c r="B291" s="82" t="s">
        <v>290</v>
      </c>
      <c r="C291" s="82" t="s">
        <v>349</v>
      </c>
      <c r="D291" s="82" t="s">
        <v>962</v>
      </c>
      <c r="E291" s="120">
        <v>80000</v>
      </c>
      <c r="F291" s="78" t="s">
        <v>70</v>
      </c>
      <c r="G291" s="80" t="s">
        <v>44</v>
      </c>
      <c r="H291" s="78" t="s">
        <v>888</v>
      </c>
      <c r="I291" s="81" t="s">
        <v>45</v>
      </c>
      <c r="J291">
        <f t="shared" si="4"/>
        <v>8.8888888888888893</v>
      </c>
      <c r="K291">
        <v>9000</v>
      </c>
      <c r="M291" s="102"/>
    </row>
    <row r="292" spans="1:13" x14ac:dyDescent="0.25">
      <c r="A292" s="315">
        <v>43115</v>
      </c>
      <c r="B292" s="78" t="s">
        <v>645</v>
      </c>
      <c r="C292" s="82" t="s">
        <v>283</v>
      </c>
      <c r="D292" s="82" t="s">
        <v>313</v>
      </c>
      <c r="E292" s="120">
        <v>16000</v>
      </c>
      <c r="F292" s="78" t="s">
        <v>314</v>
      </c>
      <c r="G292" s="80" t="s">
        <v>44</v>
      </c>
      <c r="H292" s="78" t="s">
        <v>154</v>
      </c>
      <c r="I292" s="81" t="s">
        <v>45</v>
      </c>
      <c r="J292">
        <f t="shared" si="4"/>
        <v>1.7777777777777777</v>
      </c>
      <c r="K292">
        <v>9000</v>
      </c>
      <c r="M292" s="102"/>
    </row>
    <row r="293" spans="1:13" x14ac:dyDescent="0.25">
      <c r="A293" s="315">
        <v>43115</v>
      </c>
      <c r="B293" s="78" t="s">
        <v>644</v>
      </c>
      <c r="C293" s="82" t="s">
        <v>283</v>
      </c>
      <c r="D293" s="82" t="s">
        <v>313</v>
      </c>
      <c r="E293" s="120">
        <v>70000</v>
      </c>
      <c r="F293" s="78" t="s">
        <v>314</v>
      </c>
      <c r="G293" s="80" t="s">
        <v>44</v>
      </c>
      <c r="H293" s="78" t="s">
        <v>219</v>
      </c>
      <c r="I293" s="81" t="s">
        <v>45</v>
      </c>
      <c r="J293">
        <f t="shared" si="4"/>
        <v>7.7777777777777777</v>
      </c>
      <c r="K293">
        <v>9000</v>
      </c>
      <c r="M293" s="102"/>
    </row>
    <row r="294" spans="1:13" x14ac:dyDescent="0.25">
      <c r="A294" s="315">
        <v>43115</v>
      </c>
      <c r="B294" s="82" t="s">
        <v>317</v>
      </c>
      <c r="C294" s="82" t="s">
        <v>283</v>
      </c>
      <c r="D294" s="78" t="s">
        <v>962</v>
      </c>
      <c r="E294" s="120">
        <v>15000</v>
      </c>
      <c r="F294" s="78" t="s">
        <v>52</v>
      </c>
      <c r="G294" s="80" t="s">
        <v>44</v>
      </c>
      <c r="H294" s="78" t="s">
        <v>255</v>
      </c>
      <c r="I294" s="81" t="s">
        <v>45</v>
      </c>
      <c r="J294">
        <f t="shared" si="4"/>
        <v>1.6666666666666667</v>
      </c>
      <c r="K294">
        <v>9000</v>
      </c>
      <c r="M294" s="102"/>
    </row>
    <row r="295" spans="1:13" x14ac:dyDescent="0.25">
      <c r="A295" s="315">
        <v>43115</v>
      </c>
      <c r="B295" s="82" t="s">
        <v>316</v>
      </c>
      <c r="C295" s="82" t="s">
        <v>283</v>
      </c>
      <c r="D295" s="78" t="s">
        <v>962</v>
      </c>
      <c r="E295" s="120">
        <v>40000</v>
      </c>
      <c r="F295" s="78" t="s">
        <v>52</v>
      </c>
      <c r="G295" s="80" t="s">
        <v>44</v>
      </c>
      <c r="H295" s="78" t="s">
        <v>212</v>
      </c>
      <c r="I295" s="81" t="s">
        <v>45</v>
      </c>
      <c r="J295">
        <f t="shared" si="4"/>
        <v>4.4444444444444446</v>
      </c>
      <c r="K295">
        <v>9000</v>
      </c>
      <c r="M295" s="102"/>
    </row>
    <row r="296" spans="1:13" x14ac:dyDescent="0.25">
      <c r="A296" s="315">
        <v>43115</v>
      </c>
      <c r="B296" s="82" t="s">
        <v>572</v>
      </c>
      <c r="C296" s="78" t="s">
        <v>283</v>
      </c>
      <c r="D296" s="78" t="s">
        <v>313</v>
      </c>
      <c r="E296" s="120">
        <v>2000</v>
      </c>
      <c r="F296" s="78" t="s">
        <v>110</v>
      </c>
      <c r="G296" s="80" t="s">
        <v>44</v>
      </c>
      <c r="H296" s="78" t="s">
        <v>506</v>
      </c>
      <c r="I296" s="81" t="s">
        <v>45</v>
      </c>
      <c r="J296">
        <f t="shared" si="4"/>
        <v>0.22222222222222221</v>
      </c>
      <c r="K296">
        <v>9000</v>
      </c>
      <c r="M296" s="102"/>
    </row>
    <row r="297" spans="1:13" x14ac:dyDescent="0.25">
      <c r="A297" s="315">
        <v>43115</v>
      </c>
      <c r="B297" s="82" t="s">
        <v>568</v>
      </c>
      <c r="C297" s="78" t="s">
        <v>472</v>
      </c>
      <c r="D297" s="78" t="s">
        <v>313</v>
      </c>
      <c r="E297" s="120">
        <v>15000</v>
      </c>
      <c r="F297" s="78" t="s">
        <v>110</v>
      </c>
      <c r="G297" s="80" t="s">
        <v>44</v>
      </c>
      <c r="H297" s="78" t="s">
        <v>507</v>
      </c>
      <c r="I297" s="81" t="s">
        <v>45</v>
      </c>
      <c r="J297">
        <f t="shared" si="4"/>
        <v>1.6666666666666667</v>
      </c>
      <c r="K297">
        <v>9000</v>
      </c>
      <c r="M297" s="102"/>
    </row>
    <row r="298" spans="1:13" x14ac:dyDescent="0.25">
      <c r="A298" s="315">
        <v>43115</v>
      </c>
      <c r="B298" s="82" t="s">
        <v>573</v>
      </c>
      <c r="C298" s="78" t="s">
        <v>470</v>
      </c>
      <c r="D298" s="78" t="s">
        <v>471</v>
      </c>
      <c r="E298" s="120">
        <v>6000</v>
      </c>
      <c r="F298" s="78" t="s">
        <v>110</v>
      </c>
      <c r="G298" s="80" t="s">
        <v>44</v>
      </c>
      <c r="H298" s="78" t="s">
        <v>509</v>
      </c>
      <c r="I298" s="81" t="s">
        <v>45</v>
      </c>
      <c r="J298">
        <f t="shared" si="4"/>
        <v>0.66666666666666663</v>
      </c>
      <c r="K298">
        <v>9000</v>
      </c>
      <c r="M298" s="102"/>
    </row>
    <row r="299" spans="1:13" x14ac:dyDescent="0.25">
      <c r="A299" s="315">
        <v>43115</v>
      </c>
      <c r="B299" s="82" t="s">
        <v>1086</v>
      </c>
      <c r="C299" s="82" t="s">
        <v>349</v>
      </c>
      <c r="D299" s="78" t="s">
        <v>313</v>
      </c>
      <c r="E299" s="120">
        <v>80000</v>
      </c>
      <c r="F299" s="78" t="s">
        <v>110</v>
      </c>
      <c r="G299" s="80" t="s">
        <v>44</v>
      </c>
      <c r="H299" s="78" t="s">
        <v>512</v>
      </c>
      <c r="I299" s="81" t="s">
        <v>45</v>
      </c>
      <c r="J299">
        <f t="shared" si="4"/>
        <v>8.8888888888888893</v>
      </c>
      <c r="K299">
        <v>9000</v>
      </c>
      <c r="M299" s="102"/>
    </row>
    <row r="300" spans="1:13" x14ac:dyDescent="0.25">
      <c r="A300" s="315">
        <v>43115</v>
      </c>
      <c r="B300" s="82" t="s">
        <v>574</v>
      </c>
      <c r="C300" s="78" t="s">
        <v>283</v>
      </c>
      <c r="D300" s="78" t="s">
        <v>313</v>
      </c>
      <c r="E300" s="120">
        <v>50000</v>
      </c>
      <c r="F300" s="78" t="s">
        <v>110</v>
      </c>
      <c r="G300" s="80" t="s">
        <v>44</v>
      </c>
      <c r="H300" s="78" t="s">
        <v>495</v>
      </c>
      <c r="I300" s="81" t="s">
        <v>45</v>
      </c>
      <c r="J300">
        <f t="shared" si="4"/>
        <v>5.5555555555555554</v>
      </c>
      <c r="K300">
        <v>9000</v>
      </c>
      <c r="M300" s="102"/>
    </row>
    <row r="301" spans="1:13" x14ac:dyDescent="0.25">
      <c r="A301" s="315">
        <v>43115</v>
      </c>
      <c r="B301" s="82" t="s">
        <v>576</v>
      </c>
      <c r="C301" s="82" t="s">
        <v>349</v>
      </c>
      <c r="D301" s="78" t="s">
        <v>313</v>
      </c>
      <c r="E301" s="120">
        <v>250000</v>
      </c>
      <c r="F301" s="78" t="s">
        <v>110</v>
      </c>
      <c r="G301" s="80" t="s">
        <v>44</v>
      </c>
      <c r="H301" s="78" t="s">
        <v>577</v>
      </c>
      <c r="I301" s="81" t="s">
        <v>45</v>
      </c>
      <c r="J301">
        <f t="shared" si="4"/>
        <v>27.777777777777779</v>
      </c>
      <c r="K301">
        <v>9000</v>
      </c>
      <c r="M301" s="102"/>
    </row>
    <row r="302" spans="1:13" x14ac:dyDescent="0.25">
      <c r="A302" s="323">
        <v>43115</v>
      </c>
      <c r="B302" s="321" t="s">
        <v>588</v>
      </c>
      <c r="C302" s="324" t="s">
        <v>692</v>
      </c>
      <c r="D302" s="324" t="s">
        <v>561</v>
      </c>
      <c r="E302" s="325">
        <v>25000</v>
      </c>
      <c r="F302" s="324" t="s">
        <v>110</v>
      </c>
      <c r="G302" s="112" t="s">
        <v>44</v>
      </c>
      <c r="H302" s="324" t="s">
        <v>589</v>
      </c>
      <c r="I302" s="113" t="s">
        <v>45</v>
      </c>
      <c r="J302">
        <f t="shared" si="4"/>
        <v>2.7777777777777777</v>
      </c>
      <c r="K302">
        <v>9000</v>
      </c>
      <c r="M302" s="102"/>
    </row>
    <row r="303" spans="1:13" x14ac:dyDescent="0.25">
      <c r="A303" s="315">
        <v>43115</v>
      </c>
      <c r="B303" s="82" t="s">
        <v>575</v>
      </c>
      <c r="C303" s="78" t="s">
        <v>283</v>
      </c>
      <c r="D303" s="78" t="s">
        <v>313</v>
      </c>
      <c r="E303" s="120">
        <v>50000</v>
      </c>
      <c r="F303" s="78" t="s">
        <v>110</v>
      </c>
      <c r="G303" s="80" t="s">
        <v>44</v>
      </c>
      <c r="H303" s="78" t="s">
        <v>513</v>
      </c>
      <c r="I303" s="81" t="s">
        <v>45</v>
      </c>
      <c r="J303">
        <f t="shared" si="4"/>
        <v>5.5555555555555554</v>
      </c>
      <c r="K303">
        <v>9000</v>
      </c>
      <c r="M303" s="102"/>
    </row>
    <row r="304" spans="1:13" x14ac:dyDescent="0.25">
      <c r="A304" s="315">
        <v>43115</v>
      </c>
      <c r="B304" s="82" t="s">
        <v>748</v>
      </c>
      <c r="C304" s="78" t="s">
        <v>283</v>
      </c>
      <c r="D304" s="78" t="s">
        <v>724</v>
      </c>
      <c r="E304" s="120">
        <v>3000</v>
      </c>
      <c r="F304" s="78" t="s">
        <v>48</v>
      </c>
      <c r="G304" s="80" t="s">
        <v>44</v>
      </c>
      <c r="H304" s="78" t="s">
        <v>749</v>
      </c>
      <c r="I304" s="81" t="s">
        <v>45</v>
      </c>
      <c r="J304">
        <f t="shared" si="4"/>
        <v>0.33333333333333331</v>
      </c>
      <c r="K304">
        <v>9000</v>
      </c>
      <c r="M304" s="102"/>
    </row>
    <row r="305" spans="1:13" x14ac:dyDescent="0.25">
      <c r="A305" s="315">
        <v>43115</v>
      </c>
      <c r="B305" s="82" t="s">
        <v>751</v>
      </c>
      <c r="C305" s="78" t="s">
        <v>283</v>
      </c>
      <c r="D305" s="78" t="s">
        <v>724</v>
      </c>
      <c r="E305" s="120">
        <v>2000</v>
      </c>
      <c r="F305" s="78" t="s">
        <v>48</v>
      </c>
      <c r="G305" s="80" t="s">
        <v>44</v>
      </c>
      <c r="H305" s="78" t="s">
        <v>750</v>
      </c>
      <c r="I305" s="81" t="s">
        <v>45</v>
      </c>
      <c r="J305">
        <f t="shared" si="4"/>
        <v>0.22222222222222221</v>
      </c>
      <c r="K305">
        <v>9000</v>
      </c>
      <c r="M305" s="102"/>
    </row>
    <row r="306" spans="1:13" x14ac:dyDescent="0.25">
      <c r="A306" s="315">
        <v>43115</v>
      </c>
      <c r="B306" s="82" t="s">
        <v>752</v>
      </c>
      <c r="C306" s="78" t="s">
        <v>283</v>
      </c>
      <c r="D306" s="78" t="s">
        <v>724</v>
      </c>
      <c r="E306" s="120">
        <v>2000</v>
      </c>
      <c r="F306" s="78" t="s">
        <v>48</v>
      </c>
      <c r="G306" s="80" t="s">
        <v>44</v>
      </c>
      <c r="H306" s="78" t="s">
        <v>753</v>
      </c>
      <c r="I306" s="81" t="s">
        <v>45</v>
      </c>
      <c r="J306">
        <f t="shared" si="4"/>
        <v>0.22222222222222221</v>
      </c>
      <c r="K306">
        <v>9000</v>
      </c>
      <c r="M306" s="102"/>
    </row>
    <row r="307" spans="1:13" x14ac:dyDescent="0.25">
      <c r="A307" s="315">
        <v>43115</v>
      </c>
      <c r="B307" s="82" t="s">
        <v>1085</v>
      </c>
      <c r="C307" s="78" t="s">
        <v>349</v>
      </c>
      <c r="D307" s="78" t="s">
        <v>724</v>
      </c>
      <c r="E307" s="120">
        <v>80000</v>
      </c>
      <c r="F307" s="78" t="s">
        <v>48</v>
      </c>
      <c r="G307" s="80" t="s">
        <v>44</v>
      </c>
      <c r="H307" s="78" t="s">
        <v>757</v>
      </c>
      <c r="I307" s="81" t="s">
        <v>45</v>
      </c>
      <c r="J307">
        <f t="shared" si="4"/>
        <v>8.8888888888888893</v>
      </c>
      <c r="K307">
        <v>9000</v>
      </c>
      <c r="M307" s="102"/>
    </row>
    <row r="308" spans="1:13" x14ac:dyDescent="0.25">
      <c r="A308" s="315">
        <v>43115</v>
      </c>
      <c r="B308" s="82" t="s">
        <v>758</v>
      </c>
      <c r="C308" s="78" t="s">
        <v>320</v>
      </c>
      <c r="D308" s="78" t="s">
        <v>724</v>
      </c>
      <c r="E308" s="120">
        <v>4000</v>
      </c>
      <c r="F308" s="78" t="s">
        <v>48</v>
      </c>
      <c r="G308" s="80" t="s">
        <v>44</v>
      </c>
      <c r="H308" s="78" t="s">
        <v>759</v>
      </c>
      <c r="I308" s="81" t="s">
        <v>45</v>
      </c>
      <c r="J308">
        <f t="shared" si="4"/>
        <v>0.44444444444444442</v>
      </c>
      <c r="K308">
        <v>9000</v>
      </c>
      <c r="M308" s="102"/>
    </row>
    <row r="309" spans="1:13" x14ac:dyDescent="0.25">
      <c r="A309" s="315">
        <v>43115</v>
      </c>
      <c r="B309" s="82" t="s">
        <v>760</v>
      </c>
      <c r="C309" s="78" t="s">
        <v>283</v>
      </c>
      <c r="D309" s="78" t="s">
        <v>724</v>
      </c>
      <c r="E309" s="120">
        <v>2000</v>
      </c>
      <c r="F309" s="78" t="s">
        <v>48</v>
      </c>
      <c r="G309" s="80" t="s">
        <v>44</v>
      </c>
      <c r="H309" s="78" t="s">
        <v>761</v>
      </c>
      <c r="I309" s="81" t="s">
        <v>45</v>
      </c>
      <c r="J309">
        <f t="shared" si="4"/>
        <v>0.22222222222222221</v>
      </c>
      <c r="K309">
        <v>9000</v>
      </c>
      <c r="M309" s="102"/>
    </row>
    <row r="310" spans="1:13" x14ac:dyDescent="0.25">
      <c r="A310" s="315">
        <v>43115</v>
      </c>
      <c r="B310" s="82" t="s">
        <v>763</v>
      </c>
      <c r="C310" s="78" t="s">
        <v>481</v>
      </c>
      <c r="D310" s="78" t="s">
        <v>724</v>
      </c>
      <c r="E310" s="120">
        <v>250000</v>
      </c>
      <c r="F310" s="78" t="s">
        <v>48</v>
      </c>
      <c r="G310" s="80" t="s">
        <v>44</v>
      </c>
      <c r="H310" s="78" t="s">
        <v>764</v>
      </c>
      <c r="I310" s="81" t="s">
        <v>45</v>
      </c>
      <c r="J310">
        <f t="shared" si="4"/>
        <v>27.777777777777779</v>
      </c>
      <c r="K310">
        <v>9000</v>
      </c>
      <c r="M310" s="102"/>
    </row>
    <row r="311" spans="1:13" x14ac:dyDescent="0.25">
      <c r="A311" s="315">
        <v>43115</v>
      </c>
      <c r="B311" s="82" t="s">
        <v>762</v>
      </c>
      <c r="C311" s="78" t="s">
        <v>481</v>
      </c>
      <c r="D311" s="78" t="s">
        <v>724</v>
      </c>
      <c r="E311" s="120">
        <v>500000</v>
      </c>
      <c r="F311" s="78" t="s">
        <v>48</v>
      </c>
      <c r="G311" s="80" t="s">
        <v>44</v>
      </c>
      <c r="H311" s="78" t="s">
        <v>765</v>
      </c>
      <c r="I311" s="81" t="s">
        <v>45</v>
      </c>
      <c r="J311">
        <f t="shared" si="4"/>
        <v>55.555555555555557</v>
      </c>
      <c r="K311">
        <v>9000</v>
      </c>
      <c r="M311" s="102"/>
    </row>
    <row r="312" spans="1:13" x14ac:dyDescent="0.25">
      <c r="A312" s="315">
        <v>43115</v>
      </c>
      <c r="B312" s="82" t="s">
        <v>766</v>
      </c>
      <c r="C312" s="78" t="s">
        <v>349</v>
      </c>
      <c r="D312" s="78" t="s">
        <v>724</v>
      </c>
      <c r="E312" s="120">
        <v>600000</v>
      </c>
      <c r="F312" s="78" t="s">
        <v>48</v>
      </c>
      <c r="G312" s="80" t="s">
        <v>44</v>
      </c>
      <c r="H312" s="78" t="s">
        <v>767</v>
      </c>
      <c r="I312" s="81" t="s">
        <v>45</v>
      </c>
      <c r="J312">
        <f t="shared" si="4"/>
        <v>66.666666666666671</v>
      </c>
      <c r="K312">
        <v>9000</v>
      </c>
      <c r="M312" s="102"/>
    </row>
    <row r="313" spans="1:13" x14ac:dyDescent="0.25">
      <c r="A313" s="315">
        <v>43115</v>
      </c>
      <c r="B313" s="82" t="s">
        <v>754</v>
      </c>
      <c r="C313" s="78" t="s">
        <v>283</v>
      </c>
      <c r="D313" s="78" t="s">
        <v>724</v>
      </c>
      <c r="E313" s="120">
        <v>4000</v>
      </c>
      <c r="F313" s="78" t="s">
        <v>48</v>
      </c>
      <c r="G313" s="80" t="s">
        <v>44</v>
      </c>
      <c r="H313" s="78" t="s">
        <v>755</v>
      </c>
      <c r="I313" s="81" t="s">
        <v>45</v>
      </c>
      <c r="J313">
        <f t="shared" si="4"/>
        <v>0.44444444444444442</v>
      </c>
      <c r="K313">
        <v>9000</v>
      </c>
      <c r="M313" s="102"/>
    </row>
    <row r="314" spans="1:13" x14ac:dyDescent="0.25">
      <c r="A314" s="315">
        <v>43115</v>
      </c>
      <c r="B314" s="82" t="s">
        <v>768</v>
      </c>
      <c r="C314" s="78" t="s">
        <v>283</v>
      </c>
      <c r="D314" s="78" t="s">
        <v>724</v>
      </c>
      <c r="E314" s="120">
        <v>5000</v>
      </c>
      <c r="F314" s="78" t="s">
        <v>48</v>
      </c>
      <c r="G314" s="80" t="s">
        <v>44</v>
      </c>
      <c r="H314" s="78" t="s">
        <v>756</v>
      </c>
      <c r="I314" s="81" t="s">
        <v>45</v>
      </c>
      <c r="J314">
        <f t="shared" si="4"/>
        <v>0.55555555555555558</v>
      </c>
      <c r="K314">
        <v>9000</v>
      </c>
      <c r="M314" s="102"/>
    </row>
    <row r="315" spans="1:13" x14ac:dyDescent="0.25">
      <c r="A315" s="315">
        <v>43115</v>
      </c>
      <c r="B315" s="82" t="s">
        <v>769</v>
      </c>
      <c r="C315" s="78" t="s">
        <v>283</v>
      </c>
      <c r="D315" s="78" t="s">
        <v>724</v>
      </c>
      <c r="E315" s="120">
        <v>60000</v>
      </c>
      <c r="F315" s="78" t="s">
        <v>48</v>
      </c>
      <c r="G315" s="80" t="s">
        <v>44</v>
      </c>
      <c r="H315" s="78" t="s">
        <v>770</v>
      </c>
      <c r="I315" s="81" t="s">
        <v>45</v>
      </c>
      <c r="J315">
        <f t="shared" si="4"/>
        <v>6.666666666666667</v>
      </c>
      <c r="K315">
        <v>9000</v>
      </c>
      <c r="M315" s="102"/>
    </row>
    <row r="316" spans="1:13" x14ac:dyDescent="0.25">
      <c r="A316" s="315">
        <v>43115</v>
      </c>
      <c r="B316" s="78" t="s">
        <v>935</v>
      </c>
      <c r="C316" s="78" t="s">
        <v>283</v>
      </c>
      <c r="D316" s="78" t="s">
        <v>313</v>
      </c>
      <c r="E316" s="83">
        <v>150000</v>
      </c>
      <c r="F316" s="84" t="s">
        <v>56</v>
      </c>
      <c r="G316" s="80" t="s">
        <v>44</v>
      </c>
      <c r="H316" s="78" t="s">
        <v>202</v>
      </c>
      <c r="I316" s="81" t="s">
        <v>45</v>
      </c>
      <c r="J316">
        <f t="shared" si="4"/>
        <v>16.666666666666668</v>
      </c>
      <c r="K316">
        <v>9000</v>
      </c>
      <c r="M316" s="102"/>
    </row>
    <row r="317" spans="1:13" x14ac:dyDescent="0.25">
      <c r="A317" s="108">
        <v>43115</v>
      </c>
      <c r="B317" s="78" t="s">
        <v>198</v>
      </c>
      <c r="C317" s="78" t="s">
        <v>283</v>
      </c>
      <c r="D317" s="78" t="s">
        <v>313</v>
      </c>
      <c r="E317" s="83">
        <v>70000</v>
      </c>
      <c r="F317" s="84" t="s">
        <v>56</v>
      </c>
      <c r="G317" s="80" t="s">
        <v>44</v>
      </c>
      <c r="H317" s="78" t="s">
        <v>254</v>
      </c>
      <c r="I317" s="81" t="s">
        <v>45</v>
      </c>
      <c r="J317">
        <f t="shared" si="4"/>
        <v>7.7777777777777777</v>
      </c>
      <c r="K317">
        <v>9000</v>
      </c>
      <c r="M317" s="102"/>
    </row>
    <row r="318" spans="1:13" x14ac:dyDescent="0.25">
      <c r="A318" s="108">
        <v>43115</v>
      </c>
      <c r="B318" s="78" t="s">
        <v>199</v>
      </c>
      <c r="C318" s="78" t="s">
        <v>481</v>
      </c>
      <c r="D318" s="78" t="s">
        <v>313</v>
      </c>
      <c r="E318" s="79">
        <v>180000</v>
      </c>
      <c r="F318" s="84" t="s">
        <v>56</v>
      </c>
      <c r="G318" s="80" t="s">
        <v>44</v>
      </c>
      <c r="H318" s="78" t="s">
        <v>205</v>
      </c>
      <c r="I318" s="81" t="s">
        <v>45</v>
      </c>
      <c r="J318">
        <f t="shared" si="4"/>
        <v>20</v>
      </c>
      <c r="K318">
        <v>9000</v>
      </c>
      <c r="M318" s="102"/>
    </row>
    <row r="319" spans="1:13" x14ac:dyDescent="0.25">
      <c r="A319" s="108">
        <v>43115</v>
      </c>
      <c r="B319" s="78" t="s">
        <v>213</v>
      </c>
      <c r="C319" s="78" t="s">
        <v>283</v>
      </c>
      <c r="D319" s="78" t="s">
        <v>313</v>
      </c>
      <c r="E319" s="79">
        <v>70000</v>
      </c>
      <c r="F319" s="84" t="s">
        <v>56</v>
      </c>
      <c r="G319" s="80" t="s">
        <v>44</v>
      </c>
      <c r="H319" s="78" t="s">
        <v>221</v>
      </c>
      <c r="I319" s="81" t="s">
        <v>45</v>
      </c>
      <c r="J319">
        <f t="shared" si="4"/>
        <v>7.7777777777777777</v>
      </c>
      <c r="K319">
        <v>9000</v>
      </c>
      <c r="M319" s="102"/>
    </row>
    <row r="320" spans="1:13" x14ac:dyDescent="0.25">
      <c r="A320" s="108">
        <v>43115</v>
      </c>
      <c r="B320" s="78" t="s">
        <v>960</v>
      </c>
      <c r="C320" s="78" t="s">
        <v>783</v>
      </c>
      <c r="D320" s="78" t="s">
        <v>471</v>
      </c>
      <c r="E320" s="83">
        <v>20000</v>
      </c>
      <c r="F320" s="78" t="s">
        <v>468</v>
      </c>
      <c r="G320" s="80" t="s">
        <v>44</v>
      </c>
      <c r="H320" s="78" t="s">
        <v>194</v>
      </c>
      <c r="I320" s="81" t="s">
        <v>45</v>
      </c>
      <c r="J320">
        <f t="shared" si="4"/>
        <v>2.2222222222222223</v>
      </c>
      <c r="K320">
        <v>9000</v>
      </c>
      <c r="M320" s="102"/>
    </row>
    <row r="321" spans="1:13" x14ac:dyDescent="0.25">
      <c r="A321" s="108">
        <v>43115</v>
      </c>
      <c r="B321" s="78" t="s">
        <v>192</v>
      </c>
      <c r="C321" s="78" t="s">
        <v>783</v>
      </c>
      <c r="D321" s="78" t="s">
        <v>471</v>
      </c>
      <c r="E321" s="83">
        <v>20000</v>
      </c>
      <c r="F321" s="78" t="s">
        <v>468</v>
      </c>
      <c r="G321" s="80" t="s">
        <v>44</v>
      </c>
      <c r="H321" s="78" t="s">
        <v>197</v>
      </c>
      <c r="I321" s="81" t="s">
        <v>45</v>
      </c>
      <c r="J321">
        <f t="shared" si="4"/>
        <v>2.2222222222222223</v>
      </c>
      <c r="K321">
        <v>9000</v>
      </c>
      <c r="M321" s="102"/>
    </row>
    <row r="322" spans="1:13" x14ac:dyDescent="0.25">
      <c r="A322" s="108">
        <v>43115</v>
      </c>
      <c r="B322" s="78" t="s">
        <v>195</v>
      </c>
      <c r="C322" s="78" t="s">
        <v>783</v>
      </c>
      <c r="D322" s="78" t="s">
        <v>471</v>
      </c>
      <c r="E322" s="83">
        <v>12000</v>
      </c>
      <c r="F322" s="78" t="s">
        <v>468</v>
      </c>
      <c r="G322" s="80" t="s">
        <v>44</v>
      </c>
      <c r="H322" s="78" t="s">
        <v>200</v>
      </c>
      <c r="I322" s="81" t="s">
        <v>45</v>
      </c>
      <c r="J322">
        <f t="shared" si="4"/>
        <v>1.3333333333333333</v>
      </c>
      <c r="K322">
        <v>9000</v>
      </c>
      <c r="M322" s="102"/>
    </row>
    <row r="323" spans="1:13" x14ac:dyDescent="0.25">
      <c r="A323" s="108">
        <v>43115</v>
      </c>
      <c r="B323" s="78" t="s">
        <v>964</v>
      </c>
      <c r="C323" s="78" t="s">
        <v>470</v>
      </c>
      <c r="D323" s="78" t="s">
        <v>471</v>
      </c>
      <c r="E323" s="79">
        <v>120000</v>
      </c>
      <c r="F323" s="78" t="s">
        <v>468</v>
      </c>
      <c r="G323" s="80" t="s">
        <v>44</v>
      </c>
      <c r="H323" s="78" t="s">
        <v>208</v>
      </c>
      <c r="I323" s="81" t="s">
        <v>45</v>
      </c>
      <c r="J323">
        <f t="shared" si="4"/>
        <v>13.333333333333334</v>
      </c>
      <c r="K323">
        <v>9000</v>
      </c>
      <c r="M323" s="102"/>
    </row>
    <row r="324" spans="1:13" x14ac:dyDescent="0.25">
      <c r="A324" s="108">
        <v>43115</v>
      </c>
      <c r="B324" s="78" t="s">
        <v>207</v>
      </c>
      <c r="C324" s="78" t="s">
        <v>283</v>
      </c>
      <c r="D324" s="78" t="s">
        <v>471</v>
      </c>
      <c r="E324" s="83">
        <v>150000</v>
      </c>
      <c r="F324" s="78" t="s">
        <v>468</v>
      </c>
      <c r="G324" s="80" t="s">
        <v>44</v>
      </c>
      <c r="H324" s="78" t="s">
        <v>214</v>
      </c>
      <c r="I324" s="81" t="s">
        <v>45</v>
      </c>
      <c r="J324">
        <f t="shared" si="4"/>
        <v>16.666666666666668</v>
      </c>
      <c r="K324">
        <v>9000</v>
      </c>
      <c r="M324" s="102"/>
    </row>
    <row r="325" spans="1:13" x14ac:dyDescent="0.25">
      <c r="A325" s="108">
        <v>43115</v>
      </c>
      <c r="B325" s="78" t="s">
        <v>218</v>
      </c>
      <c r="C325" s="78" t="s">
        <v>283</v>
      </c>
      <c r="D325" s="78" t="s">
        <v>471</v>
      </c>
      <c r="E325" s="79">
        <v>2550000</v>
      </c>
      <c r="F325" s="78" t="s">
        <v>468</v>
      </c>
      <c r="G325" s="80" t="s">
        <v>44</v>
      </c>
      <c r="H325" s="78" t="s">
        <v>224</v>
      </c>
      <c r="I325" s="81" t="s">
        <v>45</v>
      </c>
      <c r="J325">
        <f t="shared" si="4"/>
        <v>283.33333333333331</v>
      </c>
      <c r="K325">
        <v>9000</v>
      </c>
      <c r="M325" s="102"/>
    </row>
    <row r="326" spans="1:13" x14ac:dyDescent="0.25">
      <c r="A326" s="108">
        <v>43115</v>
      </c>
      <c r="B326" s="78" t="s">
        <v>774</v>
      </c>
      <c r="C326" s="82" t="s">
        <v>283</v>
      </c>
      <c r="D326" s="82" t="s">
        <v>313</v>
      </c>
      <c r="E326" s="83">
        <v>60000</v>
      </c>
      <c r="F326" s="78" t="s">
        <v>86</v>
      </c>
      <c r="G326" s="80" t="s">
        <v>44</v>
      </c>
      <c r="H326" s="78" t="s">
        <v>775</v>
      </c>
      <c r="I326" s="81" t="s">
        <v>45</v>
      </c>
      <c r="J326">
        <f t="shared" si="4"/>
        <v>6.666666666666667</v>
      </c>
      <c r="K326">
        <v>9000</v>
      </c>
      <c r="M326" s="102"/>
    </row>
    <row r="327" spans="1:13" x14ac:dyDescent="0.25">
      <c r="A327" s="108">
        <v>43115</v>
      </c>
      <c r="B327" s="78" t="s">
        <v>776</v>
      </c>
      <c r="C327" s="82" t="s">
        <v>283</v>
      </c>
      <c r="D327" s="82" t="s">
        <v>313</v>
      </c>
      <c r="E327" s="83">
        <v>60000</v>
      </c>
      <c r="F327" s="78" t="s">
        <v>86</v>
      </c>
      <c r="G327" s="80" t="s">
        <v>44</v>
      </c>
      <c r="H327" s="78" t="s">
        <v>777</v>
      </c>
      <c r="I327" s="81" t="s">
        <v>45</v>
      </c>
      <c r="J327">
        <f t="shared" ref="J327:J390" si="5">E327/9000</f>
        <v>6.666666666666667</v>
      </c>
      <c r="K327">
        <v>9000</v>
      </c>
      <c r="M327" s="102"/>
    </row>
    <row r="328" spans="1:13" x14ac:dyDescent="0.25">
      <c r="A328" s="108">
        <v>43115</v>
      </c>
      <c r="B328" s="78" t="s">
        <v>782</v>
      </c>
      <c r="C328" s="78" t="s">
        <v>783</v>
      </c>
      <c r="D328" s="78" t="s">
        <v>471</v>
      </c>
      <c r="E328" s="83">
        <v>20000</v>
      </c>
      <c r="F328" s="78" t="s">
        <v>86</v>
      </c>
      <c r="G328" s="80" t="s">
        <v>44</v>
      </c>
      <c r="H328" s="78" t="s">
        <v>191</v>
      </c>
      <c r="I328" s="81" t="s">
        <v>45</v>
      </c>
      <c r="J328">
        <f t="shared" si="5"/>
        <v>2.2222222222222223</v>
      </c>
      <c r="K328">
        <v>9000</v>
      </c>
      <c r="M328" s="102"/>
    </row>
    <row r="329" spans="1:13" x14ac:dyDescent="0.25">
      <c r="A329" s="108">
        <v>43115</v>
      </c>
      <c r="B329" s="78" t="s">
        <v>778</v>
      </c>
      <c r="C329" s="78" t="s">
        <v>470</v>
      </c>
      <c r="D329" s="78" t="s">
        <v>471</v>
      </c>
      <c r="E329" s="83">
        <v>29000</v>
      </c>
      <c r="F329" s="78" t="s">
        <v>86</v>
      </c>
      <c r="G329" s="80" t="s">
        <v>44</v>
      </c>
      <c r="H329" s="78" t="s">
        <v>779</v>
      </c>
      <c r="I329" s="81" t="s">
        <v>45</v>
      </c>
      <c r="J329">
        <f t="shared" si="5"/>
        <v>3.2222222222222223</v>
      </c>
      <c r="K329">
        <v>9000</v>
      </c>
      <c r="M329" s="102"/>
    </row>
    <row r="330" spans="1:13" x14ac:dyDescent="0.25">
      <c r="A330" s="108">
        <v>43115</v>
      </c>
      <c r="B330" s="78" t="s">
        <v>1087</v>
      </c>
      <c r="C330" s="82" t="s">
        <v>349</v>
      </c>
      <c r="D330" s="82" t="s">
        <v>313</v>
      </c>
      <c r="E330" s="83">
        <v>160000</v>
      </c>
      <c r="F330" s="78" t="s">
        <v>86</v>
      </c>
      <c r="G330" s="80" t="s">
        <v>44</v>
      </c>
      <c r="H330" s="78" t="s">
        <v>780</v>
      </c>
      <c r="I330" s="81" t="s">
        <v>45</v>
      </c>
      <c r="J330">
        <f t="shared" si="5"/>
        <v>17.777777777777779</v>
      </c>
      <c r="K330">
        <v>9000</v>
      </c>
      <c r="M330" s="102"/>
    </row>
    <row r="331" spans="1:13" x14ac:dyDescent="0.25">
      <c r="A331" s="108">
        <v>43115</v>
      </c>
      <c r="B331" s="78" t="s">
        <v>1088</v>
      </c>
      <c r="C331" s="82" t="s">
        <v>349</v>
      </c>
      <c r="D331" s="82" t="s">
        <v>313</v>
      </c>
      <c r="E331" s="83">
        <v>160000</v>
      </c>
      <c r="F331" s="78" t="s">
        <v>86</v>
      </c>
      <c r="G331" s="80" t="s">
        <v>44</v>
      </c>
      <c r="H331" s="78" t="s">
        <v>781</v>
      </c>
      <c r="I331" s="81" t="s">
        <v>45</v>
      </c>
      <c r="J331">
        <f t="shared" si="5"/>
        <v>17.777777777777779</v>
      </c>
      <c r="K331">
        <v>9000</v>
      </c>
      <c r="M331" s="102"/>
    </row>
    <row r="332" spans="1:13" x14ac:dyDescent="0.25">
      <c r="A332" s="108">
        <v>43115</v>
      </c>
      <c r="B332" s="80" t="s">
        <v>990</v>
      </c>
      <c r="C332" s="78" t="s">
        <v>965</v>
      </c>
      <c r="D332" s="122" t="s">
        <v>313</v>
      </c>
      <c r="E332" s="79">
        <v>1750000</v>
      </c>
      <c r="F332" s="81" t="s">
        <v>978</v>
      </c>
      <c r="G332" s="80" t="s">
        <v>44</v>
      </c>
      <c r="H332" s="82" t="s">
        <v>1029</v>
      </c>
      <c r="I332" s="81" t="s">
        <v>45</v>
      </c>
      <c r="J332">
        <f t="shared" si="5"/>
        <v>194.44444444444446</v>
      </c>
      <c r="K332">
        <v>9000</v>
      </c>
      <c r="M332" s="102"/>
    </row>
    <row r="333" spans="1:13" x14ac:dyDescent="0.25">
      <c r="A333" s="108">
        <v>43115</v>
      </c>
      <c r="B333" s="82" t="s">
        <v>278</v>
      </c>
      <c r="C333" s="82" t="s">
        <v>283</v>
      </c>
      <c r="D333" s="82" t="s">
        <v>962</v>
      </c>
      <c r="E333" s="318">
        <v>15000</v>
      </c>
      <c r="F333" s="84" t="s">
        <v>76</v>
      </c>
      <c r="G333" s="80" t="s">
        <v>44</v>
      </c>
      <c r="H333" s="78" t="s">
        <v>46</v>
      </c>
      <c r="I333" s="81" t="s">
        <v>45</v>
      </c>
      <c r="J333">
        <f t="shared" si="5"/>
        <v>1.6666666666666667</v>
      </c>
      <c r="K333">
        <v>9000</v>
      </c>
      <c r="M333" s="102"/>
    </row>
    <row r="334" spans="1:13" x14ac:dyDescent="0.25">
      <c r="A334" s="315">
        <v>43116</v>
      </c>
      <c r="B334" s="82" t="s">
        <v>299</v>
      </c>
      <c r="C334" s="82" t="s">
        <v>283</v>
      </c>
      <c r="D334" s="82" t="s">
        <v>962</v>
      </c>
      <c r="E334" s="120">
        <v>7000</v>
      </c>
      <c r="F334" s="78" t="s">
        <v>70</v>
      </c>
      <c r="G334" s="80" t="s">
        <v>44</v>
      </c>
      <c r="H334" s="78" t="s">
        <v>46</v>
      </c>
      <c r="I334" s="81" t="s">
        <v>45</v>
      </c>
      <c r="J334">
        <f t="shared" si="5"/>
        <v>0.77777777777777779</v>
      </c>
      <c r="K334">
        <v>9000</v>
      </c>
      <c r="M334" s="102"/>
    </row>
    <row r="335" spans="1:13" x14ac:dyDescent="0.25">
      <c r="A335" s="315">
        <v>43116</v>
      </c>
      <c r="B335" s="82" t="s">
        <v>300</v>
      </c>
      <c r="C335" s="82" t="s">
        <v>283</v>
      </c>
      <c r="D335" s="82" t="s">
        <v>962</v>
      </c>
      <c r="E335" s="120">
        <v>60000</v>
      </c>
      <c r="F335" s="78" t="s">
        <v>70</v>
      </c>
      <c r="G335" s="80" t="s">
        <v>44</v>
      </c>
      <c r="H335" s="78" t="s">
        <v>889</v>
      </c>
      <c r="I335" s="81" t="s">
        <v>45</v>
      </c>
      <c r="J335">
        <f t="shared" si="5"/>
        <v>6.666666666666667</v>
      </c>
      <c r="K335">
        <v>9000</v>
      </c>
      <c r="M335" s="102"/>
    </row>
    <row r="336" spans="1:13" x14ac:dyDescent="0.25">
      <c r="A336" s="315">
        <v>43116</v>
      </c>
      <c r="B336" s="82" t="s">
        <v>301</v>
      </c>
      <c r="C336" s="82" t="s">
        <v>283</v>
      </c>
      <c r="D336" s="82" t="s">
        <v>962</v>
      </c>
      <c r="E336" s="120">
        <v>20000</v>
      </c>
      <c r="F336" s="78" t="s">
        <v>70</v>
      </c>
      <c r="G336" s="80" t="s">
        <v>44</v>
      </c>
      <c r="H336" s="78" t="s">
        <v>890</v>
      </c>
      <c r="I336" s="81" t="s">
        <v>45</v>
      </c>
      <c r="J336">
        <f t="shared" si="5"/>
        <v>2.2222222222222223</v>
      </c>
      <c r="K336">
        <v>9000</v>
      </c>
      <c r="M336" s="102"/>
    </row>
    <row r="337" spans="1:13" x14ac:dyDescent="0.25">
      <c r="A337" s="315">
        <v>43116</v>
      </c>
      <c r="B337" s="78" t="s">
        <v>643</v>
      </c>
      <c r="C337" s="82" t="s">
        <v>283</v>
      </c>
      <c r="D337" s="82" t="s">
        <v>313</v>
      </c>
      <c r="E337" s="120">
        <v>16000</v>
      </c>
      <c r="F337" s="78" t="s">
        <v>314</v>
      </c>
      <c r="G337" s="80" t="s">
        <v>44</v>
      </c>
      <c r="H337" s="78" t="s">
        <v>154</v>
      </c>
      <c r="I337" s="81" t="s">
        <v>45</v>
      </c>
      <c r="J337">
        <f t="shared" si="5"/>
        <v>1.7777777777777777</v>
      </c>
      <c r="K337">
        <v>9000</v>
      </c>
      <c r="M337" s="102"/>
    </row>
    <row r="338" spans="1:13" x14ac:dyDescent="0.25">
      <c r="A338" s="323">
        <v>43116</v>
      </c>
      <c r="B338" s="324" t="s">
        <v>722</v>
      </c>
      <c r="C338" s="321" t="s">
        <v>692</v>
      </c>
      <c r="D338" s="321" t="s">
        <v>561</v>
      </c>
      <c r="E338" s="325">
        <v>330000</v>
      </c>
      <c r="F338" s="324" t="s">
        <v>314</v>
      </c>
      <c r="G338" s="112" t="s">
        <v>44</v>
      </c>
      <c r="H338" s="324" t="s">
        <v>165</v>
      </c>
      <c r="I338" s="113" t="s">
        <v>45</v>
      </c>
      <c r="J338">
        <f t="shared" si="5"/>
        <v>36.666666666666664</v>
      </c>
      <c r="K338">
        <v>9000</v>
      </c>
      <c r="M338" s="102"/>
    </row>
    <row r="339" spans="1:13" x14ac:dyDescent="0.25">
      <c r="A339" s="315">
        <v>43116</v>
      </c>
      <c r="B339" s="82" t="s">
        <v>317</v>
      </c>
      <c r="C339" s="82" t="s">
        <v>283</v>
      </c>
      <c r="D339" s="78" t="s">
        <v>962</v>
      </c>
      <c r="E339" s="120">
        <v>15000</v>
      </c>
      <c r="F339" s="78" t="s">
        <v>52</v>
      </c>
      <c r="G339" s="80" t="s">
        <v>44</v>
      </c>
      <c r="H339" s="78" t="s">
        <v>385</v>
      </c>
      <c r="I339" s="81" t="s">
        <v>45</v>
      </c>
      <c r="J339">
        <f t="shared" si="5"/>
        <v>1.6666666666666667</v>
      </c>
      <c r="K339">
        <v>9000</v>
      </c>
      <c r="M339" s="102"/>
    </row>
    <row r="340" spans="1:13" x14ac:dyDescent="0.25">
      <c r="A340" s="315">
        <v>43116</v>
      </c>
      <c r="B340" s="82" t="s">
        <v>322</v>
      </c>
      <c r="C340" s="82" t="s">
        <v>283</v>
      </c>
      <c r="D340" s="78" t="s">
        <v>962</v>
      </c>
      <c r="E340" s="120">
        <v>70000</v>
      </c>
      <c r="F340" s="78" t="s">
        <v>52</v>
      </c>
      <c r="G340" s="80" t="s">
        <v>44</v>
      </c>
      <c r="H340" s="78" t="s">
        <v>228</v>
      </c>
      <c r="I340" s="81" t="s">
        <v>45</v>
      </c>
      <c r="J340">
        <f t="shared" si="5"/>
        <v>7.7777777777777777</v>
      </c>
      <c r="K340">
        <v>9000</v>
      </c>
      <c r="M340" s="102"/>
    </row>
    <row r="341" spans="1:13" x14ac:dyDescent="0.25">
      <c r="A341" s="315">
        <v>43116</v>
      </c>
      <c r="B341" s="82" t="s">
        <v>323</v>
      </c>
      <c r="C341" s="82" t="s">
        <v>283</v>
      </c>
      <c r="D341" s="78" t="s">
        <v>962</v>
      </c>
      <c r="E341" s="120">
        <v>70000</v>
      </c>
      <c r="F341" s="78" t="s">
        <v>52</v>
      </c>
      <c r="G341" s="80" t="s">
        <v>44</v>
      </c>
      <c r="H341" s="78" t="s">
        <v>230</v>
      </c>
      <c r="I341" s="81" t="s">
        <v>45</v>
      </c>
      <c r="J341">
        <f t="shared" si="5"/>
        <v>7.7777777777777777</v>
      </c>
      <c r="K341">
        <v>9000</v>
      </c>
      <c r="M341" s="102"/>
    </row>
    <row r="342" spans="1:13" x14ac:dyDescent="0.25">
      <c r="A342" s="315">
        <v>43116</v>
      </c>
      <c r="B342" s="82" t="s">
        <v>1086</v>
      </c>
      <c r="C342" s="82" t="s">
        <v>349</v>
      </c>
      <c r="D342" s="78" t="s">
        <v>313</v>
      </c>
      <c r="E342" s="120">
        <v>80000</v>
      </c>
      <c r="F342" s="78" t="s">
        <v>110</v>
      </c>
      <c r="G342" s="80" t="s">
        <v>44</v>
      </c>
      <c r="H342" s="78" t="s">
        <v>514</v>
      </c>
      <c r="I342" s="81" t="s">
        <v>45</v>
      </c>
      <c r="J342">
        <f t="shared" si="5"/>
        <v>8.8888888888888893</v>
      </c>
      <c r="K342">
        <v>9000</v>
      </c>
      <c r="M342" s="102"/>
    </row>
    <row r="343" spans="1:13" x14ac:dyDescent="0.25">
      <c r="A343" s="315">
        <v>43116</v>
      </c>
      <c r="B343" s="82" t="s">
        <v>580</v>
      </c>
      <c r="C343" s="78" t="s">
        <v>470</v>
      </c>
      <c r="D343" s="78" t="s">
        <v>471</v>
      </c>
      <c r="E343" s="120">
        <v>35000</v>
      </c>
      <c r="F343" s="78" t="s">
        <v>110</v>
      </c>
      <c r="G343" s="80" t="s">
        <v>44</v>
      </c>
      <c r="H343" s="78" t="s">
        <v>581</v>
      </c>
      <c r="I343" s="81" t="s">
        <v>45</v>
      </c>
      <c r="J343">
        <f t="shared" si="5"/>
        <v>3.8888888888888888</v>
      </c>
      <c r="K343">
        <v>9000</v>
      </c>
      <c r="M343" s="102"/>
    </row>
    <row r="344" spans="1:13" x14ac:dyDescent="0.25">
      <c r="A344" s="315">
        <v>43116</v>
      </c>
      <c r="B344" s="82" t="s">
        <v>582</v>
      </c>
      <c r="C344" s="78" t="s">
        <v>470</v>
      </c>
      <c r="D344" s="78" t="s">
        <v>471</v>
      </c>
      <c r="E344" s="120">
        <v>20000</v>
      </c>
      <c r="F344" s="78" t="s">
        <v>110</v>
      </c>
      <c r="G344" s="80" t="s">
        <v>44</v>
      </c>
      <c r="H344" s="78" t="s">
        <v>583</v>
      </c>
      <c r="I344" s="81" t="s">
        <v>45</v>
      </c>
      <c r="J344">
        <f t="shared" si="5"/>
        <v>2.2222222222222223</v>
      </c>
      <c r="K344">
        <v>9000</v>
      </c>
      <c r="M344" s="102"/>
    </row>
    <row r="345" spans="1:13" x14ac:dyDescent="0.25">
      <c r="A345" s="315">
        <v>43116</v>
      </c>
      <c r="B345" s="82" t="s">
        <v>584</v>
      </c>
      <c r="C345" s="78" t="s">
        <v>470</v>
      </c>
      <c r="D345" s="78" t="s">
        <v>471</v>
      </c>
      <c r="E345" s="120">
        <v>19500</v>
      </c>
      <c r="F345" s="78" t="s">
        <v>110</v>
      </c>
      <c r="G345" s="80" t="s">
        <v>44</v>
      </c>
      <c r="H345" s="78" t="s">
        <v>585</v>
      </c>
      <c r="I345" s="81" t="s">
        <v>45</v>
      </c>
      <c r="J345">
        <f t="shared" si="5"/>
        <v>2.1666666666666665</v>
      </c>
      <c r="K345">
        <v>9000</v>
      </c>
      <c r="M345" s="102"/>
    </row>
    <row r="346" spans="1:13" x14ac:dyDescent="0.25">
      <c r="A346" s="315">
        <v>43116</v>
      </c>
      <c r="B346" s="82" t="s">
        <v>590</v>
      </c>
      <c r="C346" s="78" t="s">
        <v>470</v>
      </c>
      <c r="D346" s="78" t="s">
        <v>471</v>
      </c>
      <c r="E346" s="120">
        <v>10000</v>
      </c>
      <c r="F346" s="78" t="s">
        <v>110</v>
      </c>
      <c r="G346" s="80" t="s">
        <v>44</v>
      </c>
      <c r="H346" s="78" t="s">
        <v>591</v>
      </c>
      <c r="I346" s="81" t="s">
        <v>45</v>
      </c>
      <c r="J346">
        <f t="shared" si="5"/>
        <v>1.1111111111111112</v>
      </c>
      <c r="K346">
        <v>9000</v>
      </c>
      <c r="M346" s="102"/>
    </row>
    <row r="347" spans="1:13" x14ac:dyDescent="0.25">
      <c r="A347" s="315">
        <v>43116</v>
      </c>
      <c r="B347" s="82" t="s">
        <v>592</v>
      </c>
      <c r="C347" s="78" t="s">
        <v>327</v>
      </c>
      <c r="D347" s="78" t="s">
        <v>313</v>
      </c>
      <c r="E347" s="120">
        <v>8000</v>
      </c>
      <c r="F347" s="78" t="s">
        <v>110</v>
      </c>
      <c r="G347" s="80" t="s">
        <v>44</v>
      </c>
      <c r="H347" s="78" t="s">
        <v>593</v>
      </c>
      <c r="I347" s="81" t="s">
        <v>45</v>
      </c>
      <c r="J347">
        <f t="shared" si="5"/>
        <v>0.88888888888888884</v>
      </c>
      <c r="K347">
        <v>9000</v>
      </c>
      <c r="M347" s="102"/>
    </row>
    <row r="348" spans="1:13" x14ac:dyDescent="0.25">
      <c r="A348" s="315">
        <v>43116</v>
      </c>
      <c r="B348" s="82" t="s">
        <v>594</v>
      </c>
      <c r="C348" s="78" t="s">
        <v>472</v>
      </c>
      <c r="D348" s="78" t="s">
        <v>313</v>
      </c>
      <c r="E348" s="120">
        <v>16000</v>
      </c>
      <c r="F348" s="78" t="s">
        <v>110</v>
      </c>
      <c r="G348" s="80" t="s">
        <v>44</v>
      </c>
      <c r="H348" s="78" t="s">
        <v>595</v>
      </c>
      <c r="I348" s="81" t="s">
        <v>45</v>
      </c>
      <c r="J348">
        <f t="shared" si="5"/>
        <v>1.7777777777777777</v>
      </c>
      <c r="K348">
        <v>9000</v>
      </c>
      <c r="M348" s="102"/>
    </row>
    <row r="349" spans="1:13" x14ac:dyDescent="0.25">
      <c r="A349" s="315">
        <v>43116</v>
      </c>
      <c r="B349" s="82" t="s">
        <v>596</v>
      </c>
      <c r="C349" s="78" t="s">
        <v>327</v>
      </c>
      <c r="D349" s="78" t="s">
        <v>313</v>
      </c>
      <c r="E349" s="120">
        <v>4000</v>
      </c>
      <c r="F349" s="78" t="s">
        <v>110</v>
      </c>
      <c r="G349" s="80" t="s">
        <v>44</v>
      </c>
      <c r="H349" s="78" t="s">
        <v>579</v>
      </c>
      <c r="I349" s="81" t="s">
        <v>45</v>
      </c>
      <c r="J349">
        <f t="shared" si="5"/>
        <v>0.44444444444444442</v>
      </c>
      <c r="K349">
        <v>9000</v>
      </c>
      <c r="M349" s="102"/>
    </row>
    <row r="350" spans="1:13" x14ac:dyDescent="0.25">
      <c r="A350" s="315">
        <v>43116</v>
      </c>
      <c r="B350" s="82" t="s">
        <v>576</v>
      </c>
      <c r="C350" s="82" t="s">
        <v>349</v>
      </c>
      <c r="D350" s="78" t="s">
        <v>313</v>
      </c>
      <c r="E350" s="120">
        <v>250000</v>
      </c>
      <c r="F350" s="78" t="s">
        <v>110</v>
      </c>
      <c r="G350" s="80" t="s">
        <v>44</v>
      </c>
      <c r="H350" s="78" t="s">
        <v>597</v>
      </c>
      <c r="I350" s="81" t="s">
        <v>45</v>
      </c>
      <c r="J350">
        <f t="shared" si="5"/>
        <v>27.777777777777779</v>
      </c>
      <c r="K350">
        <v>9000</v>
      </c>
      <c r="M350" s="102"/>
    </row>
    <row r="351" spans="1:13" x14ac:dyDescent="0.25">
      <c r="A351" s="315">
        <v>43116</v>
      </c>
      <c r="B351" s="82" t="s">
        <v>317</v>
      </c>
      <c r="C351" s="78" t="s">
        <v>283</v>
      </c>
      <c r="D351" s="78" t="s">
        <v>724</v>
      </c>
      <c r="E351" s="120">
        <v>7000</v>
      </c>
      <c r="F351" s="78" t="s">
        <v>48</v>
      </c>
      <c r="G351" s="80" t="s">
        <v>44</v>
      </c>
      <c r="H351" s="78" t="s">
        <v>771</v>
      </c>
      <c r="I351" s="81" t="s">
        <v>45</v>
      </c>
      <c r="J351">
        <f t="shared" si="5"/>
        <v>0.77777777777777779</v>
      </c>
      <c r="K351">
        <v>9000</v>
      </c>
      <c r="M351" s="102"/>
    </row>
    <row r="352" spans="1:13" x14ac:dyDescent="0.25">
      <c r="A352" s="315">
        <v>43116</v>
      </c>
      <c r="B352" s="78" t="s">
        <v>227</v>
      </c>
      <c r="C352" s="78" t="s">
        <v>283</v>
      </c>
      <c r="D352" s="78" t="s">
        <v>724</v>
      </c>
      <c r="E352" s="83">
        <v>40000</v>
      </c>
      <c r="F352" s="78" t="s">
        <v>48</v>
      </c>
      <c r="G352" s="80" t="s">
        <v>44</v>
      </c>
      <c r="H352" s="78" t="s">
        <v>234</v>
      </c>
      <c r="I352" s="81" t="s">
        <v>45</v>
      </c>
      <c r="J352">
        <f t="shared" si="5"/>
        <v>4.4444444444444446</v>
      </c>
      <c r="K352">
        <v>9000</v>
      </c>
      <c r="M352" s="102"/>
    </row>
    <row r="353" spans="1:13" x14ac:dyDescent="0.25">
      <c r="A353" s="108">
        <v>43116</v>
      </c>
      <c r="B353" s="78" t="s">
        <v>936</v>
      </c>
      <c r="C353" s="78" t="s">
        <v>283</v>
      </c>
      <c r="D353" s="78" t="s">
        <v>313</v>
      </c>
      <c r="E353" s="79">
        <v>70000</v>
      </c>
      <c r="F353" s="84" t="s">
        <v>56</v>
      </c>
      <c r="G353" s="80" t="s">
        <v>44</v>
      </c>
      <c r="H353" s="78" t="s">
        <v>232</v>
      </c>
      <c r="I353" s="81" t="s">
        <v>45</v>
      </c>
      <c r="J353">
        <f t="shared" si="5"/>
        <v>7.7777777777777777</v>
      </c>
      <c r="K353">
        <v>9000</v>
      </c>
      <c r="M353" s="102"/>
    </row>
    <row r="354" spans="1:13" x14ac:dyDescent="0.25">
      <c r="A354" s="108">
        <v>43116</v>
      </c>
      <c r="B354" s="78" t="s">
        <v>220</v>
      </c>
      <c r="C354" s="78" t="s">
        <v>283</v>
      </c>
      <c r="D354" s="78" t="s">
        <v>939</v>
      </c>
      <c r="E354" s="79">
        <v>70000</v>
      </c>
      <c r="F354" s="78" t="s">
        <v>34</v>
      </c>
      <c r="G354" s="80" t="s">
        <v>44</v>
      </c>
      <c r="H354" s="78" t="s">
        <v>226</v>
      </c>
      <c r="I354" s="81" t="s">
        <v>45</v>
      </c>
      <c r="J354">
        <f t="shared" si="5"/>
        <v>7.7777777777777777</v>
      </c>
      <c r="K354">
        <v>9000</v>
      </c>
      <c r="M354" s="102"/>
    </row>
    <row r="355" spans="1:13" x14ac:dyDescent="0.25">
      <c r="A355" s="108">
        <v>43116</v>
      </c>
      <c r="B355" s="78" t="s">
        <v>210</v>
      </c>
      <c r="C355" s="78" t="s">
        <v>481</v>
      </c>
      <c r="D355" s="78" t="s">
        <v>1155</v>
      </c>
      <c r="E355" s="79">
        <v>2000000</v>
      </c>
      <c r="F355" s="78" t="s">
        <v>468</v>
      </c>
      <c r="G355" s="80" t="s">
        <v>44</v>
      </c>
      <c r="H355" s="78" t="s">
        <v>217</v>
      </c>
      <c r="I355" s="81" t="s">
        <v>45</v>
      </c>
      <c r="J355">
        <f t="shared" si="5"/>
        <v>222.22222222222223</v>
      </c>
      <c r="K355">
        <v>9000</v>
      </c>
      <c r="M355" s="102"/>
    </row>
    <row r="356" spans="1:13" x14ac:dyDescent="0.25">
      <c r="A356" s="108">
        <v>43115</v>
      </c>
      <c r="B356" s="78" t="s">
        <v>103</v>
      </c>
      <c r="C356" s="78" t="s">
        <v>304</v>
      </c>
      <c r="D356" s="78" t="s">
        <v>471</v>
      </c>
      <c r="E356" s="83">
        <v>400000</v>
      </c>
      <c r="F356" s="78" t="s">
        <v>468</v>
      </c>
      <c r="G356" s="80" t="s">
        <v>44</v>
      </c>
      <c r="H356" s="78" t="s">
        <v>237</v>
      </c>
      <c r="I356" s="81" t="s">
        <v>45</v>
      </c>
      <c r="J356">
        <f t="shared" si="5"/>
        <v>44.444444444444443</v>
      </c>
      <c r="K356">
        <v>9000</v>
      </c>
      <c r="M356" s="102"/>
    </row>
    <row r="357" spans="1:13" x14ac:dyDescent="0.25">
      <c r="A357" s="320">
        <v>43116</v>
      </c>
      <c r="B357" s="324" t="s">
        <v>1154</v>
      </c>
      <c r="C357" s="324" t="s">
        <v>965</v>
      </c>
      <c r="D357" s="324" t="s">
        <v>313</v>
      </c>
      <c r="E357" s="115">
        <v>1500000</v>
      </c>
      <c r="F357" s="324" t="s">
        <v>468</v>
      </c>
      <c r="G357" s="112" t="s">
        <v>44</v>
      </c>
      <c r="H357" s="324" t="s">
        <v>238</v>
      </c>
      <c r="I357" s="113" t="s">
        <v>45</v>
      </c>
      <c r="J357">
        <f t="shared" si="5"/>
        <v>166.66666666666666</v>
      </c>
      <c r="K357">
        <v>9000</v>
      </c>
      <c r="M357" s="102"/>
    </row>
    <row r="358" spans="1:13" x14ac:dyDescent="0.25">
      <c r="A358" s="108">
        <v>43116</v>
      </c>
      <c r="B358" s="78" t="s">
        <v>784</v>
      </c>
      <c r="C358" s="82" t="s">
        <v>349</v>
      </c>
      <c r="D358" s="82" t="s">
        <v>313</v>
      </c>
      <c r="E358" s="83">
        <v>250000</v>
      </c>
      <c r="F358" s="78" t="s">
        <v>86</v>
      </c>
      <c r="G358" s="80" t="s">
        <v>44</v>
      </c>
      <c r="H358" s="78" t="s">
        <v>785</v>
      </c>
      <c r="I358" s="81" t="s">
        <v>45</v>
      </c>
      <c r="J358">
        <f t="shared" si="5"/>
        <v>27.777777777777779</v>
      </c>
      <c r="K358">
        <v>9000</v>
      </c>
      <c r="M358" s="102"/>
    </row>
    <row r="359" spans="1:13" x14ac:dyDescent="0.25">
      <c r="A359" s="108">
        <v>43116</v>
      </c>
      <c r="B359" s="78" t="s">
        <v>784</v>
      </c>
      <c r="C359" s="82" t="s">
        <v>349</v>
      </c>
      <c r="D359" s="82" t="s">
        <v>313</v>
      </c>
      <c r="E359" s="83">
        <v>250000</v>
      </c>
      <c r="F359" s="78" t="s">
        <v>86</v>
      </c>
      <c r="G359" s="80" t="s">
        <v>44</v>
      </c>
      <c r="H359" s="78" t="s">
        <v>785</v>
      </c>
      <c r="I359" s="81" t="s">
        <v>45</v>
      </c>
      <c r="J359">
        <f t="shared" si="5"/>
        <v>27.777777777777779</v>
      </c>
      <c r="K359">
        <v>9000</v>
      </c>
      <c r="M359" s="102"/>
    </row>
    <row r="360" spans="1:13" x14ac:dyDescent="0.25">
      <c r="A360" s="108">
        <v>43116</v>
      </c>
      <c r="B360" s="78" t="s">
        <v>774</v>
      </c>
      <c r="C360" s="82" t="s">
        <v>283</v>
      </c>
      <c r="D360" s="82" t="s">
        <v>313</v>
      </c>
      <c r="E360" s="83">
        <v>60000</v>
      </c>
      <c r="F360" s="78" t="s">
        <v>86</v>
      </c>
      <c r="G360" s="80" t="s">
        <v>44</v>
      </c>
      <c r="H360" s="78" t="s">
        <v>775</v>
      </c>
      <c r="I360" s="81" t="s">
        <v>45</v>
      </c>
      <c r="J360">
        <f t="shared" si="5"/>
        <v>6.666666666666667</v>
      </c>
      <c r="K360">
        <v>9000</v>
      </c>
      <c r="M360" s="102"/>
    </row>
    <row r="361" spans="1:13" x14ac:dyDescent="0.25">
      <c r="A361" s="108">
        <v>43116</v>
      </c>
      <c r="B361" s="78" t="s">
        <v>776</v>
      </c>
      <c r="C361" s="82" t="s">
        <v>283</v>
      </c>
      <c r="D361" s="82" t="s">
        <v>313</v>
      </c>
      <c r="E361" s="83">
        <v>60000</v>
      </c>
      <c r="F361" s="78" t="s">
        <v>86</v>
      </c>
      <c r="G361" s="80" t="s">
        <v>44</v>
      </c>
      <c r="H361" s="78" t="s">
        <v>777</v>
      </c>
      <c r="I361" s="81" t="s">
        <v>45</v>
      </c>
      <c r="J361">
        <f t="shared" si="5"/>
        <v>6.666666666666667</v>
      </c>
      <c r="K361">
        <v>9000</v>
      </c>
      <c r="M361" s="102"/>
    </row>
    <row r="362" spans="1:13" x14ac:dyDescent="0.25">
      <c r="A362" s="108">
        <v>43116</v>
      </c>
      <c r="B362" s="80" t="s">
        <v>16</v>
      </c>
      <c r="C362" s="78" t="s">
        <v>963</v>
      </c>
      <c r="D362" s="122" t="s">
        <v>471</v>
      </c>
      <c r="E362" s="79">
        <v>39000000</v>
      </c>
      <c r="F362" s="81" t="s">
        <v>978</v>
      </c>
      <c r="G362" s="80" t="s">
        <v>44</v>
      </c>
      <c r="H362" s="82" t="s">
        <v>1028</v>
      </c>
      <c r="I362" s="81" t="s">
        <v>45</v>
      </c>
      <c r="J362">
        <f t="shared" si="5"/>
        <v>4333.333333333333</v>
      </c>
      <c r="K362">
        <v>9000</v>
      </c>
      <c r="M362" s="102"/>
    </row>
    <row r="363" spans="1:13" x14ac:dyDescent="0.25">
      <c r="A363" s="108">
        <v>43116</v>
      </c>
      <c r="B363" s="82" t="s">
        <v>892</v>
      </c>
      <c r="C363" s="82" t="s">
        <v>304</v>
      </c>
      <c r="D363" s="82" t="s">
        <v>962</v>
      </c>
      <c r="E363" s="318">
        <v>20000</v>
      </c>
      <c r="F363" s="316" t="s">
        <v>76</v>
      </c>
      <c r="G363" s="80" t="s">
        <v>44</v>
      </c>
      <c r="H363" s="78" t="s">
        <v>929</v>
      </c>
      <c r="I363" s="81" t="s">
        <v>45</v>
      </c>
      <c r="J363">
        <f t="shared" si="5"/>
        <v>2.2222222222222223</v>
      </c>
      <c r="K363">
        <v>9000</v>
      </c>
      <c r="M363" s="102"/>
    </row>
    <row r="364" spans="1:13" x14ac:dyDescent="0.25">
      <c r="A364" s="315">
        <v>43117</v>
      </c>
      <c r="B364" s="82" t="s">
        <v>909</v>
      </c>
      <c r="C364" s="82" t="s">
        <v>283</v>
      </c>
      <c r="D364" s="82" t="s">
        <v>962</v>
      </c>
      <c r="E364" s="79">
        <v>10000</v>
      </c>
      <c r="F364" s="78" t="s">
        <v>76</v>
      </c>
      <c r="G364" s="80" t="s">
        <v>44</v>
      </c>
      <c r="H364" s="78" t="s">
        <v>910</v>
      </c>
      <c r="I364" s="81" t="s">
        <v>45</v>
      </c>
      <c r="J364">
        <f t="shared" si="5"/>
        <v>1.1111111111111112</v>
      </c>
      <c r="K364">
        <v>9000</v>
      </c>
      <c r="M364" s="102"/>
    </row>
    <row r="365" spans="1:13" x14ac:dyDescent="0.25">
      <c r="A365" s="315">
        <v>43117</v>
      </c>
      <c r="B365" s="82" t="s">
        <v>907</v>
      </c>
      <c r="C365" s="82" t="s">
        <v>283</v>
      </c>
      <c r="D365" s="82" t="s">
        <v>962</v>
      </c>
      <c r="E365" s="120">
        <v>5000</v>
      </c>
      <c r="F365" s="78" t="s">
        <v>76</v>
      </c>
      <c r="G365" s="80" t="s">
        <v>44</v>
      </c>
      <c r="H365" s="78" t="s">
        <v>908</v>
      </c>
      <c r="I365" s="81" t="s">
        <v>45</v>
      </c>
      <c r="J365">
        <f t="shared" si="5"/>
        <v>0.55555555555555558</v>
      </c>
      <c r="K365">
        <v>9000</v>
      </c>
      <c r="M365" s="102"/>
    </row>
    <row r="366" spans="1:13" x14ac:dyDescent="0.25">
      <c r="A366" s="315">
        <v>43117</v>
      </c>
      <c r="B366" s="82" t="s">
        <v>895</v>
      </c>
      <c r="C366" s="82" t="s">
        <v>283</v>
      </c>
      <c r="D366" s="82" t="s">
        <v>962</v>
      </c>
      <c r="E366" s="120">
        <v>95000</v>
      </c>
      <c r="F366" s="78" t="s">
        <v>76</v>
      </c>
      <c r="G366" s="80" t="s">
        <v>44</v>
      </c>
      <c r="H366" s="78" t="s">
        <v>901</v>
      </c>
      <c r="I366" s="81" t="s">
        <v>45</v>
      </c>
      <c r="J366">
        <f t="shared" si="5"/>
        <v>10.555555555555555</v>
      </c>
      <c r="K366">
        <v>9000</v>
      </c>
      <c r="M366" s="102"/>
    </row>
    <row r="367" spans="1:13" x14ac:dyDescent="0.25">
      <c r="A367" s="315">
        <v>43117</v>
      </c>
      <c r="B367" s="82" t="s">
        <v>279</v>
      </c>
      <c r="C367" s="82" t="s">
        <v>349</v>
      </c>
      <c r="D367" s="82" t="s">
        <v>962</v>
      </c>
      <c r="E367" s="120">
        <v>80000</v>
      </c>
      <c r="F367" s="78" t="s">
        <v>76</v>
      </c>
      <c r="G367" s="80" t="s">
        <v>44</v>
      </c>
      <c r="H367" s="78" t="s">
        <v>913</v>
      </c>
      <c r="I367" s="81" t="s">
        <v>45</v>
      </c>
      <c r="J367">
        <f t="shared" si="5"/>
        <v>8.8888888888888893</v>
      </c>
      <c r="K367">
        <v>9000</v>
      </c>
      <c r="M367" s="102"/>
    </row>
    <row r="368" spans="1:13" x14ac:dyDescent="0.25">
      <c r="A368" s="315">
        <v>43117</v>
      </c>
      <c r="B368" s="82" t="s">
        <v>280</v>
      </c>
      <c r="C368" s="82" t="s">
        <v>349</v>
      </c>
      <c r="D368" s="82" t="s">
        <v>962</v>
      </c>
      <c r="E368" s="120">
        <v>160000</v>
      </c>
      <c r="F368" s="78" t="s">
        <v>76</v>
      </c>
      <c r="G368" s="80" t="s">
        <v>44</v>
      </c>
      <c r="H368" s="78" t="s">
        <v>905</v>
      </c>
      <c r="I368" s="81" t="s">
        <v>45</v>
      </c>
      <c r="J368">
        <f t="shared" si="5"/>
        <v>17.777777777777779</v>
      </c>
      <c r="K368">
        <v>9000</v>
      </c>
      <c r="M368" s="102"/>
    </row>
    <row r="369" spans="1:13" x14ac:dyDescent="0.25">
      <c r="A369" s="315">
        <v>43117</v>
      </c>
      <c r="B369" s="78" t="s">
        <v>233</v>
      </c>
      <c r="C369" s="82" t="s">
        <v>283</v>
      </c>
      <c r="D369" s="82" t="s">
        <v>962</v>
      </c>
      <c r="E369" s="79">
        <v>16500</v>
      </c>
      <c r="F369" s="78" t="s">
        <v>70</v>
      </c>
      <c r="G369" s="80" t="s">
        <v>44</v>
      </c>
      <c r="H369" s="78" t="s">
        <v>242</v>
      </c>
      <c r="I369" s="81" t="s">
        <v>45</v>
      </c>
      <c r="J369">
        <f t="shared" si="5"/>
        <v>1.8333333333333333</v>
      </c>
      <c r="K369">
        <v>9000</v>
      </c>
      <c r="M369" s="102"/>
    </row>
    <row r="370" spans="1:13" x14ac:dyDescent="0.25">
      <c r="A370" s="315">
        <v>43117</v>
      </c>
      <c r="B370" s="78" t="s">
        <v>302</v>
      </c>
      <c r="C370" s="78" t="s">
        <v>283</v>
      </c>
      <c r="D370" s="78" t="s">
        <v>962</v>
      </c>
      <c r="E370" s="79">
        <v>13000</v>
      </c>
      <c r="F370" s="78" t="s">
        <v>70</v>
      </c>
      <c r="G370" s="80" t="s">
        <v>44</v>
      </c>
      <c r="H370" s="78" t="s">
        <v>258</v>
      </c>
      <c r="I370" s="81" t="s">
        <v>45</v>
      </c>
      <c r="J370">
        <f t="shared" si="5"/>
        <v>1.4444444444444444</v>
      </c>
      <c r="K370">
        <v>9000</v>
      </c>
      <c r="M370" s="102"/>
    </row>
    <row r="371" spans="1:13" x14ac:dyDescent="0.25">
      <c r="A371" s="315">
        <v>43117</v>
      </c>
      <c r="B371" s="78" t="s">
        <v>641</v>
      </c>
      <c r="C371" s="82" t="s">
        <v>283</v>
      </c>
      <c r="D371" s="82" t="s">
        <v>313</v>
      </c>
      <c r="E371" s="120">
        <v>16000</v>
      </c>
      <c r="F371" s="78" t="s">
        <v>314</v>
      </c>
      <c r="G371" s="80" t="s">
        <v>44</v>
      </c>
      <c r="H371" s="78" t="s">
        <v>154</v>
      </c>
      <c r="I371" s="81" t="s">
        <v>45</v>
      </c>
      <c r="J371">
        <f t="shared" si="5"/>
        <v>1.7777777777777777</v>
      </c>
      <c r="K371">
        <v>9000</v>
      </c>
      <c r="M371" s="102"/>
    </row>
    <row r="372" spans="1:13" x14ac:dyDescent="0.25">
      <c r="A372" s="315">
        <v>43117</v>
      </c>
      <c r="B372" s="82" t="s">
        <v>953</v>
      </c>
      <c r="C372" s="82" t="s">
        <v>283</v>
      </c>
      <c r="D372" s="78" t="s">
        <v>962</v>
      </c>
      <c r="E372" s="120">
        <v>40000</v>
      </c>
      <c r="F372" s="78" t="s">
        <v>52</v>
      </c>
      <c r="G372" s="80" t="s">
        <v>44</v>
      </c>
      <c r="H372" s="78" t="s">
        <v>243</v>
      </c>
      <c r="I372" s="81" t="s">
        <v>45</v>
      </c>
      <c r="J372">
        <f t="shared" si="5"/>
        <v>4.4444444444444446</v>
      </c>
      <c r="K372">
        <v>9000</v>
      </c>
      <c r="M372" s="102"/>
    </row>
    <row r="373" spans="1:13" x14ac:dyDescent="0.25">
      <c r="A373" s="315">
        <v>43117</v>
      </c>
      <c r="B373" s="82" t="s">
        <v>599</v>
      </c>
      <c r="C373" s="78" t="s">
        <v>327</v>
      </c>
      <c r="D373" s="78" t="s">
        <v>313</v>
      </c>
      <c r="E373" s="120">
        <v>3000</v>
      </c>
      <c r="F373" s="78" t="s">
        <v>110</v>
      </c>
      <c r="G373" s="80" t="s">
        <v>44</v>
      </c>
      <c r="H373" s="78" t="s">
        <v>581</v>
      </c>
      <c r="I373" s="81" t="s">
        <v>45</v>
      </c>
      <c r="J373">
        <f t="shared" si="5"/>
        <v>0.33333333333333331</v>
      </c>
      <c r="K373">
        <v>9000</v>
      </c>
      <c r="M373" s="102"/>
    </row>
    <row r="374" spans="1:13" x14ac:dyDescent="0.25">
      <c r="A374" s="315">
        <v>43117</v>
      </c>
      <c r="B374" s="82" t="s">
        <v>600</v>
      </c>
      <c r="C374" s="78" t="s">
        <v>327</v>
      </c>
      <c r="D374" s="78" t="s">
        <v>313</v>
      </c>
      <c r="E374" s="120">
        <v>5000</v>
      </c>
      <c r="F374" s="78" t="s">
        <v>110</v>
      </c>
      <c r="G374" s="80" t="s">
        <v>44</v>
      </c>
      <c r="H374" s="78" t="s">
        <v>601</v>
      </c>
      <c r="I374" s="81" t="s">
        <v>45</v>
      </c>
      <c r="J374">
        <f t="shared" si="5"/>
        <v>0.55555555555555558</v>
      </c>
      <c r="K374">
        <v>9000</v>
      </c>
      <c r="M374" s="102"/>
    </row>
    <row r="375" spans="1:13" x14ac:dyDescent="0.25">
      <c r="A375" s="315">
        <v>43117</v>
      </c>
      <c r="B375" s="82" t="s">
        <v>602</v>
      </c>
      <c r="C375" s="78" t="s">
        <v>283</v>
      </c>
      <c r="D375" s="78" t="s">
        <v>313</v>
      </c>
      <c r="E375" s="120">
        <v>15000</v>
      </c>
      <c r="F375" s="78" t="s">
        <v>110</v>
      </c>
      <c r="G375" s="80" t="s">
        <v>44</v>
      </c>
      <c r="H375" s="78" t="s">
        <v>603</v>
      </c>
      <c r="I375" s="81" t="s">
        <v>45</v>
      </c>
      <c r="J375">
        <f t="shared" si="5"/>
        <v>1.6666666666666667</v>
      </c>
      <c r="K375">
        <v>9000</v>
      </c>
      <c r="M375" s="102"/>
    </row>
    <row r="376" spans="1:13" x14ac:dyDescent="0.25">
      <c r="A376" s="315">
        <v>43117</v>
      </c>
      <c r="B376" s="82" t="s">
        <v>1086</v>
      </c>
      <c r="C376" s="82" t="s">
        <v>349</v>
      </c>
      <c r="D376" s="78" t="s">
        <v>313</v>
      </c>
      <c r="E376" s="120">
        <v>80000</v>
      </c>
      <c r="F376" s="78" t="s">
        <v>110</v>
      </c>
      <c r="G376" s="80" t="s">
        <v>44</v>
      </c>
      <c r="H376" s="78" t="s">
        <v>604</v>
      </c>
      <c r="I376" s="81" t="s">
        <v>45</v>
      </c>
      <c r="J376">
        <f t="shared" si="5"/>
        <v>8.8888888888888893</v>
      </c>
      <c r="K376">
        <v>9000</v>
      </c>
      <c r="M376" s="102"/>
    </row>
    <row r="377" spans="1:13" x14ac:dyDescent="0.25">
      <c r="A377" s="315">
        <v>43117</v>
      </c>
      <c r="B377" s="82" t="s">
        <v>568</v>
      </c>
      <c r="C377" s="78" t="s">
        <v>472</v>
      </c>
      <c r="D377" s="78" t="s">
        <v>313</v>
      </c>
      <c r="E377" s="120">
        <v>10000</v>
      </c>
      <c r="F377" s="78" t="s">
        <v>110</v>
      </c>
      <c r="G377" s="80" t="s">
        <v>44</v>
      </c>
      <c r="H377" s="78" t="s">
        <v>521</v>
      </c>
      <c r="I377" s="81" t="s">
        <v>45</v>
      </c>
      <c r="J377">
        <f t="shared" si="5"/>
        <v>1.1111111111111112</v>
      </c>
      <c r="K377">
        <v>9000</v>
      </c>
      <c r="M377" s="102"/>
    </row>
    <row r="378" spans="1:13" x14ac:dyDescent="0.25">
      <c r="A378" s="315">
        <v>43117</v>
      </c>
      <c r="B378" s="82" t="s">
        <v>605</v>
      </c>
      <c r="C378" s="78" t="s">
        <v>320</v>
      </c>
      <c r="D378" s="78" t="s">
        <v>313</v>
      </c>
      <c r="E378" s="120">
        <v>20000</v>
      </c>
      <c r="F378" s="78" t="s">
        <v>110</v>
      </c>
      <c r="G378" s="80" t="s">
        <v>44</v>
      </c>
      <c r="H378" s="78" t="s">
        <v>522</v>
      </c>
      <c r="I378" s="81" t="s">
        <v>45</v>
      </c>
      <c r="J378">
        <f t="shared" si="5"/>
        <v>2.2222222222222223</v>
      </c>
      <c r="K378">
        <v>9000</v>
      </c>
      <c r="M378" s="102"/>
    </row>
    <row r="379" spans="1:13" x14ac:dyDescent="0.25">
      <c r="A379" s="315">
        <v>43117</v>
      </c>
      <c r="B379" s="82" t="s">
        <v>598</v>
      </c>
      <c r="C379" s="78" t="s">
        <v>320</v>
      </c>
      <c r="D379" s="78" t="s">
        <v>313</v>
      </c>
      <c r="E379" s="120">
        <v>60000</v>
      </c>
      <c r="F379" s="78" t="s">
        <v>110</v>
      </c>
      <c r="G379" s="80" t="s">
        <v>44</v>
      </c>
      <c r="H379" s="78" t="s">
        <v>510</v>
      </c>
      <c r="I379" s="81" t="s">
        <v>45</v>
      </c>
      <c r="J379">
        <f t="shared" si="5"/>
        <v>6.666666666666667</v>
      </c>
      <c r="K379">
        <v>9000</v>
      </c>
      <c r="M379" s="102"/>
    </row>
    <row r="380" spans="1:13" x14ac:dyDescent="0.25">
      <c r="A380" s="315">
        <v>43117</v>
      </c>
      <c r="B380" s="78" t="s">
        <v>183</v>
      </c>
      <c r="C380" s="78" t="s">
        <v>283</v>
      </c>
      <c r="D380" s="78" t="s">
        <v>939</v>
      </c>
      <c r="E380" s="79">
        <v>160000</v>
      </c>
      <c r="F380" s="78" t="s">
        <v>34</v>
      </c>
      <c r="G380" s="80" t="s">
        <v>44</v>
      </c>
      <c r="H380" s="78" t="s">
        <v>240</v>
      </c>
      <c r="I380" s="81" t="s">
        <v>45</v>
      </c>
      <c r="J380">
        <f t="shared" si="5"/>
        <v>17.777777777777779</v>
      </c>
      <c r="K380">
        <v>9000</v>
      </c>
      <c r="M380" s="102"/>
    </row>
    <row r="381" spans="1:13" x14ac:dyDescent="0.25">
      <c r="A381" s="108">
        <v>43117</v>
      </c>
      <c r="B381" s="78" t="s">
        <v>239</v>
      </c>
      <c r="C381" s="82" t="s">
        <v>283</v>
      </c>
      <c r="D381" s="82" t="s">
        <v>313</v>
      </c>
      <c r="E381" s="79">
        <v>65000</v>
      </c>
      <c r="F381" s="78" t="s">
        <v>86</v>
      </c>
      <c r="G381" s="80" t="s">
        <v>44</v>
      </c>
      <c r="H381" s="78" t="s">
        <v>247</v>
      </c>
      <c r="I381" s="81" t="s">
        <v>45</v>
      </c>
      <c r="J381">
        <f t="shared" si="5"/>
        <v>7.2222222222222223</v>
      </c>
      <c r="K381">
        <v>9000</v>
      </c>
      <c r="M381" s="102"/>
    </row>
    <row r="382" spans="1:13" x14ac:dyDescent="0.25">
      <c r="A382" s="108">
        <v>43117</v>
      </c>
      <c r="B382" s="80" t="s">
        <v>17</v>
      </c>
      <c r="C382" s="78" t="s">
        <v>692</v>
      </c>
      <c r="D382" s="122" t="s">
        <v>471</v>
      </c>
      <c r="E382" s="79">
        <v>6210000</v>
      </c>
      <c r="F382" s="81" t="s">
        <v>978</v>
      </c>
      <c r="G382" s="80" t="s">
        <v>44</v>
      </c>
      <c r="H382" s="82" t="s">
        <v>1027</v>
      </c>
      <c r="I382" s="81" t="s">
        <v>45</v>
      </c>
      <c r="J382">
        <f t="shared" si="5"/>
        <v>690</v>
      </c>
      <c r="K382">
        <v>9000</v>
      </c>
      <c r="M382" s="102"/>
    </row>
    <row r="383" spans="1:13" x14ac:dyDescent="0.25">
      <c r="A383" s="108">
        <v>43117</v>
      </c>
      <c r="B383" s="80" t="s">
        <v>18</v>
      </c>
      <c r="C383" s="78" t="s">
        <v>985</v>
      </c>
      <c r="D383" s="122" t="s">
        <v>471</v>
      </c>
      <c r="E383" s="79">
        <v>56500</v>
      </c>
      <c r="F383" s="81" t="s">
        <v>978</v>
      </c>
      <c r="G383" s="80" t="s">
        <v>44</v>
      </c>
      <c r="H383" s="82" t="s">
        <v>1026</v>
      </c>
      <c r="I383" s="81" t="s">
        <v>45</v>
      </c>
      <c r="J383">
        <f t="shared" si="5"/>
        <v>6.2777777777777777</v>
      </c>
      <c r="K383">
        <v>9000</v>
      </c>
      <c r="M383" s="102"/>
    </row>
    <row r="384" spans="1:13" x14ac:dyDescent="0.25">
      <c r="A384" s="108">
        <v>43117</v>
      </c>
      <c r="B384" s="80" t="s">
        <v>20</v>
      </c>
      <c r="C384" s="78" t="s">
        <v>692</v>
      </c>
      <c r="D384" s="122" t="s">
        <v>471</v>
      </c>
      <c r="E384" s="79">
        <v>462500</v>
      </c>
      <c r="F384" s="81" t="s">
        <v>978</v>
      </c>
      <c r="G384" s="80" t="s">
        <v>44</v>
      </c>
      <c r="H384" s="82" t="s">
        <v>1002</v>
      </c>
      <c r="I384" s="81" t="s">
        <v>45</v>
      </c>
      <c r="J384">
        <f t="shared" si="5"/>
        <v>51.388888888888886</v>
      </c>
      <c r="K384">
        <v>9000</v>
      </c>
      <c r="M384" s="102"/>
    </row>
    <row r="385" spans="1:13" x14ac:dyDescent="0.25">
      <c r="A385" s="108">
        <v>43117</v>
      </c>
      <c r="B385" s="80" t="s">
        <v>19</v>
      </c>
      <c r="C385" s="78" t="s">
        <v>985</v>
      </c>
      <c r="D385" s="122" t="s">
        <v>471</v>
      </c>
      <c r="E385" s="79">
        <v>56500</v>
      </c>
      <c r="F385" s="81" t="s">
        <v>978</v>
      </c>
      <c r="G385" s="80" t="s">
        <v>44</v>
      </c>
      <c r="H385" s="82" t="s">
        <v>1001</v>
      </c>
      <c r="I385" s="81" t="s">
        <v>45</v>
      </c>
      <c r="J385">
        <f t="shared" si="5"/>
        <v>6.2777777777777777</v>
      </c>
      <c r="K385">
        <v>9000</v>
      </c>
      <c r="M385" s="102"/>
    </row>
    <row r="386" spans="1:13" x14ac:dyDescent="0.25">
      <c r="A386" s="108">
        <v>43117</v>
      </c>
      <c r="B386" s="82" t="s">
        <v>317</v>
      </c>
      <c r="C386" s="82" t="s">
        <v>283</v>
      </c>
      <c r="D386" s="78" t="s">
        <v>962</v>
      </c>
      <c r="E386" s="120">
        <v>15000</v>
      </c>
      <c r="F386" s="78" t="s">
        <v>52</v>
      </c>
      <c r="G386" s="80" t="s">
        <v>44</v>
      </c>
      <c r="H386" s="78" t="s">
        <v>385</v>
      </c>
      <c r="I386" s="81" t="s">
        <v>45</v>
      </c>
      <c r="J386">
        <f t="shared" si="5"/>
        <v>1.6666666666666667</v>
      </c>
      <c r="K386">
        <v>9000</v>
      </c>
      <c r="M386" s="102"/>
    </row>
    <row r="387" spans="1:13" x14ac:dyDescent="0.25">
      <c r="A387" s="315">
        <v>43117</v>
      </c>
      <c r="B387" s="82" t="s">
        <v>911</v>
      </c>
      <c r="C387" s="82" t="s">
        <v>283</v>
      </c>
      <c r="D387" s="82" t="s">
        <v>962</v>
      </c>
      <c r="E387" s="120">
        <v>15000</v>
      </c>
      <c r="F387" s="78" t="s">
        <v>76</v>
      </c>
      <c r="G387" s="80" t="s">
        <v>44</v>
      </c>
      <c r="H387" s="78" t="s">
        <v>912</v>
      </c>
      <c r="I387" s="81" t="s">
        <v>45</v>
      </c>
      <c r="J387">
        <f t="shared" si="5"/>
        <v>1.6666666666666667</v>
      </c>
      <c r="K387">
        <v>9000</v>
      </c>
      <c r="M387" s="102"/>
    </row>
    <row r="388" spans="1:13" x14ac:dyDescent="0.25">
      <c r="A388" s="315">
        <v>43118</v>
      </c>
      <c r="B388" s="82" t="s">
        <v>896</v>
      </c>
      <c r="C388" s="82" t="s">
        <v>283</v>
      </c>
      <c r="D388" s="82" t="s">
        <v>962</v>
      </c>
      <c r="E388" s="120">
        <v>80000</v>
      </c>
      <c r="F388" s="78" t="s">
        <v>76</v>
      </c>
      <c r="G388" s="80" t="s">
        <v>44</v>
      </c>
      <c r="H388" s="78" t="s">
        <v>914</v>
      </c>
      <c r="I388" s="81" t="s">
        <v>45</v>
      </c>
      <c r="J388">
        <f t="shared" si="5"/>
        <v>8.8888888888888893</v>
      </c>
      <c r="K388">
        <v>9000</v>
      </c>
      <c r="M388" s="102"/>
    </row>
    <row r="389" spans="1:13" x14ac:dyDescent="0.25">
      <c r="A389" s="315">
        <v>43118</v>
      </c>
      <c r="B389" s="82" t="s">
        <v>897</v>
      </c>
      <c r="C389" s="82" t="s">
        <v>283</v>
      </c>
      <c r="D389" s="82" t="s">
        <v>962</v>
      </c>
      <c r="E389" s="120">
        <v>15000</v>
      </c>
      <c r="F389" s="78" t="s">
        <v>76</v>
      </c>
      <c r="G389" s="80" t="s">
        <v>44</v>
      </c>
      <c r="H389" s="78" t="s">
        <v>915</v>
      </c>
      <c r="I389" s="81" t="s">
        <v>45</v>
      </c>
      <c r="J389">
        <f t="shared" si="5"/>
        <v>1.6666666666666667</v>
      </c>
      <c r="K389">
        <v>9000</v>
      </c>
      <c r="M389" s="102"/>
    </row>
    <row r="390" spans="1:13" x14ac:dyDescent="0.25">
      <c r="A390" s="315">
        <v>43118</v>
      </c>
      <c r="B390" s="82" t="s">
        <v>279</v>
      </c>
      <c r="C390" s="82" t="s">
        <v>349</v>
      </c>
      <c r="D390" s="82" t="s">
        <v>962</v>
      </c>
      <c r="E390" s="120">
        <v>80000</v>
      </c>
      <c r="F390" s="78" t="s">
        <v>76</v>
      </c>
      <c r="G390" s="80" t="s">
        <v>44</v>
      </c>
      <c r="H390" s="78" t="s">
        <v>916</v>
      </c>
      <c r="I390" s="81" t="s">
        <v>45</v>
      </c>
      <c r="J390">
        <f t="shared" si="5"/>
        <v>8.8888888888888893</v>
      </c>
      <c r="K390">
        <v>9000</v>
      </c>
      <c r="M390" s="102"/>
    </row>
    <row r="391" spans="1:13" x14ac:dyDescent="0.25">
      <c r="A391" s="315">
        <v>43118</v>
      </c>
      <c r="B391" s="82" t="s">
        <v>280</v>
      </c>
      <c r="C391" s="82" t="s">
        <v>349</v>
      </c>
      <c r="D391" s="82" t="s">
        <v>962</v>
      </c>
      <c r="E391" s="120">
        <v>160000</v>
      </c>
      <c r="F391" s="78" t="s">
        <v>76</v>
      </c>
      <c r="G391" s="80" t="s">
        <v>44</v>
      </c>
      <c r="H391" s="78" t="s">
        <v>905</v>
      </c>
      <c r="I391" s="81" t="s">
        <v>45</v>
      </c>
      <c r="J391">
        <f t="shared" ref="J391:J454" si="6">E391/9000</f>
        <v>17.777777777777779</v>
      </c>
      <c r="K391">
        <v>9000</v>
      </c>
      <c r="M391" s="102"/>
    </row>
    <row r="392" spans="1:13" x14ac:dyDescent="0.25">
      <c r="A392" s="315">
        <v>43118</v>
      </c>
      <c r="B392" s="82" t="s">
        <v>893</v>
      </c>
      <c r="C392" s="82" t="s">
        <v>693</v>
      </c>
      <c r="D392" s="82" t="s">
        <v>962</v>
      </c>
      <c r="E392" s="120">
        <v>10000</v>
      </c>
      <c r="F392" s="78" t="s">
        <v>76</v>
      </c>
      <c r="G392" s="80" t="s">
        <v>44</v>
      </c>
      <c r="H392" s="78" t="s">
        <v>917</v>
      </c>
      <c r="I392" s="81" t="s">
        <v>45</v>
      </c>
      <c r="J392">
        <f t="shared" si="6"/>
        <v>1.1111111111111112</v>
      </c>
      <c r="K392">
        <v>9000</v>
      </c>
      <c r="M392" s="102"/>
    </row>
    <row r="393" spans="1:13" x14ac:dyDescent="0.25">
      <c r="A393" s="315">
        <v>43118</v>
      </c>
      <c r="B393" s="82" t="s">
        <v>302</v>
      </c>
      <c r="C393" s="82" t="s">
        <v>283</v>
      </c>
      <c r="D393" s="82" t="s">
        <v>962</v>
      </c>
      <c r="E393" s="120">
        <v>13000</v>
      </c>
      <c r="F393" s="78" t="s">
        <v>70</v>
      </c>
      <c r="G393" s="80" t="s">
        <v>44</v>
      </c>
      <c r="H393" s="78" t="s">
        <v>258</v>
      </c>
      <c r="I393" s="81" t="s">
        <v>45</v>
      </c>
      <c r="J393">
        <f t="shared" si="6"/>
        <v>1.4444444444444444</v>
      </c>
      <c r="K393">
        <v>9000</v>
      </c>
      <c r="M393" s="102"/>
    </row>
    <row r="394" spans="1:13" x14ac:dyDescent="0.25">
      <c r="A394" s="315">
        <v>43118</v>
      </c>
      <c r="B394" s="78" t="s">
        <v>641</v>
      </c>
      <c r="C394" s="82" t="s">
        <v>283</v>
      </c>
      <c r="D394" s="82" t="s">
        <v>313</v>
      </c>
      <c r="E394" s="120">
        <v>16000</v>
      </c>
      <c r="F394" s="78" t="s">
        <v>314</v>
      </c>
      <c r="G394" s="80" t="s">
        <v>44</v>
      </c>
      <c r="H394" s="78" t="s">
        <v>154</v>
      </c>
      <c r="I394" s="81" t="s">
        <v>45</v>
      </c>
      <c r="J394">
        <f t="shared" si="6"/>
        <v>1.7777777777777777</v>
      </c>
      <c r="K394">
        <v>9000</v>
      </c>
      <c r="M394" s="102"/>
    </row>
    <row r="395" spans="1:13" x14ac:dyDescent="0.25">
      <c r="A395" s="315">
        <v>43118</v>
      </c>
      <c r="B395" s="82" t="s">
        <v>317</v>
      </c>
      <c r="C395" s="82" t="s">
        <v>283</v>
      </c>
      <c r="D395" s="78" t="s">
        <v>962</v>
      </c>
      <c r="E395" s="120">
        <v>15000</v>
      </c>
      <c r="F395" s="78" t="s">
        <v>52</v>
      </c>
      <c r="G395" s="80" t="s">
        <v>44</v>
      </c>
      <c r="H395" s="78" t="s">
        <v>385</v>
      </c>
      <c r="I395" s="81" t="s">
        <v>45</v>
      </c>
      <c r="J395">
        <f t="shared" si="6"/>
        <v>1.6666666666666667</v>
      </c>
      <c r="K395">
        <v>9000</v>
      </c>
      <c r="M395" s="102"/>
    </row>
    <row r="396" spans="1:13" x14ac:dyDescent="0.25">
      <c r="A396" s="315">
        <v>43118</v>
      </c>
      <c r="B396" s="82" t="s">
        <v>324</v>
      </c>
      <c r="C396" s="82" t="s">
        <v>283</v>
      </c>
      <c r="D396" s="78" t="s">
        <v>962</v>
      </c>
      <c r="E396" s="120">
        <v>70000</v>
      </c>
      <c r="F396" s="78" t="s">
        <v>52</v>
      </c>
      <c r="G396" s="80" t="s">
        <v>44</v>
      </c>
      <c r="H396" s="78" t="s">
        <v>46</v>
      </c>
      <c r="I396" s="81" t="s">
        <v>45</v>
      </c>
      <c r="J396">
        <f t="shared" si="6"/>
        <v>7.7777777777777777</v>
      </c>
      <c r="K396">
        <v>9000</v>
      </c>
      <c r="M396" s="102"/>
    </row>
    <row r="397" spans="1:13" x14ac:dyDescent="0.25">
      <c r="A397" s="315">
        <v>43118</v>
      </c>
      <c r="B397" s="78" t="s">
        <v>246</v>
      </c>
      <c r="C397" s="78" t="s">
        <v>938</v>
      </c>
      <c r="D397" s="78" t="s">
        <v>939</v>
      </c>
      <c r="E397" s="79">
        <v>2720000</v>
      </c>
      <c r="F397" s="78" t="s">
        <v>245</v>
      </c>
      <c r="G397" s="80" t="s">
        <v>44</v>
      </c>
      <c r="H397" s="78" t="s">
        <v>256</v>
      </c>
      <c r="I397" s="81" t="s">
        <v>45</v>
      </c>
      <c r="J397">
        <f t="shared" si="6"/>
        <v>302.22222222222223</v>
      </c>
      <c r="K397">
        <v>9000</v>
      </c>
      <c r="M397" s="102"/>
    </row>
    <row r="398" spans="1:13" x14ac:dyDescent="0.25">
      <c r="A398" s="108">
        <v>43118</v>
      </c>
      <c r="B398" s="78" t="s">
        <v>111</v>
      </c>
      <c r="C398" s="78" t="s">
        <v>283</v>
      </c>
      <c r="D398" s="78" t="s">
        <v>939</v>
      </c>
      <c r="E398" s="79">
        <v>70000</v>
      </c>
      <c r="F398" s="78" t="s">
        <v>34</v>
      </c>
      <c r="G398" s="80" t="s">
        <v>44</v>
      </c>
      <c r="H398" s="78" t="s">
        <v>257</v>
      </c>
      <c r="I398" s="81" t="s">
        <v>45</v>
      </c>
      <c r="J398">
        <f t="shared" si="6"/>
        <v>7.7777777777777777</v>
      </c>
      <c r="K398">
        <v>9000</v>
      </c>
      <c r="M398" s="102"/>
    </row>
    <row r="399" spans="1:13" x14ac:dyDescent="0.25">
      <c r="A399" s="108">
        <v>43118</v>
      </c>
      <c r="B399" s="82" t="s">
        <v>899</v>
      </c>
      <c r="C399" s="82" t="s">
        <v>283</v>
      </c>
      <c r="D399" s="82" t="s">
        <v>962</v>
      </c>
      <c r="E399" s="120">
        <v>110000</v>
      </c>
      <c r="F399" s="78" t="s">
        <v>76</v>
      </c>
      <c r="G399" s="80" t="s">
        <v>44</v>
      </c>
      <c r="H399" s="78" t="s">
        <v>918</v>
      </c>
      <c r="I399" s="81" t="s">
        <v>45</v>
      </c>
      <c r="J399">
        <f t="shared" si="6"/>
        <v>12.222222222222221</v>
      </c>
      <c r="K399">
        <v>9000</v>
      </c>
      <c r="M399" s="102"/>
    </row>
    <row r="400" spans="1:13" x14ac:dyDescent="0.25">
      <c r="A400" s="315">
        <v>43119</v>
      </c>
      <c r="B400" s="82" t="s">
        <v>279</v>
      </c>
      <c r="C400" s="82" t="s">
        <v>349</v>
      </c>
      <c r="D400" s="82" t="s">
        <v>962</v>
      </c>
      <c r="E400" s="120">
        <v>80000</v>
      </c>
      <c r="F400" s="78" t="s">
        <v>76</v>
      </c>
      <c r="G400" s="80" t="s">
        <v>44</v>
      </c>
      <c r="H400" s="78" t="s">
        <v>919</v>
      </c>
      <c r="I400" s="81" t="s">
        <v>45</v>
      </c>
      <c r="J400">
        <f t="shared" si="6"/>
        <v>8.8888888888888893</v>
      </c>
      <c r="K400">
        <v>9000</v>
      </c>
      <c r="M400" s="102"/>
    </row>
    <row r="401" spans="1:13" x14ac:dyDescent="0.25">
      <c r="A401" s="315">
        <v>43119</v>
      </c>
      <c r="B401" s="82" t="s">
        <v>280</v>
      </c>
      <c r="C401" s="82" t="s">
        <v>349</v>
      </c>
      <c r="D401" s="82" t="s">
        <v>962</v>
      </c>
      <c r="E401" s="120">
        <v>160000</v>
      </c>
      <c r="F401" s="78" t="s">
        <v>76</v>
      </c>
      <c r="G401" s="80" t="s">
        <v>44</v>
      </c>
      <c r="H401" s="78" t="s">
        <v>905</v>
      </c>
      <c r="I401" s="81" t="s">
        <v>45</v>
      </c>
      <c r="J401">
        <f t="shared" si="6"/>
        <v>17.777777777777779</v>
      </c>
      <c r="K401">
        <v>9000</v>
      </c>
      <c r="M401" s="102"/>
    </row>
    <row r="402" spans="1:13" x14ac:dyDescent="0.25">
      <c r="A402" s="315">
        <v>43119</v>
      </c>
      <c r="B402" s="82" t="s">
        <v>898</v>
      </c>
      <c r="C402" s="82" t="s">
        <v>304</v>
      </c>
      <c r="D402" s="82" t="s">
        <v>962</v>
      </c>
      <c r="E402" s="120">
        <v>15000</v>
      </c>
      <c r="F402" s="78" t="s">
        <v>76</v>
      </c>
      <c r="G402" s="80" t="s">
        <v>44</v>
      </c>
      <c r="H402" s="78" t="s">
        <v>1024</v>
      </c>
      <c r="I402" s="81" t="s">
        <v>45</v>
      </c>
      <c r="J402">
        <f t="shared" si="6"/>
        <v>1.6666666666666667</v>
      </c>
      <c r="K402">
        <v>9000</v>
      </c>
      <c r="M402" s="102"/>
    </row>
    <row r="403" spans="1:13" x14ac:dyDescent="0.25">
      <c r="A403" s="315">
        <v>43119</v>
      </c>
      <c r="B403" s="78" t="s">
        <v>641</v>
      </c>
      <c r="C403" s="82" t="s">
        <v>283</v>
      </c>
      <c r="D403" s="82" t="s">
        <v>313</v>
      </c>
      <c r="E403" s="120">
        <v>16000</v>
      </c>
      <c r="F403" s="78" t="s">
        <v>314</v>
      </c>
      <c r="G403" s="80" t="s">
        <v>44</v>
      </c>
      <c r="H403" s="78" t="s">
        <v>154</v>
      </c>
      <c r="I403" s="81" t="s">
        <v>45</v>
      </c>
      <c r="J403">
        <f t="shared" si="6"/>
        <v>1.7777777777777777</v>
      </c>
      <c r="K403">
        <v>9000</v>
      </c>
      <c r="M403" s="102"/>
    </row>
    <row r="404" spans="1:13" x14ac:dyDescent="0.25">
      <c r="A404" s="315">
        <v>43119</v>
      </c>
      <c r="B404" s="78" t="s">
        <v>642</v>
      </c>
      <c r="C404" s="82" t="s">
        <v>283</v>
      </c>
      <c r="D404" s="82" t="s">
        <v>313</v>
      </c>
      <c r="E404" s="120">
        <v>60000</v>
      </c>
      <c r="F404" s="78" t="s">
        <v>314</v>
      </c>
      <c r="G404" s="80" t="s">
        <v>44</v>
      </c>
      <c r="H404" s="78" t="s">
        <v>263</v>
      </c>
      <c r="I404" s="81" t="s">
        <v>45</v>
      </c>
      <c r="J404">
        <f t="shared" si="6"/>
        <v>6.666666666666667</v>
      </c>
      <c r="K404">
        <v>9000</v>
      </c>
      <c r="M404" s="102"/>
    </row>
    <row r="405" spans="1:13" x14ac:dyDescent="0.25">
      <c r="A405" s="315">
        <v>43119</v>
      </c>
      <c r="B405" s="78" t="s">
        <v>266</v>
      </c>
      <c r="C405" s="82" t="s">
        <v>470</v>
      </c>
      <c r="D405" s="82" t="s">
        <v>471</v>
      </c>
      <c r="E405" s="120">
        <v>15000</v>
      </c>
      <c r="F405" s="78" t="s">
        <v>314</v>
      </c>
      <c r="G405" s="80" t="s">
        <v>44</v>
      </c>
      <c r="H405" s="78" t="s">
        <v>267</v>
      </c>
      <c r="I405" s="81" t="s">
        <v>45</v>
      </c>
      <c r="J405">
        <f t="shared" si="6"/>
        <v>1.6666666666666667</v>
      </c>
      <c r="K405">
        <v>9000</v>
      </c>
      <c r="M405" s="102"/>
    </row>
    <row r="406" spans="1:13" x14ac:dyDescent="0.25">
      <c r="A406" s="315">
        <v>43119</v>
      </c>
      <c r="B406" s="78" t="s">
        <v>719</v>
      </c>
      <c r="C406" s="82" t="s">
        <v>283</v>
      </c>
      <c r="D406" s="82" t="s">
        <v>313</v>
      </c>
      <c r="E406" s="120">
        <v>5000</v>
      </c>
      <c r="F406" s="78" t="s">
        <v>314</v>
      </c>
      <c r="G406" s="80" t="s">
        <v>44</v>
      </c>
      <c r="H406" s="78" t="s">
        <v>271</v>
      </c>
      <c r="I406" s="81" t="s">
        <v>45</v>
      </c>
      <c r="J406">
        <f t="shared" si="6"/>
        <v>0.55555555555555558</v>
      </c>
      <c r="K406">
        <v>9000</v>
      </c>
      <c r="M406" s="102"/>
    </row>
    <row r="407" spans="1:13" x14ac:dyDescent="0.25">
      <c r="A407" s="315">
        <v>43119</v>
      </c>
      <c r="B407" s="78" t="s">
        <v>269</v>
      </c>
      <c r="C407" s="82" t="s">
        <v>283</v>
      </c>
      <c r="D407" s="78" t="s">
        <v>962</v>
      </c>
      <c r="E407" s="120">
        <v>5000</v>
      </c>
      <c r="F407" s="78" t="s">
        <v>52</v>
      </c>
      <c r="G407" s="80" t="s">
        <v>44</v>
      </c>
      <c r="H407" s="78" t="s">
        <v>270</v>
      </c>
      <c r="I407" s="81" t="s">
        <v>45</v>
      </c>
      <c r="J407">
        <f t="shared" si="6"/>
        <v>0.55555555555555558</v>
      </c>
      <c r="K407">
        <v>9000</v>
      </c>
      <c r="M407" s="102"/>
    </row>
    <row r="408" spans="1:13" x14ac:dyDescent="0.25">
      <c r="A408" s="315">
        <v>43119</v>
      </c>
      <c r="B408" s="82" t="s">
        <v>317</v>
      </c>
      <c r="C408" s="82" t="s">
        <v>283</v>
      </c>
      <c r="D408" s="78" t="s">
        <v>962</v>
      </c>
      <c r="E408" s="120">
        <v>15000</v>
      </c>
      <c r="F408" s="78" t="s">
        <v>52</v>
      </c>
      <c r="G408" s="80" t="s">
        <v>44</v>
      </c>
      <c r="H408" s="78" t="s">
        <v>385</v>
      </c>
      <c r="I408" s="81" t="s">
        <v>45</v>
      </c>
      <c r="J408">
        <f t="shared" si="6"/>
        <v>1.6666666666666667</v>
      </c>
      <c r="K408">
        <v>9000</v>
      </c>
      <c r="M408" s="102"/>
    </row>
    <row r="409" spans="1:13" x14ac:dyDescent="0.25">
      <c r="A409" s="315">
        <v>43119</v>
      </c>
      <c r="B409" s="78" t="s">
        <v>353</v>
      </c>
      <c r="C409" s="78" t="s">
        <v>283</v>
      </c>
      <c r="D409" s="78" t="s">
        <v>939</v>
      </c>
      <c r="E409" s="79">
        <v>320000</v>
      </c>
      <c r="F409" s="78" t="s">
        <v>34</v>
      </c>
      <c r="G409" s="80" t="s">
        <v>44</v>
      </c>
      <c r="H409" s="78" t="s">
        <v>354</v>
      </c>
      <c r="I409" s="81" t="s">
        <v>45</v>
      </c>
      <c r="J409">
        <f t="shared" si="6"/>
        <v>35.555555555555557</v>
      </c>
      <c r="K409">
        <v>9000</v>
      </c>
      <c r="M409" s="102"/>
    </row>
    <row r="410" spans="1:13" x14ac:dyDescent="0.25">
      <c r="A410" s="108">
        <v>43119</v>
      </c>
      <c r="B410" s="78" t="s">
        <v>961</v>
      </c>
      <c r="C410" s="78" t="s">
        <v>481</v>
      </c>
      <c r="D410" s="78" t="s">
        <v>313</v>
      </c>
      <c r="E410" s="79">
        <v>1000000</v>
      </c>
      <c r="F410" s="78" t="s">
        <v>468</v>
      </c>
      <c r="G410" s="80" t="s">
        <v>44</v>
      </c>
      <c r="H410" s="78" t="s">
        <v>259</v>
      </c>
      <c r="I410" s="81" t="s">
        <v>45</v>
      </c>
      <c r="J410">
        <f t="shared" si="6"/>
        <v>111.11111111111111</v>
      </c>
      <c r="K410">
        <v>9000</v>
      </c>
      <c r="M410" s="102"/>
    </row>
    <row r="411" spans="1:13" x14ac:dyDescent="0.25">
      <c r="A411" s="108">
        <v>43119</v>
      </c>
      <c r="B411" s="78" t="s">
        <v>261</v>
      </c>
      <c r="C411" s="78" t="s">
        <v>783</v>
      </c>
      <c r="D411" s="78" t="s">
        <v>471</v>
      </c>
      <c r="E411" s="79">
        <v>20000</v>
      </c>
      <c r="F411" s="78" t="s">
        <v>468</v>
      </c>
      <c r="G411" s="80" t="s">
        <v>44</v>
      </c>
      <c r="H411" s="78" t="s">
        <v>262</v>
      </c>
      <c r="I411" s="81" t="s">
        <v>45</v>
      </c>
      <c r="J411">
        <f t="shared" si="6"/>
        <v>2.2222222222222223</v>
      </c>
      <c r="K411">
        <v>9000</v>
      </c>
      <c r="M411" s="102"/>
    </row>
    <row r="412" spans="1:13" x14ac:dyDescent="0.25">
      <c r="A412" s="108">
        <v>43119</v>
      </c>
      <c r="B412" s="78" t="s">
        <v>119</v>
      </c>
      <c r="C412" s="78" t="s">
        <v>283</v>
      </c>
      <c r="D412" s="78" t="s">
        <v>471</v>
      </c>
      <c r="E412" s="79">
        <v>70000</v>
      </c>
      <c r="F412" s="78" t="s">
        <v>468</v>
      </c>
      <c r="G412" s="80" t="s">
        <v>44</v>
      </c>
      <c r="H412" s="78" t="s">
        <v>264</v>
      </c>
      <c r="I412" s="81" t="s">
        <v>45</v>
      </c>
      <c r="J412">
        <f t="shared" si="6"/>
        <v>7.7777777777777777</v>
      </c>
      <c r="K412">
        <v>9000</v>
      </c>
      <c r="M412" s="102"/>
    </row>
    <row r="413" spans="1:13" x14ac:dyDescent="0.25">
      <c r="A413" s="108">
        <v>43119</v>
      </c>
      <c r="B413" s="78" t="s">
        <v>207</v>
      </c>
      <c r="C413" s="78" t="s">
        <v>283</v>
      </c>
      <c r="D413" s="78" t="s">
        <v>471</v>
      </c>
      <c r="E413" s="79">
        <v>150000</v>
      </c>
      <c r="F413" s="78" t="s">
        <v>468</v>
      </c>
      <c r="G413" s="80" t="s">
        <v>44</v>
      </c>
      <c r="H413" s="78" t="s">
        <v>268</v>
      </c>
      <c r="I413" s="81" t="s">
        <v>45</v>
      </c>
      <c r="J413">
        <f t="shared" si="6"/>
        <v>16.666666666666668</v>
      </c>
      <c r="K413">
        <v>9000</v>
      </c>
      <c r="M413" s="102"/>
    </row>
    <row r="414" spans="1:13" x14ac:dyDescent="0.25">
      <c r="A414" s="108">
        <v>43119</v>
      </c>
      <c r="B414" s="78" t="s">
        <v>274</v>
      </c>
      <c r="C414" s="78" t="s">
        <v>783</v>
      </c>
      <c r="D414" s="78" t="s">
        <v>471</v>
      </c>
      <c r="E414" s="79">
        <v>20000</v>
      </c>
      <c r="F414" s="78" t="s">
        <v>468</v>
      </c>
      <c r="G414" s="80" t="s">
        <v>44</v>
      </c>
      <c r="H414" s="78" t="s">
        <v>272</v>
      </c>
      <c r="I414" s="81" t="s">
        <v>45</v>
      </c>
      <c r="J414">
        <f t="shared" si="6"/>
        <v>2.2222222222222223</v>
      </c>
      <c r="K414">
        <v>9000</v>
      </c>
      <c r="M414" s="102"/>
    </row>
    <row r="415" spans="1:13" x14ac:dyDescent="0.25">
      <c r="A415" s="108">
        <v>43119</v>
      </c>
      <c r="B415" s="78" t="s">
        <v>103</v>
      </c>
      <c r="C415" s="78" t="s">
        <v>304</v>
      </c>
      <c r="D415" s="81" t="s">
        <v>471</v>
      </c>
      <c r="E415" s="79">
        <v>400000</v>
      </c>
      <c r="F415" s="78" t="s">
        <v>468</v>
      </c>
      <c r="G415" s="80" t="s">
        <v>44</v>
      </c>
      <c r="H415" s="78" t="s">
        <v>273</v>
      </c>
      <c r="I415" s="78" t="s">
        <v>45</v>
      </c>
      <c r="J415">
        <f t="shared" si="6"/>
        <v>44.444444444444443</v>
      </c>
      <c r="K415">
        <v>9000</v>
      </c>
      <c r="M415" s="102"/>
    </row>
    <row r="416" spans="1:13" x14ac:dyDescent="0.25">
      <c r="A416" s="108">
        <v>43119</v>
      </c>
      <c r="B416" s="78" t="s">
        <v>276</v>
      </c>
      <c r="C416" s="78" t="s">
        <v>481</v>
      </c>
      <c r="D416" s="78" t="s">
        <v>1155</v>
      </c>
      <c r="E416" s="79">
        <v>1300000</v>
      </c>
      <c r="F416" s="78" t="s">
        <v>468</v>
      </c>
      <c r="G416" s="80" t="s">
        <v>44</v>
      </c>
      <c r="H416" s="78" t="s">
        <v>277</v>
      </c>
      <c r="I416" s="78" t="s">
        <v>45</v>
      </c>
      <c r="J416">
        <f t="shared" si="6"/>
        <v>144.44444444444446</v>
      </c>
      <c r="K416">
        <v>9000</v>
      </c>
      <c r="M416" s="102"/>
    </row>
    <row r="417" spans="1:13" x14ac:dyDescent="0.25">
      <c r="A417" s="108">
        <v>43119</v>
      </c>
      <c r="B417" s="78" t="s">
        <v>103</v>
      </c>
      <c r="C417" s="78" t="s">
        <v>304</v>
      </c>
      <c r="D417" s="81" t="s">
        <v>471</v>
      </c>
      <c r="E417" s="83">
        <v>400000</v>
      </c>
      <c r="F417" s="78" t="s">
        <v>468</v>
      </c>
      <c r="G417" s="80" t="s">
        <v>44</v>
      </c>
      <c r="H417" s="78" t="s">
        <v>355</v>
      </c>
      <c r="I417" s="81" t="s">
        <v>45</v>
      </c>
      <c r="J417">
        <f t="shared" si="6"/>
        <v>44.444444444444443</v>
      </c>
      <c r="K417">
        <v>9000</v>
      </c>
      <c r="M417" s="102"/>
    </row>
    <row r="418" spans="1:13" x14ac:dyDescent="0.25">
      <c r="A418" s="108">
        <v>43119</v>
      </c>
      <c r="B418" s="82" t="s">
        <v>899</v>
      </c>
      <c r="C418" s="82" t="s">
        <v>283</v>
      </c>
      <c r="D418" s="82" t="s">
        <v>962</v>
      </c>
      <c r="E418" s="120">
        <v>60000</v>
      </c>
      <c r="F418" s="78" t="s">
        <v>76</v>
      </c>
      <c r="G418" s="80" t="s">
        <v>44</v>
      </c>
      <c r="H418" s="78" t="s">
        <v>920</v>
      </c>
      <c r="I418" s="81" t="s">
        <v>45</v>
      </c>
      <c r="J418">
        <f t="shared" si="6"/>
        <v>6.666666666666667</v>
      </c>
      <c r="K418">
        <v>9000</v>
      </c>
      <c r="M418" s="102"/>
    </row>
    <row r="419" spans="1:13" x14ac:dyDescent="0.25">
      <c r="A419" s="315">
        <v>43120</v>
      </c>
      <c r="B419" s="82" t="s">
        <v>279</v>
      </c>
      <c r="C419" s="82" t="s">
        <v>349</v>
      </c>
      <c r="D419" s="82" t="s">
        <v>962</v>
      </c>
      <c r="E419" s="120">
        <v>80000</v>
      </c>
      <c r="F419" s="78" t="s">
        <v>76</v>
      </c>
      <c r="G419" s="80" t="s">
        <v>44</v>
      </c>
      <c r="H419" s="78" t="s">
        <v>921</v>
      </c>
      <c r="I419" s="81" t="s">
        <v>45</v>
      </c>
      <c r="J419">
        <f t="shared" si="6"/>
        <v>8.8888888888888893</v>
      </c>
      <c r="K419">
        <v>9000</v>
      </c>
      <c r="M419" s="102"/>
    </row>
    <row r="420" spans="1:13" x14ac:dyDescent="0.25">
      <c r="A420" s="315">
        <v>43120</v>
      </c>
      <c r="B420" s="82" t="s">
        <v>280</v>
      </c>
      <c r="C420" s="82" t="s">
        <v>349</v>
      </c>
      <c r="D420" s="82" t="s">
        <v>962</v>
      </c>
      <c r="E420" s="120">
        <v>160000</v>
      </c>
      <c r="F420" s="78" t="s">
        <v>76</v>
      </c>
      <c r="G420" s="80" t="s">
        <v>44</v>
      </c>
      <c r="H420" s="78" t="s">
        <v>905</v>
      </c>
      <c r="I420" s="81" t="s">
        <v>45</v>
      </c>
      <c r="J420">
        <f t="shared" si="6"/>
        <v>17.777777777777779</v>
      </c>
      <c r="K420">
        <v>9000</v>
      </c>
      <c r="M420" s="102"/>
    </row>
    <row r="421" spans="1:13" x14ac:dyDescent="0.25">
      <c r="A421" s="315">
        <v>43120</v>
      </c>
      <c r="B421" s="82" t="s">
        <v>904</v>
      </c>
      <c r="C421" s="82" t="s">
        <v>283</v>
      </c>
      <c r="D421" s="82" t="s">
        <v>962</v>
      </c>
      <c r="E421" s="120">
        <v>5000</v>
      </c>
      <c r="F421" s="78" t="s">
        <v>76</v>
      </c>
      <c r="G421" s="80" t="s">
        <v>44</v>
      </c>
      <c r="H421" s="78" t="s">
        <v>922</v>
      </c>
      <c r="I421" s="81" t="s">
        <v>45</v>
      </c>
      <c r="J421">
        <f t="shared" si="6"/>
        <v>0.55555555555555558</v>
      </c>
      <c r="K421">
        <v>9000</v>
      </c>
      <c r="M421" s="102"/>
    </row>
    <row r="422" spans="1:13" x14ac:dyDescent="0.25">
      <c r="A422" s="315">
        <v>43121</v>
      </c>
      <c r="B422" s="82" t="s">
        <v>903</v>
      </c>
      <c r="C422" s="82" t="s">
        <v>283</v>
      </c>
      <c r="D422" s="82" t="s">
        <v>962</v>
      </c>
      <c r="E422" s="120">
        <v>5000</v>
      </c>
      <c r="F422" s="78" t="s">
        <v>76</v>
      </c>
      <c r="G422" s="80" t="s">
        <v>44</v>
      </c>
      <c r="H422" s="78" t="s">
        <v>923</v>
      </c>
      <c r="I422" s="81" t="s">
        <v>45</v>
      </c>
      <c r="J422">
        <f t="shared" si="6"/>
        <v>0.55555555555555558</v>
      </c>
      <c r="K422">
        <v>9000</v>
      </c>
      <c r="M422" s="102"/>
    </row>
    <row r="423" spans="1:13" x14ac:dyDescent="0.25">
      <c r="A423" s="315">
        <v>43121</v>
      </c>
      <c r="B423" s="82" t="s">
        <v>902</v>
      </c>
      <c r="C423" s="82" t="s">
        <v>283</v>
      </c>
      <c r="D423" s="82" t="s">
        <v>962</v>
      </c>
      <c r="E423" s="120">
        <v>14000</v>
      </c>
      <c r="F423" s="81" t="s">
        <v>76</v>
      </c>
      <c r="G423" s="81" t="s">
        <v>44</v>
      </c>
      <c r="H423" s="78" t="s">
        <v>901</v>
      </c>
      <c r="I423" s="81" t="s">
        <v>45</v>
      </c>
      <c r="J423">
        <f t="shared" si="6"/>
        <v>1.5555555555555556</v>
      </c>
      <c r="K423">
        <v>9000</v>
      </c>
      <c r="M423" s="102"/>
    </row>
    <row r="424" spans="1:13" x14ac:dyDescent="0.25">
      <c r="A424" s="315">
        <v>43121</v>
      </c>
      <c r="B424" s="82" t="s">
        <v>279</v>
      </c>
      <c r="C424" s="82" t="s">
        <v>349</v>
      </c>
      <c r="D424" s="82" t="s">
        <v>962</v>
      </c>
      <c r="E424" s="120">
        <v>80000</v>
      </c>
      <c r="F424" s="81" t="s">
        <v>76</v>
      </c>
      <c r="G424" s="81" t="s">
        <v>44</v>
      </c>
      <c r="H424" s="78" t="s">
        <v>924</v>
      </c>
      <c r="I424" s="81" t="s">
        <v>45</v>
      </c>
      <c r="J424">
        <f t="shared" si="6"/>
        <v>8.8888888888888893</v>
      </c>
      <c r="K424">
        <v>9000</v>
      </c>
      <c r="M424" s="102"/>
    </row>
    <row r="425" spans="1:13" x14ac:dyDescent="0.25">
      <c r="A425" s="315">
        <v>43121</v>
      </c>
      <c r="B425" s="82" t="s">
        <v>281</v>
      </c>
      <c r="C425" s="82" t="s">
        <v>283</v>
      </c>
      <c r="D425" s="82" t="s">
        <v>962</v>
      </c>
      <c r="E425" s="120">
        <v>5000</v>
      </c>
      <c r="F425" s="78" t="s">
        <v>76</v>
      </c>
      <c r="G425" s="80" t="s">
        <v>44</v>
      </c>
      <c r="H425" s="78" t="s">
        <v>925</v>
      </c>
      <c r="I425" s="81" t="s">
        <v>45</v>
      </c>
      <c r="J425">
        <f t="shared" si="6"/>
        <v>0.55555555555555558</v>
      </c>
      <c r="K425">
        <v>9000</v>
      </c>
      <c r="M425" s="102"/>
    </row>
    <row r="426" spans="1:13" x14ac:dyDescent="0.25">
      <c r="A426" s="315">
        <v>43121</v>
      </c>
      <c r="B426" s="82" t="s">
        <v>900</v>
      </c>
      <c r="C426" s="82" t="s">
        <v>283</v>
      </c>
      <c r="D426" s="82" t="s">
        <v>962</v>
      </c>
      <c r="E426" s="120">
        <v>14000</v>
      </c>
      <c r="F426" s="78" t="s">
        <v>76</v>
      </c>
      <c r="G426" s="80" t="s">
        <v>44</v>
      </c>
      <c r="H426" s="78" t="s">
        <v>901</v>
      </c>
      <c r="I426" s="81" t="s">
        <v>45</v>
      </c>
      <c r="J426">
        <f t="shared" si="6"/>
        <v>1.5555555555555556</v>
      </c>
      <c r="K426">
        <v>9000</v>
      </c>
      <c r="M426" s="102"/>
    </row>
    <row r="427" spans="1:13" x14ac:dyDescent="0.25">
      <c r="A427" s="315">
        <v>43121</v>
      </c>
      <c r="B427" s="82" t="s">
        <v>282</v>
      </c>
      <c r="C427" s="82" t="s">
        <v>304</v>
      </c>
      <c r="D427" s="82" t="s">
        <v>962</v>
      </c>
      <c r="E427" s="120">
        <v>5000</v>
      </c>
      <c r="F427" s="78" t="s">
        <v>76</v>
      </c>
      <c r="G427" s="80" t="s">
        <v>44</v>
      </c>
      <c r="H427" s="78" t="s">
        <v>1024</v>
      </c>
      <c r="I427" s="81" t="s">
        <v>45</v>
      </c>
      <c r="J427">
        <f t="shared" si="6"/>
        <v>0.55555555555555558</v>
      </c>
      <c r="K427">
        <v>9000</v>
      </c>
      <c r="M427" s="102"/>
    </row>
    <row r="428" spans="1:13" x14ac:dyDescent="0.25">
      <c r="A428" s="315">
        <v>43121</v>
      </c>
      <c r="B428" s="82" t="s">
        <v>280</v>
      </c>
      <c r="C428" s="82" t="s">
        <v>349</v>
      </c>
      <c r="D428" s="82" t="s">
        <v>962</v>
      </c>
      <c r="E428" s="120">
        <v>160000</v>
      </c>
      <c r="F428" s="78" t="s">
        <v>76</v>
      </c>
      <c r="G428" s="80" t="s">
        <v>44</v>
      </c>
      <c r="H428" s="78" t="s">
        <v>905</v>
      </c>
      <c r="I428" s="81" t="s">
        <v>45</v>
      </c>
      <c r="J428">
        <f t="shared" si="6"/>
        <v>17.777777777777779</v>
      </c>
      <c r="K428">
        <v>9000</v>
      </c>
      <c r="M428" s="102"/>
    </row>
    <row r="429" spans="1:13" x14ac:dyDescent="0.25">
      <c r="A429" s="315">
        <v>43121</v>
      </c>
      <c r="B429" s="82" t="s">
        <v>894</v>
      </c>
      <c r="C429" s="82" t="s">
        <v>283</v>
      </c>
      <c r="D429" s="82" t="s">
        <v>962</v>
      </c>
      <c r="E429" s="120">
        <v>5000</v>
      </c>
      <c r="F429" s="78" t="s">
        <v>76</v>
      </c>
      <c r="G429" s="80" t="s">
        <v>44</v>
      </c>
      <c r="H429" s="78" t="s">
        <v>927</v>
      </c>
      <c r="I429" s="81" t="s">
        <v>45</v>
      </c>
      <c r="J429">
        <f t="shared" si="6"/>
        <v>0.55555555555555558</v>
      </c>
      <c r="K429">
        <v>9000</v>
      </c>
      <c r="M429" s="102"/>
    </row>
    <row r="430" spans="1:13" x14ac:dyDescent="0.25">
      <c r="A430" s="315">
        <v>43122</v>
      </c>
      <c r="B430" s="82" t="s">
        <v>279</v>
      </c>
      <c r="C430" s="82" t="s">
        <v>349</v>
      </c>
      <c r="D430" s="82" t="s">
        <v>962</v>
      </c>
      <c r="E430" s="120">
        <v>80000</v>
      </c>
      <c r="F430" s="78" t="s">
        <v>76</v>
      </c>
      <c r="G430" s="80" t="s">
        <v>44</v>
      </c>
      <c r="H430" s="78" t="s">
        <v>926</v>
      </c>
      <c r="I430" s="81" t="s">
        <v>45</v>
      </c>
      <c r="J430">
        <f t="shared" si="6"/>
        <v>8.8888888888888893</v>
      </c>
      <c r="K430">
        <v>9000</v>
      </c>
      <c r="M430" s="102"/>
    </row>
    <row r="431" spans="1:13" x14ac:dyDescent="0.25">
      <c r="A431" s="315">
        <v>43122</v>
      </c>
      <c r="B431" s="82" t="s">
        <v>906</v>
      </c>
      <c r="C431" s="82" t="s">
        <v>283</v>
      </c>
      <c r="D431" s="82" t="s">
        <v>962</v>
      </c>
      <c r="E431" s="120">
        <v>90000</v>
      </c>
      <c r="F431" s="78" t="s">
        <v>76</v>
      </c>
      <c r="G431" s="80" t="s">
        <v>44</v>
      </c>
      <c r="H431" s="78" t="s">
        <v>901</v>
      </c>
      <c r="I431" s="81" t="s">
        <v>45</v>
      </c>
      <c r="J431">
        <f t="shared" si="6"/>
        <v>10</v>
      </c>
      <c r="K431">
        <v>9000</v>
      </c>
      <c r="M431" s="102"/>
    </row>
    <row r="432" spans="1:13" x14ac:dyDescent="0.25">
      <c r="A432" s="315">
        <v>43122</v>
      </c>
      <c r="B432" s="78" t="s">
        <v>641</v>
      </c>
      <c r="C432" s="82" t="s">
        <v>283</v>
      </c>
      <c r="D432" s="82" t="s">
        <v>313</v>
      </c>
      <c r="E432" s="120">
        <v>16000</v>
      </c>
      <c r="F432" s="78" t="s">
        <v>314</v>
      </c>
      <c r="G432" s="80" t="s">
        <v>44</v>
      </c>
      <c r="H432" s="78" t="s">
        <v>416</v>
      </c>
      <c r="I432" s="81" t="s">
        <v>45</v>
      </c>
      <c r="J432">
        <f t="shared" si="6"/>
        <v>1.7777777777777777</v>
      </c>
      <c r="K432">
        <v>9000</v>
      </c>
      <c r="M432" s="102"/>
    </row>
    <row r="433" spans="1:13" x14ac:dyDescent="0.25">
      <c r="A433" s="315">
        <v>43122</v>
      </c>
      <c r="B433" s="82" t="s">
        <v>317</v>
      </c>
      <c r="C433" s="82" t="s">
        <v>283</v>
      </c>
      <c r="D433" s="78" t="s">
        <v>962</v>
      </c>
      <c r="E433" s="120">
        <v>15000</v>
      </c>
      <c r="F433" s="78" t="s">
        <v>52</v>
      </c>
      <c r="G433" s="80" t="s">
        <v>44</v>
      </c>
      <c r="H433" s="78" t="s">
        <v>385</v>
      </c>
      <c r="I433" s="81" t="s">
        <v>45</v>
      </c>
      <c r="J433">
        <f t="shared" si="6"/>
        <v>1.6666666666666667</v>
      </c>
      <c r="K433">
        <v>9000</v>
      </c>
      <c r="M433" s="102"/>
    </row>
    <row r="434" spans="1:13" x14ac:dyDescent="0.25">
      <c r="A434" s="315">
        <v>43122</v>
      </c>
      <c r="B434" s="78" t="s">
        <v>376</v>
      </c>
      <c r="C434" s="82" t="s">
        <v>283</v>
      </c>
      <c r="D434" s="78" t="s">
        <v>962</v>
      </c>
      <c r="E434" s="120">
        <v>5000</v>
      </c>
      <c r="F434" s="78" t="s">
        <v>52</v>
      </c>
      <c r="G434" s="80" t="s">
        <v>44</v>
      </c>
      <c r="H434" s="78" t="s">
        <v>360</v>
      </c>
      <c r="I434" s="81" t="s">
        <v>45</v>
      </c>
      <c r="J434">
        <f t="shared" si="6"/>
        <v>0.55555555555555558</v>
      </c>
      <c r="K434">
        <v>9000</v>
      </c>
      <c r="M434" s="102"/>
    </row>
    <row r="435" spans="1:13" x14ac:dyDescent="0.25">
      <c r="A435" s="315">
        <v>43122</v>
      </c>
      <c r="B435" s="82" t="s">
        <v>323</v>
      </c>
      <c r="C435" s="82" t="s">
        <v>283</v>
      </c>
      <c r="D435" s="78" t="s">
        <v>962</v>
      </c>
      <c r="E435" s="120">
        <v>70000</v>
      </c>
      <c r="F435" s="78" t="s">
        <v>52</v>
      </c>
      <c r="G435" s="80" t="s">
        <v>44</v>
      </c>
      <c r="H435" s="78" t="s">
        <v>364</v>
      </c>
      <c r="I435" s="81" t="s">
        <v>45</v>
      </c>
      <c r="J435">
        <f t="shared" si="6"/>
        <v>7.7777777777777777</v>
      </c>
      <c r="K435">
        <v>9000</v>
      </c>
      <c r="M435" s="102"/>
    </row>
    <row r="436" spans="1:13" x14ac:dyDescent="0.25">
      <c r="A436" s="315">
        <v>43122</v>
      </c>
      <c r="B436" s="82" t="s">
        <v>323</v>
      </c>
      <c r="C436" s="82" t="s">
        <v>283</v>
      </c>
      <c r="D436" s="78" t="s">
        <v>962</v>
      </c>
      <c r="E436" s="120">
        <v>70000</v>
      </c>
      <c r="F436" s="78" t="s">
        <v>52</v>
      </c>
      <c r="G436" s="80" t="s">
        <v>44</v>
      </c>
      <c r="H436" s="78" t="s">
        <v>359</v>
      </c>
      <c r="I436" s="81" t="s">
        <v>45</v>
      </c>
      <c r="J436">
        <f t="shared" si="6"/>
        <v>7.7777777777777777</v>
      </c>
      <c r="K436">
        <v>9000</v>
      </c>
      <c r="M436" s="102"/>
    </row>
    <row r="437" spans="1:13" x14ac:dyDescent="0.25">
      <c r="A437" s="315">
        <v>43122</v>
      </c>
      <c r="B437" s="82" t="s">
        <v>606</v>
      </c>
      <c r="C437" s="78" t="s">
        <v>470</v>
      </c>
      <c r="D437" s="78" t="s">
        <v>471</v>
      </c>
      <c r="E437" s="120">
        <v>35000</v>
      </c>
      <c r="F437" s="78" t="s">
        <v>110</v>
      </c>
      <c r="G437" s="80" t="s">
        <v>44</v>
      </c>
      <c r="H437" s="78" t="s">
        <v>536</v>
      </c>
      <c r="I437" s="81" t="s">
        <v>45</v>
      </c>
      <c r="J437">
        <f t="shared" si="6"/>
        <v>3.8888888888888888</v>
      </c>
      <c r="K437">
        <v>9000</v>
      </c>
      <c r="M437" s="102"/>
    </row>
    <row r="438" spans="1:13" x14ac:dyDescent="0.25">
      <c r="A438" s="315">
        <v>43122</v>
      </c>
      <c r="B438" s="82" t="s">
        <v>607</v>
      </c>
      <c r="C438" s="78" t="s">
        <v>283</v>
      </c>
      <c r="D438" s="78" t="s">
        <v>313</v>
      </c>
      <c r="E438" s="120">
        <v>65000</v>
      </c>
      <c r="F438" s="78" t="s">
        <v>110</v>
      </c>
      <c r="G438" s="80" t="s">
        <v>44</v>
      </c>
      <c r="H438" s="78" t="s">
        <v>523</v>
      </c>
      <c r="I438" s="81" t="s">
        <v>45</v>
      </c>
      <c r="J438">
        <f t="shared" si="6"/>
        <v>7.2222222222222223</v>
      </c>
      <c r="K438">
        <v>9000</v>
      </c>
      <c r="M438" s="102"/>
    </row>
    <row r="439" spans="1:13" x14ac:dyDescent="0.25">
      <c r="A439" s="315">
        <v>43122</v>
      </c>
      <c r="B439" s="82" t="s">
        <v>608</v>
      </c>
      <c r="C439" s="78" t="s">
        <v>283</v>
      </c>
      <c r="D439" s="78" t="s">
        <v>313</v>
      </c>
      <c r="E439" s="120">
        <v>50000</v>
      </c>
      <c r="F439" s="78" t="s">
        <v>110</v>
      </c>
      <c r="G439" s="80" t="s">
        <v>44</v>
      </c>
      <c r="H439" s="78" t="s">
        <v>524</v>
      </c>
      <c r="I439" s="81" t="s">
        <v>45</v>
      </c>
      <c r="J439">
        <f t="shared" si="6"/>
        <v>5.5555555555555554</v>
      </c>
      <c r="K439">
        <v>9000</v>
      </c>
      <c r="M439" s="102"/>
    </row>
    <row r="440" spans="1:13" x14ac:dyDescent="0.25">
      <c r="A440" s="315">
        <v>43122</v>
      </c>
      <c r="B440" s="82" t="s">
        <v>609</v>
      </c>
      <c r="C440" s="78" t="s">
        <v>283</v>
      </c>
      <c r="D440" s="78" t="s">
        <v>313</v>
      </c>
      <c r="E440" s="120">
        <v>65000</v>
      </c>
      <c r="F440" s="78" t="s">
        <v>110</v>
      </c>
      <c r="G440" s="80" t="s">
        <v>44</v>
      </c>
      <c r="H440" s="78" t="s">
        <v>526</v>
      </c>
      <c r="I440" s="81" t="s">
        <v>45</v>
      </c>
      <c r="J440">
        <f t="shared" si="6"/>
        <v>7.2222222222222223</v>
      </c>
      <c r="K440">
        <v>9000</v>
      </c>
      <c r="M440" s="102"/>
    </row>
    <row r="441" spans="1:13" x14ac:dyDescent="0.25">
      <c r="A441" s="323">
        <v>43122</v>
      </c>
      <c r="B441" s="321" t="s">
        <v>1153</v>
      </c>
      <c r="C441" s="321" t="s">
        <v>349</v>
      </c>
      <c r="D441" s="324" t="s">
        <v>313</v>
      </c>
      <c r="E441" s="325">
        <v>200000</v>
      </c>
      <c r="F441" s="324" t="s">
        <v>110</v>
      </c>
      <c r="G441" s="112" t="s">
        <v>44</v>
      </c>
      <c r="H441" s="324" t="s">
        <v>46</v>
      </c>
      <c r="I441" s="113" t="s">
        <v>45</v>
      </c>
      <c r="J441">
        <f t="shared" si="6"/>
        <v>22.222222222222221</v>
      </c>
      <c r="K441">
        <v>9000</v>
      </c>
      <c r="M441" s="102"/>
    </row>
    <row r="442" spans="1:13" x14ac:dyDescent="0.25">
      <c r="A442" s="315">
        <v>43122</v>
      </c>
      <c r="B442" s="82" t="s">
        <v>611</v>
      </c>
      <c r="C442" s="78" t="s">
        <v>327</v>
      </c>
      <c r="D442" s="78" t="s">
        <v>313</v>
      </c>
      <c r="E442" s="120">
        <v>120000</v>
      </c>
      <c r="F442" s="78" t="s">
        <v>110</v>
      </c>
      <c r="G442" s="80" t="s">
        <v>44</v>
      </c>
      <c r="H442" s="78" t="s">
        <v>610</v>
      </c>
      <c r="I442" s="81" t="s">
        <v>45</v>
      </c>
      <c r="J442">
        <f t="shared" si="6"/>
        <v>13.333333333333334</v>
      </c>
      <c r="K442">
        <v>9000</v>
      </c>
      <c r="M442" s="102"/>
    </row>
    <row r="443" spans="1:13" x14ac:dyDescent="0.25">
      <c r="A443" s="323">
        <v>43122</v>
      </c>
      <c r="B443" s="321" t="s">
        <v>1158</v>
      </c>
      <c r="C443" s="324" t="s">
        <v>283</v>
      </c>
      <c r="D443" s="324" t="s">
        <v>313</v>
      </c>
      <c r="E443" s="325">
        <v>280000</v>
      </c>
      <c r="F443" s="324" t="s">
        <v>110</v>
      </c>
      <c r="G443" s="112" t="s">
        <v>44</v>
      </c>
      <c r="H443" s="324" t="s">
        <v>528</v>
      </c>
      <c r="I443" s="113" t="s">
        <v>45</v>
      </c>
      <c r="J443">
        <f t="shared" si="6"/>
        <v>31.111111111111111</v>
      </c>
      <c r="K443">
        <v>9000</v>
      </c>
      <c r="M443" s="102"/>
    </row>
    <row r="444" spans="1:13" x14ac:dyDescent="0.25">
      <c r="A444" s="323">
        <v>43122</v>
      </c>
      <c r="B444" s="321" t="s">
        <v>1159</v>
      </c>
      <c r="C444" s="324" t="s">
        <v>349</v>
      </c>
      <c r="D444" s="324" t="s">
        <v>313</v>
      </c>
      <c r="E444" s="325">
        <v>400000</v>
      </c>
      <c r="F444" s="324" t="s">
        <v>110</v>
      </c>
      <c r="G444" s="112" t="s">
        <v>44</v>
      </c>
      <c r="H444" s="324" t="s">
        <v>528</v>
      </c>
      <c r="I444" s="113" t="s">
        <v>45</v>
      </c>
      <c r="J444">
        <f t="shared" si="6"/>
        <v>44.444444444444443</v>
      </c>
      <c r="K444">
        <v>9000</v>
      </c>
      <c r="M444" s="102"/>
    </row>
    <row r="445" spans="1:13" x14ac:dyDescent="0.25">
      <c r="A445" s="315">
        <v>43122</v>
      </c>
      <c r="B445" s="82" t="s">
        <v>1089</v>
      </c>
      <c r="C445" s="82" t="s">
        <v>349</v>
      </c>
      <c r="D445" s="78" t="s">
        <v>313</v>
      </c>
      <c r="E445" s="120">
        <v>80000</v>
      </c>
      <c r="F445" s="78" t="s">
        <v>110</v>
      </c>
      <c r="G445" s="80" t="s">
        <v>44</v>
      </c>
      <c r="H445" s="78" t="s">
        <v>529</v>
      </c>
      <c r="I445" s="81" t="s">
        <v>45</v>
      </c>
      <c r="J445">
        <f t="shared" si="6"/>
        <v>8.8888888888888893</v>
      </c>
      <c r="K445">
        <v>9000</v>
      </c>
      <c r="M445" s="102"/>
    </row>
    <row r="446" spans="1:13" x14ac:dyDescent="0.25">
      <c r="A446" s="315">
        <v>43122</v>
      </c>
      <c r="B446" s="78" t="s">
        <v>382</v>
      </c>
      <c r="C446" s="78" t="s">
        <v>283</v>
      </c>
      <c r="D446" s="78" t="s">
        <v>724</v>
      </c>
      <c r="E446" s="79">
        <v>50000</v>
      </c>
      <c r="F446" s="78" t="s">
        <v>48</v>
      </c>
      <c r="G446" s="80" t="s">
        <v>44</v>
      </c>
      <c r="H446" s="78" t="s">
        <v>362</v>
      </c>
      <c r="I446" s="81" t="s">
        <v>45</v>
      </c>
      <c r="J446">
        <f t="shared" si="6"/>
        <v>5.5555555555555554</v>
      </c>
      <c r="K446">
        <v>9000</v>
      </c>
      <c r="M446" s="102"/>
    </row>
    <row r="447" spans="1:13" x14ac:dyDescent="0.25">
      <c r="A447" s="108">
        <v>43122</v>
      </c>
      <c r="B447" s="78" t="s">
        <v>380</v>
      </c>
      <c r="C447" s="78" t="s">
        <v>283</v>
      </c>
      <c r="D447" s="78" t="s">
        <v>724</v>
      </c>
      <c r="E447" s="79">
        <v>40000</v>
      </c>
      <c r="F447" s="78" t="s">
        <v>48</v>
      </c>
      <c r="G447" s="80" t="s">
        <v>44</v>
      </c>
      <c r="H447" s="78" t="s">
        <v>381</v>
      </c>
      <c r="I447" s="81" t="s">
        <v>45</v>
      </c>
      <c r="J447">
        <f t="shared" si="6"/>
        <v>4.4444444444444446</v>
      </c>
      <c r="K447">
        <v>9000</v>
      </c>
      <c r="M447" s="102"/>
    </row>
    <row r="448" spans="1:13" x14ac:dyDescent="0.25">
      <c r="A448" s="108">
        <v>43122</v>
      </c>
      <c r="B448" s="78" t="s">
        <v>1090</v>
      </c>
      <c r="C448" s="78" t="s">
        <v>349</v>
      </c>
      <c r="D448" s="78" t="s">
        <v>939</v>
      </c>
      <c r="E448" s="79">
        <v>960000</v>
      </c>
      <c r="F448" s="78" t="s">
        <v>245</v>
      </c>
      <c r="G448" s="80" t="s">
        <v>44</v>
      </c>
      <c r="H448" s="78" t="s">
        <v>358</v>
      </c>
      <c r="I448" s="81" t="s">
        <v>45</v>
      </c>
      <c r="J448">
        <f t="shared" si="6"/>
        <v>106.66666666666667</v>
      </c>
      <c r="K448">
        <v>9000</v>
      </c>
      <c r="M448" s="102"/>
    </row>
    <row r="449" spans="1:13" x14ac:dyDescent="0.25">
      <c r="A449" s="108">
        <v>43122</v>
      </c>
      <c r="B449" s="78" t="s">
        <v>356</v>
      </c>
      <c r="C449" s="78" t="s">
        <v>283</v>
      </c>
      <c r="D449" s="78" t="s">
        <v>939</v>
      </c>
      <c r="E449" s="79">
        <v>160000</v>
      </c>
      <c r="F449" s="78" t="s">
        <v>34</v>
      </c>
      <c r="G449" s="80" t="s">
        <v>44</v>
      </c>
      <c r="H449" s="78" t="s">
        <v>357</v>
      </c>
      <c r="I449" s="81" t="s">
        <v>45</v>
      </c>
      <c r="J449">
        <f t="shared" si="6"/>
        <v>17.777777777777779</v>
      </c>
      <c r="K449">
        <v>9000</v>
      </c>
      <c r="M449" s="102"/>
    </row>
    <row r="450" spans="1:13" x14ac:dyDescent="0.25">
      <c r="A450" s="108">
        <v>43122</v>
      </c>
      <c r="B450" s="78" t="s">
        <v>378</v>
      </c>
      <c r="C450" s="78" t="s">
        <v>938</v>
      </c>
      <c r="D450" s="78" t="s">
        <v>939</v>
      </c>
      <c r="E450" s="79">
        <v>4588000</v>
      </c>
      <c r="F450" s="78" t="s">
        <v>34</v>
      </c>
      <c r="G450" s="80" t="s">
        <v>44</v>
      </c>
      <c r="H450" s="78" t="s">
        <v>379</v>
      </c>
      <c r="I450" s="81" t="s">
        <v>45</v>
      </c>
      <c r="J450">
        <f t="shared" si="6"/>
        <v>509.77777777777777</v>
      </c>
      <c r="K450">
        <v>9000</v>
      </c>
      <c r="M450" s="102"/>
    </row>
    <row r="451" spans="1:13" x14ac:dyDescent="0.25">
      <c r="A451" s="320">
        <v>43122</v>
      </c>
      <c r="B451" s="324" t="s">
        <v>942</v>
      </c>
      <c r="C451" s="324" t="s">
        <v>940</v>
      </c>
      <c r="D451" s="324" t="s">
        <v>939</v>
      </c>
      <c r="E451" s="115">
        <v>156800</v>
      </c>
      <c r="F451" s="324" t="s">
        <v>34</v>
      </c>
      <c r="G451" s="112" t="s">
        <v>44</v>
      </c>
      <c r="H451" s="324" t="s">
        <v>388</v>
      </c>
      <c r="I451" s="113" t="s">
        <v>45</v>
      </c>
      <c r="J451">
        <f t="shared" si="6"/>
        <v>17.422222222222221</v>
      </c>
      <c r="K451">
        <v>9000</v>
      </c>
      <c r="M451" s="102"/>
    </row>
    <row r="452" spans="1:13" x14ac:dyDescent="0.25">
      <c r="A452" s="320">
        <v>43122</v>
      </c>
      <c r="B452" s="324" t="s">
        <v>943</v>
      </c>
      <c r="C452" s="324" t="s">
        <v>940</v>
      </c>
      <c r="D452" s="324" t="s">
        <v>939</v>
      </c>
      <c r="E452" s="115">
        <v>200000</v>
      </c>
      <c r="F452" s="324" t="s">
        <v>34</v>
      </c>
      <c r="G452" s="112" t="s">
        <v>44</v>
      </c>
      <c r="H452" s="324" t="s">
        <v>944</v>
      </c>
      <c r="I452" s="113" t="s">
        <v>45</v>
      </c>
      <c r="J452">
        <f t="shared" si="6"/>
        <v>22.222222222222221</v>
      </c>
      <c r="K452">
        <v>9000</v>
      </c>
      <c r="M452" s="102"/>
    </row>
    <row r="453" spans="1:13" x14ac:dyDescent="0.25">
      <c r="A453" s="108">
        <v>43122</v>
      </c>
      <c r="B453" s="78" t="s">
        <v>365</v>
      </c>
      <c r="C453" s="78" t="s">
        <v>470</v>
      </c>
      <c r="D453" s="81" t="s">
        <v>471</v>
      </c>
      <c r="E453" s="79">
        <v>20000</v>
      </c>
      <c r="F453" s="78" t="s">
        <v>468</v>
      </c>
      <c r="G453" s="80" t="s">
        <v>44</v>
      </c>
      <c r="H453" s="78" t="s">
        <v>366</v>
      </c>
      <c r="I453" s="81" t="s">
        <v>45</v>
      </c>
      <c r="J453">
        <f t="shared" si="6"/>
        <v>2.2222222222222223</v>
      </c>
      <c r="K453">
        <v>9000</v>
      </c>
      <c r="M453" s="102"/>
    </row>
    <row r="454" spans="1:13" x14ac:dyDescent="0.25">
      <c r="A454" s="108">
        <v>43122</v>
      </c>
      <c r="B454" s="78" t="s">
        <v>377</v>
      </c>
      <c r="C454" s="78" t="s">
        <v>283</v>
      </c>
      <c r="D454" s="81" t="s">
        <v>471</v>
      </c>
      <c r="E454" s="79">
        <v>150000</v>
      </c>
      <c r="F454" s="78" t="s">
        <v>468</v>
      </c>
      <c r="G454" s="80" t="s">
        <v>44</v>
      </c>
      <c r="H454" s="78" t="s">
        <v>361</v>
      </c>
      <c r="I454" s="81" t="s">
        <v>45</v>
      </c>
      <c r="J454">
        <f t="shared" si="6"/>
        <v>16.666666666666668</v>
      </c>
      <c r="K454">
        <v>9000</v>
      </c>
      <c r="M454" s="102"/>
    </row>
    <row r="455" spans="1:13" x14ac:dyDescent="0.25">
      <c r="A455" s="108">
        <v>43122</v>
      </c>
      <c r="B455" s="78" t="s">
        <v>383</v>
      </c>
      <c r="C455" s="82" t="s">
        <v>283</v>
      </c>
      <c r="D455" s="82" t="s">
        <v>313</v>
      </c>
      <c r="E455" s="79">
        <v>65000</v>
      </c>
      <c r="F455" s="78" t="s">
        <v>86</v>
      </c>
      <c r="G455" s="80" t="s">
        <v>44</v>
      </c>
      <c r="H455" s="78" t="s">
        <v>363</v>
      </c>
      <c r="I455" s="81" t="s">
        <v>45</v>
      </c>
      <c r="J455">
        <f t="shared" ref="J455:J518" si="7">E455/9000</f>
        <v>7.2222222222222223</v>
      </c>
      <c r="K455">
        <v>9000</v>
      </c>
      <c r="M455" s="102"/>
    </row>
    <row r="456" spans="1:13" x14ac:dyDescent="0.25">
      <c r="A456" s="108">
        <v>43122</v>
      </c>
      <c r="B456" s="78" t="s">
        <v>370</v>
      </c>
      <c r="C456" s="78" t="s">
        <v>692</v>
      </c>
      <c r="D456" s="82" t="s">
        <v>962</v>
      </c>
      <c r="E456" s="79">
        <v>980646</v>
      </c>
      <c r="F456" s="78" t="s">
        <v>60</v>
      </c>
      <c r="G456" s="80" t="s">
        <v>44</v>
      </c>
      <c r="H456" s="78" t="s">
        <v>371</v>
      </c>
      <c r="I456" s="81" t="s">
        <v>45</v>
      </c>
      <c r="J456">
        <f t="shared" si="7"/>
        <v>108.96066666666667</v>
      </c>
      <c r="K456">
        <v>9000</v>
      </c>
      <c r="M456" s="102"/>
    </row>
    <row r="457" spans="1:13" ht="15" customHeight="1" x14ac:dyDescent="0.25">
      <c r="A457" s="108">
        <v>43122</v>
      </c>
      <c r="B457" s="78" t="s">
        <v>641</v>
      </c>
      <c r="C457" s="82" t="s">
        <v>283</v>
      </c>
      <c r="D457" s="82" t="s">
        <v>313</v>
      </c>
      <c r="E457" s="120">
        <v>16000</v>
      </c>
      <c r="F457" s="78" t="s">
        <v>314</v>
      </c>
      <c r="G457" s="80" t="s">
        <v>44</v>
      </c>
      <c r="H457" s="78" t="s">
        <v>416</v>
      </c>
      <c r="I457" s="81" t="s">
        <v>45</v>
      </c>
      <c r="J457">
        <f t="shared" si="7"/>
        <v>1.7777777777777777</v>
      </c>
      <c r="K457">
        <v>9000</v>
      </c>
      <c r="M457" s="102"/>
    </row>
    <row r="458" spans="1:13" x14ac:dyDescent="0.25">
      <c r="A458" s="315">
        <v>43123</v>
      </c>
      <c r="B458" s="78" t="s">
        <v>1070</v>
      </c>
      <c r="C458" s="82" t="s">
        <v>283</v>
      </c>
      <c r="D458" s="82" t="s">
        <v>313</v>
      </c>
      <c r="E458" s="120">
        <v>15000</v>
      </c>
      <c r="F458" s="78" t="s">
        <v>314</v>
      </c>
      <c r="G458" s="80" t="s">
        <v>44</v>
      </c>
      <c r="H458" s="78" t="s">
        <v>407</v>
      </c>
      <c r="I458" s="81" t="s">
        <v>45</v>
      </c>
      <c r="J458">
        <f t="shared" si="7"/>
        <v>1.6666666666666667</v>
      </c>
      <c r="K458">
        <v>9000</v>
      </c>
      <c r="M458" s="102"/>
    </row>
    <row r="459" spans="1:13" x14ac:dyDescent="0.25">
      <c r="A459" s="315">
        <v>43123</v>
      </c>
      <c r="B459" s="82" t="s">
        <v>325</v>
      </c>
      <c r="C459" s="82" t="s">
        <v>283</v>
      </c>
      <c r="D459" s="78" t="s">
        <v>962</v>
      </c>
      <c r="E459" s="120">
        <v>15000</v>
      </c>
      <c r="F459" s="78" t="s">
        <v>52</v>
      </c>
      <c r="G459" s="80" t="s">
        <v>44</v>
      </c>
      <c r="H459" s="78" t="s">
        <v>442</v>
      </c>
      <c r="I459" s="81" t="s">
        <v>45</v>
      </c>
      <c r="J459">
        <f t="shared" si="7"/>
        <v>1.6666666666666667</v>
      </c>
      <c r="K459">
        <v>9000</v>
      </c>
      <c r="M459" s="102"/>
    </row>
    <row r="460" spans="1:13" x14ac:dyDescent="0.25">
      <c r="A460" s="315">
        <v>43123</v>
      </c>
      <c r="B460" s="82" t="s">
        <v>326</v>
      </c>
      <c r="C460" s="82" t="s">
        <v>283</v>
      </c>
      <c r="D460" s="78" t="s">
        <v>962</v>
      </c>
      <c r="E460" s="120">
        <v>110000</v>
      </c>
      <c r="F460" s="78" t="s">
        <v>52</v>
      </c>
      <c r="G460" s="80" t="s">
        <v>44</v>
      </c>
      <c r="H460" s="78" t="s">
        <v>959</v>
      </c>
      <c r="I460" s="81" t="s">
        <v>45</v>
      </c>
      <c r="J460">
        <f t="shared" si="7"/>
        <v>12.222222222222221</v>
      </c>
      <c r="K460">
        <v>9000</v>
      </c>
      <c r="M460" s="102"/>
    </row>
    <row r="461" spans="1:13" x14ac:dyDescent="0.25">
      <c r="A461" s="315">
        <v>43123</v>
      </c>
      <c r="B461" s="82" t="s">
        <v>612</v>
      </c>
      <c r="C461" s="78" t="s">
        <v>327</v>
      </c>
      <c r="D461" s="78" t="s">
        <v>313</v>
      </c>
      <c r="E461" s="120">
        <v>5000</v>
      </c>
      <c r="F461" s="78" t="s">
        <v>110</v>
      </c>
      <c r="G461" s="80" t="s">
        <v>44</v>
      </c>
      <c r="H461" s="78" t="s">
        <v>530</v>
      </c>
      <c r="I461" s="81" t="s">
        <v>45</v>
      </c>
      <c r="J461">
        <f t="shared" si="7"/>
        <v>0.55555555555555558</v>
      </c>
      <c r="K461">
        <v>9000</v>
      </c>
      <c r="M461" s="102"/>
    </row>
    <row r="462" spans="1:13" x14ac:dyDescent="0.25">
      <c r="A462" s="315">
        <v>43123</v>
      </c>
      <c r="B462" s="78" t="s">
        <v>773</v>
      </c>
      <c r="C462" s="78" t="s">
        <v>283</v>
      </c>
      <c r="D462" s="78" t="s">
        <v>724</v>
      </c>
      <c r="E462" s="79">
        <v>40000</v>
      </c>
      <c r="F462" s="78" t="s">
        <v>48</v>
      </c>
      <c r="G462" s="80" t="s">
        <v>44</v>
      </c>
      <c r="H462" s="78" t="s">
        <v>406</v>
      </c>
      <c r="I462" s="81" t="s">
        <v>45</v>
      </c>
      <c r="J462">
        <f t="shared" si="7"/>
        <v>4.4444444444444446</v>
      </c>
      <c r="K462">
        <v>9000</v>
      </c>
      <c r="M462" s="102"/>
    </row>
    <row r="463" spans="1:13" x14ac:dyDescent="0.25">
      <c r="A463" s="108">
        <v>43123</v>
      </c>
      <c r="B463" s="78" t="s">
        <v>824</v>
      </c>
      <c r="C463" s="78" t="s">
        <v>481</v>
      </c>
      <c r="D463" s="78" t="s">
        <v>724</v>
      </c>
      <c r="E463" s="79">
        <v>100000</v>
      </c>
      <c r="F463" s="78" t="s">
        <v>48</v>
      </c>
      <c r="G463" s="80" t="s">
        <v>44</v>
      </c>
      <c r="H463" s="78" t="s">
        <v>840</v>
      </c>
      <c r="I463" s="81" t="s">
        <v>45</v>
      </c>
      <c r="J463">
        <f t="shared" si="7"/>
        <v>11.111111111111111</v>
      </c>
      <c r="K463">
        <v>9000</v>
      </c>
      <c r="M463" s="102"/>
    </row>
    <row r="464" spans="1:13" x14ac:dyDescent="0.25">
      <c r="A464" s="77">
        <v>43123</v>
      </c>
      <c r="B464" s="78" t="s">
        <v>825</v>
      </c>
      <c r="C464" s="78" t="s">
        <v>481</v>
      </c>
      <c r="D464" s="78" t="s">
        <v>724</v>
      </c>
      <c r="E464" s="79">
        <v>100000</v>
      </c>
      <c r="F464" s="78" t="s">
        <v>48</v>
      </c>
      <c r="G464" s="80" t="s">
        <v>44</v>
      </c>
      <c r="H464" s="78" t="s">
        <v>841</v>
      </c>
      <c r="I464" s="81" t="s">
        <v>45</v>
      </c>
      <c r="J464">
        <f t="shared" si="7"/>
        <v>11.111111111111111</v>
      </c>
      <c r="K464">
        <v>9000</v>
      </c>
      <c r="M464" s="102"/>
    </row>
    <row r="465" spans="1:13" x14ac:dyDescent="0.25">
      <c r="A465" s="77">
        <v>43123</v>
      </c>
      <c r="B465" s="78" t="s">
        <v>826</v>
      </c>
      <c r="C465" s="78" t="s">
        <v>481</v>
      </c>
      <c r="D465" s="78" t="s">
        <v>724</v>
      </c>
      <c r="E465" s="79">
        <v>100000</v>
      </c>
      <c r="F465" s="78" t="s">
        <v>48</v>
      </c>
      <c r="G465" s="80" t="s">
        <v>44</v>
      </c>
      <c r="H465" s="78" t="s">
        <v>842</v>
      </c>
      <c r="I465" s="81" t="s">
        <v>45</v>
      </c>
      <c r="J465">
        <f t="shared" si="7"/>
        <v>11.111111111111111</v>
      </c>
      <c r="K465">
        <v>9000</v>
      </c>
      <c r="M465" s="102"/>
    </row>
    <row r="466" spans="1:13" x14ac:dyDescent="0.25">
      <c r="A466" s="77">
        <v>43123</v>
      </c>
      <c r="B466" s="78" t="s">
        <v>827</v>
      </c>
      <c r="C466" s="78" t="s">
        <v>481</v>
      </c>
      <c r="D466" s="78" t="s">
        <v>724</v>
      </c>
      <c r="E466" s="79">
        <v>100000</v>
      </c>
      <c r="F466" s="78" t="s">
        <v>48</v>
      </c>
      <c r="G466" s="80" t="s">
        <v>44</v>
      </c>
      <c r="H466" s="78" t="s">
        <v>843</v>
      </c>
      <c r="I466" s="81" t="s">
        <v>45</v>
      </c>
      <c r="J466">
        <f t="shared" si="7"/>
        <v>11.111111111111111</v>
      </c>
      <c r="K466">
        <v>9000</v>
      </c>
      <c r="M466" s="102"/>
    </row>
    <row r="467" spans="1:13" x14ac:dyDescent="0.25">
      <c r="A467" s="77">
        <v>43123</v>
      </c>
      <c r="B467" s="78" t="s">
        <v>828</v>
      </c>
      <c r="C467" s="78" t="s">
        <v>481</v>
      </c>
      <c r="D467" s="78" t="s">
        <v>724</v>
      </c>
      <c r="E467" s="120">
        <v>100000</v>
      </c>
      <c r="F467" s="78" t="s">
        <v>48</v>
      </c>
      <c r="G467" s="80" t="s">
        <v>44</v>
      </c>
      <c r="H467" s="78" t="s">
        <v>844</v>
      </c>
      <c r="I467" s="81" t="s">
        <v>45</v>
      </c>
      <c r="J467">
        <f t="shared" si="7"/>
        <v>11.111111111111111</v>
      </c>
      <c r="K467">
        <v>9000</v>
      </c>
      <c r="M467" s="102"/>
    </row>
    <row r="468" spans="1:13" x14ac:dyDescent="0.25">
      <c r="A468" s="77">
        <v>43123</v>
      </c>
      <c r="B468" s="78" t="s">
        <v>829</v>
      </c>
      <c r="C468" s="78" t="s">
        <v>481</v>
      </c>
      <c r="D468" s="78" t="s">
        <v>724</v>
      </c>
      <c r="E468" s="120">
        <v>100000</v>
      </c>
      <c r="F468" s="78" t="s">
        <v>48</v>
      </c>
      <c r="G468" s="80" t="s">
        <v>44</v>
      </c>
      <c r="H468" s="78" t="s">
        <v>845</v>
      </c>
      <c r="I468" s="81" t="s">
        <v>45</v>
      </c>
      <c r="J468">
        <f t="shared" si="7"/>
        <v>11.111111111111111</v>
      </c>
      <c r="K468">
        <v>9000</v>
      </c>
      <c r="M468" s="102"/>
    </row>
    <row r="469" spans="1:13" x14ac:dyDescent="0.25">
      <c r="A469" s="77">
        <v>43123</v>
      </c>
      <c r="B469" s="78" t="s">
        <v>830</v>
      </c>
      <c r="C469" s="78" t="s">
        <v>481</v>
      </c>
      <c r="D469" s="78" t="s">
        <v>724</v>
      </c>
      <c r="E469" s="79">
        <v>100000</v>
      </c>
      <c r="F469" s="78" t="s">
        <v>48</v>
      </c>
      <c r="G469" s="80" t="s">
        <v>44</v>
      </c>
      <c r="H469" s="78" t="s">
        <v>846</v>
      </c>
      <c r="I469" s="81" t="s">
        <v>45</v>
      </c>
      <c r="J469">
        <f t="shared" si="7"/>
        <v>11.111111111111111</v>
      </c>
      <c r="K469">
        <v>9000</v>
      </c>
    </row>
    <row r="470" spans="1:13" x14ac:dyDescent="0.25">
      <c r="A470" s="77">
        <v>43123</v>
      </c>
      <c r="B470" s="78" t="s">
        <v>831</v>
      </c>
      <c r="C470" s="78" t="s">
        <v>481</v>
      </c>
      <c r="D470" s="78" t="s">
        <v>724</v>
      </c>
      <c r="E470" s="79">
        <v>100000</v>
      </c>
      <c r="F470" s="78" t="s">
        <v>48</v>
      </c>
      <c r="G470" s="80" t="s">
        <v>44</v>
      </c>
      <c r="H470" s="78" t="s">
        <v>847</v>
      </c>
      <c r="I470" s="81" t="s">
        <v>45</v>
      </c>
      <c r="J470">
        <f t="shared" si="7"/>
        <v>11.111111111111111</v>
      </c>
      <c r="K470">
        <v>9000</v>
      </c>
    </row>
    <row r="471" spans="1:13" x14ac:dyDescent="0.25">
      <c r="A471" s="77">
        <v>43123</v>
      </c>
      <c r="B471" s="78" t="s">
        <v>832</v>
      </c>
      <c r="C471" s="78" t="s">
        <v>481</v>
      </c>
      <c r="D471" s="78" t="s">
        <v>724</v>
      </c>
      <c r="E471" s="79">
        <v>100000</v>
      </c>
      <c r="F471" s="78" t="s">
        <v>48</v>
      </c>
      <c r="G471" s="80" t="s">
        <v>44</v>
      </c>
      <c r="H471" s="78" t="s">
        <v>848</v>
      </c>
      <c r="I471" s="81" t="s">
        <v>45</v>
      </c>
      <c r="J471">
        <f t="shared" si="7"/>
        <v>11.111111111111111</v>
      </c>
      <c r="K471">
        <v>9000</v>
      </c>
    </row>
    <row r="472" spans="1:13" x14ac:dyDescent="0.25">
      <c r="A472" s="77">
        <v>43123</v>
      </c>
      <c r="B472" s="78" t="s">
        <v>833</v>
      </c>
      <c r="C472" s="78" t="s">
        <v>481</v>
      </c>
      <c r="D472" s="78" t="s">
        <v>724</v>
      </c>
      <c r="E472" s="79">
        <v>100000</v>
      </c>
      <c r="F472" s="78" t="s">
        <v>48</v>
      </c>
      <c r="G472" s="80" t="s">
        <v>44</v>
      </c>
      <c r="H472" s="78" t="s">
        <v>849</v>
      </c>
      <c r="I472" s="81" t="s">
        <v>45</v>
      </c>
      <c r="J472">
        <f t="shared" si="7"/>
        <v>11.111111111111111</v>
      </c>
      <c r="K472">
        <v>9000</v>
      </c>
    </row>
    <row r="473" spans="1:13" x14ac:dyDescent="0.25">
      <c r="A473" s="77">
        <v>43123</v>
      </c>
      <c r="B473" s="78" t="s">
        <v>834</v>
      </c>
      <c r="C473" s="78" t="s">
        <v>481</v>
      </c>
      <c r="D473" s="78" t="s">
        <v>724</v>
      </c>
      <c r="E473" s="79">
        <v>100000</v>
      </c>
      <c r="F473" s="78" t="s">
        <v>48</v>
      </c>
      <c r="G473" s="80" t="s">
        <v>44</v>
      </c>
      <c r="H473" s="78" t="s">
        <v>850</v>
      </c>
      <c r="I473" s="81" t="s">
        <v>45</v>
      </c>
      <c r="J473">
        <f t="shared" si="7"/>
        <v>11.111111111111111</v>
      </c>
      <c r="K473">
        <v>9000</v>
      </c>
    </row>
    <row r="474" spans="1:13" x14ac:dyDescent="0.25">
      <c r="A474" s="77">
        <v>43123</v>
      </c>
      <c r="B474" s="78" t="s">
        <v>835</v>
      </c>
      <c r="C474" s="78" t="s">
        <v>481</v>
      </c>
      <c r="D474" s="81" t="s">
        <v>724</v>
      </c>
      <c r="E474" s="317">
        <v>100000</v>
      </c>
      <c r="F474" s="78" t="s">
        <v>48</v>
      </c>
      <c r="G474" s="80" t="s">
        <v>44</v>
      </c>
      <c r="H474" s="78" t="s">
        <v>851</v>
      </c>
      <c r="I474" s="81" t="s">
        <v>45</v>
      </c>
      <c r="J474">
        <f t="shared" si="7"/>
        <v>11.111111111111111</v>
      </c>
      <c r="K474">
        <v>9000</v>
      </c>
    </row>
    <row r="475" spans="1:13" x14ac:dyDescent="0.25">
      <c r="A475" s="77">
        <v>43123</v>
      </c>
      <c r="B475" s="78" t="s">
        <v>836</v>
      </c>
      <c r="C475" s="78" t="s">
        <v>481</v>
      </c>
      <c r="D475" s="81" t="s">
        <v>724</v>
      </c>
      <c r="E475" s="317">
        <v>100000</v>
      </c>
      <c r="F475" s="78" t="s">
        <v>48</v>
      </c>
      <c r="G475" s="80" t="s">
        <v>44</v>
      </c>
      <c r="H475" s="78" t="s">
        <v>852</v>
      </c>
      <c r="I475" s="81" t="s">
        <v>45</v>
      </c>
      <c r="J475">
        <f t="shared" si="7"/>
        <v>11.111111111111111</v>
      </c>
      <c r="K475">
        <v>9000</v>
      </c>
    </row>
    <row r="476" spans="1:13" x14ac:dyDescent="0.25">
      <c r="A476" s="77">
        <v>43123</v>
      </c>
      <c r="B476" s="78" t="s">
        <v>411</v>
      </c>
      <c r="C476" s="78" t="s">
        <v>283</v>
      </c>
      <c r="D476" s="78" t="s">
        <v>939</v>
      </c>
      <c r="E476" s="79">
        <v>110000</v>
      </c>
      <c r="F476" s="78" t="s">
        <v>245</v>
      </c>
      <c r="G476" s="80" t="s">
        <v>44</v>
      </c>
      <c r="H476" s="78" t="s">
        <v>403</v>
      </c>
      <c r="I476" s="81" t="s">
        <v>45</v>
      </c>
      <c r="J476">
        <f t="shared" si="7"/>
        <v>12.222222222222221</v>
      </c>
      <c r="K476">
        <v>9000</v>
      </c>
    </row>
    <row r="477" spans="1:13" x14ac:dyDescent="0.25">
      <c r="A477" s="108">
        <v>43123</v>
      </c>
      <c r="B477" s="78" t="s">
        <v>945</v>
      </c>
      <c r="C477" s="78" t="s">
        <v>283</v>
      </c>
      <c r="D477" s="78" t="s">
        <v>939</v>
      </c>
      <c r="E477" s="79">
        <v>80000</v>
      </c>
      <c r="F477" s="78" t="s">
        <v>34</v>
      </c>
      <c r="G477" s="80" t="s">
        <v>44</v>
      </c>
      <c r="H477" s="78" t="s">
        <v>946</v>
      </c>
      <c r="I477" s="81" t="s">
        <v>45</v>
      </c>
      <c r="J477">
        <f t="shared" si="7"/>
        <v>8.8888888888888893</v>
      </c>
      <c r="K477">
        <v>9000</v>
      </c>
    </row>
    <row r="478" spans="1:13" x14ac:dyDescent="0.25">
      <c r="A478" s="108">
        <v>43123</v>
      </c>
      <c r="B478" s="78" t="s">
        <v>947</v>
      </c>
      <c r="C478" s="78" t="s">
        <v>283</v>
      </c>
      <c r="D478" s="78" t="s">
        <v>939</v>
      </c>
      <c r="E478" s="79">
        <v>50000</v>
      </c>
      <c r="F478" s="78" t="s">
        <v>34</v>
      </c>
      <c r="G478" s="80" t="s">
        <v>44</v>
      </c>
      <c r="H478" s="78" t="s">
        <v>948</v>
      </c>
      <c r="I478" s="81" t="s">
        <v>45</v>
      </c>
      <c r="J478">
        <f t="shared" si="7"/>
        <v>5.5555555555555554</v>
      </c>
      <c r="K478">
        <v>9000</v>
      </c>
    </row>
    <row r="479" spans="1:13" x14ac:dyDescent="0.25">
      <c r="A479" s="108">
        <v>43123</v>
      </c>
      <c r="B479" s="78" t="s">
        <v>1091</v>
      </c>
      <c r="C479" s="78" t="s">
        <v>349</v>
      </c>
      <c r="D479" s="78" t="s">
        <v>939</v>
      </c>
      <c r="E479" s="79">
        <v>820000</v>
      </c>
      <c r="F479" s="78" t="s">
        <v>34</v>
      </c>
      <c r="G479" s="80" t="s">
        <v>44</v>
      </c>
      <c r="H479" s="78" t="s">
        <v>391</v>
      </c>
      <c r="I479" s="81" t="s">
        <v>45</v>
      </c>
      <c r="J479">
        <f t="shared" si="7"/>
        <v>91.111111111111114</v>
      </c>
      <c r="K479">
        <v>9000</v>
      </c>
    </row>
    <row r="480" spans="1:13" x14ac:dyDescent="0.25">
      <c r="A480" s="108">
        <v>43123</v>
      </c>
      <c r="B480" s="78" t="s">
        <v>966</v>
      </c>
      <c r="C480" s="78" t="s">
        <v>967</v>
      </c>
      <c r="D480" s="81" t="s">
        <v>471</v>
      </c>
      <c r="E480" s="79">
        <v>1500000</v>
      </c>
      <c r="F480" s="78" t="s">
        <v>468</v>
      </c>
      <c r="G480" s="80" t="s">
        <v>44</v>
      </c>
      <c r="H480" s="78" t="s">
        <v>396</v>
      </c>
      <c r="I480" s="81" t="s">
        <v>45</v>
      </c>
      <c r="J480">
        <f t="shared" si="7"/>
        <v>166.66666666666666</v>
      </c>
      <c r="K480">
        <v>9000</v>
      </c>
    </row>
    <row r="481" spans="1:11" x14ac:dyDescent="0.25">
      <c r="A481" s="108">
        <v>43123</v>
      </c>
      <c r="B481" s="78" t="s">
        <v>397</v>
      </c>
      <c r="C481" s="78" t="s">
        <v>967</v>
      </c>
      <c r="D481" s="81" t="s">
        <v>471</v>
      </c>
      <c r="E481" s="79">
        <v>2000000</v>
      </c>
      <c r="F481" s="78" t="s">
        <v>468</v>
      </c>
      <c r="G481" s="80" t="s">
        <v>44</v>
      </c>
      <c r="H481" s="78" t="s">
        <v>399</v>
      </c>
      <c r="I481" s="81" t="s">
        <v>45</v>
      </c>
      <c r="J481">
        <f t="shared" si="7"/>
        <v>222.22222222222223</v>
      </c>
      <c r="K481">
        <v>9000</v>
      </c>
    </row>
    <row r="482" spans="1:11" x14ac:dyDescent="0.25">
      <c r="A482" s="108">
        <v>43123</v>
      </c>
      <c r="B482" s="78" t="s">
        <v>398</v>
      </c>
      <c r="C482" s="78" t="s">
        <v>470</v>
      </c>
      <c r="D482" s="81" t="s">
        <v>471</v>
      </c>
      <c r="E482" s="79">
        <v>750000</v>
      </c>
      <c r="F482" s="78" t="s">
        <v>468</v>
      </c>
      <c r="G482" s="80" t="s">
        <v>44</v>
      </c>
      <c r="H482" s="78" t="s">
        <v>400</v>
      </c>
      <c r="I482" s="81" t="s">
        <v>45</v>
      </c>
      <c r="J482">
        <f t="shared" si="7"/>
        <v>83.333333333333329</v>
      </c>
      <c r="K482">
        <v>9000</v>
      </c>
    </row>
    <row r="483" spans="1:11" x14ac:dyDescent="0.25">
      <c r="A483" s="108">
        <v>43123</v>
      </c>
      <c r="B483" s="78" t="s">
        <v>401</v>
      </c>
      <c r="C483" s="82" t="s">
        <v>283</v>
      </c>
      <c r="D483" s="82" t="s">
        <v>313</v>
      </c>
      <c r="E483" s="79">
        <v>70000</v>
      </c>
      <c r="F483" s="78" t="s">
        <v>86</v>
      </c>
      <c r="G483" s="80" t="s">
        <v>44</v>
      </c>
      <c r="H483" s="78" t="s">
        <v>402</v>
      </c>
      <c r="I483" s="81" t="s">
        <v>45</v>
      </c>
      <c r="J483">
        <f t="shared" si="7"/>
        <v>7.7777777777777777</v>
      </c>
      <c r="K483">
        <v>9000</v>
      </c>
    </row>
    <row r="484" spans="1:11" x14ac:dyDescent="0.25">
      <c r="A484" s="108">
        <v>43123</v>
      </c>
      <c r="B484" s="82" t="s">
        <v>278</v>
      </c>
      <c r="C484" s="82" t="s">
        <v>283</v>
      </c>
      <c r="D484" s="82" t="s">
        <v>962</v>
      </c>
      <c r="E484" s="120">
        <v>15000</v>
      </c>
      <c r="F484" s="78" t="s">
        <v>76</v>
      </c>
      <c r="G484" s="80" t="s">
        <v>44</v>
      </c>
      <c r="H484" s="78" t="s">
        <v>928</v>
      </c>
      <c r="I484" s="81" t="s">
        <v>45</v>
      </c>
      <c r="J484">
        <f t="shared" si="7"/>
        <v>1.6666666666666667</v>
      </c>
      <c r="K484">
        <v>9000</v>
      </c>
    </row>
    <row r="485" spans="1:11" x14ac:dyDescent="0.25">
      <c r="A485" s="315">
        <v>43124</v>
      </c>
      <c r="B485" s="78" t="s">
        <v>641</v>
      </c>
      <c r="C485" s="82" t="s">
        <v>283</v>
      </c>
      <c r="D485" s="82" t="s">
        <v>313</v>
      </c>
      <c r="E485" s="120">
        <v>16000</v>
      </c>
      <c r="F485" s="78" t="s">
        <v>314</v>
      </c>
      <c r="G485" s="80" t="s">
        <v>44</v>
      </c>
      <c r="H485" s="78" t="s">
        <v>416</v>
      </c>
      <c r="I485" s="81" t="s">
        <v>45</v>
      </c>
      <c r="J485">
        <f t="shared" si="7"/>
        <v>1.7777777777777777</v>
      </c>
      <c r="K485">
        <v>9000</v>
      </c>
    </row>
    <row r="486" spans="1:11" x14ac:dyDescent="0.25">
      <c r="A486" s="315">
        <v>43124</v>
      </c>
      <c r="B486" s="82" t="s">
        <v>317</v>
      </c>
      <c r="C486" s="82" t="s">
        <v>283</v>
      </c>
      <c r="D486" s="78" t="s">
        <v>962</v>
      </c>
      <c r="E486" s="120">
        <v>15000</v>
      </c>
      <c r="F486" s="78" t="s">
        <v>52</v>
      </c>
      <c r="G486" s="80" t="s">
        <v>44</v>
      </c>
      <c r="H486" s="78" t="s">
        <v>442</v>
      </c>
      <c r="I486" s="81" t="s">
        <v>45</v>
      </c>
      <c r="J486">
        <f t="shared" si="7"/>
        <v>1.6666666666666667</v>
      </c>
      <c r="K486">
        <v>9000</v>
      </c>
    </row>
    <row r="487" spans="1:11" x14ac:dyDescent="0.25">
      <c r="A487" s="315">
        <v>43124</v>
      </c>
      <c r="B487" s="82" t="s">
        <v>955</v>
      </c>
      <c r="C487" s="82" t="s">
        <v>327</v>
      </c>
      <c r="D487" s="78" t="s">
        <v>962</v>
      </c>
      <c r="E487" s="120">
        <v>50000</v>
      </c>
      <c r="F487" s="78" t="s">
        <v>52</v>
      </c>
      <c r="G487" s="80" t="s">
        <v>44</v>
      </c>
      <c r="H487" s="78" t="s">
        <v>405</v>
      </c>
      <c r="I487" s="81" t="s">
        <v>45</v>
      </c>
      <c r="J487">
        <f t="shared" si="7"/>
        <v>5.5555555555555554</v>
      </c>
      <c r="K487">
        <v>9000</v>
      </c>
    </row>
    <row r="488" spans="1:11" x14ac:dyDescent="0.25">
      <c r="A488" s="315">
        <v>43124</v>
      </c>
      <c r="B488" s="82" t="s">
        <v>1089</v>
      </c>
      <c r="C488" s="82" t="s">
        <v>349</v>
      </c>
      <c r="D488" s="78" t="s">
        <v>313</v>
      </c>
      <c r="E488" s="120">
        <v>80000</v>
      </c>
      <c r="F488" s="78" t="s">
        <v>110</v>
      </c>
      <c r="G488" s="80" t="s">
        <v>44</v>
      </c>
      <c r="H488" s="78" t="s">
        <v>532</v>
      </c>
      <c r="I488" s="81" t="s">
        <v>45</v>
      </c>
      <c r="J488">
        <f t="shared" si="7"/>
        <v>8.8888888888888893</v>
      </c>
      <c r="K488">
        <v>9000</v>
      </c>
    </row>
    <row r="489" spans="1:11" x14ac:dyDescent="0.25">
      <c r="A489" s="315">
        <v>43124</v>
      </c>
      <c r="B489" s="82" t="s">
        <v>613</v>
      </c>
      <c r="C489" s="82" t="s">
        <v>349</v>
      </c>
      <c r="D489" s="78" t="s">
        <v>313</v>
      </c>
      <c r="E489" s="120">
        <v>250000</v>
      </c>
      <c r="F489" s="78" t="s">
        <v>110</v>
      </c>
      <c r="G489" s="80" t="s">
        <v>44</v>
      </c>
      <c r="H489" s="78" t="s">
        <v>614</v>
      </c>
      <c r="I489" s="81" t="s">
        <v>45</v>
      </c>
      <c r="J489">
        <f t="shared" si="7"/>
        <v>27.777777777777779</v>
      </c>
      <c r="K489">
        <v>9000</v>
      </c>
    </row>
    <row r="490" spans="1:11" x14ac:dyDescent="0.25">
      <c r="A490" s="315">
        <v>43124</v>
      </c>
      <c r="B490" s="82" t="s">
        <v>615</v>
      </c>
      <c r="C490" s="78" t="s">
        <v>283</v>
      </c>
      <c r="D490" s="78" t="s">
        <v>313</v>
      </c>
      <c r="E490" s="120">
        <v>5000</v>
      </c>
      <c r="F490" s="78" t="s">
        <v>110</v>
      </c>
      <c r="G490" s="80" t="s">
        <v>44</v>
      </c>
      <c r="H490" s="78" t="s">
        <v>533</v>
      </c>
      <c r="I490" s="81" t="s">
        <v>45</v>
      </c>
      <c r="J490">
        <f t="shared" si="7"/>
        <v>0.55555555555555558</v>
      </c>
      <c r="K490">
        <v>9000</v>
      </c>
    </row>
    <row r="491" spans="1:11" x14ac:dyDescent="0.25">
      <c r="A491" s="315">
        <v>43124</v>
      </c>
      <c r="B491" s="82" t="s">
        <v>616</v>
      </c>
      <c r="C491" s="78" t="s">
        <v>283</v>
      </c>
      <c r="D491" s="78" t="s">
        <v>313</v>
      </c>
      <c r="E491" s="120">
        <v>10000</v>
      </c>
      <c r="F491" s="78" t="s">
        <v>110</v>
      </c>
      <c r="G491" s="80" t="s">
        <v>44</v>
      </c>
      <c r="H491" s="78" t="s">
        <v>535</v>
      </c>
      <c r="I491" s="81" t="s">
        <v>45</v>
      </c>
      <c r="J491">
        <f t="shared" si="7"/>
        <v>1.1111111111111112</v>
      </c>
      <c r="K491">
        <v>9000</v>
      </c>
    </row>
    <row r="492" spans="1:11" x14ac:dyDescent="0.25">
      <c r="A492" s="315">
        <v>43124</v>
      </c>
      <c r="B492" s="82" t="s">
        <v>617</v>
      </c>
      <c r="C492" s="78" t="s">
        <v>283</v>
      </c>
      <c r="D492" s="78" t="s">
        <v>313</v>
      </c>
      <c r="E492" s="120">
        <v>120000</v>
      </c>
      <c r="F492" s="78" t="s">
        <v>110</v>
      </c>
      <c r="G492" s="80" t="s">
        <v>44</v>
      </c>
      <c r="H492" s="78" t="s">
        <v>618</v>
      </c>
      <c r="I492" s="81" t="s">
        <v>45</v>
      </c>
      <c r="J492">
        <f t="shared" si="7"/>
        <v>13.333333333333334</v>
      </c>
      <c r="K492">
        <v>9000</v>
      </c>
    </row>
    <row r="493" spans="1:11" x14ac:dyDescent="0.25">
      <c r="A493" s="315">
        <v>43124</v>
      </c>
      <c r="B493" s="78" t="s">
        <v>417</v>
      </c>
      <c r="C493" s="78" t="s">
        <v>940</v>
      </c>
      <c r="D493" s="78" t="s">
        <v>939</v>
      </c>
      <c r="E493" s="79">
        <v>1500000</v>
      </c>
      <c r="F493" s="78" t="s">
        <v>245</v>
      </c>
      <c r="G493" s="80" t="s">
        <v>44</v>
      </c>
      <c r="H493" s="78" t="s">
        <v>418</v>
      </c>
      <c r="I493" s="81" t="s">
        <v>45</v>
      </c>
      <c r="J493">
        <f t="shared" si="7"/>
        <v>166.66666666666666</v>
      </c>
      <c r="K493">
        <v>9000</v>
      </c>
    </row>
    <row r="494" spans="1:11" x14ac:dyDescent="0.25">
      <c r="A494" s="108">
        <v>43124</v>
      </c>
      <c r="B494" s="78" t="s">
        <v>419</v>
      </c>
      <c r="C494" s="78" t="s">
        <v>283</v>
      </c>
      <c r="D494" s="78" t="s">
        <v>939</v>
      </c>
      <c r="E494" s="79">
        <v>160000</v>
      </c>
      <c r="F494" s="78" t="s">
        <v>34</v>
      </c>
      <c r="G494" s="80" t="s">
        <v>44</v>
      </c>
      <c r="H494" s="78" t="s">
        <v>420</v>
      </c>
      <c r="I494" s="81" t="s">
        <v>45</v>
      </c>
      <c r="J494">
        <f t="shared" si="7"/>
        <v>17.777777777777779</v>
      </c>
      <c r="K494">
        <v>9000</v>
      </c>
    </row>
    <row r="495" spans="1:11" x14ac:dyDescent="0.25">
      <c r="A495" s="108">
        <v>43124</v>
      </c>
      <c r="B495" s="78" t="s">
        <v>1005</v>
      </c>
      <c r="C495" s="78" t="s">
        <v>967</v>
      </c>
      <c r="D495" s="81" t="s">
        <v>471</v>
      </c>
      <c r="E495" s="79">
        <v>25000</v>
      </c>
      <c r="F495" s="78" t="s">
        <v>468</v>
      </c>
      <c r="G495" s="80" t="s">
        <v>44</v>
      </c>
      <c r="H495" s="78" t="s">
        <v>408</v>
      </c>
      <c r="I495" s="81" t="s">
        <v>45</v>
      </c>
      <c r="J495">
        <f t="shared" si="7"/>
        <v>2.7777777777777777</v>
      </c>
      <c r="K495">
        <v>9000</v>
      </c>
    </row>
    <row r="496" spans="1:11" x14ac:dyDescent="0.25">
      <c r="A496" s="108">
        <v>43124</v>
      </c>
      <c r="B496" s="78" t="s">
        <v>413</v>
      </c>
      <c r="C496" s="78" t="s">
        <v>692</v>
      </c>
      <c r="D496" s="81" t="s">
        <v>561</v>
      </c>
      <c r="E496" s="79">
        <v>35000</v>
      </c>
      <c r="F496" s="78" t="s">
        <v>468</v>
      </c>
      <c r="G496" s="80" t="s">
        <v>44</v>
      </c>
      <c r="H496" s="78" t="s">
        <v>414</v>
      </c>
      <c r="I496" s="81" t="s">
        <v>45</v>
      </c>
      <c r="J496">
        <f t="shared" si="7"/>
        <v>3.8888888888888888</v>
      </c>
      <c r="K496">
        <v>9000</v>
      </c>
    </row>
    <row r="497" spans="1:11" x14ac:dyDescent="0.25">
      <c r="A497" s="108">
        <v>43124</v>
      </c>
      <c r="B497" s="82" t="s">
        <v>278</v>
      </c>
      <c r="C497" s="82" t="s">
        <v>283</v>
      </c>
      <c r="D497" s="82" t="s">
        <v>962</v>
      </c>
      <c r="E497" s="120">
        <v>15000</v>
      </c>
      <c r="F497" s="78" t="s">
        <v>76</v>
      </c>
      <c r="G497" s="80" t="s">
        <v>44</v>
      </c>
      <c r="H497" s="78" t="s">
        <v>930</v>
      </c>
      <c r="I497" s="81" t="s">
        <v>45</v>
      </c>
      <c r="J497">
        <f t="shared" si="7"/>
        <v>1.6666666666666667</v>
      </c>
      <c r="K497">
        <v>9000</v>
      </c>
    </row>
    <row r="498" spans="1:11" x14ac:dyDescent="0.25">
      <c r="A498" s="315">
        <v>43125</v>
      </c>
      <c r="B498" s="78" t="s">
        <v>641</v>
      </c>
      <c r="C498" s="82" t="s">
        <v>283</v>
      </c>
      <c r="D498" s="82" t="s">
        <v>313</v>
      </c>
      <c r="E498" s="120">
        <v>16000</v>
      </c>
      <c r="F498" s="78" t="s">
        <v>314</v>
      </c>
      <c r="G498" s="80" t="s">
        <v>44</v>
      </c>
      <c r="H498" s="78" t="s">
        <v>416</v>
      </c>
      <c r="I498" s="81" t="s">
        <v>45</v>
      </c>
      <c r="J498">
        <f t="shared" si="7"/>
        <v>1.7777777777777777</v>
      </c>
      <c r="K498">
        <v>9000</v>
      </c>
    </row>
    <row r="499" spans="1:11" x14ac:dyDescent="0.25">
      <c r="A499" s="315">
        <v>43125</v>
      </c>
      <c r="B499" s="82" t="s">
        <v>317</v>
      </c>
      <c r="C499" s="82" t="s">
        <v>283</v>
      </c>
      <c r="D499" s="78" t="s">
        <v>962</v>
      </c>
      <c r="E499" s="120">
        <v>15000</v>
      </c>
      <c r="F499" s="78" t="s">
        <v>52</v>
      </c>
      <c r="G499" s="80" t="s">
        <v>44</v>
      </c>
      <c r="H499" s="78" t="s">
        <v>442</v>
      </c>
      <c r="I499" s="81" t="s">
        <v>45</v>
      </c>
      <c r="J499">
        <f t="shared" si="7"/>
        <v>1.6666666666666667</v>
      </c>
      <c r="K499">
        <v>9000</v>
      </c>
    </row>
    <row r="500" spans="1:11" x14ac:dyDescent="0.25">
      <c r="A500" s="315">
        <v>43125</v>
      </c>
      <c r="B500" s="78" t="s">
        <v>1072</v>
      </c>
      <c r="C500" s="78" t="s">
        <v>349</v>
      </c>
      <c r="D500" s="78" t="s">
        <v>939</v>
      </c>
      <c r="E500" s="79">
        <v>50000</v>
      </c>
      <c r="F500" s="78" t="s">
        <v>245</v>
      </c>
      <c r="G500" s="80" t="s">
        <v>44</v>
      </c>
      <c r="H500" s="78" t="s">
        <v>423</v>
      </c>
      <c r="I500" s="81" t="s">
        <v>45</v>
      </c>
      <c r="J500">
        <f t="shared" si="7"/>
        <v>5.5555555555555554</v>
      </c>
      <c r="K500">
        <v>9000</v>
      </c>
    </row>
    <row r="501" spans="1:11" x14ac:dyDescent="0.25">
      <c r="A501" s="108">
        <v>43125</v>
      </c>
      <c r="B501" s="78" t="s">
        <v>937</v>
      </c>
      <c r="C501" s="78" t="s">
        <v>283</v>
      </c>
      <c r="D501" s="78" t="s">
        <v>939</v>
      </c>
      <c r="E501" s="79">
        <v>100000</v>
      </c>
      <c r="F501" s="78" t="s">
        <v>245</v>
      </c>
      <c r="G501" s="80" t="s">
        <v>44</v>
      </c>
      <c r="H501" s="78" t="s">
        <v>424</v>
      </c>
      <c r="I501" s="81" t="s">
        <v>45</v>
      </c>
      <c r="J501">
        <f t="shared" si="7"/>
        <v>11.111111111111111</v>
      </c>
      <c r="K501">
        <v>9000</v>
      </c>
    </row>
    <row r="502" spans="1:11" x14ac:dyDescent="0.25">
      <c r="A502" s="108">
        <v>43125</v>
      </c>
      <c r="B502" s="78" t="s">
        <v>426</v>
      </c>
      <c r="C502" s="78" t="s">
        <v>470</v>
      </c>
      <c r="D502" s="81" t="s">
        <v>471</v>
      </c>
      <c r="E502" s="79">
        <v>76000</v>
      </c>
      <c r="F502" s="78" t="s">
        <v>468</v>
      </c>
      <c r="G502" s="80" t="s">
        <v>44</v>
      </c>
      <c r="H502" s="78" t="s">
        <v>427</v>
      </c>
      <c r="I502" s="81" t="s">
        <v>45</v>
      </c>
      <c r="J502">
        <f t="shared" si="7"/>
        <v>8.4444444444444446</v>
      </c>
      <c r="K502">
        <v>9000</v>
      </c>
    </row>
    <row r="503" spans="1:11" x14ac:dyDescent="0.25">
      <c r="A503" s="108">
        <v>43125</v>
      </c>
      <c r="B503" s="78" t="s">
        <v>103</v>
      </c>
      <c r="C503" s="78" t="s">
        <v>304</v>
      </c>
      <c r="D503" s="81" t="s">
        <v>471</v>
      </c>
      <c r="E503" s="79">
        <v>400000</v>
      </c>
      <c r="F503" s="78" t="s">
        <v>468</v>
      </c>
      <c r="G503" s="80" t="s">
        <v>44</v>
      </c>
      <c r="H503" s="78" t="s">
        <v>428</v>
      </c>
      <c r="I503" s="81" t="s">
        <v>45</v>
      </c>
      <c r="J503">
        <f t="shared" si="7"/>
        <v>44.444444444444443</v>
      </c>
      <c r="K503">
        <v>9000</v>
      </c>
    </row>
    <row r="504" spans="1:11" x14ac:dyDescent="0.25">
      <c r="A504" s="108">
        <v>43125</v>
      </c>
      <c r="B504" s="78" t="s">
        <v>64</v>
      </c>
      <c r="C504" s="78" t="s">
        <v>470</v>
      </c>
      <c r="D504" s="81" t="s">
        <v>471</v>
      </c>
      <c r="E504" s="79">
        <v>62000</v>
      </c>
      <c r="F504" s="78" t="s">
        <v>468</v>
      </c>
      <c r="G504" s="80" t="s">
        <v>44</v>
      </c>
      <c r="H504" s="78" t="s">
        <v>429</v>
      </c>
      <c r="I504" s="81" t="s">
        <v>45</v>
      </c>
      <c r="J504">
        <f t="shared" si="7"/>
        <v>6.8888888888888893</v>
      </c>
      <c r="K504">
        <v>9000</v>
      </c>
    </row>
    <row r="505" spans="1:11" x14ac:dyDescent="0.25">
      <c r="A505" s="108">
        <v>43125</v>
      </c>
      <c r="B505" s="78" t="s">
        <v>1092</v>
      </c>
      <c r="C505" s="78" t="s">
        <v>349</v>
      </c>
      <c r="D505" s="81" t="s">
        <v>471</v>
      </c>
      <c r="E505" s="79">
        <v>1800000</v>
      </c>
      <c r="F505" s="78" t="s">
        <v>468</v>
      </c>
      <c r="G505" s="80" t="s">
        <v>44</v>
      </c>
      <c r="H505" s="78" t="s">
        <v>433</v>
      </c>
      <c r="I505" s="81" t="s">
        <v>45</v>
      </c>
      <c r="J505">
        <f t="shared" si="7"/>
        <v>200</v>
      </c>
      <c r="K505">
        <v>9000</v>
      </c>
    </row>
    <row r="506" spans="1:11" x14ac:dyDescent="0.25">
      <c r="A506" s="108">
        <v>43125</v>
      </c>
      <c r="B506" s="78" t="s">
        <v>431</v>
      </c>
      <c r="C506" s="82" t="s">
        <v>283</v>
      </c>
      <c r="D506" s="82" t="s">
        <v>313</v>
      </c>
      <c r="E506" s="79">
        <v>70000</v>
      </c>
      <c r="F506" s="78" t="s">
        <v>86</v>
      </c>
      <c r="G506" s="80" t="s">
        <v>44</v>
      </c>
      <c r="H506" s="78" t="s">
        <v>421</v>
      </c>
      <c r="I506" s="81" t="s">
        <v>45</v>
      </c>
      <c r="J506">
        <f t="shared" si="7"/>
        <v>7.7777777777777777</v>
      </c>
      <c r="K506">
        <v>9000</v>
      </c>
    </row>
    <row r="507" spans="1:11" x14ac:dyDescent="0.25">
      <c r="A507" s="108">
        <v>43125</v>
      </c>
      <c r="B507" s="78" t="s">
        <v>430</v>
      </c>
      <c r="C507" s="82" t="s">
        <v>283</v>
      </c>
      <c r="D507" s="82" t="s">
        <v>313</v>
      </c>
      <c r="E507" s="79">
        <v>20000</v>
      </c>
      <c r="F507" s="78" t="s">
        <v>86</v>
      </c>
      <c r="G507" s="80" t="s">
        <v>44</v>
      </c>
      <c r="H507" s="78" t="s">
        <v>425</v>
      </c>
      <c r="I507" s="81" t="s">
        <v>45</v>
      </c>
      <c r="J507">
        <f t="shared" si="7"/>
        <v>2.2222222222222223</v>
      </c>
      <c r="K507">
        <v>9000</v>
      </c>
    </row>
    <row r="508" spans="1:11" x14ac:dyDescent="0.25">
      <c r="A508" s="108">
        <v>43125</v>
      </c>
      <c r="B508" s="81" t="s">
        <v>979</v>
      </c>
      <c r="C508" s="81" t="s">
        <v>692</v>
      </c>
      <c r="D508" s="81" t="s">
        <v>724</v>
      </c>
      <c r="E508" s="120">
        <v>2613750</v>
      </c>
      <c r="F508" s="81" t="s">
        <v>978</v>
      </c>
      <c r="G508" s="80" t="s">
        <v>44</v>
      </c>
      <c r="H508" s="82" t="s">
        <v>1000</v>
      </c>
      <c r="I508" s="81" t="s">
        <v>45</v>
      </c>
      <c r="J508">
        <f t="shared" si="7"/>
        <v>290.41666666666669</v>
      </c>
      <c r="K508">
        <v>9000</v>
      </c>
    </row>
    <row r="509" spans="1:11" x14ac:dyDescent="0.25">
      <c r="A509" s="108">
        <v>43125</v>
      </c>
      <c r="B509" s="81" t="s">
        <v>980</v>
      </c>
      <c r="C509" s="81" t="s">
        <v>692</v>
      </c>
      <c r="D509" s="78" t="s">
        <v>313</v>
      </c>
      <c r="E509" s="120">
        <v>2913750</v>
      </c>
      <c r="F509" s="81" t="s">
        <v>978</v>
      </c>
      <c r="G509" s="80" t="s">
        <v>44</v>
      </c>
      <c r="H509" s="82" t="s">
        <v>1000</v>
      </c>
      <c r="I509" s="81" t="s">
        <v>45</v>
      </c>
      <c r="J509">
        <f t="shared" si="7"/>
        <v>323.75</v>
      </c>
      <c r="K509">
        <v>9000</v>
      </c>
    </row>
    <row r="510" spans="1:11" x14ac:dyDescent="0.25">
      <c r="A510" s="108">
        <v>43125</v>
      </c>
      <c r="B510" s="81" t="s">
        <v>981</v>
      </c>
      <c r="C510" s="81" t="s">
        <v>692</v>
      </c>
      <c r="D510" s="78" t="s">
        <v>313</v>
      </c>
      <c r="E510" s="120">
        <v>2613750</v>
      </c>
      <c r="F510" s="81" t="s">
        <v>978</v>
      </c>
      <c r="G510" s="80" t="s">
        <v>44</v>
      </c>
      <c r="H510" s="82" t="s">
        <v>1000</v>
      </c>
      <c r="I510" s="81" t="s">
        <v>45</v>
      </c>
      <c r="J510">
        <f t="shared" si="7"/>
        <v>290.41666666666669</v>
      </c>
      <c r="K510">
        <v>9000</v>
      </c>
    </row>
    <row r="511" spans="1:11" x14ac:dyDescent="0.25">
      <c r="A511" s="108">
        <v>43125</v>
      </c>
      <c r="B511" s="81" t="s">
        <v>982</v>
      </c>
      <c r="C511" s="81" t="s">
        <v>692</v>
      </c>
      <c r="D511" s="78" t="s">
        <v>313</v>
      </c>
      <c r="E511" s="120">
        <v>2213750</v>
      </c>
      <c r="F511" s="81" t="s">
        <v>978</v>
      </c>
      <c r="G511" s="80" t="s">
        <v>44</v>
      </c>
      <c r="H511" s="82" t="s">
        <v>1000</v>
      </c>
      <c r="I511" s="81" t="s">
        <v>45</v>
      </c>
      <c r="J511">
        <f t="shared" si="7"/>
        <v>245.97222222222223</v>
      </c>
      <c r="K511">
        <v>9000</v>
      </c>
    </row>
    <row r="512" spans="1:11" x14ac:dyDescent="0.25">
      <c r="A512" s="108">
        <v>43125</v>
      </c>
      <c r="B512" s="81" t="s">
        <v>983</v>
      </c>
      <c r="C512" s="81" t="s">
        <v>692</v>
      </c>
      <c r="D512" s="78" t="s">
        <v>313</v>
      </c>
      <c r="E512" s="120">
        <v>2213750</v>
      </c>
      <c r="F512" s="81" t="s">
        <v>978</v>
      </c>
      <c r="G512" s="80" t="s">
        <v>44</v>
      </c>
      <c r="H512" s="82" t="s">
        <v>1000</v>
      </c>
      <c r="I512" s="81" t="s">
        <v>45</v>
      </c>
      <c r="J512">
        <f t="shared" si="7"/>
        <v>245.97222222222223</v>
      </c>
      <c r="K512">
        <v>9000</v>
      </c>
    </row>
    <row r="513" spans="1:11" x14ac:dyDescent="0.25">
      <c r="A513" s="108">
        <v>43125</v>
      </c>
      <c r="B513" s="81" t="s">
        <v>984</v>
      </c>
      <c r="C513" s="78" t="s">
        <v>692</v>
      </c>
      <c r="D513" s="78" t="s">
        <v>962</v>
      </c>
      <c r="E513" s="79">
        <v>2000000</v>
      </c>
      <c r="F513" s="81" t="s">
        <v>978</v>
      </c>
      <c r="G513" s="80" t="s">
        <v>44</v>
      </c>
      <c r="H513" s="82" t="s">
        <v>1000</v>
      </c>
      <c r="I513" s="81" t="s">
        <v>45</v>
      </c>
      <c r="J513">
        <f t="shared" si="7"/>
        <v>222.22222222222223</v>
      </c>
      <c r="K513">
        <v>9000</v>
      </c>
    </row>
    <row r="514" spans="1:11" x14ac:dyDescent="0.25">
      <c r="A514" s="108">
        <v>43125</v>
      </c>
      <c r="B514" s="78" t="s">
        <v>1008</v>
      </c>
      <c r="C514" s="78" t="s">
        <v>283</v>
      </c>
      <c r="D514" s="81" t="s">
        <v>471</v>
      </c>
      <c r="E514" s="79">
        <v>264000</v>
      </c>
      <c r="F514" s="78" t="s">
        <v>468</v>
      </c>
      <c r="G514" s="80" t="s">
        <v>44</v>
      </c>
      <c r="H514" s="78" t="s">
        <v>1007</v>
      </c>
      <c r="I514" s="81" t="s">
        <v>45</v>
      </c>
      <c r="J514">
        <f t="shared" si="7"/>
        <v>29.333333333333332</v>
      </c>
      <c r="K514">
        <v>9000</v>
      </c>
    </row>
    <row r="515" spans="1:11" x14ac:dyDescent="0.25">
      <c r="A515" s="108">
        <v>43126</v>
      </c>
      <c r="B515" s="78" t="s">
        <v>641</v>
      </c>
      <c r="C515" s="82" t="s">
        <v>283</v>
      </c>
      <c r="D515" s="82" t="s">
        <v>313</v>
      </c>
      <c r="E515" s="120">
        <v>16000</v>
      </c>
      <c r="F515" s="78" t="s">
        <v>314</v>
      </c>
      <c r="G515" s="80" t="s">
        <v>44</v>
      </c>
      <c r="H515" s="78" t="s">
        <v>416</v>
      </c>
      <c r="I515" s="81" t="s">
        <v>45</v>
      </c>
      <c r="J515">
        <f t="shared" si="7"/>
        <v>1.7777777777777777</v>
      </c>
      <c r="K515">
        <v>9000</v>
      </c>
    </row>
    <row r="516" spans="1:11" x14ac:dyDescent="0.25">
      <c r="A516" s="108">
        <v>43126</v>
      </c>
      <c r="B516" s="78" t="s">
        <v>1009</v>
      </c>
      <c r="C516" s="78" t="s">
        <v>283</v>
      </c>
      <c r="D516" s="81" t="s">
        <v>471</v>
      </c>
      <c r="E516" s="79">
        <v>277500</v>
      </c>
      <c r="F516" s="78" t="s">
        <v>468</v>
      </c>
      <c r="G516" s="80" t="s">
        <v>44</v>
      </c>
      <c r="H516" s="78" t="s">
        <v>1010</v>
      </c>
      <c r="I516" s="81" t="s">
        <v>45</v>
      </c>
      <c r="J516">
        <f t="shared" si="7"/>
        <v>30.833333333333332</v>
      </c>
      <c r="K516">
        <v>9000</v>
      </c>
    </row>
    <row r="517" spans="1:11" x14ac:dyDescent="0.25">
      <c r="A517" s="108">
        <v>43126</v>
      </c>
      <c r="B517" s="78" t="s">
        <v>1011</v>
      </c>
      <c r="C517" s="78" t="s">
        <v>470</v>
      </c>
      <c r="D517" s="81" t="s">
        <v>471</v>
      </c>
      <c r="E517" s="79">
        <v>215000</v>
      </c>
      <c r="F517" s="78" t="s">
        <v>468</v>
      </c>
      <c r="G517" s="80" t="s">
        <v>44</v>
      </c>
      <c r="H517" s="78" t="s">
        <v>1012</v>
      </c>
      <c r="I517" s="81" t="s">
        <v>45</v>
      </c>
      <c r="J517">
        <f t="shared" si="7"/>
        <v>23.888888888888889</v>
      </c>
      <c r="K517">
        <v>9000</v>
      </c>
    </row>
    <row r="518" spans="1:11" x14ac:dyDescent="0.25">
      <c r="A518" s="108">
        <v>43126</v>
      </c>
      <c r="B518" s="78" t="s">
        <v>1013</v>
      </c>
      <c r="C518" s="78" t="s">
        <v>470</v>
      </c>
      <c r="D518" s="81" t="s">
        <v>471</v>
      </c>
      <c r="E518" s="79">
        <v>500000</v>
      </c>
      <c r="F518" s="78" t="s">
        <v>468</v>
      </c>
      <c r="G518" s="80" t="s">
        <v>44</v>
      </c>
      <c r="H518" s="78" t="s">
        <v>1014</v>
      </c>
      <c r="I518" s="81" t="s">
        <v>45</v>
      </c>
      <c r="J518">
        <f t="shared" si="7"/>
        <v>55.555555555555557</v>
      </c>
      <c r="K518">
        <v>9000</v>
      </c>
    </row>
    <row r="519" spans="1:11" x14ac:dyDescent="0.25">
      <c r="A519" s="108">
        <v>43127</v>
      </c>
      <c r="B519" s="78" t="s">
        <v>1015</v>
      </c>
      <c r="C519" s="78" t="s">
        <v>283</v>
      </c>
      <c r="D519" s="81" t="s">
        <v>471</v>
      </c>
      <c r="E519" s="79">
        <v>408000</v>
      </c>
      <c r="F519" s="78" t="s">
        <v>468</v>
      </c>
      <c r="G519" s="80" t="s">
        <v>44</v>
      </c>
      <c r="H519" s="78" t="s">
        <v>1016</v>
      </c>
      <c r="I519" s="81" t="s">
        <v>45</v>
      </c>
      <c r="J519">
        <f t="shared" ref="J519:J569" si="8">E519/9000</f>
        <v>45.333333333333336</v>
      </c>
      <c r="K519">
        <v>9000</v>
      </c>
    </row>
    <row r="520" spans="1:11" x14ac:dyDescent="0.25">
      <c r="A520" s="108">
        <v>43128</v>
      </c>
      <c r="B520" s="78" t="s">
        <v>1017</v>
      </c>
      <c r="C520" s="78" t="s">
        <v>283</v>
      </c>
      <c r="D520" s="81" t="s">
        <v>471</v>
      </c>
      <c r="E520" s="79">
        <v>376000</v>
      </c>
      <c r="F520" s="78" t="s">
        <v>468</v>
      </c>
      <c r="G520" s="80" t="s">
        <v>44</v>
      </c>
      <c r="H520" s="78" t="s">
        <v>1018</v>
      </c>
      <c r="I520" s="81" t="s">
        <v>45</v>
      </c>
      <c r="J520">
        <f t="shared" si="8"/>
        <v>41.777777777777779</v>
      </c>
      <c r="K520">
        <v>9000</v>
      </c>
    </row>
    <row r="521" spans="1:11" x14ac:dyDescent="0.25">
      <c r="A521" s="108">
        <v>43128</v>
      </c>
      <c r="B521" s="78" t="s">
        <v>1019</v>
      </c>
      <c r="C521" s="78" t="s">
        <v>283</v>
      </c>
      <c r="D521" s="81" t="s">
        <v>471</v>
      </c>
      <c r="E521" s="79">
        <v>256000</v>
      </c>
      <c r="F521" s="78" t="s">
        <v>468</v>
      </c>
      <c r="G521" s="80" t="s">
        <v>44</v>
      </c>
      <c r="H521" s="78" t="s">
        <v>1020</v>
      </c>
      <c r="I521" s="81" t="s">
        <v>45</v>
      </c>
      <c r="J521">
        <f t="shared" si="8"/>
        <v>28.444444444444443</v>
      </c>
      <c r="K521">
        <v>9000</v>
      </c>
    </row>
    <row r="522" spans="1:11" x14ac:dyDescent="0.25">
      <c r="A522" s="108">
        <v>43128</v>
      </c>
      <c r="B522" s="78" t="s">
        <v>1021</v>
      </c>
      <c r="C522" s="78" t="s">
        <v>283</v>
      </c>
      <c r="D522" s="81" t="s">
        <v>471</v>
      </c>
      <c r="E522" s="79">
        <v>316500</v>
      </c>
      <c r="F522" s="78" t="s">
        <v>468</v>
      </c>
      <c r="G522" s="80" t="s">
        <v>44</v>
      </c>
      <c r="H522" s="78" t="s">
        <v>1022</v>
      </c>
      <c r="I522" s="81" t="s">
        <v>45</v>
      </c>
      <c r="J522">
        <f t="shared" si="8"/>
        <v>35.166666666666664</v>
      </c>
      <c r="K522">
        <v>9000</v>
      </c>
    </row>
    <row r="523" spans="1:11" x14ac:dyDescent="0.25">
      <c r="A523" s="108">
        <v>43128</v>
      </c>
      <c r="B523" s="78" t="s">
        <v>445</v>
      </c>
      <c r="C523" s="82" t="s">
        <v>283</v>
      </c>
      <c r="D523" s="82" t="s">
        <v>313</v>
      </c>
      <c r="E523" s="120">
        <v>75000</v>
      </c>
      <c r="F523" s="78" t="s">
        <v>314</v>
      </c>
      <c r="G523" s="80" t="s">
        <v>44</v>
      </c>
      <c r="H523" s="78" t="s">
        <v>446</v>
      </c>
      <c r="I523" s="81" t="s">
        <v>45</v>
      </c>
      <c r="J523">
        <f t="shared" si="8"/>
        <v>8.3333333333333339</v>
      </c>
      <c r="K523">
        <v>9000</v>
      </c>
    </row>
    <row r="524" spans="1:11" x14ac:dyDescent="0.25">
      <c r="A524" s="315">
        <v>43129</v>
      </c>
      <c r="B524" s="82" t="s">
        <v>317</v>
      </c>
      <c r="C524" s="82" t="s">
        <v>283</v>
      </c>
      <c r="D524" s="78" t="s">
        <v>962</v>
      </c>
      <c r="E524" s="120">
        <v>15000</v>
      </c>
      <c r="F524" s="78" t="s">
        <v>52</v>
      </c>
      <c r="G524" s="80" t="s">
        <v>44</v>
      </c>
      <c r="H524" s="78" t="s">
        <v>442</v>
      </c>
      <c r="I524" s="81" t="s">
        <v>45</v>
      </c>
      <c r="J524">
        <f t="shared" si="8"/>
        <v>1.6666666666666667</v>
      </c>
      <c r="K524">
        <v>9000</v>
      </c>
    </row>
    <row r="525" spans="1:11" x14ac:dyDescent="0.25">
      <c r="A525" s="315">
        <v>43129</v>
      </c>
      <c r="B525" s="78" t="s">
        <v>447</v>
      </c>
      <c r="C525" s="82" t="s">
        <v>283</v>
      </c>
      <c r="D525" s="78" t="s">
        <v>962</v>
      </c>
      <c r="E525" s="120">
        <v>5000</v>
      </c>
      <c r="F525" s="78" t="s">
        <v>52</v>
      </c>
      <c r="G525" s="80" t="s">
        <v>44</v>
      </c>
      <c r="H525" s="78" t="s">
        <v>448</v>
      </c>
      <c r="I525" s="81" t="s">
        <v>45</v>
      </c>
      <c r="J525">
        <f t="shared" si="8"/>
        <v>0.55555555555555558</v>
      </c>
      <c r="K525">
        <v>9000</v>
      </c>
    </row>
    <row r="526" spans="1:11" x14ac:dyDescent="0.25">
      <c r="A526" s="315">
        <v>43129</v>
      </c>
      <c r="B526" s="82" t="s">
        <v>619</v>
      </c>
      <c r="C526" s="78" t="s">
        <v>283</v>
      </c>
      <c r="D526" s="78" t="s">
        <v>313</v>
      </c>
      <c r="E526" s="120">
        <v>120000</v>
      </c>
      <c r="F526" s="78" t="s">
        <v>110</v>
      </c>
      <c r="G526" s="80" t="s">
        <v>44</v>
      </c>
      <c r="H526" s="78" t="s">
        <v>626</v>
      </c>
      <c r="I526" s="81" t="s">
        <v>45</v>
      </c>
      <c r="J526">
        <f t="shared" si="8"/>
        <v>13.333333333333334</v>
      </c>
      <c r="K526">
        <v>9000</v>
      </c>
    </row>
    <row r="527" spans="1:11" x14ac:dyDescent="0.25">
      <c r="A527" s="315">
        <v>43129</v>
      </c>
      <c r="B527" s="82" t="s">
        <v>616</v>
      </c>
      <c r="C527" s="78" t="s">
        <v>283</v>
      </c>
      <c r="D527" s="78" t="s">
        <v>313</v>
      </c>
      <c r="E527" s="120">
        <v>5000</v>
      </c>
      <c r="F527" s="78" t="s">
        <v>110</v>
      </c>
      <c r="G527" s="80" t="s">
        <v>44</v>
      </c>
      <c r="H527" s="78" t="s">
        <v>475</v>
      </c>
      <c r="I527" s="81" t="s">
        <v>45</v>
      </c>
      <c r="J527">
        <f t="shared" si="8"/>
        <v>0.55555555555555558</v>
      </c>
      <c r="K527">
        <v>9000</v>
      </c>
    </row>
    <row r="528" spans="1:11" x14ac:dyDescent="0.25">
      <c r="A528" s="315">
        <v>43129</v>
      </c>
      <c r="B528" s="82" t="s">
        <v>1093</v>
      </c>
      <c r="C528" s="82" t="s">
        <v>349</v>
      </c>
      <c r="D528" s="78" t="s">
        <v>313</v>
      </c>
      <c r="E528" s="120">
        <v>80000</v>
      </c>
      <c r="F528" s="78" t="s">
        <v>110</v>
      </c>
      <c r="G528" s="80" t="s">
        <v>44</v>
      </c>
      <c r="H528" s="78" t="s">
        <v>510</v>
      </c>
      <c r="I528" s="81" t="s">
        <v>45</v>
      </c>
      <c r="J528">
        <f t="shared" si="8"/>
        <v>8.8888888888888893</v>
      </c>
      <c r="K528">
        <v>9000</v>
      </c>
    </row>
    <row r="529" spans="1:11" x14ac:dyDescent="0.25">
      <c r="A529" s="315">
        <v>43129</v>
      </c>
      <c r="B529" s="82" t="s">
        <v>620</v>
      </c>
      <c r="C529" s="78" t="s">
        <v>283</v>
      </c>
      <c r="D529" s="78" t="s">
        <v>313</v>
      </c>
      <c r="E529" s="120">
        <v>4000</v>
      </c>
      <c r="F529" s="78" t="s">
        <v>110</v>
      </c>
      <c r="G529" s="80" t="s">
        <v>44</v>
      </c>
      <c r="H529" s="78" t="s">
        <v>519</v>
      </c>
      <c r="I529" s="81" t="s">
        <v>45</v>
      </c>
      <c r="J529">
        <f t="shared" si="8"/>
        <v>0.44444444444444442</v>
      </c>
      <c r="K529">
        <v>9000</v>
      </c>
    </row>
    <row r="530" spans="1:11" x14ac:dyDescent="0.25">
      <c r="A530" s="315">
        <v>43129</v>
      </c>
      <c r="B530" s="82" t="s">
        <v>624</v>
      </c>
      <c r="C530" s="82" t="s">
        <v>349</v>
      </c>
      <c r="D530" s="78" t="s">
        <v>313</v>
      </c>
      <c r="E530" s="120">
        <v>250000</v>
      </c>
      <c r="F530" s="78" t="s">
        <v>110</v>
      </c>
      <c r="G530" s="80" t="s">
        <v>44</v>
      </c>
      <c r="H530" s="78" t="s">
        <v>625</v>
      </c>
      <c r="I530" s="81" t="s">
        <v>45</v>
      </c>
      <c r="J530">
        <f t="shared" si="8"/>
        <v>27.777777777777779</v>
      </c>
      <c r="K530">
        <v>9000</v>
      </c>
    </row>
    <row r="531" spans="1:11" x14ac:dyDescent="0.25">
      <c r="A531" s="315">
        <v>43129</v>
      </c>
      <c r="B531" s="78" t="s">
        <v>853</v>
      </c>
      <c r="C531" s="78" t="s">
        <v>481</v>
      </c>
      <c r="D531" s="78" t="s">
        <v>724</v>
      </c>
      <c r="E531" s="79">
        <v>210000</v>
      </c>
      <c r="F531" s="78" t="s">
        <v>48</v>
      </c>
      <c r="G531" s="80" t="s">
        <v>44</v>
      </c>
      <c r="H531" s="78" t="s">
        <v>438</v>
      </c>
      <c r="I531" s="81" t="s">
        <v>45</v>
      </c>
      <c r="J531">
        <f t="shared" si="8"/>
        <v>23.333333333333332</v>
      </c>
      <c r="K531">
        <v>9000</v>
      </c>
    </row>
    <row r="532" spans="1:11" x14ac:dyDescent="0.25">
      <c r="A532" s="108">
        <v>43129</v>
      </c>
      <c r="B532" s="78" t="s">
        <v>126</v>
      </c>
      <c r="C532" s="78" t="s">
        <v>283</v>
      </c>
      <c r="D532" s="78" t="s">
        <v>724</v>
      </c>
      <c r="E532" s="79">
        <v>50000</v>
      </c>
      <c r="F532" s="78" t="s">
        <v>48</v>
      </c>
      <c r="G532" s="80" t="s">
        <v>44</v>
      </c>
      <c r="H532" s="78" t="s">
        <v>440</v>
      </c>
      <c r="I532" s="81" t="s">
        <v>45</v>
      </c>
      <c r="J532">
        <f t="shared" si="8"/>
        <v>5.5555555555555554</v>
      </c>
      <c r="K532">
        <v>9000</v>
      </c>
    </row>
    <row r="533" spans="1:11" x14ac:dyDescent="0.25">
      <c r="A533" s="108">
        <v>43129</v>
      </c>
      <c r="B533" s="78" t="s">
        <v>941</v>
      </c>
      <c r="C533" s="78" t="s">
        <v>283</v>
      </c>
      <c r="D533" s="78" t="s">
        <v>939</v>
      </c>
      <c r="E533" s="79">
        <v>160000</v>
      </c>
      <c r="F533" s="78" t="s">
        <v>34</v>
      </c>
      <c r="G533" s="80" t="s">
        <v>44</v>
      </c>
      <c r="H533" s="78" t="s">
        <v>437</v>
      </c>
      <c r="I533" s="81" t="s">
        <v>45</v>
      </c>
      <c r="J533">
        <f t="shared" si="8"/>
        <v>17.777777777777779</v>
      </c>
      <c r="K533">
        <v>9000</v>
      </c>
    </row>
    <row r="534" spans="1:11" x14ac:dyDescent="0.25">
      <c r="A534" s="108">
        <v>43129</v>
      </c>
      <c r="B534" s="78" t="s">
        <v>443</v>
      </c>
      <c r="C534" s="78" t="s">
        <v>283</v>
      </c>
      <c r="D534" s="81" t="s">
        <v>471</v>
      </c>
      <c r="E534" s="79">
        <v>70000</v>
      </c>
      <c r="F534" s="78" t="s">
        <v>468</v>
      </c>
      <c r="G534" s="80" t="s">
        <v>44</v>
      </c>
      <c r="H534" s="78" t="s">
        <v>444</v>
      </c>
      <c r="I534" s="81" t="s">
        <v>45</v>
      </c>
      <c r="J534">
        <f t="shared" si="8"/>
        <v>7.7777777777777777</v>
      </c>
      <c r="K534">
        <v>9000</v>
      </c>
    </row>
    <row r="535" spans="1:11" x14ac:dyDescent="0.25">
      <c r="A535" s="108">
        <v>43129</v>
      </c>
      <c r="B535" s="78" t="s">
        <v>207</v>
      </c>
      <c r="C535" s="78" t="s">
        <v>283</v>
      </c>
      <c r="D535" s="81" t="s">
        <v>471</v>
      </c>
      <c r="E535" s="79">
        <v>150000</v>
      </c>
      <c r="F535" s="78" t="s">
        <v>468</v>
      </c>
      <c r="G535" s="80" t="s">
        <v>44</v>
      </c>
      <c r="H535" s="78" t="s">
        <v>449</v>
      </c>
      <c r="I535" s="81" t="s">
        <v>45</v>
      </c>
      <c r="J535">
        <f t="shared" si="8"/>
        <v>16.666666666666668</v>
      </c>
      <c r="K535">
        <v>9000</v>
      </c>
    </row>
    <row r="536" spans="1:11" x14ac:dyDescent="0.25">
      <c r="A536" s="108">
        <v>43129</v>
      </c>
      <c r="B536" s="78" t="s">
        <v>451</v>
      </c>
      <c r="C536" s="78" t="s">
        <v>283</v>
      </c>
      <c r="D536" s="81" t="s">
        <v>471</v>
      </c>
      <c r="E536" s="79">
        <v>5100000</v>
      </c>
      <c r="F536" s="78" t="s">
        <v>468</v>
      </c>
      <c r="G536" s="80" t="s">
        <v>44</v>
      </c>
      <c r="H536" s="78" t="s">
        <v>452</v>
      </c>
      <c r="I536" s="81" t="s">
        <v>45</v>
      </c>
      <c r="J536">
        <f t="shared" si="8"/>
        <v>566.66666666666663</v>
      </c>
      <c r="K536">
        <v>9000</v>
      </c>
    </row>
    <row r="537" spans="1:11" x14ac:dyDescent="0.25">
      <c r="A537" s="108">
        <v>43129</v>
      </c>
      <c r="B537" s="82" t="s">
        <v>317</v>
      </c>
      <c r="C537" s="82" t="s">
        <v>283</v>
      </c>
      <c r="D537" s="78" t="s">
        <v>962</v>
      </c>
      <c r="E537" s="120">
        <v>15000</v>
      </c>
      <c r="F537" s="78" t="s">
        <v>52</v>
      </c>
      <c r="G537" s="80" t="s">
        <v>44</v>
      </c>
      <c r="H537" s="78" t="s">
        <v>442</v>
      </c>
      <c r="I537" s="81" t="s">
        <v>45</v>
      </c>
      <c r="J537">
        <f t="shared" si="8"/>
        <v>1.6666666666666667</v>
      </c>
      <c r="K537">
        <v>9000</v>
      </c>
    </row>
    <row r="538" spans="1:11" x14ac:dyDescent="0.25">
      <c r="A538" s="108">
        <v>43129</v>
      </c>
      <c r="B538" s="78" t="s">
        <v>641</v>
      </c>
      <c r="C538" s="82" t="s">
        <v>283</v>
      </c>
      <c r="D538" s="82" t="s">
        <v>313</v>
      </c>
      <c r="E538" s="120">
        <v>16000</v>
      </c>
      <c r="F538" s="78" t="s">
        <v>314</v>
      </c>
      <c r="G538" s="80" t="s">
        <v>44</v>
      </c>
      <c r="H538" s="78" t="s">
        <v>416</v>
      </c>
      <c r="I538" s="81" t="s">
        <v>45</v>
      </c>
      <c r="J538">
        <f t="shared" si="8"/>
        <v>1.7777777777777777</v>
      </c>
      <c r="K538">
        <v>9000</v>
      </c>
    </row>
    <row r="539" spans="1:11" x14ac:dyDescent="0.25">
      <c r="A539" s="315">
        <v>43130</v>
      </c>
      <c r="B539" s="82" t="s">
        <v>328</v>
      </c>
      <c r="C539" s="82" t="s">
        <v>283</v>
      </c>
      <c r="D539" s="78" t="s">
        <v>962</v>
      </c>
      <c r="E539" s="120">
        <v>70000</v>
      </c>
      <c r="F539" s="78" t="s">
        <v>52</v>
      </c>
      <c r="G539" s="80" t="s">
        <v>44</v>
      </c>
      <c r="H539" s="78" t="s">
        <v>454</v>
      </c>
      <c r="I539" s="81" t="s">
        <v>45</v>
      </c>
      <c r="J539">
        <f t="shared" si="8"/>
        <v>7.7777777777777777</v>
      </c>
      <c r="K539">
        <v>9000</v>
      </c>
    </row>
    <row r="540" spans="1:11" x14ac:dyDescent="0.25">
      <c r="A540" s="315">
        <v>43130</v>
      </c>
      <c r="B540" s="82" t="s">
        <v>621</v>
      </c>
      <c r="C540" s="78" t="s">
        <v>327</v>
      </c>
      <c r="D540" s="78" t="s">
        <v>313</v>
      </c>
      <c r="E540" s="120">
        <v>3000</v>
      </c>
      <c r="F540" s="78" t="s">
        <v>110</v>
      </c>
      <c r="G540" s="80" t="s">
        <v>44</v>
      </c>
      <c r="H540" s="78" t="s">
        <v>519</v>
      </c>
      <c r="I540" s="81" t="s">
        <v>45</v>
      </c>
      <c r="J540">
        <f t="shared" si="8"/>
        <v>0.33333333333333331</v>
      </c>
      <c r="K540">
        <v>9000</v>
      </c>
    </row>
    <row r="541" spans="1:11" x14ac:dyDescent="0.25">
      <c r="A541" s="315">
        <v>43130</v>
      </c>
      <c r="B541" s="82" t="s">
        <v>1094</v>
      </c>
      <c r="C541" s="82" t="s">
        <v>349</v>
      </c>
      <c r="D541" s="78" t="s">
        <v>313</v>
      </c>
      <c r="E541" s="120">
        <v>80000</v>
      </c>
      <c r="F541" s="78" t="s">
        <v>110</v>
      </c>
      <c r="G541" s="80" t="s">
        <v>44</v>
      </c>
      <c r="H541" s="78" t="s">
        <v>587</v>
      </c>
      <c r="I541" s="81" t="s">
        <v>45</v>
      </c>
      <c r="J541">
        <f t="shared" si="8"/>
        <v>8.8888888888888893</v>
      </c>
      <c r="K541">
        <v>9000</v>
      </c>
    </row>
    <row r="542" spans="1:11" x14ac:dyDescent="0.25">
      <c r="A542" s="315">
        <v>43130</v>
      </c>
      <c r="B542" s="82" t="s">
        <v>622</v>
      </c>
      <c r="C542" s="78" t="s">
        <v>283</v>
      </c>
      <c r="D542" s="78" t="s">
        <v>313</v>
      </c>
      <c r="E542" s="120">
        <v>3000</v>
      </c>
      <c r="F542" s="78" t="s">
        <v>110</v>
      </c>
      <c r="G542" s="80" t="s">
        <v>44</v>
      </c>
      <c r="H542" s="78" t="s">
        <v>496</v>
      </c>
      <c r="I542" s="81" t="s">
        <v>45</v>
      </c>
      <c r="J542">
        <f t="shared" si="8"/>
        <v>0.33333333333333331</v>
      </c>
      <c r="K542">
        <v>9000</v>
      </c>
    </row>
    <row r="543" spans="1:11" x14ac:dyDescent="0.25">
      <c r="A543" s="315">
        <v>43130</v>
      </c>
      <c r="B543" s="82" t="s">
        <v>623</v>
      </c>
      <c r="C543" s="78" t="s">
        <v>283</v>
      </c>
      <c r="D543" s="78" t="s">
        <v>313</v>
      </c>
      <c r="E543" s="120">
        <v>5000</v>
      </c>
      <c r="F543" s="78" t="s">
        <v>110</v>
      </c>
      <c r="G543" s="80" t="s">
        <v>44</v>
      </c>
      <c r="H543" s="78" t="s">
        <v>511</v>
      </c>
      <c r="I543" s="81" t="s">
        <v>45</v>
      </c>
      <c r="J543">
        <f t="shared" si="8"/>
        <v>0.55555555555555558</v>
      </c>
      <c r="K543">
        <v>9000</v>
      </c>
    </row>
    <row r="544" spans="1:11" x14ac:dyDescent="0.25">
      <c r="A544" s="315">
        <v>43130</v>
      </c>
      <c r="B544" s="82" t="s">
        <v>627</v>
      </c>
      <c r="C544" s="78" t="s">
        <v>283</v>
      </c>
      <c r="D544" s="78" t="s">
        <v>313</v>
      </c>
      <c r="E544" s="120">
        <v>120000</v>
      </c>
      <c r="F544" s="78" t="s">
        <v>110</v>
      </c>
      <c r="G544" s="80" t="s">
        <v>44</v>
      </c>
      <c r="H544" s="78" t="s">
        <v>628</v>
      </c>
      <c r="I544" s="81" t="s">
        <v>45</v>
      </c>
      <c r="J544">
        <f t="shared" si="8"/>
        <v>13.333333333333334</v>
      </c>
      <c r="K544">
        <v>9000</v>
      </c>
    </row>
    <row r="545" spans="1:11" x14ac:dyDescent="0.25">
      <c r="A545" s="315">
        <v>43130</v>
      </c>
      <c r="B545" s="78" t="s">
        <v>466</v>
      </c>
      <c r="C545" s="78" t="s">
        <v>283</v>
      </c>
      <c r="D545" s="78" t="s">
        <v>724</v>
      </c>
      <c r="E545" s="79">
        <v>20000</v>
      </c>
      <c r="F545" s="78" t="s">
        <v>48</v>
      </c>
      <c r="G545" s="80" t="s">
        <v>44</v>
      </c>
      <c r="H545" s="78" t="s">
        <v>467</v>
      </c>
      <c r="I545" s="81" t="s">
        <v>45</v>
      </c>
      <c r="J545">
        <f t="shared" si="8"/>
        <v>2.2222222222222223</v>
      </c>
      <c r="K545">
        <v>9000</v>
      </c>
    </row>
    <row r="546" spans="1:11" x14ac:dyDescent="0.25">
      <c r="A546" s="108">
        <v>43130</v>
      </c>
      <c r="B546" s="78" t="s">
        <v>466</v>
      </c>
      <c r="C546" s="81" t="s">
        <v>283</v>
      </c>
      <c r="D546" s="81" t="s">
        <v>724</v>
      </c>
      <c r="E546" s="120">
        <v>20000</v>
      </c>
      <c r="F546" s="81" t="s">
        <v>48</v>
      </c>
      <c r="G546" s="81" t="s">
        <v>44</v>
      </c>
      <c r="H546" s="78" t="s">
        <v>467</v>
      </c>
      <c r="I546" s="81" t="s">
        <v>45</v>
      </c>
      <c r="J546">
        <f t="shared" si="8"/>
        <v>2.2222222222222223</v>
      </c>
      <c r="K546">
        <v>9000</v>
      </c>
    </row>
    <row r="547" spans="1:11" x14ac:dyDescent="0.25">
      <c r="A547" s="108">
        <v>43130</v>
      </c>
      <c r="B547" s="78" t="s">
        <v>455</v>
      </c>
      <c r="C547" s="78" t="s">
        <v>481</v>
      </c>
      <c r="D547" s="81" t="s">
        <v>471</v>
      </c>
      <c r="E547" s="79">
        <v>180000</v>
      </c>
      <c r="F547" s="78" t="s">
        <v>468</v>
      </c>
      <c r="G547" s="80" t="s">
        <v>44</v>
      </c>
      <c r="H547" s="78" t="s">
        <v>456</v>
      </c>
      <c r="I547" s="81" t="s">
        <v>45</v>
      </c>
      <c r="J547">
        <f t="shared" si="8"/>
        <v>20</v>
      </c>
      <c r="K547">
        <v>9000</v>
      </c>
    </row>
    <row r="548" spans="1:11" x14ac:dyDescent="0.25">
      <c r="A548" s="108">
        <v>43130</v>
      </c>
      <c r="B548" s="78" t="s">
        <v>457</v>
      </c>
      <c r="C548" s="78" t="s">
        <v>692</v>
      </c>
      <c r="D548" s="81" t="s">
        <v>962</v>
      </c>
      <c r="E548" s="79">
        <v>1600000</v>
      </c>
      <c r="F548" s="78" t="s">
        <v>468</v>
      </c>
      <c r="G548" s="80" t="s">
        <v>44</v>
      </c>
      <c r="H548" s="78" t="s">
        <v>458</v>
      </c>
      <c r="I548" s="81" t="s">
        <v>45</v>
      </c>
      <c r="J548">
        <f t="shared" si="8"/>
        <v>177.77777777777777</v>
      </c>
      <c r="K548">
        <v>9000</v>
      </c>
    </row>
    <row r="549" spans="1:11" x14ac:dyDescent="0.25">
      <c r="A549" s="108">
        <v>43130</v>
      </c>
      <c r="B549" s="78" t="s">
        <v>460</v>
      </c>
      <c r="C549" s="78" t="s">
        <v>470</v>
      </c>
      <c r="D549" s="81" t="s">
        <v>471</v>
      </c>
      <c r="E549" s="79">
        <v>220000</v>
      </c>
      <c r="F549" s="78" t="s">
        <v>468</v>
      </c>
      <c r="G549" s="80" t="s">
        <v>44</v>
      </c>
      <c r="H549" s="78" t="s">
        <v>459</v>
      </c>
      <c r="I549" s="81" t="s">
        <v>45</v>
      </c>
      <c r="J549">
        <f t="shared" si="8"/>
        <v>24.444444444444443</v>
      </c>
      <c r="K549">
        <v>9000</v>
      </c>
    </row>
    <row r="550" spans="1:11" x14ac:dyDescent="0.25">
      <c r="A550" s="108">
        <v>43130</v>
      </c>
      <c r="B550" s="78" t="s">
        <v>103</v>
      </c>
      <c r="C550" s="78" t="s">
        <v>304</v>
      </c>
      <c r="D550" s="81" t="s">
        <v>471</v>
      </c>
      <c r="E550" s="79">
        <v>400000</v>
      </c>
      <c r="F550" s="78" t="s">
        <v>468</v>
      </c>
      <c r="G550" s="80" t="s">
        <v>44</v>
      </c>
      <c r="H550" s="78" t="s">
        <v>461</v>
      </c>
      <c r="I550" s="81" t="s">
        <v>45</v>
      </c>
      <c r="J550">
        <f t="shared" si="8"/>
        <v>44.444444444444443</v>
      </c>
      <c r="K550">
        <v>9000</v>
      </c>
    </row>
    <row r="551" spans="1:11" x14ac:dyDescent="0.25">
      <c r="A551" s="108">
        <v>43130</v>
      </c>
      <c r="B551" s="78" t="s">
        <v>1023</v>
      </c>
      <c r="C551" s="78" t="s">
        <v>692</v>
      </c>
      <c r="D551" s="81" t="s">
        <v>471</v>
      </c>
      <c r="E551" s="79">
        <v>500000</v>
      </c>
      <c r="F551" s="78" t="s">
        <v>468</v>
      </c>
      <c r="G551" s="80" t="s">
        <v>44</v>
      </c>
      <c r="H551" s="78" t="s">
        <v>463</v>
      </c>
      <c r="I551" s="81" t="s">
        <v>45</v>
      </c>
      <c r="J551">
        <f t="shared" si="8"/>
        <v>55.555555555555557</v>
      </c>
      <c r="K551">
        <v>9000</v>
      </c>
    </row>
    <row r="552" spans="1:11" x14ac:dyDescent="0.25">
      <c r="A552" s="108">
        <v>43130</v>
      </c>
      <c r="B552" s="78" t="s">
        <v>464</v>
      </c>
      <c r="C552" s="78" t="s">
        <v>692</v>
      </c>
      <c r="D552" s="81" t="s">
        <v>561</v>
      </c>
      <c r="E552" s="79">
        <v>35000</v>
      </c>
      <c r="F552" s="78" t="s">
        <v>468</v>
      </c>
      <c r="G552" s="80" t="s">
        <v>44</v>
      </c>
      <c r="H552" s="78" t="s">
        <v>465</v>
      </c>
      <c r="I552" s="81" t="s">
        <v>45</v>
      </c>
      <c r="J552">
        <f t="shared" si="8"/>
        <v>3.8888888888888888</v>
      </c>
      <c r="K552">
        <v>9000</v>
      </c>
    </row>
    <row r="553" spans="1:11" x14ac:dyDescent="0.25">
      <c r="A553" s="108">
        <v>43130</v>
      </c>
      <c r="B553" s="80" t="s">
        <v>991</v>
      </c>
      <c r="C553" s="80" t="s">
        <v>692</v>
      </c>
      <c r="D553" s="122" t="s">
        <v>471</v>
      </c>
      <c r="E553" s="79">
        <v>4313750</v>
      </c>
      <c r="F553" s="81" t="s">
        <v>978</v>
      </c>
      <c r="G553" s="80" t="s">
        <v>44</v>
      </c>
      <c r="H553" s="82" t="s">
        <v>999</v>
      </c>
      <c r="I553" s="81" t="s">
        <v>45</v>
      </c>
      <c r="J553">
        <f t="shared" si="8"/>
        <v>479.30555555555554</v>
      </c>
      <c r="K553">
        <v>9000</v>
      </c>
    </row>
    <row r="554" spans="1:11" x14ac:dyDescent="0.25">
      <c r="A554" s="108">
        <v>43130</v>
      </c>
      <c r="B554" s="82" t="s">
        <v>278</v>
      </c>
      <c r="C554" s="82" t="s">
        <v>283</v>
      </c>
      <c r="D554" s="82" t="s">
        <v>962</v>
      </c>
      <c r="E554" s="120">
        <v>15000</v>
      </c>
      <c r="F554" s="78" t="s">
        <v>76</v>
      </c>
      <c r="G554" s="80" t="s">
        <v>44</v>
      </c>
      <c r="H554" s="78" t="s">
        <v>931</v>
      </c>
      <c r="I554" s="81" t="s">
        <v>45</v>
      </c>
      <c r="J554">
        <f t="shared" si="8"/>
        <v>1.6666666666666667</v>
      </c>
      <c r="K554">
        <v>9000</v>
      </c>
    </row>
    <row r="555" spans="1:11" x14ac:dyDescent="0.25">
      <c r="A555" s="108">
        <v>43130</v>
      </c>
      <c r="B555" s="78" t="s">
        <v>641</v>
      </c>
      <c r="C555" s="82" t="s">
        <v>283</v>
      </c>
      <c r="D555" s="82" t="s">
        <v>313</v>
      </c>
      <c r="E555" s="120">
        <v>16000</v>
      </c>
      <c r="F555" s="78" t="s">
        <v>314</v>
      </c>
      <c r="G555" s="80" t="s">
        <v>44</v>
      </c>
      <c r="H555" s="78" t="s">
        <v>416</v>
      </c>
      <c r="I555" s="81" t="s">
        <v>45</v>
      </c>
      <c r="J555">
        <f t="shared" si="8"/>
        <v>1.7777777777777777</v>
      </c>
      <c r="K555">
        <v>9000</v>
      </c>
    </row>
    <row r="556" spans="1:11" x14ac:dyDescent="0.25">
      <c r="A556" s="315">
        <v>43131</v>
      </c>
      <c r="B556" s="78" t="s">
        <v>641</v>
      </c>
      <c r="C556" s="82" t="s">
        <v>283</v>
      </c>
      <c r="D556" s="82" t="s">
        <v>313</v>
      </c>
      <c r="E556" s="120">
        <v>16000</v>
      </c>
      <c r="F556" s="78" t="s">
        <v>314</v>
      </c>
      <c r="G556" s="80" t="s">
        <v>44</v>
      </c>
      <c r="H556" s="78" t="s">
        <v>416</v>
      </c>
      <c r="I556" s="81" t="s">
        <v>45</v>
      </c>
      <c r="J556">
        <f t="shared" si="8"/>
        <v>1.7777777777777777</v>
      </c>
      <c r="K556">
        <v>9000</v>
      </c>
    </row>
    <row r="557" spans="1:11" x14ac:dyDescent="0.25">
      <c r="A557" s="315">
        <v>43131</v>
      </c>
      <c r="B557" s="82" t="s">
        <v>317</v>
      </c>
      <c r="C557" s="82" t="s">
        <v>283</v>
      </c>
      <c r="D557" s="78" t="s">
        <v>962</v>
      </c>
      <c r="E557" s="120">
        <v>15000</v>
      </c>
      <c r="F557" s="78" t="s">
        <v>52</v>
      </c>
      <c r="G557" s="80" t="s">
        <v>44</v>
      </c>
      <c r="H557" s="78" t="s">
        <v>442</v>
      </c>
      <c r="I557" s="81" t="s">
        <v>45</v>
      </c>
      <c r="J557">
        <f t="shared" si="8"/>
        <v>1.6666666666666667</v>
      </c>
      <c r="K557">
        <v>9000</v>
      </c>
    </row>
    <row r="558" spans="1:11" x14ac:dyDescent="0.25">
      <c r="A558" s="315">
        <v>43131</v>
      </c>
      <c r="B558" s="78" t="s">
        <v>837</v>
      </c>
      <c r="C558" s="78" t="s">
        <v>481</v>
      </c>
      <c r="D558" s="78" t="s">
        <v>724</v>
      </c>
      <c r="E558" s="120">
        <v>100000</v>
      </c>
      <c r="F558" s="78" t="s">
        <v>48</v>
      </c>
      <c r="G558" s="80" t="s">
        <v>44</v>
      </c>
      <c r="H558" s="78" t="s">
        <v>855</v>
      </c>
      <c r="I558" s="81" t="s">
        <v>45</v>
      </c>
      <c r="J558">
        <f t="shared" si="8"/>
        <v>11.111111111111111</v>
      </c>
      <c r="K558">
        <v>9000</v>
      </c>
    </row>
    <row r="559" spans="1:11" x14ac:dyDescent="0.25">
      <c r="A559" s="77">
        <v>43131</v>
      </c>
      <c r="B559" s="78" t="s">
        <v>838</v>
      </c>
      <c r="C559" s="78" t="s">
        <v>481</v>
      </c>
      <c r="D559" s="81" t="s">
        <v>724</v>
      </c>
      <c r="E559" s="120">
        <v>100000</v>
      </c>
      <c r="F559" s="81" t="s">
        <v>48</v>
      </c>
      <c r="G559" s="81" t="s">
        <v>44</v>
      </c>
      <c r="H559" s="78" t="s">
        <v>856</v>
      </c>
      <c r="I559" s="81" t="s">
        <v>45</v>
      </c>
      <c r="J559">
        <f t="shared" si="8"/>
        <v>11.111111111111111</v>
      </c>
      <c r="K559">
        <v>9000</v>
      </c>
    </row>
    <row r="560" spans="1:11" x14ac:dyDescent="0.25">
      <c r="A560" s="77">
        <v>43131</v>
      </c>
      <c r="B560" s="78" t="s">
        <v>839</v>
      </c>
      <c r="C560" s="81" t="s">
        <v>481</v>
      </c>
      <c r="D560" s="81" t="s">
        <v>724</v>
      </c>
      <c r="E560" s="120">
        <v>210000</v>
      </c>
      <c r="F560" s="81" t="s">
        <v>48</v>
      </c>
      <c r="G560" s="81" t="s">
        <v>44</v>
      </c>
      <c r="H560" s="78" t="s">
        <v>854</v>
      </c>
      <c r="I560" s="81" t="s">
        <v>45</v>
      </c>
      <c r="J560">
        <f t="shared" si="8"/>
        <v>23.333333333333332</v>
      </c>
      <c r="K560">
        <v>9000</v>
      </c>
    </row>
    <row r="561" spans="1:11" x14ac:dyDescent="0.25">
      <c r="A561" s="322">
        <v>43131</v>
      </c>
      <c r="B561" s="112" t="s">
        <v>968</v>
      </c>
      <c r="C561" s="113" t="s">
        <v>1152</v>
      </c>
      <c r="D561" s="113" t="s">
        <v>471</v>
      </c>
      <c r="E561" s="115">
        <v>22600</v>
      </c>
      <c r="F561" s="113" t="s">
        <v>978</v>
      </c>
      <c r="G561" s="112" t="s">
        <v>44</v>
      </c>
      <c r="H561" s="321" t="s">
        <v>992</v>
      </c>
      <c r="I561" s="113" t="s">
        <v>45</v>
      </c>
      <c r="J561">
        <f t="shared" si="8"/>
        <v>2.5111111111111111</v>
      </c>
      <c r="K561">
        <v>9000</v>
      </c>
    </row>
    <row r="562" spans="1:11" x14ac:dyDescent="0.25">
      <c r="A562" s="77">
        <v>43131</v>
      </c>
      <c r="B562" s="80" t="s">
        <v>969</v>
      </c>
      <c r="C562" s="81" t="s">
        <v>985</v>
      </c>
      <c r="D562" s="81" t="s">
        <v>471</v>
      </c>
      <c r="E562" s="79">
        <v>4576</v>
      </c>
      <c r="F562" s="81" t="s">
        <v>978</v>
      </c>
      <c r="G562" s="80" t="s">
        <v>44</v>
      </c>
      <c r="H562" s="82" t="s">
        <v>998</v>
      </c>
      <c r="I562" s="81" t="s">
        <v>45</v>
      </c>
      <c r="J562">
        <f t="shared" si="8"/>
        <v>0.50844444444444448</v>
      </c>
      <c r="K562">
        <v>9000</v>
      </c>
    </row>
    <row r="563" spans="1:11" x14ac:dyDescent="0.25">
      <c r="A563" s="77">
        <v>43131</v>
      </c>
      <c r="B563" s="80" t="s">
        <v>970</v>
      </c>
      <c r="C563" s="81" t="s">
        <v>985</v>
      </c>
      <c r="D563" s="81" t="s">
        <v>471</v>
      </c>
      <c r="E563" s="79">
        <v>2981</v>
      </c>
      <c r="F563" s="81" t="s">
        <v>978</v>
      </c>
      <c r="G563" s="80" t="s">
        <v>44</v>
      </c>
      <c r="H563" s="82" t="s">
        <v>997</v>
      </c>
      <c r="I563" s="81" t="s">
        <v>45</v>
      </c>
      <c r="J563">
        <f t="shared" si="8"/>
        <v>0.3312222222222222</v>
      </c>
      <c r="K563">
        <v>9000</v>
      </c>
    </row>
    <row r="564" spans="1:11" x14ac:dyDescent="0.25">
      <c r="A564" s="77">
        <v>43131</v>
      </c>
      <c r="B564" s="80" t="s">
        <v>973</v>
      </c>
      <c r="C564" s="81" t="s">
        <v>985</v>
      </c>
      <c r="D564" s="81" t="s">
        <v>471</v>
      </c>
      <c r="E564" s="79">
        <v>331</v>
      </c>
      <c r="F564" s="81" t="s">
        <v>978</v>
      </c>
      <c r="G564" s="80" t="s">
        <v>44</v>
      </c>
      <c r="H564" s="82" t="s">
        <v>996</v>
      </c>
      <c r="I564" s="81" t="s">
        <v>45</v>
      </c>
      <c r="J564">
        <f t="shared" si="8"/>
        <v>3.6777777777777777E-2</v>
      </c>
      <c r="K564">
        <v>9000</v>
      </c>
    </row>
    <row r="565" spans="1:11" x14ac:dyDescent="0.25">
      <c r="A565" s="77">
        <v>43131</v>
      </c>
      <c r="B565" s="80" t="s">
        <v>971</v>
      </c>
      <c r="C565" s="81" t="s">
        <v>985</v>
      </c>
      <c r="D565" s="81" t="s">
        <v>471</v>
      </c>
      <c r="E565" s="79">
        <v>2547</v>
      </c>
      <c r="F565" s="81" t="s">
        <v>978</v>
      </c>
      <c r="G565" s="80" t="s">
        <v>44</v>
      </c>
      <c r="H565" s="82" t="s">
        <v>995</v>
      </c>
      <c r="I565" s="81" t="s">
        <v>45</v>
      </c>
      <c r="J565">
        <f t="shared" si="8"/>
        <v>0.28299999999999997</v>
      </c>
      <c r="K565">
        <v>9000</v>
      </c>
    </row>
    <row r="566" spans="1:11" x14ac:dyDescent="0.25">
      <c r="A566" s="77">
        <v>43131</v>
      </c>
      <c r="B566" s="80" t="s">
        <v>972</v>
      </c>
      <c r="C566" s="81" t="s">
        <v>985</v>
      </c>
      <c r="D566" s="81" t="s">
        <v>471</v>
      </c>
      <c r="E566" s="79">
        <v>22927</v>
      </c>
      <c r="F566" s="81" t="s">
        <v>978</v>
      </c>
      <c r="G566" s="80" t="s">
        <v>44</v>
      </c>
      <c r="H566" s="82" t="s">
        <v>994</v>
      </c>
      <c r="I566" s="81" t="s">
        <v>45</v>
      </c>
      <c r="J566">
        <f t="shared" si="8"/>
        <v>2.5474444444444444</v>
      </c>
      <c r="K566">
        <v>9000</v>
      </c>
    </row>
    <row r="567" spans="1:11" x14ac:dyDescent="0.25">
      <c r="A567" s="77">
        <v>43131</v>
      </c>
      <c r="B567" s="80" t="s">
        <v>974</v>
      </c>
      <c r="C567" s="81" t="s">
        <v>985</v>
      </c>
      <c r="D567" s="81" t="s">
        <v>471</v>
      </c>
      <c r="E567" s="79">
        <v>25424</v>
      </c>
      <c r="F567" s="81" t="s">
        <v>978</v>
      </c>
      <c r="G567" s="80" t="s">
        <v>44</v>
      </c>
      <c r="H567" s="82" t="s">
        <v>993</v>
      </c>
      <c r="I567" s="81" t="s">
        <v>45</v>
      </c>
      <c r="J567">
        <f t="shared" si="8"/>
        <v>2.8248888888888888</v>
      </c>
      <c r="K567">
        <v>9000</v>
      </c>
    </row>
    <row r="568" spans="1:11" x14ac:dyDescent="0.25">
      <c r="A568" s="77">
        <v>43131</v>
      </c>
      <c r="B568" s="121" t="s">
        <v>986</v>
      </c>
      <c r="C568" s="81" t="s">
        <v>985</v>
      </c>
      <c r="D568" s="81" t="s">
        <v>471</v>
      </c>
      <c r="E568" s="120">
        <v>27450</v>
      </c>
      <c r="F568" s="122" t="s">
        <v>987</v>
      </c>
      <c r="G568" s="80" t="s">
        <v>44</v>
      </c>
      <c r="H568" s="82" t="s">
        <v>1004</v>
      </c>
      <c r="I568" s="81" t="s">
        <v>45</v>
      </c>
      <c r="J568">
        <f t="shared" si="8"/>
        <v>3.05</v>
      </c>
      <c r="K568">
        <v>9000</v>
      </c>
    </row>
    <row r="569" spans="1:11" x14ac:dyDescent="0.25">
      <c r="A569" s="77">
        <v>43131</v>
      </c>
      <c r="B569" s="121" t="s">
        <v>988</v>
      </c>
      <c r="C569" s="81" t="s">
        <v>985</v>
      </c>
      <c r="D569" s="81" t="s">
        <v>471</v>
      </c>
      <c r="E569" s="120">
        <v>152550</v>
      </c>
      <c r="F569" s="122" t="s">
        <v>987</v>
      </c>
      <c r="G569" s="80" t="s">
        <v>44</v>
      </c>
      <c r="H569" s="82" t="s">
        <v>1003</v>
      </c>
      <c r="I569" s="81" t="s">
        <v>45</v>
      </c>
      <c r="J569">
        <f t="shared" si="8"/>
        <v>16.95</v>
      </c>
      <c r="K569">
        <v>9000</v>
      </c>
    </row>
    <row r="570" spans="1:11" x14ac:dyDescent="0.25">
      <c r="A570" s="77"/>
      <c r="I570" s="81"/>
    </row>
    <row r="571" spans="1:11" x14ac:dyDescent="0.25">
      <c r="E571" s="79"/>
      <c r="F571" s="78"/>
      <c r="I571" s="81"/>
    </row>
    <row r="572" spans="1:11" x14ac:dyDescent="0.25">
      <c r="I572" s="81"/>
    </row>
    <row r="573" spans="1:11" x14ac:dyDescent="0.25">
      <c r="I573" s="81"/>
    </row>
    <row r="574" spans="1:11" x14ac:dyDescent="0.25">
      <c r="I574" s="81"/>
    </row>
    <row r="575" spans="1:11" x14ac:dyDescent="0.25">
      <c r="I575" s="81"/>
    </row>
    <row r="576" spans="1:11" x14ac:dyDescent="0.25">
      <c r="I576" s="81"/>
    </row>
    <row r="577" spans="9:9" x14ac:dyDescent="0.25">
      <c r="I577" s="81"/>
    </row>
    <row r="578" spans="9:9" x14ac:dyDescent="0.25">
      <c r="I578" s="81"/>
    </row>
    <row r="579" spans="9:9" x14ac:dyDescent="0.25">
      <c r="I579" s="81"/>
    </row>
    <row r="580" spans="9:9" x14ac:dyDescent="0.25">
      <c r="I580" s="81"/>
    </row>
    <row r="581" spans="9:9" x14ac:dyDescent="0.25">
      <c r="I581" s="81"/>
    </row>
    <row r="582" spans="9:9" x14ac:dyDescent="0.25">
      <c r="I582" s="81"/>
    </row>
    <row r="583" spans="9:9" x14ac:dyDescent="0.25">
      <c r="I583" s="81"/>
    </row>
    <row r="584" spans="9:9" x14ac:dyDescent="0.25">
      <c r="I584" s="81"/>
    </row>
    <row r="585" spans="9:9" x14ac:dyDescent="0.25">
      <c r="I585" s="81"/>
    </row>
    <row r="586" spans="9:9" x14ac:dyDescent="0.25">
      <c r="I586" s="81"/>
    </row>
    <row r="587" spans="9:9" x14ac:dyDescent="0.25">
      <c r="I587" s="81"/>
    </row>
    <row r="588" spans="9:9" x14ac:dyDescent="0.25">
      <c r="I588" s="81"/>
    </row>
    <row r="589" spans="9:9" x14ac:dyDescent="0.25">
      <c r="I589" s="81"/>
    </row>
    <row r="590" spans="9:9" x14ac:dyDescent="0.25">
      <c r="I590" s="81"/>
    </row>
    <row r="591" spans="9:9" x14ac:dyDescent="0.25">
      <c r="I591" s="81"/>
    </row>
    <row r="592" spans="9:9" x14ac:dyDescent="0.25">
      <c r="I592" s="81"/>
    </row>
    <row r="593" spans="9:9" x14ac:dyDescent="0.25">
      <c r="I593" s="81"/>
    </row>
    <row r="594" spans="9:9" x14ac:dyDescent="0.25">
      <c r="I594" s="81"/>
    </row>
    <row r="595" spans="9:9" x14ac:dyDescent="0.25">
      <c r="I595" s="81"/>
    </row>
    <row r="596" spans="9:9" x14ac:dyDescent="0.25">
      <c r="I596" s="81"/>
    </row>
    <row r="597" spans="9:9" x14ac:dyDescent="0.25">
      <c r="I597" s="81"/>
    </row>
    <row r="598" spans="9:9" x14ac:dyDescent="0.25">
      <c r="I598" s="81"/>
    </row>
    <row r="599" spans="9:9" x14ac:dyDescent="0.25">
      <c r="I599" s="81"/>
    </row>
    <row r="600" spans="9:9" x14ac:dyDescent="0.25">
      <c r="I600" s="81"/>
    </row>
    <row r="601" spans="9:9" x14ac:dyDescent="0.25">
      <c r="I601" s="81"/>
    </row>
    <row r="602" spans="9:9" x14ac:dyDescent="0.25">
      <c r="I602" s="81"/>
    </row>
    <row r="603" spans="9:9" x14ac:dyDescent="0.25">
      <c r="I603" s="81"/>
    </row>
    <row r="604" spans="9:9" x14ac:dyDescent="0.25">
      <c r="I604" s="81"/>
    </row>
    <row r="605" spans="9:9" x14ac:dyDescent="0.25">
      <c r="I605" s="81"/>
    </row>
    <row r="606" spans="9:9" x14ac:dyDescent="0.25">
      <c r="I606" s="81"/>
    </row>
    <row r="607" spans="9:9" x14ac:dyDescent="0.25">
      <c r="I607" s="81"/>
    </row>
    <row r="608" spans="9:9" x14ac:dyDescent="0.25">
      <c r="I608" s="81"/>
    </row>
    <row r="609" spans="9:9" x14ac:dyDescent="0.25">
      <c r="I609" s="81"/>
    </row>
    <row r="610" spans="9:9" x14ac:dyDescent="0.25">
      <c r="I610" s="81"/>
    </row>
    <row r="611" spans="9:9" x14ac:dyDescent="0.25">
      <c r="I611" s="81"/>
    </row>
    <row r="612" spans="9:9" x14ac:dyDescent="0.25">
      <c r="I612" s="81"/>
    </row>
    <row r="613" spans="9:9" x14ac:dyDescent="0.25">
      <c r="I613" s="81"/>
    </row>
    <row r="614" spans="9:9" x14ac:dyDescent="0.25">
      <c r="I614" s="81"/>
    </row>
    <row r="615" spans="9:9" x14ac:dyDescent="0.25">
      <c r="I615" s="81"/>
    </row>
    <row r="616" spans="9:9" x14ac:dyDescent="0.25">
      <c r="I616" s="81"/>
    </row>
    <row r="617" spans="9:9" x14ac:dyDescent="0.25">
      <c r="I617" s="81"/>
    </row>
    <row r="618" spans="9:9" x14ac:dyDescent="0.25">
      <c r="I618" s="81"/>
    </row>
    <row r="619" spans="9:9" x14ac:dyDescent="0.25">
      <c r="I619" s="81"/>
    </row>
    <row r="620" spans="9:9" x14ac:dyDescent="0.25">
      <c r="I620" s="81"/>
    </row>
    <row r="621" spans="9:9" x14ac:dyDescent="0.25">
      <c r="I621" s="81"/>
    </row>
    <row r="622" spans="9:9" x14ac:dyDescent="0.25">
      <c r="I622" s="81"/>
    </row>
    <row r="623" spans="9:9" x14ac:dyDescent="0.25">
      <c r="I623" s="81"/>
    </row>
    <row r="624" spans="9:9" x14ac:dyDescent="0.25">
      <c r="I624" s="81"/>
    </row>
    <row r="625" spans="9:9" x14ac:dyDescent="0.25">
      <c r="I625" s="81"/>
    </row>
    <row r="626" spans="9:9" x14ac:dyDescent="0.25">
      <c r="I626" s="81"/>
    </row>
    <row r="627" spans="9:9" x14ac:dyDescent="0.25">
      <c r="I627" s="81"/>
    </row>
    <row r="628" spans="9:9" x14ac:dyDescent="0.25">
      <c r="I628" s="81"/>
    </row>
    <row r="629" spans="9:9" x14ac:dyDescent="0.25">
      <c r="I629" s="81"/>
    </row>
    <row r="630" spans="9:9" x14ac:dyDescent="0.25">
      <c r="I630" s="81"/>
    </row>
    <row r="631" spans="9:9" x14ac:dyDescent="0.25">
      <c r="I631" s="81"/>
    </row>
    <row r="632" spans="9:9" x14ac:dyDescent="0.25">
      <c r="I632" s="81"/>
    </row>
    <row r="633" spans="9:9" x14ac:dyDescent="0.25">
      <c r="I633" s="81"/>
    </row>
    <row r="634" spans="9:9" x14ac:dyDescent="0.25">
      <c r="I634" s="81"/>
    </row>
    <row r="635" spans="9:9" x14ac:dyDescent="0.25">
      <c r="I635" s="81"/>
    </row>
    <row r="636" spans="9:9" x14ac:dyDescent="0.25">
      <c r="I636" s="81"/>
    </row>
    <row r="637" spans="9:9" x14ac:dyDescent="0.25">
      <c r="I637" s="81"/>
    </row>
    <row r="638" spans="9:9" x14ac:dyDescent="0.25">
      <c r="I638" s="81"/>
    </row>
    <row r="639" spans="9:9" x14ac:dyDescent="0.25">
      <c r="I639" s="81"/>
    </row>
    <row r="640" spans="9:9" x14ac:dyDescent="0.25">
      <c r="I640" s="81"/>
    </row>
    <row r="641" spans="9:9" x14ac:dyDescent="0.25">
      <c r="I641" s="81"/>
    </row>
    <row r="642" spans="9:9" x14ac:dyDescent="0.25">
      <c r="I642" s="81"/>
    </row>
    <row r="643" spans="9:9" x14ac:dyDescent="0.25">
      <c r="I643" s="81"/>
    </row>
    <row r="644" spans="9:9" x14ac:dyDescent="0.25">
      <c r="I644" s="81"/>
    </row>
    <row r="645" spans="9:9" x14ac:dyDescent="0.25">
      <c r="I645" s="81"/>
    </row>
    <row r="646" spans="9:9" x14ac:dyDescent="0.25">
      <c r="I646" s="81"/>
    </row>
    <row r="647" spans="9:9" x14ac:dyDescent="0.25">
      <c r="I647" s="81"/>
    </row>
    <row r="648" spans="9:9" x14ac:dyDescent="0.25">
      <c r="I648" s="81"/>
    </row>
    <row r="649" spans="9:9" x14ac:dyDescent="0.25">
      <c r="I649" s="81"/>
    </row>
    <row r="650" spans="9:9" x14ac:dyDescent="0.25">
      <c r="I650" s="81"/>
    </row>
    <row r="651" spans="9:9" x14ac:dyDescent="0.25">
      <c r="I651" s="81"/>
    </row>
    <row r="652" spans="9:9" x14ac:dyDescent="0.25">
      <c r="I652" s="81"/>
    </row>
    <row r="653" spans="9:9" x14ac:dyDescent="0.25">
      <c r="I653" s="81"/>
    </row>
    <row r="654" spans="9:9" x14ac:dyDescent="0.25">
      <c r="I654" s="81"/>
    </row>
    <row r="655" spans="9:9" x14ac:dyDescent="0.25">
      <c r="I655" s="81"/>
    </row>
    <row r="656" spans="9:9" x14ac:dyDescent="0.25">
      <c r="I656" s="81"/>
    </row>
    <row r="657" spans="9:9" x14ac:dyDescent="0.25">
      <c r="I657" s="81"/>
    </row>
    <row r="658" spans="9:9" x14ac:dyDescent="0.25">
      <c r="I658" s="81"/>
    </row>
    <row r="659" spans="9:9" x14ac:dyDescent="0.25">
      <c r="I659" s="81"/>
    </row>
    <row r="660" spans="9:9" x14ac:dyDescent="0.25">
      <c r="I660" s="81"/>
    </row>
    <row r="661" spans="9:9" x14ac:dyDescent="0.25">
      <c r="I661" s="81"/>
    </row>
    <row r="662" spans="9:9" x14ac:dyDescent="0.25">
      <c r="I662" s="81"/>
    </row>
    <row r="663" spans="9:9" x14ac:dyDescent="0.25">
      <c r="I663" s="81"/>
    </row>
    <row r="664" spans="9:9" x14ac:dyDescent="0.25">
      <c r="I664" s="81"/>
    </row>
    <row r="665" spans="9:9" x14ac:dyDescent="0.25">
      <c r="I665" s="81"/>
    </row>
    <row r="666" spans="9:9" x14ac:dyDescent="0.25">
      <c r="I666" s="81"/>
    </row>
    <row r="667" spans="9:9" x14ac:dyDescent="0.25">
      <c r="I667" s="81"/>
    </row>
    <row r="668" spans="9:9" x14ac:dyDescent="0.25">
      <c r="I668" s="81"/>
    </row>
    <row r="669" spans="9:9" x14ac:dyDescent="0.25">
      <c r="I669" s="81"/>
    </row>
    <row r="670" spans="9:9" x14ac:dyDescent="0.25">
      <c r="I670" s="81"/>
    </row>
    <row r="671" spans="9:9" x14ac:dyDescent="0.25">
      <c r="I671" s="81"/>
    </row>
    <row r="672" spans="9:9" x14ac:dyDescent="0.25">
      <c r="I672" s="81"/>
    </row>
    <row r="673" spans="9:9" x14ac:dyDescent="0.25">
      <c r="I673" s="81"/>
    </row>
    <row r="674" spans="9:9" x14ac:dyDescent="0.25">
      <c r="I674" s="81"/>
    </row>
    <row r="675" spans="9:9" x14ac:dyDescent="0.25">
      <c r="I675" s="81"/>
    </row>
    <row r="676" spans="9:9" x14ac:dyDescent="0.25">
      <c r="I676" s="81"/>
    </row>
    <row r="677" spans="9:9" x14ac:dyDescent="0.25">
      <c r="I677" s="81"/>
    </row>
    <row r="678" spans="9:9" x14ac:dyDescent="0.25">
      <c r="I678" s="81"/>
    </row>
    <row r="679" spans="9:9" x14ac:dyDescent="0.25">
      <c r="I679" s="81"/>
    </row>
    <row r="680" spans="9:9" x14ac:dyDescent="0.25">
      <c r="I680" s="81"/>
    </row>
    <row r="681" spans="9:9" x14ac:dyDescent="0.25">
      <c r="I681" s="81"/>
    </row>
    <row r="682" spans="9:9" x14ac:dyDescent="0.25">
      <c r="I682" s="81"/>
    </row>
    <row r="683" spans="9:9" x14ac:dyDescent="0.25">
      <c r="I683" s="81"/>
    </row>
    <row r="684" spans="9:9" x14ac:dyDescent="0.25">
      <c r="I684" s="81"/>
    </row>
    <row r="685" spans="9:9" x14ac:dyDescent="0.25">
      <c r="I685" s="81"/>
    </row>
    <row r="686" spans="9:9" x14ac:dyDescent="0.25">
      <c r="I686" s="81"/>
    </row>
    <row r="687" spans="9:9" x14ac:dyDescent="0.25">
      <c r="I687" s="81"/>
    </row>
    <row r="688" spans="9:9" x14ac:dyDescent="0.25">
      <c r="I688" s="81"/>
    </row>
    <row r="689" spans="9:9" x14ac:dyDescent="0.25">
      <c r="I689" s="81"/>
    </row>
    <row r="690" spans="9:9" x14ac:dyDescent="0.25">
      <c r="I690" s="81"/>
    </row>
    <row r="691" spans="9:9" x14ac:dyDescent="0.25">
      <c r="I691" s="81"/>
    </row>
    <row r="692" spans="9:9" x14ac:dyDescent="0.25">
      <c r="I692" s="81"/>
    </row>
    <row r="693" spans="9:9" x14ac:dyDescent="0.25">
      <c r="I693" s="81"/>
    </row>
    <row r="694" spans="9:9" x14ac:dyDescent="0.25">
      <c r="I694" s="81"/>
    </row>
    <row r="695" spans="9:9" x14ac:dyDescent="0.25">
      <c r="I695" s="81"/>
    </row>
    <row r="696" spans="9:9" x14ac:dyDescent="0.25">
      <c r="I696" s="81"/>
    </row>
    <row r="697" spans="9:9" x14ac:dyDescent="0.25">
      <c r="I697" s="81"/>
    </row>
    <row r="698" spans="9:9" x14ac:dyDescent="0.25">
      <c r="I698" s="81"/>
    </row>
    <row r="699" spans="9:9" x14ac:dyDescent="0.25">
      <c r="I699" s="81"/>
    </row>
    <row r="700" spans="9:9" x14ac:dyDescent="0.25">
      <c r="I700" s="81"/>
    </row>
    <row r="701" spans="9:9" x14ac:dyDescent="0.25">
      <c r="I701" s="81"/>
    </row>
    <row r="702" spans="9:9" x14ac:dyDescent="0.25">
      <c r="I702" s="81"/>
    </row>
    <row r="703" spans="9:9" x14ac:dyDescent="0.25">
      <c r="I703" s="81"/>
    </row>
    <row r="704" spans="9:9" x14ac:dyDescent="0.25">
      <c r="I704" s="81"/>
    </row>
    <row r="705" spans="9:9" x14ac:dyDescent="0.25">
      <c r="I705" s="81"/>
    </row>
    <row r="706" spans="9:9" x14ac:dyDescent="0.25">
      <c r="I706" s="81"/>
    </row>
    <row r="707" spans="9:9" x14ac:dyDescent="0.25">
      <c r="I707" s="81"/>
    </row>
    <row r="708" spans="9:9" x14ac:dyDescent="0.25">
      <c r="I708" s="81"/>
    </row>
    <row r="709" spans="9:9" x14ac:dyDescent="0.25">
      <c r="I709" s="81"/>
    </row>
    <row r="710" spans="9:9" x14ac:dyDescent="0.25">
      <c r="I710" s="81"/>
    </row>
    <row r="711" spans="9:9" x14ac:dyDescent="0.25">
      <c r="I711" s="81"/>
    </row>
    <row r="712" spans="9:9" x14ac:dyDescent="0.25">
      <c r="I712" s="81"/>
    </row>
    <row r="713" spans="9:9" x14ac:dyDescent="0.25">
      <c r="I713" s="81"/>
    </row>
    <row r="714" spans="9:9" x14ac:dyDescent="0.25">
      <c r="I714" s="81"/>
    </row>
    <row r="715" spans="9:9" x14ac:dyDescent="0.25">
      <c r="I715" s="81"/>
    </row>
    <row r="716" spans="9:9" x14ac:dyDescent="0.25">
      <c r="I716" s="81"/>
    </row>
    <row r="717" spans="9:9" x14ac:dyDescent="0.25">
      <c r="I717" s="81"/>
    </row>
    <row r="718" spans="9:9" x14ac:dyDescent="0.25">
      <c r="I718" s="81"/>
    </row>
    <row r="719" spans="9:9" x14ac:dyDescent="0.25">
      <c r="I719" s="81"/>
    </row>
    <row r="720" spans="9:9" x14ac:dyDescent="0.25">
      <c r="I720" s="81"/>
    </row>
    <row r="721" spans="9:9" x14ac:dyDescent="0.25">
      <c r="I721" s="81"/>
    </row>
    <row r="722" spans="9:9" x14ac:dyDescent="0.25">
      <c r="I722" s="81"/>
    </row>
    <row r="723" spans="9:9" x14ac:dyDescent="0.25">
      <c r="I723" s="81"/>
    </row>
    <row r="724" spans="9:9" x14ac:dyDescent="0.25">
      <c r="I724" s="81"/>
    </row>
    <row r="725" spans="9:9" x14ac:dyDescent="0.25">
      <c r="I725" s="81"/>
    </row>
    <row r="726" spans="9:9" x14ac:dyDescent="0.25">
      <c r="I726" s="81"/>
    </row>
    <row r="727" spans="9:9" x14ac:dyDescent="0.25">
      <c r="I727" s="81"/>
    </row>
    <row r="728" spans="9:9" x14ac:dyDescent="0.25">
      <c r="I728" s="81"/>
    </row>
    <row r="729" spans="9:9" x14ac:dyDescent="0.25">
      <c r="I729" s="81"/>
    </row>
    <row r="730" spans="9:9" x14ac:dyDescent="0.25">
      <c r="I730" s="81"/>
    </row>
    <row r="731" spans="9:9" x14ac:dyDescent="0.25">
      <c r="I731" s="81"/>
    </row>
    <row r="732" spans="9:9" x14ac:dyDescent="0.25">
      <c r="I732" s="81"/>
    </row>
    <row r="733" spans="9:9" x14ac:dyDescent="0.25">
      <c r="I733" s="81"/>
    </row>
    <row r="734" spans="9:9" x14ac:dyDescent="0.25">
      <c r="I734" s="81"/>
    </row>
    <row r="735" spans="9:9" x14ac:dyDescent="0.25">
      <c r="I735" s="81"/>
    </row>
    <row r="736" spans="9:9" x14ac:dyDescent="0.25">
      <c r="I736" s="81"/>
    </row>
    <row r="737" spans="9:9" x14ac:dyDescent="0.25">
      <c r="I737" s="81"/>
    </row>
    <row r="738" spans="9:9" x14ac:dyDescent="0.25">
      <c r="I738" s="81"/>
    </row>
    <row r="739" spans="9:9" x14ac:dyDescent="0.25">
      <c r="I739" s="81"/>
    </row>
    <row r="740" spans="9:9" x14ac:dyDescent="0.25">
      <c r="I740" s="81"/>
    </row>
    <row r="741" spans="9:9" x14ac:dyDescent="0.25">
      <c r="I741" s="81"/>
    </row>
    <row r="742" spans="9:9" x14ac:dyDescent="0.25">
      <c r="I742" s="81"/>
    </row>
    <row r="743" spans="9:9" x14ac:dyDescent="0.25">
      <c r="I743" s="81"/>
    </row>
    <row r="744" spans="9:9" x14ac:dyDescent="0.25">
      <c r="I744" s="81"/>
    </row>
    <row r="745" spans="9:9" x14ac:dyDescent="0.25">
      <c r="I745" s="81"/>
    </row>
    <row r="746" spans="9:9" x14ac:dyDescent="0.25">
      <c r="I746" s="81"/>
    </row>
    <row r="747" spans="9:9" x14ac:dyDescent="0.25">
      <c r="I747" s="81"/>
    </row>
    <row r="748" spans="9:9" x14ac:dyDescent="0.25">
      <c r="I748" s="81"/>
    </row>
    <row r="749" spans="9:9" x14ac:dyDescent="0.25">
      <c r="I749" s="81"/>
    </row>
    <row r="750" spans="9:9" x14ac:dyDescent="0.25">
      <c r="I750" s="81"/>
    </row>
    <row r="751" spans="9:9" x14ac:dyDescent="0.25">
      <c r="I751" s="81"/>
    </row>
    <row r="752" spans="9:9" x14ac:dyDescent="0.25">
      <c r="I752" s="81"/>
    </row>
    <row r="753" spans="9:9" x14ac:dyDescent="0.25">
      <c r="I753" s="81"/>
    </row>
    <row r="754" spans="9:9" x14ac:dyDescent="0.25">
      <c r="I754" s="81"/>
    </row>
    <row r="755" spans="9:9" x14ac:dyDescent="0.25">
      <c r="I755" s="81"/>
    </row>
    <row r="756" spans="9:9" x14ac:dyDescent="0.25">
      <c r="I756" s="81"/>
    </row>
    <row r="757" spans="9:9" x14ac:dyDescent="0.25">
      <c r="I757" s="81"/>
    </row>
    <row r="758" spans="9:9" x14ac:dyDescent="0.25">
      <c r="I758" s="81"/>
    </row>
    <row r="759" spans="9:9" x14ac:dyDescent="0.25">
      <c r="I759" s="81"/>
    </row>
    <row r="760" spans="9:9" x14ac:dyDescent="0.25">
      <c r="I760" s="81"/>
    </row>
    <row r="761" spans="9:9" x14ac:dyDescent="0.25">
      <c r="I761" s="81"/>
    </row>
    <row r="762" spans="9:9" x14ac:dyDescent="0.25">
      <c r="I762" s="81"/>
    </row>
    <row r="763" spans="9:9" x14ac:dyDescent="0.25">
      <c r="I763" s="81"/>
    </row>
    <row r="764" spans="9:9" x14ac:dyDescent="0.25">
      <c r="I764" s="81"/>
    </row>
    <row r="765" spans="9:9" x14ac:dyDescent="0.25">
      <c r="I765" s="81"/>
    </row>
    <row r="766" spans="9:9" x14ac:dyDescent="0.25">
      <c r="I766" s="81"/>
    </row>
    <row r="767" spans="9:9" x14ac:dyDescent="0.25">
      <c r="I767" s="81"/>
    </row>
    <row r="768" spans="9:9" x14ac:dyDescent="0.25">
      <c r="I768" s="81"/>
    </row>
    <row r="769" spans="9:9" x14ac:dyDescent="0.25">
      <c r="I769" s="81"/>
    </row>
    <row r="770" spans="9:9" x14ac:dyDescent="0.25">
      <c r="I770" s="81"/>
    </row>
    <row r="771" spans="9:9" x14ac:dyDescent="0.25">
      <c r="I771" s="81"/>
    </row>
    <row r="772" spans="9:9" x14ac:dyDescent="0.25">
      <c r="I772" s="81"/>
    </row>
    <row r="773" spans="9:9" x14ac:dyDescent="0.25">
      <c r="I773" s="81"/>
    </row>
    <row r="774" spans="9:9" x14ac:dyDescent="0.25">
      <c r="I774" s="81"/>
    </row>
    <row r="775" spans="9:9" x14ac:dyDescent="0.25">
      <c r="I775" s="81"/>
    </row>
    <row r="776" spans="9:9" x14ac:dyDescent="0.25">
      <c r="I776" s="81"/>
    </row>
    <row r="777" spans="9:9" x14ac:dyDescent="0.25">
      <c r="I777" s="81"/>
    </row>
    <row r="778" spans="9:9" x14ac:dyDescent="0.25">
      <c r="I778" s="81"/>
    </row>
    <row r="779" spans="9:9" x14ac:dyDescent="0.25">
      <c r="I779" s="81"/>
    </row>
    <row r="780" spans="9:9" x14ac:dyDescent="0.25">
      <c r="I780" s="81"/>
    </row>
    <row r="781" spans="9:9" x14ac:dyDescent="0.25">
      <c r="I781" s="81"/>
    </row>
    <row r="782" spans="9:9" x14ac:dyDescent="0.25">
      <c r="I782" s="81"/>
    </row>
    <row r="783" spans="9:9" x14ac:dyDescent="0.25">
      <c r="I783" s="81"/>
    </row>
    <row r="784" spans="9:9" x14ac:dyDescent="0.25">
      <c r="I784" s="81"/>
    </row>
    <row r="785" spans="9:9" x14ac:dyDescent="0.25">
      <c r="I785" s="81"/>
    </row>
    <row r="786" spans="9:9" x14ac:dyDescent="0.25">
      <c r="I786" s="81"/>
    </row>
    <row r="787" spans="9:9" x14ac:dyDescent="0.25">
      <c r="I787" s="81"/>
    </row>
    <row r="788" spans="9:9" x14ac:dyDescent="0.25">
      <c r="I788" s="81"/>
    </row>
    <row r="789" spans="9:9" x14ac:dyDescent="0.25">
      <c r="I789" s="81"/>
    </row>
    <row r="790" spans="9:9" x14ac:dyDescent="0.25">
      <c r="I790" s="81"/>
    </row>
    <row r="791" spans="9:9" x14ac:dyDescent="0.25">
      <c r="I791" s="81"/>
    </row>
    <row r="792" spans="9:9" x14ac:dyDescent="0.25">
      <c r="I792" s="81"/>
    </row>
    <row r="793" spans="9:9" x14ac:dyDescent="0.25">
      <c r="I793" s="81"/>
    </row>
    <row r="794" spans="9:9" x14ac:dyDescent="0.25">
      <c r="I794" s="81"/>
    </row>
    <row r="795" spans="9:9" x14ac:dyDescent="0.25">
      <c r="I795" s="81"/>
    </row>
    <row r="796" spans="9:9" x14ac:dyDescent="0.25">
      <c r="I796" s="81"/>
    </row>
    <row r="797" spans="9:9" x14ac:dyDescent="0.25">
      <c r="I797" s="81"/>
    </row>
    <row r="798" spans="9:9" x14ac:dyDescent="0.25">
      <c r="I798" s="81"/>
    </row>
    <row r="799" spans="9:9" x14ac:dyDescent="0.25">
      <c r="I799" s="81"/>
    </row>
    <row r="800" spans="9:9" x14ac:dyDescent="0.25">
      <c r="I800" s="81"/>
    </row>
    <row r="801" spans="9:9" x14ac:dyDescent="0.25">
      <c r="I801" s="81"/>
    </row>
    <row r="802" spans="9:9" x14ac:dyDescent="0.25">
      <c r="I802" s="81"/>
    </row>
    <row r="803" spans="9:9" x14ac:dyDescent="0.25">
      <c r="I803" s="81"/>
    </row>
    <row r="804" spans="9:9" x14ac:dyDescent="0.25">
      <c r="I804" s="81"/>
    </row>
    <row r="805" spans="9:9" x14ac:dyDescent="0.25">
      <c r="I805" s="81"/>
    </row>
    <row r="806" spans="9:9" x14ac:dyDescent="0.25">
      <c r="I806" s="81"/>
    </row>
    <row r="807" spans="9:9" x14ac:dyDescent="0.25">
      <c r="I807" s="81"/>
    </row>
    <row r="808" spans="9:9" x14ac:dyDescent="0.25">
      <c r="I808" s="81"/>
    </row>
    <row r="809" spans="9:9" x14ac:dyDescent="0.25">
      <c r="I809" s="81"/>
    </row>
    <row r="810" spans="9:9" x14ac:dyDescent="0.25">
      <c r="I810" s="81"/>
    </row>
    <row r="811" spans="9:9" x14ac:dyDescent="0.25">
      <c r="I811" s="81"/>
    </row>
    <row r="812" spans="9:9" x14ac:dyDescent="0.25">
      <c r="I812" s="81"/>
    </row>
    <row r="813" spans="9:9" x14ac:dyDescent="0.25">
      <c r="I813" s="81"/>
    </row>
    <row r="814" spans="9:9" x14ac:dyDescent="0.25">
      <c r="I814" s="81"/>
    </row>
    <row r="815" spans="9:9" x14ac:dyDescent="0.25">
      <c r="I815" s="81"/>
    </row>
    <row r="816" spans="9:9" x14ac:dyDescent="0.25">
      <c r="I816" s="81"/>
    </row>
    <row r="817" spans="9:9" x14ac:dyDescent="0.25">
      <c r="I817" s="81"/>
    </row>
    <row r="818" spans="9:9" x14ac:dyDescent="0.25">
      <c r="I818" s="81"/>
    </row>
    <row r="819" spans="9:9" x14ac:dyDescent="0.25">
      <c r="I819" s="81"/>
    </row>
    <row r="820" spans="9:9" x14ac:dyDescent="0.25">
      <c r="I820" s="81"/>
    </row>
    <row r="821" spans="9:9" x14ac:dyDescent="0.25">
      <c r="I821" s="81"/>
    </row>
    <row r="822" spans="9:9" x14ac:dyDescent="0.25">
      <c r="I822" s="81"/>
    </row>
    <row r="823" spans="9:9" x14ac:dyDescent="0.25">
      <c r="I823" s="81"/>
    </row>
    <row r="824" spans="9:9" x14ac:dyDescent="0.25">
      <c r="I824" s="81"/>
    </row>
    <row r="825" spans="9:9" x14ac:dyDescent="0.25">
      <c r="I825" s="81"/>
    </row>
    <row r="826" spans="9:9" x14ac:dyDescent="0.25">
      <c r="I826" s="81"/>
    </row>
    <row r="827" spans="9:9" x14ac:dyDescent="0.25">
      <c r="I827" s="81"/>
    </row>
    <row r="828" spans="9:9" x14ac:dyDescent="0.25">
      <c r="I828" s="81"/>
    </row>
    <row r="829" spans="9:9" x14ac:dyDescent="0.25">
      <c r="I829" s="81"/>
    </row>
    <row r="830" spans="9:9" x14ac:dyDescent="0.25">
      <c r="I830" s="81"/>
    </row>
    <row r="831" spans="9:9" x14ac:dyDescent="0.25">
      <c r="I831" s="81"/>
    </row>
    <row r="832" spans="9:9" x14ac:dyDescent="0.25">
      <c r="I832" s="81"/>
    </row>
    <row r="833" spans="9:9" x14ac:dyDescent="0.25">
      <c r="I833" s="81"/>
    </row>
    <row r="834" spans="9:9" x14ac:dyDescent="0.25">
      <c r="I834" s="81"/>
    </row>
    <row r="835" spans="9:9" x14ac:dyDescent="0.25">
      <c r="I835" s="81"/>
    </row>
    <row r="836" spans="9:9" x14ac:dyDescent="0.25">
      <c r="I836" s="81"/>
    </row>
    <row r="837" spans="9:9" x14ac:dyDescent="0.25">
      <c r="I837" s="81"/>
    </row>
    <row r="838" spans="9:9" x14ac:dyDescent="0.25">
      <c r="I838" s="81"/>
    </row>
    <row r="839" spans="9:9" x14ac:dyDescent="0.25">
      <c r="I839" s="81"/>
    </row>
    <row r="840" spans="9:9" x14ac:dyDescent="0.25">
      <c r="I840" s="81"/>
    </row>
    <row r="841" spans="9:9" x14ac:dyDescent="0.25">
      <c r="I841" s="81"/>
    </row>
    <row r="842" spans="9:9" x14ac:dyDescent="0.25">
      <c r="I842" s="81"/>
    </row>
    <row r="843" spans="9:9" x14ac:dyDescent="0.25">
      <c r="I843" s="81"/>
    </row>
    <row r="844" spans="9:9" x14ac:dyDescent="0.25">
      <c r="I844" s="81"/>
    </row>
    <row r="845" spans="9:9" x14ac:dyDescent="0.25">
      <c r="I845" s="81"/>
    </row>
    <row r="846" spans="9:9" x14ac:dyDescent="0.25">
      <c r="I846" s="81"/>
    </row>
    <row r="847" spans="9:9" x14ac:dyDescent="0.25">
      <c r="I847" s="81"/>
    </row>
    <row r="848" spans="9:9" x14ac:dyDescent="0.25">
      <c r="I848" s="81"/>
    </row>
    <row r="849" spans="9:9" x14ac:dyDescent="0.25">
      <c r="I849" s="81"/>
    </row>
    <row r="850" spans="9:9" x14ac:dyDescent="0.25">
      <c r="I850" s="81"/>
    </row>
    <row r="851" spans="9:9" x14ac:dyDescent="0.25">
      <c r="I851" s="81"/>
    </row>
    <row r="852" spans="9:9" x14ac:dyDescent="0.25">
      <c r="I852" s="81"/>
    </row>
    <row r="853" spans="9:9" x14ac:dyDescent="0.25">
      <c r="I853" s="81"/>
    </row>
    <row r="854" spans="9:9" x14ac:dyDescent="0.25">
      <c r="I854" s="81"/>
    </row>
    <row r="855" spans="9:9" x14ac:dyDescent="0.25">
      <c r="I855" s="81"/>
    </row>
    <row r="856" spans="9:9" x14ac:dyDescent="0.25">
      <c r="I856" s="81"/>
    </row>
    <row r="857" spans="9:9" x14ac:dyDescent="0.25">
      <c r="I857" s="81"/>
    </row>
    <row r="858" spans="9:9" x14ac:dyDescent="0.25">
      <c r="I858" s="81"/>
    </row>
    <row r="859" spans="9:9" x14ac:dyDescent="0.25">
      <c r="I859" s="81"/>
    </row>
    <row r="860" spans="9:9" x14ac:dyDescent="0.25">
      <c r="I860" s="81"/>
    </row>
    <row r="861" spans="9:9" x14ac:dyDescent="0.25">
      <c r="I861" s="81"/>
    </row>
    <row r="862" spans="9:9" x14ac:dyDescent="0.25">
      <c r="I862" s="81"/>
    </row>
    <row r="863" spans="9:9" x14ac:dyDescent="0.25">
      <c r="I863" s="81"/>
    </row>
    <row r="864" spans="9:9" x14ac:dyDescent="0.25">
      <c r="I864" s="81"/>
    </row>
    <row r="865" spans="9:9" x14ac:dyDescent="0.25">
      <c r="I865" s="81"/>
    </row>
    <row r="866" spans="9:9" x14ac:dyDescent="0.25">
      <c r="I866" s="81"/>
    </row>
    <row r="867" spans="9:9" x14ac:dyDescent="0.25">
      <c r="I867" s="81"/>
    </row>
    <row r="868" spans="9:9" x14ac:dyDescent="0.25">
      <c r="I868" s="81"/>
    </row>
    <row r="869" spans="9:9" x14ac:dyDescent="0.25">
      <c r="I869" s="81"/>
    </row>
    <row r="870" spans="9:9" x14ac:dyDescent="0.25">
      <c r="I870" s="81"/>
    </row>
    <row r="871" spans="9:9" x14ac:dyDescent="0.25">
      <c r="I871" s="81"/>
    </row>
    <row r="872" spans="9:9" x14ac:dyDescent="0.25">
      <c r="I872" s="81"/>
    </row>
    <row r="873" spans="9:9" x14ac:dyDescent="0.25">
      <c r="I873" s="81"/>
    </row>
    <row r="874" spans="9:9" x14ac:dyDescent="0.25">
      <c r="I874" s="81"/>
    </row>
    <row r="875" spans="9:9" x14ac:dyDescent="0.25">
      <c r="I875" s="81"/>
    </row>
    <row r="876" spans="9:9" x14ac:dyDescent="0.25">
      <c r="I876" s="81"/>
    </row>
    <row r="877" spans="9:9" x14ac:dyDescent="0.25">
      <c r="I877" s="81"/>
    </row>
    <row r="878" spans="9:9" x14ac:dyDescent="0.25">
      <c r="I878" s="81"/>
    </row>
    <row r="879" spans="9:9" x14ac:dyDescent="0.25">
      <c r="I879" s="81"/>
    </row>
    <row r="880" spans="9:9" x14ac:dyDescent="0.25">
      <c r="I880" s="81"/>
    </row>
    <row r="881" spans="9:9" x14ac:dyDescent="0.25">
      <c r="I881" s="81"/>
    </row>
    <row r="882" spans="9:9" x14ac:dyDescent="0.25">
      <c r="I882" s="81"/>
    </row>
    <row r="883" spans="9:9" x14ac:dyDescent="0.25">
      <c r="I883" s="81"/>
    </row>
    <row r="884" spans="9:9" x14ac:dyDescent="0.25">
      <c r="I884" s="81"/>
    </row>
    <row r="885" spans="9:9" x14ac:dyDescent="0.25">
      <c r="I885" s="81"/>
    </row>
    <row r="886" spans="9:9" x14ac:dyDescent="0.25">
      <c r="I886" s="81"/>
    </row>
    <row r="887" spans="9:9" x14ac:dyDescent="0.25">
      <c r="I887" s="81"/>
    </row>
    <row r="888" spans="9:9" x14ac:dyDescent="0.25">
      <c r="I888" s="81"/>
    </row>
    <row r="889" spans="9:9" x14ac:dyDescent="0.25">
      <c r="I889" s="81"/>
    </row>
  </sheetData>
  <autoFilter ref="A1:K56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12" sqref="M12"/>
    </sheetView>
  </sheetViews>
  <sheetFormatPr baseColWidth="10" defaultRowHeight="15" x14ac:dyDescent="0.25"/>
  <cols>
    <col min="1" max="1" width="10.85546875" customWidth="1"/>
    <col min="2" max="2" width="7.85546875" customWidth="1"/>
    <col min="3" max="3" width="25.140625" customWidth="1"/>
    <col min="6" max="6" width="13" customWidth="1"/>
    <col min="7" max="7" width="9" customWidth="1"/>
    <col min="10" max="10" width="17" customWidth="1"/>
  </cols>
  <sheetData>
    <row r="1" spans="1:10" x14ac:dyDescent="0.25">
      <c r="A1" s="338" t="s">
        <v>1102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</row>
    <row r="3" spans="1:10" ht="15.75" x14ac:dyDescent="0.25">
      <c r="A3" s="195" t="s">
        <v>1103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5.75" x14ac:dyDescent="0.25">
      <c r="A4" s="197" t="s">
        <v>0</v>
      </c>
      <c r="B4" s="198"/>
      <c r="C4" s="198"/>
      <c r="D4" s="199"/>
      <c r="E4" s="198"/>
      <c r="F4" s="198"/>
      <c r="G4" s="198"/>
      <c r="H4" s="196"/>
      <c r="I4" s="196"/>
      <c r="J4" s="196"/>
    </row>
    <row r="5" spans="1:10" ht="15.75" x14ac:dyDescent="0.25">
      <c r="A5" s="198"/>
      <c r="B5" s="198"/>
      <c r="C5" s="198"/>
      <c r="D5" s="198"/>
      <c r="E5" s="198"/>
      <c r="F5" s="198"/>
      <c r="G5" s="198"/>
      <c r="H5" s="196"/>
      <c r="I5" s="196"/>
      <c r="J5" s="196"/>
    </row>
    <row r="6" spans="1:10" ht="15.75" x14ac:dyDescent="0.25">
      <c r="A6" s="200"/>
      <c r="B6" s="198"/>
      <c r="C6" s="198"/>
      <c r="D6" s="198"/>
      <c r="E6" s="198"/>
      <c r="F6" s="198"/>
      <c r="G6" s="198"/>
      <c r="H6" s="339" t="s">
        <v>1104</v>
      </c>
      <c r="I6" s="340"/>
      <c r="J6" s="341"/>
    </row>
    <row r="7" spans="1:10" ht="15.75" x14ac:dyDescent="0.25">
      <c r="A7" s="200"/>
      <c r="B7" s="198"/>
      <c r="C7" s="198"/>
      <c r="D7" s="198"/>
      <c r="E7" s="198"/>
      <c r="F7" s="198"/>
      <c r="G7" s="198"/>
      <c r="H7" s="201" t="s">
        <v>1105</v>
      </c>
      <c r="I7" s="342" t="s">
        <v>1106</v>
      </c>
      <c r="J7" s="343"/>
    </row>
    <row r="8" spans="1:10" ht="15.75" x14ac:dyDescent="0.25">
      <c r="A8" s="198"/>
      <c r="B8" s="198"/>
      <c r="C8" s="198"/>
      <c r="D8" s="198"/>
      <c r="E8" s="198"/>
      <c r="F8" s="198"/>
      <c r="G8" s="196"/>
      <c r="H8" s="201" t="s">
        <v>1107</v>
      </c>
      <c r="I8" s="344" t="s">
        <v>1108</v>
      </c>
      <c r="J8" s="345"/>
    </row>
    <row r="9" spans="1:10" ht="20.25" x14ac:dyDescent="0.25">
      <c r="A9" s="330" t="s">
        <v>1109</v>
      </c>
      <c r="B9" s="330"/>
      <c r="C9" s="330"/>
      <c r="D9" s="330"/>
      <c r="E9" s="330"/>
      <c r="F9" s="330"/>
      <c r="G9" s="330"/>
      <c r="H9" s="202" t="s">
        <v>1110</v>
      </c>
      <c r="I9" s="346" t="s">
        <v>1111</v>
      </c>
      <c r="J9" s="347"/>
    </row>
    <row r="10" spans="1:10" ht="20.25" x14ac:dyDescent="0.25">
      <c r="A10" s="330" t="s">
        <v>1112</v>
      </c>
      <c r="B10" s="330"/>
      <c r="C10" s="330"/>
      <c r="D10" s="330"/>
      <c r="E10" s="330"/>
      <c r="F10" s="203">
        <v>43131</v>
      </c>
      <c r="G10" s="198"/>
      <c r="H10" s="196"/>
      <c r="I10" s="196"/>
      <c r="J10" s="196"/>
    </row>
    <row r="11" spans="1:10" x14ac:dyDescent="0.25">
      <c r="A11" s="196"/>
      <c r="B11" s="196"/>
      <c r="C11" s="196"/>
      <c r="D11" s="196"/>
      <c r="E11" s="196"/>
      <c r="F11" s="196"/>
      <c r="G11" s="196"/>
      <c r="H11" s="196"/>
      <c r="I11" s="196"/>
      <c r="J11" s="196"/>
    </row>
    <row r="12" spans="1:10" ht="15.75" thickBot="1" x14ac:dyDescent="0.3">
      <c r="A12" s="196"/>
      <c r="B12" s="196"/>
      <c r="C12" s="196"/>
      <c r="D12" s="196"/>
      <c r="E12" s="196"/>
      <c r="F12" s="196"/>
      <c r="G12" s="196"/>
      <c r="H12" s="196"/>
      <c r="I12" s="196"/>
      <c r="J12" s="196"/>
    </row>
    <row r="13" spans="1:10" ht="15.75" thickBot="1" x14ac:dyDescent="0.3">
      <c r="A13" s="331" t="s">
        <v>1113</v>
      </c>
      <c r="B13" s="332"/>
      <c r="C13" s="332"/>
      <c r="D13" s="332"/>
      <c r="E13" s="333"/>
      <c r="F13" s="334" t="s">
        <v>1104</v>
      </c>
      <c r="G13" s="332"/>
      <c r="H13" s="332"/>
      <c r="I13" s="332"/>
      <c r="J13" s="335"/>
    </row>
    <row r="14" spans="1:10" ht="15.75" thickTop="1" x14ac:dyDescent="0.25">
      <c r="A14" s="204"/>
      <c r="B14" s="205"/>
      <c r="C14" s="205"/>
      <c r="D14" s="205"/>
      <c r="E14" s="206"/>
      <c r="F14" s="207"/>
      <c r="G14" s="205" t="s">
        <v>1114</v>
      </c>
      <c r="H14" s="205" t="s">
        <v>1114</v>
      </c>
      <c r="I14" s="205" t="s">
        <v>1114</v>
      </c>
      <c r="J14" s="208" t="s">
        <v>1114</v>
      </c>
    </row>
    <row r="15" spans="1:10" ht="15.75" thickBot="1" x14ac:dyDescent="0.3">
      <c r="A15" s="209" t="s">
        <v>37</v>
      </c>
      <c r="B15" s="210" t="s">
        <v>1115</v>
      </c>
      <c r="C15" s="211" t="s">
        <v>1116</v>
      </c>
      <c r="D15" s="212" t="s">
        <v>1117</v>
      </c>
      <c r="E15" s="213" t="s">
        <v>1118</v>
      </c>
      <c r="F15" s="214" t="s">
        <v>37</v>
      </c>
      <c r="G15" s="210" t="s">
        <v>1115</v>
      </c>
      <c r="H15" s="211" t="s">
        <v>1116</v>
      </c>
      <c r="I15" s="210" t="s">
        <v>1117</v>
      </c>
      <c r="J15" s="215" t="s">
        <v>1118</v>
      </c>
    </row>
    <row r="16" spans="1:10" ht="15.75" thickTop="1" x14ac:dyDescent="0.25">
      <c r="A16" s="216"/>
      <c r="B16" s="217"/>
      <c r="C16" s="205"/>
      <c r="D16" s="217"/>
      <c r="E16" s="206"/>
      <c r="F16" s="218"/>
      <c r="G16" s="217"/>
      <c r="H16" s="219"/>
      <c r="I16" s="217"/>
      <c r="J16" s="208"/>
    </row>
    <row r="17" spans="1:10" x14ac:dyDescent="0.25">
      <c r="A17" s="220">
        <f>F10</f>
        <v>43131</v>
      </c>
      <c r="B17" s="217"/>
      <c r="C17" s="219" t="s">
        <v>1119</v>
      </c>
      <c r="D17" s="221">
        <v>415138</v>
      </c>
      <c r="E17" s="222"/>
      <c r="F17" s="223">
        <f>F10</f>
        <v>43131</v>
      </c>
      <c r="G17" s="217"/>
      <c r="H17" s="219" t="s">
        <v>1120</v>
      </c>
      <c r="I17" s="224"/>
      <c r="J17" s="225">
        <v>415138</v>
      </c>
    </row>
    <row r="18" spans="1:10" x14ac:dyDescent="0.25">
      <c r="A18" s="216"/>
      <c r="B18" s="217"/>
      <c r="C18" s="219"/>
      <c r="D18" s="226"/>
      <c r="E18" s="222"/>
      <c r="F18" s="218"/>
      <c r="G18" s="217"/>
      <c r="H18" s="219"/>
      <c r="I18" s="224"/>
      <c r="J18" s="227"/>
    </row>
    <row r="19" spans="1:10" x14ac:dyDescent="0.25">
      <c r="A19" s="216"/>
      <c r="B19" s="217"/>
      <c r="C19" s="219"/>
      <c r="D19" s="228"/>
      <c r="E19" s="222"/>
      <c r="F19" s="229"/>
      <c r="G19" s="217"/>
      <c r="H19" s="219"/>
      <c r="I19" s="224"/>
      <c r="J19" s="227"/>
    </row>
    <row r="20" spans="1:10" x14ac:dyDescent="0.25">
      <c r="A20" s="216"/>
      <c r="B20" s="217"/>
      <c r="C20" s="219"/>
      <c r="D20" s="224"/>
      <c r="E20" s="222"/>
      <c r="F20" s="218"/>
      <c r="G20" s="217"/>
      <c r="H20" s="219"/>
      <c r="I20" s="224"/>
      <c r="J20" s="227"/>
    </row>
    <row r="21" spans="1:10" x14ac:dyDescent="0.25">
      <c r="A21" s="216"/>
      <c r="B21" s="217"/>
      <c r="C21" s="219"/>
      <c r="D21" s="224"/>
      <c r="E21" s="222"/>
      <c r="F21" s="218"/>
      <c r="G21" s="217"/>
      <c r="H21" s="219"/>
      <c r="I21" s="224"/>
      <c r="J21" s="227"/>
    </row>
    <row r="22" spans="1:10" x14ac:dyDescent="0.25">
      <c r="A22" s="216"/>
      <c r="B22" s="217"/>
      <c r="C22" s="219"/>
      <c r="D22" s="224"/>
      <c r="E22" s="222"/>
      <c r="F22" s="218"/>
      <c r="G22" s="217"/>
      <c r="H22" s="219"/>
      <c r="I22" s="224"/>
      <c r="J22" s="227"/>
    </row>
    <row r="23" spans="1:10" x14ac:dyDescent="0.25">
      <c r="A23" s="230">
        <f>F10</f>
        <v>43131</v>
      </c>
      <c r="B23" s="217"/>
      <c r="C23" s="219"/>
      <c r="D23" s="231">
        <f>SUM(D17:D21)-SUM(E17:E22)</f>
        <v>415138</v>
      </c>
      <c r="E23" s="222"/>
      <c r="F23" s="232">
        <f>F10</f>
        <v>43131</v>
      </c>
      <c r="G23" s="217"/>
      <c r="H23" s="219"/>
      <c r="I23" s="233"/>
      <c r="J23" s="231">
        <f>SUM(J17:J22)-SUM(I18:I22)</f>
        <v>415138</v>
      </c>
    </row>
    <row r="24" spans="1:10" ht="15.75" thickBot="1" x14ac:dyDescent="0.3">
      <c r="A24" s="234"/>
      <c r="B24" s="235"/>
      <c r="C24" s="236"/>
      <c r="D24" s="235"/>
      <c r="E24" s="237"/>
      <c r="F24" s="238"/>
      <c r="G24" s="235"/>
      <c r="H24" s="236"/>
      <c r="I24" s="235"/>
      <c r="J24" s="239"/>
    </row>
    <row r="25" spans="1:10" x14ac:dyDescent="0.25">
      <c r="A25" s="196"/>
      <c r="B25" s="196"/>
      <c r="C25" s="196"/>
      <c r="D25" s="196"/>
      <c r="E25" s="336">
        <f>J23-D23</f>
        <v>0</v>
      </c>
      <c r="F25" s="337"/>
      <c r="G25" s="196"/>
      <c r="H25" s="196"/>
      <c r="I25" s="196"/>
      <c r="J25" s="196"/>
    </row>
    <row r="26" spans="1:10" ht="15.75" x14ac:dyDescent="0.25">
      <c r="A26" s="200"/>
      <c r="B26" s="198"/>
      <c r="C26" s="240" t="s">
        <v>1121</v>
      </c>
      <c r="D26" s="241"/>
      <c r="E26" s="241"/>
      <c r="F26" s="240"/>
      <c r="G26" s="241"/>
      <c r="H26" s="240" t="s">
        <v>1122</v>
      </c>
      <c r="I26" s="200"/>
      <c r="J26" s="242"/>
    </row>
    <row r="27" spans="1:10" ht="15.75" x14ac:dyDescent="0.25">
      <c r="A27" s="200"/>
      <c r="B27" s="198"/>
      <c r="C27" s="198"/>
      <c r="D27" s="200"/>
      <c r="E27" s="200"/>
      <c r="F27" s="198"/>
      <c r="G27" s="200"/>
      <c r="H27" s="198"/>
      <c r="I27" s="200"/>
      <c r="J27" s="200"/>
    </row>
    <row r="28" spans="1:10" x14ac:dyDescent="0.25">
      <c r="A28" s="196"/>
      <c r="B28" s="196"/>
      <c r="C28" s="196"/>
      <c r="D28" s="196"/>
      <c r="E28" s="196"/>
      <c r="F28" s="196"/>
      <c r="G28" s="196"/>
      <c r="H28" s="196"/>
      <c r="I28" s="196"/>
      <c r="J28" s="196"/>
    </row>
    <row r="29" spans="1:10" x14ac:dyDescent="0.25">
      <c r="A29" s="196"/>
      <c r="B29" s="196"/>
      <c r="C29" s="196"/>
      <c r="D29" s="196"/>
      <c r="E29" s="196"/>
      <c r="F29" s="196"/>
      <c r="G29" s="196"/>
      <c r="H29" s="196"/>
      <c r="I29" s="196"/>
      <c r="J29" s="196"/>
    </row>
    <row r="30" spans="1:10" x14ac:dyDescent="0.25">
      <c r="A30" s="243"/>
      <c r="B30" s="243"/>
      <c r="C30" s="243" t="s">
        <v>1123</v>
      </c>
      <c r="D30" s="243"/>
      <c r="E30" s="243"/>
      <c r="F30" s="243"/>
      <c r="G30" s="243"/>
      <c r="H30" s="243" t="s">
        <v>1124</v>
      </c>
      <c r="I30" s="243"/>
      <c r="J30" s="243"/>
    </row>
    <row r="31" spans="1:10" x14ac:dyDescent="0.25">
      <c r="A31" s="243"/>
      <c r="B31" s="243"/>
      <c r="C31" s="244" t="s">
        <v>1125</v>
      </c>
      <c r="D31" s="243"/>
      <c r="E31" s="243"/>
      <c r="F31" s="243"/>
      <c r="G31" s="243"/>
      <c r="H31" s="244" t="s">
        <v>1126</v>
      </c>
      <c r="I31" s="243"/>
      <c r="J31" s="243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Montant reçu individuel</vt:lpstr>
      <vt:lpstr>Journal caisse GNF</vt:lpstr>
      <vt:lpstr>Journal banque GNF</vt:lpstr>
      <vt:lpstr>Journal banque USD</vt:lpstr>
      <vt:lpstr>Individuel</vt:lpstr>
      <vt:lpstr>RECAP</vt:lpstr>
      <vt:lpstr>TABLEAU</vt:lpstr>
      <vt:lpstr>Compta janvier2018</vt:lpstr>
      <vt:lpstr>Rapprochement Bancaire GNF </vt:lpstr>
      <vt:lpstr>Rapprochement Bancaire USD</vt:lpstr>
      <vt:lpstr>Arrêté de caisse janvier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cp:lastPrinted>2018-02-23T14:39:16Z</cp:lastPrinted>
  <dcterms:created xsi:type="dcterms:W3CDTF">2018-01-23T11:02:35Z</dcterms:created>
  <dcterms:modified xsi:type="dcterms:W3CDTF">2018-03-19T11:31:31Z</dcterms:modified>
</cp:coreProperties>
</file>