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0730" windowHeight="9735" activeTab="3"/>
  </bookViews>
  <sheets>
    <sheet name="BILANDEC17" sheetId="3" r:id="rId1"/>
    <sheet name="Individuel" sheetId="5" r:id="rId2"/>
    <sheet name="DATADEC17" sheetId="1" r:id="rId3"/>
    <sheet name="RECAPDEC17" sheetId="4" r:id="rId4"/>
    <sheet name="Cash box" sheetId="6" r:id="rId5"/>
    <sheet name="Bank" sheetId="7" r:id="rId6"/>
  </sheets>
  <definedNames>
    <definedName name="_xlnm._FilterDatabase" localSheetId="4" hidden="1">'Cash box'!$A$1:$G$106</definedName>
    <definedName name="_xlnm._FilterDatabase" localSheetId="2" hidden="1">DATADEC17!$A$1:$I$143</definedName>
  </definedNames>
  <calcPr calcId="145621"/>
  <pivotCaches>
    <pivotCache cacheId="2" r:id="rId7"/>
    <pivotCache cacheId="3" r:id="rId8"/>
  </pivotCaches>
</workbook>
</file>

<file path=xl/calcChain.xml><?xml version="1.0" encoding="utf-8"?>
<calcChain xmlns="http://schemas.openxmlformats.org/spreadsheetml/2006/main">
  <c r="D3" i="4" l="1"/>
  <c r="E17" i="4"/>
  <c r="E16" i="4"/>
  <c r="E12" i="4"/>
  <c r="E11" i="4"/>
  <c r="E7" i="4"/>
  <c r="E3" i="4"/>
  <c r="E10" i="4"/>
  <c r="E6" i="4"/>
  <c r="E2" i="4"/>
  <c r="E9" i="4"/>
  <c r="E5" i="4"/>
  <c r="E8" i="4"/>
  <c r="E4" i="4"/>
  <c r="D4" i="4" l="1"/>
  <c r="D8" i="4"/>
  <c r="D5" i="4"/>
  <c r="D9" i="4"/>
  <c r="D2" i="4"/>
  <c r="D6" i="4"/>
  <c r="D10" i="4"/>
  <c r="J10" i="4" s="1"/>
  <c r="D7" i="4"/>
  <c r="D11" i="4"/>
  <c r="J11" i="4" s="1"/>
  <c r="D12" i="4"/>
  <c r="J7" i="4"/>
  <c r="J8" i="4"/>
  <c r="J9" i="4"/>
  <c r="J12" i="4"/>
  <c r="F16" i="4" l="1"/>
  <c r="E39" i="7" l="1"/>
  <c r="D39" i="7"/>
  <c r="F39" i="7" s="1"/>
  <c r="F41" i="7" s="1"/>
  <c r="F2" i="7"/>
  <c r="I22" i="4"/>
  <c r="H25" i="4" s="1"/>
  <c r="B25" i="4"/>
  <c r="G20" i="4"/>
  <c r="I19" i="4"/>
  <c r="H19" i="4"/>
  <c r="F19" i="4"/>
  <c r="F20" i="4" s="1"/>
  <c r="D19" i="4"/>
  <c r="E25" i="4" s="1"/>
  <c r="C19" i="4"/>
  <c r="B26" i="4" s="1"/>
  <c r="J18" i="4"/>
  <c r="J17" i="4"/>
  <c r="J15" i="4"/>
  <c r="J14" i="4"/>
  <c r="I13" i="4"/>
  <c r="H13" i="4"/>
  <c r="H20" i="4" s="1"/>
  <c r="D13" i="4"/>
  <c r="C13" i="4"/>
  <c r="B27" i="4" s="1"/>
  <c r="J5" i="4"/>
  <c r="J3" i="4"/>
  <c r="J2" i="4"/>
  <c r="I20" i="4" l="1"/>
  <c r="C20" i="4"/>
  <c r="D20" i="4"/>
  <c r="B28" i="4"/>
  <c r="J6" i="4"/>
  <c r="J4" i="4"/>
  <c r="E13" i="4"/>
  <c r="E19" i="4"/>
  <c r="J16" i="4"/>
  <c r="J13" i="4" l="1"/>
  <c r="H27" i="4" s="1"/>
  <c r="E20" i="4"/>
  <c r="E26" i="4" s="1"/>
  <c r="E28" i="4" s="1"/>
  <c r="B31" i="4" s="1"/>
  <c r="J19" i="4"/>
  <c r="H26" i="4" s="1"/>
  <c r="J20" i="4" l="1"/>
  <c r="H28" i="4"/>
  <c r="B32" i="4" s="1"/>
  <c r="B33" i="4" s="1"/>
  <c r="F106" i="6" l="1"/>
  <c r="E106" i="6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l="1"/>
  <c r="G104" i="6" s="1"/>
  <c r="G105" i="6" s="1"/>
</calcChain>
</file>

<file path=xl/sharedStrings.xml><?xml version="1.0" encoding="utf-8"?>
<sst xmlns="http://schemas.openxmlformats.org/spreadsheetml/2006/main" count="1256" uniqueCount="391">
  <si>
    <t>Date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</si>
  <si>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</si>
  <si>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</si>
  <si>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</si>
  <si>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</si>
  <si>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</si>
  <si>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</si>
  <si>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</si>
  <si>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</si>
  <si>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</si>
  <si>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</si>
  <si>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Equipment</t>
  </si>
  <si>
    <t>Bonus</t>
  </si>
  <si>
    <t>²</t>
  </si>
  <si>
    <t>Étiquettes de lignes</t>
  </si>
  <si>
    <t>Somme de spent</t>
  </si>
  <si>
    <t>Total général</t>
  </si>
  <si>
    <t>(vide)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</si>
  <si>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</si>
  <si>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</si>
  <si>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</si>
  <si>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</si>
  <si>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</si>
  <si>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</si>
  <si>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</si>
  <si>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</si>
  <si>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</si>
  <si>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</si>
  <si>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</si>
  <si>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</si>
  <si>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</si>
  <si>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</si>
  <si>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</si>
  <si>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</si>
  <si>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</si>
  <si>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</si>
  <si>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</si>
  <si>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</si>
  <si>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</si>
  <si>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</si>
  <si>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</si>
  <si>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</si>
  <si>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</si>
  <si>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</si>
  <si>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retrait appro Caisse</t>
  </si>
  <si>
    <t>oui</t>
  </si>
  <si>
    <t>Rent &amp; Utilities</t>
  </si>
  <si>
    <t>Team Building</t>
  </si>
  <si>
    <t>AH</t>
  </si>
  <si>
    <t>Legal</t>
  </si>
  <si>
    <t>Total Avances</t>
  </si>
  <si>
    <t>Trust building</t>
  </si>
  <si>
    <t>Bassirou</t>
  </si>
  <si>
    <t>Papa Maktar</t>
  </si>
  <si>
    <t xml:space="preserve"> Management</t>
  </si>
  <si>
    <t>E4</t>
  </si>
  <si>
    <t>Transport du jour E4/</t>
  </si>
  <si>
    <t>Investigation</t>
  </si>
  <si>
    <t>Légal</t>
  </si>
  <si>
    <t>Rembours Prêts</t>
  </si>
  <si>
    <t xml:space="preserve">Transfert </t>
  </si>
  <si>
    <t>Bank Fees</t>
  </si>
  <si>
    <t xml:space="preserve">  </t>
  </si>
  <si>
    <t>E10</t>
  </si>
  <si>
    <t>E7</t>
  </si>
  <si>
    <t>Achat Repas  et Raffraichissements/E4</t>
  </si>
  <si>
    <t>Prime de Panier E4/</t>
  </si>
  <si>
    <t>Travel subsistence</t>
  </si>
  <si>
    <t>Achat Repas  et Raffraichissements/E8</t>
  </si>
  <si>
    <t>Prime de Panier E8/</t>
  </si>
  <si>
    <t>E8</t>
  </si>
  <si>
    <t>Achat Repas  et Raffraichissements/E10</t>
  </si>
  <si>
    <t>Prime de Panier E10/</t>
  </si>
  <si>
    <t>_</t>
  </si>
  <si>
    <t>Flight</t>
  </si>
  <si>
    <t>AVAAZ3</t>
  </si>
  <si>
    <t>Prime de Panier E9/</t>
  </si>
  <si>
    <t>E9</t>
  </si>
  <si>
    <t>Achat rafraichissement et repas/E8</t>
  </si>
  <si>
    <t>Transport Charlotte -buro-banque-Aller et Retour</t>
  </si>
  <si>
    <t>Achat Repas  et Raffraichissements/E7</t>
  </si>
  <si>
    <t>Achat Repas  et Raffraichissements/E9</t>
  </si>
  <si>
    <t xml:space="preserve">Lawyer fees </t>
  </si>
  <si>
    <t>Solde Sur Honoraire Avocat Maitre Cissé</t>
  </si>
  <si>
    <t>Frais de réparation ordinateur portable Juriste/Maktar</t>
  </si>
  <si>
    <t>04/12/SALFF01</t>
  </si>
  <si>
    <t>04/112/SALF16F02</t>
  </si>
  <si>
    <t>04/12/SALF16FAH</t>
  </si>
  <si>
    <t>Transport Maktar juriste -Bureau-yasser-Bureau</t>
  </si>
  <si>
    <t>Achat Eau Kiréne Bureau 15 packs de bouteille de 1,5 L er 15 Packs de 10 Litres</t>
  </si>
  <si>
    <t>Transport Cécile -Bureau-Tribunal-ville-Numérika-Interpol</t>
  </si>
  <si>
    <t>04/12/SALF06F03</t>
  </si>
  <si>
    <t>Transport Charlotte -Aéroport-Bureau</t>
  </si>
  <si>
    <t>04/12/SALF06FAH</t>
  </si>
  <si>
    <t>04/12/SALF02FAH</t>
  </si>
  <si>
    <t>04/12/SALF01FAH</t>
  </si>
  <si>
    <t>Transport  Michel semaine 5 jrs</t>
  </si>
  <si>
    <t>05/12/SALF06F04</t>
  </si>
  <si>
    <t xml:space="preserve">Achat Carburant E7  Pr déplacement/invest; </t>
  </si>
  <si>
    <t>05/12/SALF16F05</t>
  </si>
  <si>
    <t>Achat objet d'art/statuette/E7</t>
  </si>
  <si>
    <t xml:space="preserve">Transport  Michel-SGBS-BUREAU </t>
  </si>
  <si>
    <t>Acompte sur confection / Bureau charlotte/un montant total de 120000/Djiby</t>
  </si>
  <si>
    <t>Acompte sur confection / 03 chaise de bureau/un montant total de 60000/Diop</t>
  </si>
  <si>
    <t>06/12/SALF06F06</t>
  </si>
  <si>
    <t>Transport -Juriste-Bureau-DEEF-Adm.Pénitentiaire-direction-Bureau/matin</t>
  </si>
  <si>
    <t>Transport -Juriste-Sékhou vony-Bureau-ministére de l'intérieur-Bureau/soir</t>
  </si>
  <si>
    <t>Transport Michel-Courses -Maison -Agence de location-Colobane -BUREAU</t>
  </si>
  <si>
    <t>Transport Cécile -Bureau-ville-Bureau/Avec BAGAGE</t>
  </si>
  <si>
    <t>Achat divers matériel et articles et produits d'entretion/pour le bureau</t>
  </si>
  <si>
    <t>Billet D'avion Charlotte/France</t>
  </si>
  <si>
    <t>Forfait informatique Lucas</t>
  </si>
  <si>
    <t>Frais envoi western union</t>
  </si>
  <si>
    <t>Transport Michel-Courses -Bureau-SGBS-Aéroport-Bureau</t>
  </si>
  <si>
    <t>Transport Michel semaine 5 jous</t>
  </si>
  <si>
    <t>Transport intérieur Global E10 /Invest.-Sur Tamba/3jrs</t>
  </si>
  <si>
    <t>logement Hotel 02 nuitée/E9 et E10/invest,Tamba</t>
  </si>
  <si>
    <t>Transport intérieur Global E9 /Invest.-Sur Tamba/3jrs</t>
  </si>
  <si>
    <t>Transport intérieur Global E04/Invest.-Sur koungheul /3jrs</t>
  </si>
  <si>
    <t>Transport intérieur Global E8/Invest.-Sur koungheul /3jrs</t>
  </si>
  <si>
    <t>Transport juriste -Bureau-MEDD-DAP-Bureau</t>
  </si>
  <si>
    <t>Transport pour 02 jour E4/</t>
  </si>
  <si>
    <t xml:space="preserve">Ticket péage pour l'autoroute </t>
  </si>
  <si>
    <t>08/12/SALF06FAH</t>
  </si>
  <si>
    <t>11/12/SALF17F10</t>
  </si>
  <si>
    <t xml:space="preserve">Achat Gazoil pour déplacement E7 et E10 pr investi, Dakar-Bayakh-Dakar </t>
  </si>
  <si>
    <t>04/12/SALF08FAH</t>
  </si>
  <si>
    <t>05/12/SALF16FAH</t>
  </si>
  <si>
    <t>06/12/SALF20FAH</t>
  </si>
  <si>
    <t>06/12/SALF16F07</t>
  </si>
  <si>
    <t>06/12/SALF16FAH</t>
  </si>
  <si>
    <t>06/12/SALF16F08</t>
  </si>
  <si>
    <t>08/12/SALF0F09</t>
  </si>
  <si>
    <t>11/12/SALF08FAH</t>
  </si>
  <si>
    <t>11/12/SALF19FAH</t>
  </si>
  <si>
    <t>11/12/SALF17FAH</t>
  </si>
  <si>
    <t>11/12/SALF08F11</t>
  </si>
  <si>
    <t>11/12/SALF02FAH</t>
  </si>
  <si>
    <t>11/12/SALF02F12</t>
  </si>
  <si>
    <t>11/12/SALF01F13</t>
  </si>
  <si>
    <t>11/12/SALF0F14</t>
  </si>
  <si>
    <t>11/12/SALF06FAH</t>
  </si>
  <si>
    <t>12/12/SALF16FAH</t>
  </si>
  <si>
    <t>12/12/SALF08FAH</t>
  </si>
  <si>
    <t>13/12/SALF16F16</t>
  </si>
  <si>
    <t>13/12/SALF16F17</t>
  </si>
  <si>
    <t>13/12/SALF16F18</t>
  </si>
  <si>
    <t>11/12/SALF06F14bis</t>
  </si>
  <si>
    <t>13/12/SALF08FAH</t>
  </si>
  <si>
    <t>Transport pour 01 jour E4/</t>
  </si>
  <si>
    <t>Transport Michel-Courses -Bureau-UNO-NIACE-Arati-inpect°-Sénélec-Bureau</t>
  </si>
  <si>
    <t>14/12/SALF06FAH</t>
  </si>
  <si>
    <t>Transport juriste Bassirou -Bureau-Mariste -Bureau</t>
  </si>
  <si>
    <t>14/12/SALF15FAH</t>
  </si>
  <si>
    <t>08/12/SALF0F15</t>
  </si>
  <si>
    <t>Loye bureau Novembre Réglé 2017</t>
  </si>
  <si>
    <t>Transport  Global E8 /Invest.-Maison-Guédiawaye et environnement-Maison/1jrs</t>
  </si>
  <si>
    <t>15/12/SALF18FAH</t>
  </si>
  <si>
    <t>15/12/SALF08FAH</t>
  </si>
  <si>
    <t>Transport  Global E04/Invest.-Sur ouakam et environnant /1jrs</t>
  </si>
  <si>
    <t>15/12/SALF17FAH</t>
  </si>
  <si>
    <t>Transport  Global E10 /Invest.-Sur Thiaroye et environnant/1jrs</t>
  </si>
  <si>
    <t>14/12/SALF0F19</t>
  </si>
  <si>
    <t>14/12/SALF0F20</t>
  </si>
  <si>
    <t>14/12/SALF0F21</t>
  </si>
  <si>
    <t>14/12/SALF0F23</t>
  </si>
  <si>
    <t>Transport  Global E9 /Invest.-Sur Tiléne/1jr</t>
  </si>
  <si>
    <t>15/12/SALF19FAH</t>
  </si>
  <si>
    <t>Transport  Global E7 /Invest.-Sur Tiléne/1jr</t>
  </si>
  <si>
    <t>15/12/SALF16FAH</t>
  </si>
  <si>
    <t>15/12/SALF06F24</t>
  </si>
  <si>
    <t>15/12/SALF06F25</t>
  </si>
  <si>
    <t>Achat 03 batterie slim 4000 MAH Micro USB d'énergie</t>
  </si>
  <si>
    <t>Transport Global /Mission Tamba /Pour 02 Juriste Bassirou et Voyni</t>
  </si>
  <si>
    <t>Prime de Panier Global/Mission Tamba /Pour 02 juristes Bassirou et Voyni</t>
  </si>
  <si>
    <t>logement Hotel 02 nuitée/Bassirou et Voyni/Mission Tamba</t>
  </si>
  <si>
    <t>Prime de Panier Global/Mission Tamba /Pour 01 juriste Papa Maktar</t>
  </si>
  <si>
    <t>Transport Global /Mission Tamba /Pour 01 Juriste Papa Maktar /Tamba et Kolda</t>
  </si>
  <si>
    <t>Transport  Global E04/Invest.-bureau-sandaga et environnement-maison  /1jrs</t>
  </si>
  <si>
    <t>Transport  Global E04/Invest.-maison-bountou pikine-guédiawaye-patte oie -maison  /1jrs</t>
  </si>
  <si>
    <t>Transport  Global E07/Invest.-maison-yoff-Almadie -Foire   /1jrs</t>
  </si>
  <si>
    <t>Transport  Global E8/Invest.-bureau-Guédiawaye-Maison   /1jrs</t>
  </si>
  <si>
    <t>sékou voyni</t>
  </si>
  <si>
    <t xml:space="preserve"> 01/12/2017</t>
  </si>
  <si>
    <t>N° D ORDRE</t>
  </si>
  <si>
    <t>DATES EMISE</t>
  </si>
  <si>
    <t>LIBELLES</t>
  </si>
  <si>
    <t>SOLDE</t>
  </si>
  <si>
    <t>SOLDE DEPART AU 01/12/2017</t>
  </si>
  <si>
    <t>Maktar</t>
  </si>
  <si>
    <t>Réparation wifi ordi juriste</t>
  </si>
  <si>
    <t>transport bureau-burotic-bureau</t>
  </si>
  <si>
    <t>achat eau kirene bureau 15 pck 1,5L et 15 bombonnes 10L</t>
  </si>
  <si>
    <t xml:space="preserve">Cécile </t>
  </si>
  <si>
    <t>Transport bureau-tribunal-ville-interpol--bureau</t>
  </si>
  <si>
    <t>transport bureau-banque-bureau</t>
  </si>
  <si>
    <t>transport bureau-aeroport-bureau</t>
  </si>
  <si>
    <t>Tr semaine</t>
  </si>
  <si>
    <t xml:space="preserve">Tr du jour </t>
  </si>
  <si>
    <t xml:space="preserve">acompte confection bureau charlotte domicile </t>
  </si>
  <si>
    <t xml:space="preserve">E7 </t>
  </si>
  <si>
    <t>Gasoil</t>
  </si>
  <si>
    <t>Budget confié enquête</t>
  </si>
  <si>
    <t>Tr bureau-deef-prison-bureau</t>
  </si>
  <si>
    <t>Tr bureau-ville-bureau achats</t>
  </si>
  <si>
    <t>Seckou</t>
  </si>
  <si>
    <t>Tr bureau-ville-bureau depots dossier</t>
  </si>
  <si>
    <t>Achat patin feutres chaise</t>
  </si>
  <si>
    <t>Tr bureau-ville-ville-bureau factures</t>
  </si>
  <si>
    <t>Tr bureau-ville-ville-ville-bureau rdv autorités</t>
  </si>
  <si>
    <t>Achat produits menage bureau 1er trimestre 2018</t>
  </si>
  <si>
    <t>billet avion France</t>
  </si>
  <si>
    <t>Régularisation forfait 2eme trim 2017 informaticien salf</t>
  </si>
  <si>
    <t xml:space="preserve">frais de w,u envoi regluaristation informaticien </t>
  </si>
  <si>
    <t>chèque n 9442619 appro caisse</t>
  </si>
  <si>
    <t>Tr bureau-ville-aeroport-ville-bureau</t>
  </si>
  <si>
    <t>Avance allocation</t>
  </si>
  <si>
    <t>Tr bureau-meed-dap-bureau</t>
  </si>
  <si>
    <t>Tr 2 jours</t>
  </si>
  <si>
    <t>gasoil enquête</t>
  </si>
  <si>
    <t>péage investig</t>
  </si>
  <si>
    <t>Budget investigation</t>
  </si>
  <si>
    <t xml:space="preserve">Budget investigation </t>
  </si>
  <si>
    <t>Tr bureau-maristes-bureau</t>
  </si>
  <si>
    <t xml:space="preserve">Tr bureau-ville-ville-bureau bons cadeaux noel team salf </t>
  </si>
  <si>
    <t xml:space="preserve">Tr bureau-burotic ville - bureau </t>
  </si>
  <si>
    <t>Facture eau+ pénalité</t>
  </si>
  <si>
    <t xml:space="preserve">achat banque energie </t>
  </si>
  <si>
    <t xml:space="preserve">Budget investig 2 jours </t>
  </si>
  <si>
    <t>chèque n 9442635 appro caisse</t>
  </si>
  <si>
    <t>Tr bureau -ville-orange-bureau</t>
  </si>
  <si>
    <t xml:space="preserve">Carburant courses ville </t>
  </si>
  <si>
    <t>Tr bureau -SGBS-bureau</t>
  </si>
  <si>
    <t>Solde menuisier bureau charlotte maison</t>
  </si>
  <si>
    <t xml:space="preserve">Frais de Wari envoi menuisier (40,000) solde bureau charlotte maison </t>
  </si>
  <si>
    <t xml:space="preserve">Tr bureau -aeroport </t>
  </si>
  <si>
    <t>envoi wari</t>
  </si>
  <si>
    <t xml:space="preserve">Tr bureau ville -bureau </t>
  </si>
  <si>
    <t xml:space="preserve">indicateur transport + forfait telephone </t>
  </si>
  <si>
    <t>epicerie meeting bureau</t>
  </si>
  <si>
    <t>Tr bureau- ville -dic-bureau</t>
  </si>
  <si>
    <t xml:space="preserve">Tr bureau-ville -ville avocat - bureau </t>
  </si>
  <si>
    <t xml:space="preserve">Bonus noel  gardien de nuit </t>
  </si>
  <si>
    <t xml:space="preserve">Bonus noel Femme de menage </t>
  </si>
  <si>
    <t xml:space="preserve">Tr bureau- ville- oranke-kirene-assureur-sgbs-bureau </t>
  </si>
  <si>
    <t xml:space="preserve">Tr Bureau-sgbs-bureau </t>
  </si>
  <si>
    <t>Tr du jour bureau</t>
  </si>
  <si>
    <t>cheque n 9442637 appro caisse</t>
  </si>
  <si>
    <t>TOTAL</t>
  </si>
  <si>
    <t>SGBS-14009815191-69</t>
  </si>
  <si>
    <t>SGBS-14019815199</t>
  </si>
  <si>
    <t>Solde comptable au 01/12/2017</t>
  </si>
  <si>
    <t>Solde comptable au 31/12/2017</t>
  </si>
  <si>
    <t>N°D'ORDRE</t>
  </si>
  <si>
    <t>DATE</t>
  </si>
  <si>
    <t>Libellés</t>
  </si>
  <si>
    <t>Débit</t>
  </si>
  <si>
    <t>Crédit</t>
  </si>
  <si>
    <t>Solde</t>
  </si>
  <si>
    <t xml:space="preserve">  SOLDE AU 01/12/2017</t>
  </si>
  <si>
    <t>carte bleue citizen visa</t>
  </si>
  <si>
    <t xml:space="preserve">carte bleue nash airport </t>
  </si>
  <si>
    <t>cheque 9442601 allocation novembre guisse samba</t>
  </si>
  <si>
    <t>cheque 9442606 allocation novembre maktar diedhiou</t>
  </si>
  <si>
    <t>cheque 8893612 presta loyer novembre bureau</t>
  </si>
  <si>
    <t>cheque 8893611 LOYER novembre bureau</t>
  </si>
  <si>
    <t>cheque 9442637 budget fonctionnement</t>
  </si>
  <si>
    <t>Virement reçu EAGLE AVAAZ</t>
  </si>
  <si>
    <t xml:space="preserve">frais de transfert eagle grant </t>
  </si>
  <si>
    <t>cheque 9442632 allocation DECEMBRE camara</t>
  </si>
  <si>
    <t>cheque 9442635 budget fonctionnement</t>
  </si>
  <si>
    <t>cheque 9442634 allocation DECEMBRE guisse samba</t>
  </si>
  <si>
    <t xml:space="preserve">cheque 9442626 salaire decembre Cécile </t>
  </si>
  <si>
    <t xml:space="preserve">cheque 9442636 prestation touré john decembre </t>
  </si>
  <si>
    <t>cheque 9442630 allocation DECEMBRE seckou voyni</t>
  </si>
  <si>
    <t>cheque 9442631 allocation DECEMBRE soba koulibaly</t>
  </si>
  <si>
    <t>cheque 9442633 allocation DECEMBRE doucouré mory</t>
  </si>
  <si>
    <t>cheque 9442628 allocation DECEMBRE bassirou diagne</t>
  </si>
  <si>
    <t>cheque 9442627 salaire decembre michel senghor</t>
  </si>
  <si>
    <t>cheque 9442625 salaire decembre houpline charlotte</t>
  </si>
  <si>
    <t>cheque 9442611presta loyer novembre bureau</t>
  </si>
  <si>
    <t>cheque 9442610  LOYER novembre bureau</t>
  </si>
  <si>
    <t>cheque 9442629 allocation DECEMBRE diedhiou</t>
  </si>
  <si>
    <t>cheque 8893624 allocation novembre sokhoba koulibaly</t>
  </si>
  <si>
    <t>Carte bleue HD PROTECH</t>
  </si>
  <si>
    <t>cheque 9442619 budget fonctionnement</t>
  </si>
  <si>
    <t>cheque 9442623 BONS CADEAUX PERSONNEL uno</t>
  </si>
  <si>
    <t>cheque 944262I avance sur salaire decembre senghor (vol 100,000)</t>
  </si>
  <si>
    <t>cheque 9442622 avance MPS</t>
  </si>
  <si>
    <t>cheque 9442616 presta noflaay dec</t>
  </si>
  <si>
    <t>cheque 9442615 POA</t>
  </si>
  <si>
    <t>cheque 9442613 avance maitre cisse cas mbour</t>
  </si>
  <si>
    <t>Total Des Mouvements Bancaires au 31/12/2017</t>
  </si>
  <si>
    <t xml:space="preserve">Frais bancaires </t>
  </si>
  <si>
    <t>cheque 8893623 prestation de service novembre</t>
  </si>
  <si>
    <t>CH8893623 Honoraires E4</t>
  </si>
  <si>
    <t>Carte bleu, frais visa Kenya Charlotte</t>
  </si>
  <si>
    <t>Travel Expenses</t>
  </si>
  <si>
    <t>Carte bleu, frais hotel Mr Abba Sonko CITES</t>
  </si>
  <si>
    <t>Travel Subsistence</t>
  </si>
  <si>
    <t>Policy &amp; External Relations</t>
  </si>
  <si>
    <t>CH9442601 allocations novembre E8</t>
  </si>
  <si>
    <t>CH9442606 allocations novembre Maktar</t>
  </si>
  <si>
    <t>Frais bancaires</t>
  </si>
  <si>
    <t>Ch8893612 Prestation sur Loyer Novembre 2017</t>
  </si>
  <si>
    <t>Frais transfert grant reçu EAGLE</t>
  </si>
  <si>
    <t>CH2615 POA/Divers articles et Fourniture de buro</t>
  </si>
  <si>
    <t>CH2615 POA Retroprojecteur Epson 3000 Lumens</t>
  </si>
  <si>
    <t>CH2615 POA Imprimante multifonction HP2130</t>
  </si>
  <si>
    <t>CH2615 POA Tableau blanc pivotant mobile 120x150</t>
  </si>
  <si>
    <t>CH2615 POA Souris mobiles sans fil</t>
  </si>
  <si>
    <t>CH2616 Prestation Femme de Ménage Novembre</t>
  </si>
  <si>
    <t>CH2622 MPS Gagdget et d'article pour les Partenaires Acompte</t>
  </si>
  <si>
    <t>CH2623 Bon D'achat pour Cadeau de Noél/Personnel/Chez le Groupe UNO</t>
  </si>
  <si>
    <t>RGLT carte fact HD Protect Achat carte mémoire SD 32GO et Porte clés caméra espion 1080P</t>
  </si>
  <si>
    <t>RGLT carte fact HD Protect Achat carte mémoire SD 32GO et Caméra espion clé voiture 720P</t>
  </si>
  <si>
    <t>CH2632 Allocation E10 décembre</t>
  </si>
  <si>
    <t>CH2634 Allocation E8 décembre</t>
  </si>
  <si>
    <t>CH2626 Salaire Cécile décembre</t>
  </si>
  <si>
    <t>CH2636 Allocation E4 décembre</t>
  </si>
  <si>
    <t>CH2630 Allocation Seckou décembre</t>
  </si>
  <si>
    <t>CH2631 Allocation E7 décembre</t>
  </si>
  <si>
    <t>CH2633 Allocation E9 décembre</t>
  </si>
  <si>
    <t>CH2628 Allocation Bassirou décembre</t>
  </si>
  <si>
    <t>CH2627 Salaire Michel décembre</t>
  </si>
  <si>
    <t>CH2625 Salaire Charlotte décembre</t>
  </si>
  <si>
    <t>CH3624 Allocation E7 Novembre</t>
  </si>
  <si>
    <t>CH2611 Prestation loyer bureau décembre</t>
  </si>
  <si>
    <t>CH2610 Loyer bureau décembre</t>
  </si>
  <si>
    <t>CH2629 Allocation diedhiou décembre</t>
  </si>
  <si>
    <t>Frais bancaires compte n°2</t>
  </si>
  <si>
    <t>SGBS-2</t>
  </si>
  <si>
    <t>Transport Maison-bureau-maison</t>
  </si>
  <si>
    <t>Courses ville  E7 pour achat patin /protection chaises/matin</t>
  </si>
  <si>
    <t>Achat patin FEUTRE POUR CHAISES E7</t>
  </si>
  <si>
    <t>Achat patin FEUTRE POUR CHAISES/E7/soir pour complément</t>
  </si>
  <si>
    <t>Bonus fin d'année E9</t>
  </si>
  <si>
    <t>Bonus fin d'année E10</t>
  </si>
  <si>
    <t>Facture eau+ pénalités</t>
  </si>
  <si>
    <t>Transport Michel bureau-burotic ville-bureau</t>
  </si>
  <si>
    <t>Bonus fin d'année Bassirou</t>
  </si>
  <si>
    <t>Bonus fin d'année Maktar</t>
  </si>
  <si>
    <t>Bonus fin d'année Seckou</t>
  </si>
  <si>
    <t>Transport bureau-ville-orange-bureau</t>
  </si>
  <si>
    <t>Achat carburant E7  courses en ville</t>
  </si>
  <si>
    <t>Transport bureau-SGBS-Bureau</t>
  </si>
  <si>
    <t>Solde facture menuisier bureau Charlotte</t>
  </si>
  <si>
    <t>Frais wari envoi paiement menuisier</t>
  </si>
  <si>
    <t>Transfer Fees</t>
  </si>
  <si>
    <t>Taxi bureau- aéroport Charlotte</t>
  </si>
  <si>
    <t>Envoi wari Luc</t>
  </si>
  <si>
    <t>Transport bureau-centre ville-bureau</t>
  </si>
  <si>
    <t>Trust building informateur transport+telephone</t>
  </si>
  <si>
    <t>Achat produits alimentaires réunion bureau</t>
  </si>
  <si>
    <t>Taxi bureau- centre ville-bureau Cécile</t>
  </si>
  <si>
    <t>Bonus noel gardien de nuit</t>
  </si>
  <si>
    <t>Bonus noel femme de ménage</t>
  </si>
  <si>
    <t>Transport bureau-centre ville-orange-assurances-sgbs-bureau</t>
  </si>
  <si>
    <t>Transport bureau-sgbs-bureau</t>
  </si>
  <si>
    <t>Transport bureau-maison-bureau</t>
  </si>
  <si>
    <t>Paiement espèces Salaire Cécile 12/17</t>
  </si>
  <si>
    <t>Détails</t>
  </si>
  <si>
    <t>Type de dépenses</t>
  </si>
  <si>
    <t xml:space="preserve">Department </t>
  </si>
  <si>
    <t>Salaire décembre 2017</t>
  </si>
  <si>
    <t>ENTREE</t>
  </si>
  <si>
    <t>SORTIE</t>
  </si>
  <si>
    <t>cheque 944262I avance sur salaire decembre senghor</t>
  </si>
  <si>
    <t>Avance Michel</t>
  </si>
  <si>
    <t>Acompte confection 3 chaises</t>
  </si>
  <si>
    <t>Retour caisse budget E9</t>
  </si>
  <si>
    <t>Budget investigation E10</t>
  </si>
  <si>
    <t>Budget investigation E9</t>
  </si>
  <si>
    <t>logement Hotel 02 nuitée/E4 invest,koungueul</t>
  </si>
  <si>
    <t>Tr du jour</t>
  </si>
  <si>
    <t>Retour caisse budget E8</t>
  </si>
  <si>
    <t>Trust Building/E8</t>
  </si>
  <si>
    <t>Transport  Global E8/Invest.-bureau-Lac rose-Maison   /1jrs</t>
  </si>
  <si>
    <t xml:space="preserve">Retour budget caisse </t>
  </si>
  <si>
    <t>Transport bureau-pikine-bureau</t>
  </si>
  <si>
    <t>Trust Building E9</t>
  </si>
  <si>
    <t>Achat statuette E7</t>
  </si>
  <si>
    <t xml:space="preserve">Budget investig 1 jour </t>
  </si>
  <si>
    <t>Complément budget</t>
  </si>
  <si>
    <t>Achat petites statuettes/E7</t>
  </si>
  <si>
    <t>Trust building E10</t>
  </si>
  <si>
    <t>Transport bureau-marché-maison</t>
  </si>
  <si>
    <t>Transport maison-garage bus-maison</t>
  </si>
  <si>
    <t>Budgets juristes meeting region Bassirou+Seckou+Maktar</t>
  </si>
  <si>
    <t>Tr SGBS-Bureau</t>
  </si>
  <si>
    <t>Retour budget caisse juristes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</si>
</sst>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3" fillId="0" borderId="1" xfId="1" applyNumberFormat="1" applyFont="1" applyBorder="1"/>
    <xf numFmtId="14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3" fillId="0" borderId="0" xfId="0" applyFont="1"/>
    <xf numFmtId="164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/>
    <xf numFmtId="165" fontId="4" fillId="5" borderId="1" xfId="3" applyNumberFormat="1" applyFont="1" applyFill="1" applyBorder="1"/>
    <xf numFmtId="165" fontId="4" fillId="0" borderId="1" xfId="3" applyNumberFormat="1" applyFont="1" applyFill="1" applyBorder="1"/>
    <xf numFmtId="14" fontId="3" fillId="6" borderId="1" xfId="4" applyNumberFormat="1" applyFont="1" applyFill="1" applyBorder="1"/>
    <xf numFmtId="164" fontId="3" fillId="6" borderId="1" xfId="4" applyNumberFormat="1" applyFont="1" applyFill="1" applyBorder="1"/>
    <xf numFmtId="165" fontId="3" fillId="6" borderId="1" xfId="3" applyNumberFormat="1" applyFont="1" applyFill="1" applyBorder="1"/>
    <xf numFmtId="165" fontId="4" fillId="6" borderId="1" xfId="3" applyNumberFormat="1" applyFont="1" applyFill="1" applyBorder="1"/>
    <xf numFmtId="14" fontId="3" fillId="7" borderId="0" xfId="4" applyNumberFormat="1" applyFont="1" applyFill="1" applyBorder="1"/>
    <xf numFmtId="165" fontId="3" fillId="7" borderId="0" xfId="3" applyNumberFormat="1" applyFont="1" applyFill="1" applyBorder="1"/>
    <xf numFmtId="43" fontId="3" fillId="7" borderId="0" xfId="3" applyNumberFormat="1" applyFont="1" applyFill="1" applyBorder="1"/>
    <xf numFmtId="43" fontId="3" fillId="3" borderId="1" xfId="3" applyNumberFormat="1" applyFont="1" applyFill="1" applyBorder="1"/>
    <xf numFmtId="165" fontId="6" fillId="7" borderId="0" xfId="3" applyNumberFormat="1" applyFont="1" applyFill="1" applyBorder="1" applyAlignment="1">
      <alignment horizontal="center" vertical="center"/>
    </xf>
    <xf numFmtId="166" fontId="3" fillId="7" borderId="0" xfId="3" applyNumberFormat="1" applyFont="1" applyFill="1" applyBorder="1"/>
    <xf numFmtId="0" fontId="5" fillId="8" borderId="0" xfId="4" applyFont="1" applyFill="1"/>
    <xf numFmtId="43" fontId="4" fillId="0" borderId="0" xfId="3" applyNumberFormat="1" applyFont="1"/>
    <xf numFmtId="167" fontId="5" fillId="0" borderId="2" xfId="4" applyNumberFormat="1" applyFont="1" applyBorder="1"/>
    <xf numFmtId="167" fontId="5" fillId="0" borderId="3" xfId="4" applyNumberFormat="1" applyFont="1" applyBorder="1"/>
    <xf numFmtId="43" fontId="3" fillId="7" borderId="3" xfId="3" applyNumberFormat="1" applyFont="1" applyFill="1" applyBorder="1"/>
    <xf numFmtId="165" fontId="3" fillId="0" borderId="0" xfId="1" applyNumberFormat="1" applyFont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3" fillId="0" borderId="7" xfId="1" applyNumberFormat="1" applyFont="1" applyBorder="1"/>
    <xf numFmtId="43" fontId="4" fillId="0" borderId="10" xfId="3" applyNumberFormat="1" applyFont="1" applyBorder="1"/>
    <xf numFmtId="43" fontId="3" fillId="7" borderId="11" xfId="3" applyNumberFormat="1" applyFont="1" applyFill="1" applyBorder="1"/>
    <xf numFmtId="14" fontId="3" fillId="7" borderId="12" xfId="4" applyNumberFormat="1" applyFont="1" applyFill="1" applyBorder="1"/>
    <xf numFmtId="165" fontId="3" fillId="7" borderId="12" xfId="3" applyNumberFormat="1" applyFont="1" applyFill="1" applyBorder="1"/>
    <xf numFmtId="43" fontId="3" fillId="7" borderId="12" xfId="3" applyNumberFormat="1" applyFont="1" applyFill="1" applyBorder="1"/>
    <xf numFmtId="43" fontId="3" fillId="7" borderId="5" xfId="3" applyNumberFormat="1" applyFont="1" applyFill="1" applyBorder="1"/>
    <xf numFmtId="14" fontId="3" fillId="7" borderId="6" xfId="4" applyNumberFormat="1" applyFont="1" applyFill="1" applyBorder="1"/>
    <xf numFmtId="165" fontId="3" fillId="7" borderId="7" xfId="3" applyNumberFormat="1" applyFont="1" applyFill="1" applyBorder="1"/>
    <xf numFmtId="14" fontId="3" fillId="7" borderId="8" xfId="4" applyNumberFormat="1" applyFont="1" applyFill="1" applyBorder="1"/>
    <xf numFmtId="165" fontId="3" fillId="7" borderId="13" xfId="3" applyNumberFormat="1" applyFont="1" applyFill="1" applyBorder="1"/>
    <xf numFmtId="166" fontId="3" fillId="7" borderId="13" xfId="3" applyNumberFormat="1" applyFont="1" applyFill="1" applyBorder="1"/>
    <xf numFmtId="165" fontId="3" fillId="7" borderId="9" xfId="3" applyNumberFormat="1" applyFont="1" applyFill="1" applyBorder="1"/>
    <xf numFmtId="43" fontId="6" fillId="7" borderId="12" xfId="3" applyFont="1" applyFill="1" applyBorder="1"/>
    <xf numFmtId="165" fontId="3" fillId="0" borderId="0" xfId="1" applyNumberFormat="1" applyFont="1" applyAlignment="1">
      <alignment horizontal="center"/>
    </xf>
    <xf numFmtId="165" fontId="7" fillId="0" borderId="0" xfId="1" applyNumberFormat="1" applyFont="1"/>
    <xf numFmtId="43" fontId="3" fillId="0" borderId="0" xfId="0" applyNumberFormat="1" applyFont="1"/>
    <xf numFmtId="165" fontId="6" fillId="7" borderId="0" xfId="3" applyNumberFormat="1" applyFont="1" applyFill="1" applyBorder="1"/>
    <xf numFmtId="166" fontId="6" fillId="7" borderId="0" xfId="3" applyNumberFormat="1" applyFont="1" applyFill="1" applyBorder="1"/>
    <xf numFmtId="43" fontId="6" fillId="3" borderId="1" xfId="3" applyNumberFormat="1" applyFont="1" applyFill="1" applyBorder="1"/>
    <xf numFmtId="165" fontId="6" fillId="0" borderId="1" xfId="1" applyNumberFormat="1" applyFont="1" applyBorder="1"/>
    <xf numFmtId="165" fontId="6" fillId="0" borderId="6" xfId="1" applyNumberFormat="1" applyFont="1" applyBorder="1"/>
    <xf numFmtId="165" fontId="6" fillId="0" borderId="7" xfId="1" applyNumberFormat="1" applyFont="1" applyBorder="1"/>
    <xf numFmtId="165" fontId="6" fillId="0" borderId="0" xfId="1" applyNumberFormat="1" applyFont="1"/>
    <xf numFmtId="165" fontId="6" fillId="0" borderId="8" xfId="1" applyNumberFormat="1" applyFont="1" applyBorder="1"/>
    <xf numFmtId="165" fontId="6" fillId="0" borderId="9" xfId="1" applyNumberFormat="1" applyFont="1" applyBorder="1"/>
    <xf numFmtId="0" fontId="0" fillId="0" borderId="0" xfId="0" applyFont="1" applyFill="1" applyBorder="1"/>
    <xf numFmtId="0" fontId="0" fillId="2" borderId="0" xfId="0" applyFont="1" applyFill="1" applyBorder="1"/>
    <xf numFmtId="165" fontId="3" fillId="0" borderId="8" xfId="1" applyNumberFormat="1" applyFont="1" applyBorder="1"/>
    <xf numFmtId="165" fontId="6" fillId="0" borderId="0" xfId="1" applyNumberFormat="1" applyFont="1" applyBorder="1"/>
    <xf numFmtId="0" fontId="8" fillId="0" borderId="0" xfId="0" applyNumberFormat="1" applyFont="1" applyFill="1" applyBorder="1" applyAlignment="1">
      <alignment horizontal="left" vertical="center"/>
    </xf>
    <xf numFmtId="165" fontId="4" fillId="5" borderId="1" xfId="3" applyNumberFormat="1" applyFont="1" applyFill="1" applyBorder="1" applyAlignment="1">
      <alignment horizontal="center"/>
    </xf>
    <xf numFmtId="165" fontId="3" fillId="6" borderId="1" xfId="3" applyNumberFormat="1" applyFont="1" applyFill="1" applyBorder="1" applyAlignment="1">
      <alignment horizontal="center"/>
    </xf>
    <xf numFmtId="165" fontId="3" fillId="6" borderId="1" xfId="1" applyNumberFormat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9" fillId="0" borderId="0" xfId="0" applyFont="1" applyFill="1" applyBorder="1"/>
    <xf numFmtId="0" fontId="9" fillId="2" borderId="0" xfId="0" applyFont="1" applyFill="1" applyBorder="1"/>
    <xf numFmtId="165" fontId="10" fillId="0" borderId="0" xfId="1" applyNumberFormat="1" applyFont="1" applyBorder="1"/>
    <xf numFmtId="0" fontId="8" fillId="2" borderId="0" xfId="0" applyFont="1" applyFill="1" applyBorder="1"/>
    <xf numFmtId="2" fontId="8" fillId="2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/>
    <xf numFmtId="0" fontId="3" fillId="0" borderId="0" xfId="0" applyFont="1" applyBorder="1"/>
    <xf numFmtId="0" fontId="5" fillId="0" borderId="1" xfId="0" applyFont="1" applyBorder="1"/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/>
    <xf numFmtId="0" fontId="3" fillId="2" borderId="1" xfId="0" applyFont="1" applyFill="1" applyBorder="1"/>
    <xf numFmtId="3" fontId="5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5" fontId="3" fillId="2" borderId="1" xfId="1" applyNumberFormat="1" applyFont="1" applyFill="1" applyBorder="1"/>
    <xf numFmtId="0" fontId="3" fillId="2" borderId="17" xfId="0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165" fontId="6" fillId="0" borderId="1" xfId="1" applyNumberFormat="1" applyFont="1" applyFill="1" applyBorder="1" applyAlignment="1">
      <alignment horizontal="center"/>
    </xf>
    <xf numFmtId="165" fontId="4" fillId="0" borderId="0" xfId="1" applyNumberFormat="1" applyFont="1" applyFill="1"/>
    <xf numFmtId="14" fontId="5" fillId="2" borderId="1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" xfId="0" applyFont="1" applyFill="1" applyBorder="1"/>
    <xf numFmtId="165" fontId="5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/>
    <xf numFmtId="0" fontId="3" fillId="0" borderId="0" xfId="0" applyFont="1" applyFill="1"/>
    <xf numFmtId="0" fontId="6" fillId="0" borderId="1" xfId="0" applyFont="1" applyFill="1" applyBorder="1"/>
    <xf numFmtId="165" fontId="6" fillId="0" borderId="1" xfId="1" applyNumberFormat="1" applyFont="1" applyFill="1" applyBorder="1"/>
    <xf numFmtId="0" fontId="4" fillId="0" borderId="1" xfId="0" applyFont="1" applyFill="1" applyBorder="1"/>
    <xf numFmtId="14" fontId="3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1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0" fontId="5" fillId="10" borderId="1" xfId="0" applyFont="1" applyFill="1" applyBorder="1"/>
    <xf numFmtId="3" fontId="5" fillId="10" borderId="1" xfId="0" applyNumberFormat="1" applyFont="1" applyFill="1" applyBorder="1"/>
    <xf numFmtId="165" fontId="5" fillId="10" borderId="1" xfId="1" applyNumberFormat="1" applyFont="1" applyFill="1" applyBorder="1"/>
    <xf numFmtId="3" fontId="5" fillId="10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/>
    </xf>
    <xf numFmtId="165" fontId="3" fillId="0" borderId="0" xfId="1" applyNumberFormat="1" applyFont="1" applyFill="1"/>
    <xf numFmtId="165" fontId="9" fillId="0" borderId="0" xfId="1" applyNumberFormat="1" applyFont="1" applyFill="1"/>
    <xf numFmtId="165" fontId="1" fillId="0" borderId="0" xfId="1" applyNumberFormat="1" applyFont="1" applyFill="1"/>
    <xf numFmtId="165" fontId="10" fillId="0" borderId="0" xfId="1" applyNumberFormat="1" applyFont="1" applyFill="1" applyBorder="1"/>
    <xf numFmtId="14" fontId="3" fillId="7" borderId="4" xfId="4" applyNumberFormat="1" applyFont="1" applyFill="1" applyBorder="1" applyAlignment="1"/>
    <xf numFmtId="14" fontId="3" fillId="7" borderId="6" xfId="4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6" fillId="0" borderId="1" xfId="0" applyFont="1" applyFill="1" applyBorder="1" applyAlignment="1"/>
    <xf numFmtId="165" fontId="6" fillId="2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14" fontId="3" fillId="0" borderId="1" xfId="0" applyNumberFormat="1" applyFont="1" applyFill="1" applyBorder="1" applyAlignment="1">
      <alignment horizontal="center"/>
    </xf>
    <xf numFmtId="0" fontId="6" fillId="0" borderId="10" xfId="0" applyFont="1" applyFill="1" applyBorder="1" applyAlignment="1"/>
    <xf numFmtId="168" fontId="6" fillId="0" borderId="1" xfId="1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0" borderId="17" xfId="0" applyFont="1" applyBorder="1"/>
    <xf numFmtId="165" fontId="3" fillId="0" borderId="17" xfId="1" applyNumberFormat="1" applyFont="1" applyBorder="1"/>
    <xf numFmtId="0" fontId="3" fillId="0" borderId="19" xfId="0" applyFont="1" applyBorder="1"/>
    <xf numFmtId="165" fontId="3" fillId="0" borderId="19" xfId="1" applyNumberFormat="1" applyFont="1" applyBorder="1"/>
    <xf numFmtId="165" fontId="3" fillId="0" borderId="20" xfId="1" applyNumberFormat="1" applyFont="1" applyBorder="1"/>
    <xf numFmtId="165" fontId="7" fillId="0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65" fontId="5" fillId="0" borderId="11" xfId="1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165" fontId="6" fillId="0" borderId="0" xfId="1" applyNumberFormat="1" applyFont="1" applyFill="1" applyAlignment="1">
      <alignment horizontal="center"/>
    </xf>
    <xf numFmtId="0" fontId="11" fillId="2" borderId="0" xfId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14" fontId="3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2" borderId="0" xfId="0" applyFont="1" applyFill="1" applyBorder="1"/>
    <xf numFmtId="0" fontId="3" fillId="9" borderId="0" xfId="0" applyFont="1" applyFill="1" applyBorder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14" fontId="6" fillId="2" borderId="0" xfId="0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43" fontId="3" fillId="0" borderId="0" xfId="1" applyNumberFormat="1" applyFont="1"/>
    <xf numFmtId="165" fontId="3" fillId="0" borderId="0" xfId="0" applyNumberFormat="1" applyFont="1"/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BUI" refreshedDate="43116.7349525463" createdVersion="4" refreshedVersion="4" minRefreshableVersion="3" recordCount="180">
  <cacheSource type="worksheet">
    <worksheetSource ref="A1:I1048576" sheet="DATADEC17"/>
  </cacheSource>
  <cacheFields count="9">
    <cacheField name="Date" numFmtId="0">
      <sharedItems containsNonDate="0" containsDate="1" containsString="0" containsBlank="1" minDate="2017-12-01T00:00:00" maxDate="2017-12-30T00:00:00"/>
    </cacheField>
    <cacheField name="Détails" numFmtId="0">
      <sharedItems containsBlank="1"/>
    </cacheField>
    <cacheField name="Type de dépenses" numFmtId="0">
      <sharedItems containsBlank="1"/>
    </cacheField>
    <cacheField name="Department " numFmtId="0">
      <sharedItems containsBlank="1"/>
    </cacheField>
    <cacheField name="spent" numFmtId="165">
      <sharedItems containsString="0" containsBlank="1" containsNumber="1" containsInteger="1" minValue="1000" maxValue="1200000"/>
    </cacheField>
    <cacheField name="nom" numFmtId="0">
      <sharedItems containsBlank="1" count="29">
        <s v="SGBS"/>
        <s v="Maktar"/>
        <s v="Michel"/>
        <s v="Cécile"/>
        <s v="Charlotte"/>
        <s v="E4"/>
        <s v="E7"/>
        <s v="Bassirou"/>
        <s v="Seckou"/>
        <s v="E10"/>
        <s v="E9"/>
        <s v="E8"/>
        <s v="SGBS-2"/>
        <m/>
        <s v="Lucas" u="1"/>
        <s v="E11" u="1"/>
        <s v="Cecile" u="1"/>
        <s v="E2" u="1"/>
        <s v="E6" u="1"/>
        <s v="seynabou" u="1"/>
        <s v="Alioune" u="1"/>
        <s v="Papa Maktar" u="1"/>
        <s v="Alain" u="1"/>
        <s v="E3" u="1"/>
        <s v="E5" u="1"/>
        <s v="CBAO" u="1"/>
        <s v="Mody" u="1"/>
        <s v="Aimé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BUI" refreshedDate="43116.734953125" createdVersion="5" refreshedVersion="4" minRefreshableVersion="3" recordCount="180">
  <cacheSource type="worksheet">
    <worksheetSource ref="A1:G1048576" sheet="DATADEC17"/>
  </cacheSource>
  <cacheFields count="7">
    <cacheField name="Date" numFmtId="0">
      <sharedItems containsNonDate="0" containsDate="1" containsString="0" containsBlank="1" minDate="2017-12-01T00:00:00" maxDate="2017-12-30T00:00:00"/>
    </cacheField>
    <cacheField name="Détails" numFmtId="0">
      <sharedItems containsBlank="1"/>
    </cacheField>
    <cacheField name="Type de dépenses" numFmtId="0">
      <sharedItems containsBlank="1"/>
    </cacheField>
    <cacheField name="Department " numFmtId="0">
      <sharedItems containsBlank="1"/>
    </cacheField>
    <cacheField name="spent" numFmtId="165">
      <sharedItems containsString="0" containsBlank="1" containsNumber="1" containsInteger="1" minValue="1000" maxValue="1200000"/>
    </cacheField>
    <cacheField name="nom" numFmtId="0">
      <sharedItems containsBlank="1"/>
    </cacheField>
    <cacheField name="donor" numFmtId="0">
      <sharedItems containsBlank="1" count="12">
        <s v="AVAAZ3"/>
        <m/>
        <s v="BONDERMAN 7" u="1"/>
        <s v="BONDERMAN 5" u="1"/>
        <s v="USFWS EAGLE1" u="1"/>
        <s v="USFWS EAGLE2" u="1"/>
        <s v="USWFS EAGLE 3" u="1"/>
        <s v="USWFS EAGLE3" u="1"/>
        <s v="BONDERMAN 6" u="1"/>
        <s v="BORNFREE" u="1"/>
        <s v="BONDERMAN 4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d v="2017-12-01T00:00:00"/>
    <s v="CH8893623 Honoraires E4"/>
    <s v="Personnel"/>
    <s v="Investigation"/>
    <n v="90000"/>
    <x v="0"/>
    <s v="AVAAZ3"/>
    <s v="04/12/SALFF01"/>
    <s v="oui"/>
  </r>
  <r>
    <d v="2017-12-01T00:00:00"/>
    <s v="Carte bleu, frais visa Kenya Charlotte"/>
    <s v="Travel Expenses"/>
    <s v="Management"/>
    <n v="29078"/>
    <x v="0"/>
    <s v="AVAAZ3"/>
    <m/>
    <s v="oui"/>
  </r>
  <r>
    <d v="2017-12-01T00:00:00"/>
    <s v="Carte bleu, frais hotel Mr Abba Sonko CITES"/>
    <s v="Travel Subsistence"/>
    <s v="Policy &amp; External Relations"/>
    <n v="30538"/>
    <x v="0"/>
    <s v="AVAAZ3"/>
    <m/>
    <s v="oui"/>
  </r>
  <r>
    <d v="2017-12-01T00:00:00"/>
    <s v="CH9442601 allocations novembre E8"/>
    <s v="Personnel"/>
    <s v="Investigation"/>
    <n v="82708"/>
    <x v="0"/>
    <s v="AVAAZ3"/>
    <m/>
    <s v="oui"/>
  </r>
  <r>
    <d v="2017-12-01T00:00:00"/>
    <s v="CH9442606 allocations novembre Maktar"/>
    <s v="Personnel"/>
    <s v="Legal"/>
    <n v="92893"/>
    <x v="0"/>
    <s v="AVAAZ3"/>
    <m/>
    <s v="oui"/>
  </r>
  <r>
    <d v="2017-12-01T00:00:00"/>
    <s v="Frais bancaires"/>
    <s v="Bank Fees"/>
    <s v="Office"/>
    <n v="21633"/>
    <x v="0"/>
    <s v="AVAAZ3"/>
    <m/>
    <s v="oui"/>
  </r>
  <r>
    <d v="2017-12-04T00:00:00"/>
    <s v="Solde Sur Honoraire Avocat Maitre Cissé"/>
    <s v="Lawyer fees "/>
    <s v="Legal"/>
    <n v="350000"/>
    <x v="0"/>
    <s v="AVAAZ3"/>
    <s v="04/12/SALFF01"/>
    <s v="oui"/>
  </r>
  <r>
    <d v="2017-12-04T00:00:00"/>
    <s v="Frais de réparation ordinateur portable Juriste/Maktar"/>
    <s v="Services"/>
    <s v="Office"/>
    <n v="23600"/>
    <x v="1"/>
    <s v="AVAAZ3"/>
    <s v="04/112/SALF16F02"/>
    <s v="oui"/>
  </r>
  <r>
    <d v="2017-12-04T00:00:00"/>
    <s v="Transport Maktar juriste -Bureau-yasser-Bureau"/>
    <s v="Transport"/>
    <s v="Legal"/>
    <n v="3000"/>
    <x v="1"/>
    <s v="AVAAZ3"/>
    <s v="04/12/SALF16FAH"/>
    <s v="AH"/>
  </r>
  <r>
    <d v="2017-12-04T00:00:00"/>
    <s v="Achat Eau Kiréne Bureau 15 packs de bouteille de 1,5 L er 15 Packs de 10 Litres"/>
    <s v="Office Materials"/>
    <s v="Office"/>
    <n v="34500"/>
    <x v="2"/>
    <s v="AVAAZ3"/>
    <s v="04/12/SALF06F03"/>
    <s v="oui"/>
  </r>
  <r>
    <d v="2017-12-04T00:00:00"/>
    <s v="Transport Cécile -Bureau-Tribunal-ville-Numérika-Interpol"/>
    <s v="Transport"/>
    <s v="Management"/>
    <n v="8000"/>
    <x v="3"/>
    <s v="AVAAZ3"/>
    <s v="04/12/SALF02FAH"/>
    <s v="AH"/>
  </r>
  <r>
    <d v="2017-12-04T00:00:00"/>
    <s v="Transport Charlotte -buro-banque-Aller et Retour"/>
    <s v="Transport"/>
    <s v=" Management"/>
    <n v="4000"/>
    <x v="4"/>
    <s v="AVAAZ3"/>
    <s v="04/12/SALF01FAH"/>
    <s v="AH"/>
  </r>
  <r>
    <d v="2017-12-04T00:00:00"/>
    <s v="Transport Charlotte -Aéroport-Bureau"/>
    <s v="Transport"/>
    <s v=" Management"/>
    <n v="10000"/>
    <x v="4"/>
    <s v="AVAAZ3"/>
    <s v="04/12/SALF01FAH"/>
    <s v="AH"/>
  </r>
  <r>
    <d v="2017-12-04T00:00:00"/>
    <s v="Transport  Michel semaine 5 jrs"/>
    <s v="Transport"/>
    <s v="Office"/>
    <n v="12500"/>
    <x v="2"/>
    <s v="AVAAZ3"/>
    <s v="04/12/SALF06FAH"/>
    <s v="AH"/>
  </r>
  <r>
    <d v="2017-12-04T00:00:00"/>
    <s v="Transport Maison-bureau-maison"/>
    <s v="Transport"/>
    <s v="Investigation"/>
    <n v="2000"/>
    <x v="5"/>
    <s v="AVAAZ3"/>
    <m/>
    <s v="AH"/>
  </r>
  <r>
    <d v="2017-12-05T00:00:00"/>
    <s v="Transport  Michel-SGBS-BUREAU "/>
    <s v="Transport"/>
    <s v="Office"/>
    <n v="1000"/>
    <x v="2"/>
    <s v="AVAAZ3"/>
    <s v="04/12/SALF06FAH"/>
    <s v="AH"/>
  </r>
  <r>
    <d v="2017-12-05T00:00:00"/>
    <s v="Acompte sur confection / Bureau charlotte/un montant total de 120000/Djiby"/>
    <s v="Equipment"/>
    <s v=" Management"/>
    <n v="80000"/>
    <x v="2"/>
    <s v="AVAAZ3"/>
    <s v="05/12/SALF06F04"/>
    <s v="oui"/>
  </r>
  <r>
    <d v="2017-12-05T00:00:00"/>
    <s v="Achat Carburant E7  Pr déplacement/invest; "/>
    <s v="Transport"/>
    <s v="Investigation"/>
    <n v="5000"/>
    <x v="6"/>
    <s v="AVAAZ3"/>
    <s v="05/12/SALF16F05"/>
    <s v="oui"/>
  </r>
  <r>
    <d v="2017-12-05T00:00:00"/>
    <s v="Achat objet d'art/statuette/E7"/>
    <s v="Trust building"/>
    <s v="Investigation"/>
    <n v="25000"/>
    <x v="6"/>
    <s v="AVAAZ3"/>
    <s v="05/12/SALF16FAH"/>
    <s v="AH"/>
  </r>
  <r>
    <d v="2017-12-05T00:00:00"/>
    <s v="Transport du jour E4/"/>
    <s v="Transport"/>
    <s v="Investigation"/>
    <n v="2000"/>
    <x v="5"/>
    <s v="AVAAZ3"/>
    <s v="04/12/SALF08FAH"/>
    <s v="AH"/>
  </r>
  <r>
    <d v="2017-12-06T00:00:00"/>
    <s v="Frais transfert grant reçu EAGLE"/>
    <s v="Bank Fees"/>
    <s v="Office"/>
    <n v="13119"/>
    <x v="0"/>
    <s v="AVAAZ3"/>
    <m/>
    <s v="oui"/>
  </r>
  <r>
    <d v="2017-12-06T00:00:00"/>
    <s v="Acompte sur confection / 03 chaise de bureau/un montant total de 60000/Diop"/>
    <s v="Equipment"/>
    <s v=" Management"/>
    <n v="30000"/>
    <x v="2"/>
    <s v="AVAAZ3"/>
    <s v="06/12/SALF06F06"/>
    <s v="oui"/>
  </r>
  <r>
    <d v="2017-12-06T00:00:00"/>
    <s v="Transport -Juriste-Bureau-DEEF-Adm.Pénitentiaire-direction-Bureau/matin"/>
    <s v="Transport"/>
    <s v="Legal"/>
    <n v="8500"/>
    <x v="7"/>
    <s v="AVAAZ3"/>
    <s v="06/12/SALF20FAH"/>
    <s v="AH"/>
  </r>
  <r>
    <d v="2017-12-06T00:00:00"/>
    <s v="Achat patin FEUTRE POUR CHAISES E7"/>
    <s v="Office Materials"/>
    <s v="Office"/>
    <n v="3500"/>
    <x v="6"/>
    <s v="AVAAZ3"/>
    <s v="06/12/SALF16F07"/>
    <s v="oui"/>
  </r>
  <r>
    <d v="2017-12-06T00:00:00"/>
    <s v="Courses ville  E7 pour achat patin /protection chaises/matin"/>
    <s v="Transport"/>
    <s v="Office"/>
    <n v="3000"/>
    <x v="6"/>
    <s v="AVAAZ3"/>
    <s v="06/12/SALF20FAH"/>
    <s v="AH"/>
  </r>
  <r>
    <d v="2017-12-06T00:00:00"/>
    <s v="Transport -Juriste-Sékhou vony-Bureau-ministére de l'intérieur-Bureau/soir"/>
    <s v="Transport"/>
    <s v="Legal"/>
    <n v="4000"/>
    <x v="8"/>
    <s v="AVAAZ3"/>
    <s v="06/12/SALF16FAH"/>
    <s v="AH"/>
  </r>
  <r>
    <d v="2017-12-06T00:00:00"/>
    <s v="Achat patin FEUTRE POUR CHAISES/E7/soir pour complément"/>
    <s v="Office Materials"/>
    <s v="Office"/>
    <n v="9800"/>
    <x v="6"/>
    <s v="AVAAZ3"/>
    <s v="06/12/SALF16F08"/>
    <s v="oui"/>
  </r>
  <r>
    <d v="2017-12-08T00:00:00"/>
    <s v="Transport Michel-Courses -Maison -Agence de location-Colobane -BUREAU"/>
    <s v="Transport"/>
    <s v="Office"/>
    <n v="4500"/>
    <x v="2"/>
    <s v="AVAAZ3"/>
    <s v="08/12/SALF06FAH"/>
    <s v="AH"/>
  </r>
  <r>
    <d v="2017-12-08T00:00:00"/>
    <s v="CH2615 POA/Divers articles et Fourniture de buro"/>
    <s v="Office Materials"/>
    <s v="Office"/>
    <n v="128700"/>
    <x v="0"/>
    <s v="AVAAZ3"/>
    <s v="08/12/SALF0F09"/>
    <s v="oui"/>
  </r>
  <r>
    <d v="2017-12-08T00:00:00"/>
    <s v="CH2615 POA Retroprojecteur Epson 3000 Lumens"/>
    <s v="Equipment"/>
    <s v="Office"/>
    <n v="345000"/>
    <x v="0"/>
    <s v="AVAAZ3"/>
    <s v="08/12/SALF0F09"/>
    <s v="oui"/>
  </r>
  <r>
    <d v="2017-12-08T00:00:00"/>
    <s v="CH2615 POA Imprimante multifonction HP2130"/>
    <s v="Equipment"/>
    <s v="Office"/>
    <n v="45000"/>
    <x v="0"/>
    <s v="AVAAZ3"/>
    <s v="08/12/SALF0F09"/>
    <s v="oui"/>
  </r>
  <r>
    <d v="2017-12-08T00:00:00"/>
    <s v="CH2615 POA Tableau blanc pivotant mobile 120x150"/>
    <s v="Equipment"/>
    <s v="Office"/>
    <n v="115000"/>
    <x v="0"/>
    <s v="AVAAZ3"/>
    <s v="08/12/SALF0F09"/>
    <s v="oui"/>
  </r>
  <r>
    <d v="2017-12-08T00:00:00"/>
    <s v="CH2615 POA Souris mobiles sans fil"/>
    <s v="Equipment"/>
    <s v="Office"/>
    <n v="12000"/>
    <x v="0"/>
    <s v="AVAAZ3"/>
    <s v="08/12/SALF0F09"/>
    <s v="oui"/>
  </r>
  <r>
    <d v="2017-12-08T00:00:00"/>
    <s v="Transport du jour E4/"/>
    <s v="Transport"/>
    <s v="Investigation"/>
    <n v="2000"/>
    <x v="5"/>
    <s v="AVAAZ3"/>
    <s v="11/12/SALF08FAH"/>
    <s v="AH"/>
  </r>
  <r>
    <d v="2017-12-11T00:00:00"/>
    <s v="Transport intérieur Global E10 /Invest.-Sur Tamba/3jrs"/>
    <s v="Transport"/>
    <s v="Investigation"/>
    <n v="25000"/>
    <x v="9"/>
    <s v="AVAAZ3"/>
    <s v="11/12/SALF17FAH"/>
    <s v="AH"/>
  </r>
  <r>
    <d v="2017-12-11T00:00:00"/>
    <s v="Achat Repas  et Raffraichissements/E10"/>
    <s v="Trust building"/>
    <s v="Investigation"/>
    <n v="7000"/>
    <x v="9"/>
    <s v="AVAAZ3"/>
    <s v="11/12/SALF17FAH"/>
    <s v="AH"/>
  </r>
  <r>
    <d v="2017-12-11T00:00:00"/>
    <s v="Prime de Panier E10/"/>
    <s v="Travel Subsistence"/>
    <s v="Investigation"/>
    <n v="12000"/>
    <x v="9"/>
    <s v="AVAAZ3"/>
    <s v="11/12/SALF17FAH"/>
    <s v="AH"/>
  </r>
  <r>
    <d v="2017-12-11T00:00:00"/>
    <s v="logement Hotel 02 nuitée/E9 et E10/invest,Tamba"/>
    <s v="Travel Subsistence"/>
    <s v="Investigation"/>
    <n v="30000"/>
    <x v="9"/>
    <s v="AVAAZ3"/>
    <s v="11/12/SALF17F10"/>
    <s v="oui"/>
  </r>
  <r>
    <d v="2017-12-11T00:00:00"/>
    <s v="Transport intérieur Global E9 /Invest.-Sur Tamba/3jrs"/>
    <s v="Transport"/>
    <s v="Investigation"/>
    <n v="24000"/>
    <x v="10"/>
    <s v="AVAAZ3"/>
    <s v="11/12/SALF19FAH"/>
    <s v="AH"/>
  </r>
  <r>
    <d v="2017-12-11T00:00:00"/>
    <s v="Prime de Panier E9/"/>
    <s v="Travel Subsistence"/>
    <s v="Investigation"/>
    <n v="12000"/>
    <x v="10"/>
    <s v="AVAAZ3"/>
    <s v="11/12/SALF19FAH"/>
    <s v="AH"/>
  </r>
  <r>
    <d v="2017-12-11T00:00:00"/>
    <s v="Transport intérieur Global E04/Invest.-Sur koungheul /3jrs"/>
    <s v="Transport"/>
    <s v="Investigation"/>
    <n v="32000"/>
    <x v="5"/>
    <s v="AVAAZ3"/>
    <s v="11/12/SALF08FAH"/>
    <s v="AH"/>
  </r>
  <r>
    <d v="2017-12-11T00:00:00"/>
    <s v="Achat Repas  et Raffraichissements/E4"/>
    <s v="Trust building"/>
    <s v="Investigation"/>
    <n v="5000"/>
    <x v="5"/>
    <s v="AVAAZ3"/>
    <s v="11/12/SALF08FAH"/>
    <s v="AH"/>
  </r>
  <r>
    <d v="2017-12-11T00:00:00"/>
    <s v="Prime de Panier E4/"/>
    <s v="Travel Subsistence"/>
    <s v="Investigation"/>
    <n v="15000"/>
    <x v="5"/>
    <s v="AVAAZ3"/>
    <s v="11/12/SALF08FAH"/>
    <s v="AH"/>
  </r>
  <r>
    <d v="2017-12-11T00:00:00"/>
    <s v="logement Hotel 02 nuitée/E4 invest,koungueul"/>
    <s v="Travel Subsistence"/>
    <s v="Investigation"/>
    <n v="24000"/>
    <x v="5"/>
    <s v="AVAAZ3"/>
    <s v="11/12/SALF08F11"/>
    <s v="oui"/>
  </r>
  <r>
    <d v="2017-12-11T00:00:00"/>
    <s v="Transport intérieur Global E8/Invest.-Sur koungheul /3jrs"/>
    <s v="Transport"/>
    <s v="Investigation"/>
    <n v="32000"/>
    <x v="11"/>
    <s v="AVAAZ3"/>
    <s v="11/12/SALF08FAH"/>
    <s v="AH"/>
  </r>
  <r>
    <d v="2017-12-11T00:00:00"/>
    <s v="Achat Repas  et Raffraichissements/E8"/>
    <s v="Trust building"/>
    <s v="Investigation"/>
    <n v="5000"/>
    <x v="11"/>
    <s v="AVAAZ3"/>
    <s v="11/12/SALF08FAH"/>
    <s v="AH"/>
  </r>
  <r>
    <d v="2017-12-11T00:00:00"/>
    <s v="Prime de Panier E8/"/>
    <s v="Travel Subsistence"/>
    <s v="Investigation"/>
    <n v="15000"/>
    <x v="11"/>
    <s v="AVAAZ3"/>
    <s v="11/12/SALF08FAH"/>
    <s v="AH"/>
  </r>
  <r>
    <d v="2017-12-11T00:00:00"/>
    <s v="Transport Cécile -Bureau-ville-Bureau/Avec BAGAGE"/>
    <s v="Transport"/>
    <s v=" Management"/>
    <n v="8000"/>
    <x v="3"/>
    <s v="AVAAZ3"/>
    <s v="11/12/SALF02FAH"/>
    <s v="AH"/>
  </r>
  <r>
    <d v="2017-12-11T00:00:00"/>
    <s v="Achat divers matériel et articles et produits d'entretion/pour le bureau"/>
    <s v="Office Materials"/>
    <s v="Office"/>
    <n v="187284"/>
    <x v="3"/>
    <s v="AVAAZ3"/>
    <s v="11/12/SALF02F12"/>
    <s v="oui"/>
  </r>
  <r>
    <d v="2017-12-11T00:00:00"/>
    <s v="Billet D'avion Charlotte/France"/>
    <s v="Flight"/>
    <s v=" Management"/>
    <n v="352700"/>
    <x v="4"/>
    <s v="AVAAZ3"/>
    <s v="11/12/SALF01F13"/>
    <s v="oui"/>
  </r>
  <r>
    <d v="2017-12-11T00:00:00"/>
    <s v="Forfait informatique Lucas"/>
    <s v="Services"/>
    <s v="Office"/>
    <n v="100000"/>
    <x v="2"/>
    <s v="AVAAZ3"/>
    <s v="11/12/SALF0F14"/>
    <s v="oui"/>
  </r>
  <r>
    <d v="2017-12-11T00:00:00"/>
    <s v="Frais envoi western union"/>
    <s v="Transfer"/>
    <s v="Office"/>
    <n v="3580"/>
    <x v="2"/>
    <s v="AVAAZ3"/>
    <s v="11/12/SALF06F14bis"/>
    <s v="AH"/>
  </r>
  <r>
    <d v="2017-12-11T00:00:00"/>
    <s v="Transport Michel-Courses -Bureau-SGBS-Aéroport-Bureau"/>
    <s v="Transport"/>
    <s v="Office"/>
    <n v="7000"/>
    <x v="2"/>
    <s v="AVAAZ3"/>
    <s v="11/12/SALF06FAH"/>
    <s v="AH"/>
  </r>
  <r>
    <d v="2017-12-11T00:00:00"/>
    <s v="Transport Michel semaine 5 jous"/>
    <s v="Transport"/>
    <s v="Office"/>
    <n v="12500"/>
    <x v="2"/>
    <s v="AVAAZ3"/>
    <s v="11/12/SALF06FAH"/>
    <s v="AH"/>
  </r>
  <r>
    <d v="2017-12-12T00:00:00"/>
    <s v="Bonus fin d'année E9"/>
    <s v="Bonus"/>
    <s v="Investigation"/>
    <n v="5000"/>
    <x v="10"/>
    <s v="AVAAZ3"/>
    <m/>
    <s v="AH"/>
  </r>
  <r>
    <d v="2017-12-12T00:00:00"/>
    <s v="Bonus fin d'année E10"/>
    <s v="Bonus"/>
    <s v="Investigation"/>
    <n v="5000"/>
    <x v="9"/>
    <s v="AVAAZ3"/>
    <m/>
    <s v="AH"/>
  </r>
  <r>
    <d v="2017-12-12T00:00:00"/>
    <s v="Transport juriste -Bureau-MEDD-DAP-Bureau"/>
    <s v="Transport"/>
    <s v="Legal"/>
    <n v="5500"/>
    <x v="1"/>
    <s v="AVAAZ3"/>
    <s v="12/12/SALF16FAH"/>
    <s v="AH"/>
  </r>
  <r>
    <d v="2017-12-12T00:00:00"/>
    <s v="CH2622 MPS Gagdget et d'article pour les Partenaires Acompte"/>
    <s v="Equipment"/>
    <s v="Office"/>
    <n v="572300"/>
    <x v="0"/>
    <s v="AVAAZ3"/>
    <s v="08/12/SALF0F15"/>
    <s v="oui"/>
  </r>
  <r>
    <d v="2017-12-12T00:00:00"/>
    <s v="Transport pour 02 jour E4/"/>
    <s v="Transport"/>
    <s v="Investigation"/>
    <n v="4000"/>
    <x v="5"/>
    <s v="AVAAZ3"/>
    <s v="12/12/SALF08FAH"/>
    <s v="AH"/>
  </r>
  <r>
    <d v="2017-12-13T00:00:00"/>
    <s v="Achat Gazoil pour déplacement E7 et E10 pr investi, Dakar-Bayakh-Dakar "/>
    <s v="Transport"/>
    <s v="Investigation"/>
    <n v="10000"/>
    <x v="6"/>
    <s v="AVAAZ3"/>
    <s v="13/12/SALF16F16"/>
    <s v="oui"/>
  </r>
  <r>
    <d v="2017-12-13T00:00:00"/>
    <s v="Ticket péage pour l'autoroute "/>
    <s v="Transport"/>
    <s v="Investigation"/>
    <n v="2800"/>
    <x v="6"/>
    <s v="AVAAZ3"/>
    <s v="13/12/SALF16F17"/>
    <s v="oui"/>
  </r>
  <r>
    <d v="2017-12-13T00:00:00"/>
    <s v="CH2616 Prestation Femme de Ménage Novembre"/>
    <s v="Services"/>
    <s v="Office"/>
    <n v="45600"/>
    <x v="0"/>
    <s v="AVAAZ3"/>
    <s v="13/12/SALF16F18"/>
    <s v="oui"/>
  </r>
  <r>
    <d v="2017-12-13T00:00:00"/>
    <s v="Transport pour 01 jour E4/"/>
    <s v="Transport"/>
    <s v="Investigation"/>
    <n v="2000"/>
    <x v="5"/>
    <s v="AVAAZ3"/>
    <s v="13/12/SALF08FAH"/>
    <s v="AH"/>
  </r>
  <r>
    <d v="2017-12-14T00:00:00"/>
    <s v="Transport Michel-Courses -Bureau-UNO-NIACE-Arati-inpect°-Sénélec-Bureau"/>
    <s v="Transport"/>
    <s v="Office"/>
    <n v="8000"/>
    <x v="2"/>
    <s v="AVAAZ3"/>
    <s v="14/12/SALF06FAH"/>
    <s v="AH"/>
  </r>
  <r>
    <d v="2017-12-14T00:00:00"/>
    <s v="Transport juriste Bassirou -Bureau-Mariste -Bureau"/>
    <s v="Transport"/>
    <s v="Legal"/>
    <n v="4000"/>
    <x v="7"/>
    <s v="AVAAZ3"/>
    <s v="14/12/SALF15FAH"/>
    <s v="AH"/>
  </r>
  <r>
    <d v="2017-12-14T00:00:00"/>
    <s v="CH2623 Bon D'achat pour Cadeau de Noél/Personnel/Chez le Groupe UNO"/>
    <s v="Personnel"/>
    <s v="Team Building"/>
    <n v="375000"/>
    <x v="0"/>
    <s v="AVAAZ3"/>
    <s v="14/12/SALF0F19"/>
    <s v="oui"/>
  </r>
  <r>
    <d v="2017-12-14T00:00:00"/>
    <s v="Loye bureau Novembre Réglé 2017"/>
    <s v="Rent &amp; Utilities"/>
    <s v="Office"/>
    <n v="350000"/>
    <x v="0"/>
    <s v="AVAAZ3"/>
    <s v="14/12/SALF0F20"/>
    <s v="oui"/>
  </r>
  <r>
    <d v="2017-12-14T00:00:00"/>
    <s v="Ch8893612 Prestation sur Loyer Novembre 2017"/>
    <s v="Rent &amp; Utilities"/>
    <s v="Office"/>
    <n v="100000"/>
    <x v="0"/>
    <s v="AVAAZ3"/>
    <s v="14/12/SALF0F21"/>
    <s v="oui"/>
  </r>
  <r>
    <d v="2017-12-14T00:00:00"/>
    <s v="RGLT carte fact HD Protect Achat carte mémoire SD 32GO et Porte clés caméra espion 1080P"/>
    <s v="Equipment"/>
    <s v="Office"/>
    <n v="149315"/>
    <x v="0"/>
    <s v="AVAAZ3"/>
    <m/>
    <s v="oui"/>
  </r>
  <r>
    <d v="2017-12-14T00:00:00"/>
    <s v="RGLT carte fact HD Protect Achat carte mémoire SD 32GO et Caméra espion clé voiture 720P"/>
    <s v="Equipment"/>
    <s v="Office"/>
    <n v="260271"/>
    <x v="0"/>
    <s v="AVAAZ3"/>
    <s v="14/12/SALF0F23"/>
    <s v="oui"/>
  </r>
  <r>
    <d v="2017-12-15T00:00:00"/>
    <s v="Transport Michel bureau-burotic ville-bureau"/>
    <s v="Transport"/>
    <s v="Office"/>
    <n v="5000"/>
    <x v="2"/>
    <s v="AVAAZ3"/>
    <m/>
    <s v="oui"/>
  </r>
  <r>
    <d v="2017-12-15T00:00:00"/>
    <s v="Facture eau+ pénalités"/>
    <s v="Rent &amp; Utilities"/>
    <s v="Office"/>
    <n v="14385"/>
    <x v="2"/>
    <s v="AVAAZ3"/>
    <s v="15/12/SALF06F24"/>
    <s v="oui"/>
  </r>
  <r>
    <d v="2017-12-15T00:00:00"/>
    <s v="Achat 03 batterie slim 4000 MAH Micro USB d'énergie"/>
    <s v="Equipment"/>
    <s v="Office"/>
    <n v="25138"/>
    <x v="2"/>
    <s v="AVAAZ3"/>
    <s v="15/12/SALF06F25"/>
    <s v="oui"/>
  </r>
  <r>
    <d v="2017-12-15T00:00:00"/>
    <s v="Transport  Global E8 /Invest.-Maison-Guédiawaye et environnement-Maison/1jrs"/>
    <s v="Transport"/>
    <s v="Investigation"/>
    <n v="4000"/>
    <x v="11"/>
    <s v="AVAAZ3"/>
    <s v="15/12/SALF18FAH"/>
    <s v="AH"/>
  </r>
  <r>
    <d v="2017-12-15T00:00:00"/>
    <s v="Achat rafraichissement et repas/E8"/>
    <s v="Trust building"/>
    <s v="Investigation"/>
    <n v="20000"/>
    <x v="11"/>
    <s v="AVAAZ3"/>
    <s v="15/12/SALF18FAH"/>
    <s v="AH"/>
  </r>
  <r>
    <d v="2017-12-15T00:00:00"/>
    <s v="Transport  Global E04/Invest.-Sur ouakam et environnant /1jrs"/>
    <s v="Transport"/>
    <s v="Investigation"/>
    <n v="4000"/>
    <x v="5"/>
    <s v="AVAAZ3"/>
    <s v="15/12/SALF08FAH"/>
    <s v="AH"/>
  </r>
  <r>
    <d v="2017-12-15T00:00:00"/>
    <s v="Achat Repas  et Raffraichissements/E4"/>
    <s v="Trust building"/>
    <s v="Investigation"/>
    <n v="2500"/>
    <x v="5"/>
    <s v="AVAAZ3"/>
    <s v="15/12/SALF08FAH"/>
    <s v="AH"/>
  </r>
  <r>
    <d v="2017-12-15T00:00:00"/>
    <s v="Transport  Global E10 /Invest.-Sur Thiaroye et environnant/1jrs"/>
    <s v="Transport"/>
    <s v="Investigation"/>
    <n v="5500"/>
    <x v="9"/>
    <s v="AVAAZ3"/>
    <s v="15/12/SALF17FAH"/>
    <s v="AH"/>
  </r>
  <r>
    <d v="2017-12-15T00:00:00"/>
    <s v="Achat Repas  et Raffraichissements/E10"/>
    <s v="Trust building"/>
    <s v="Investigation"/>
    <n v="3000"/>
    <x v="9"/>
    <s v="AVAAZ3"/>
    <s v="15/12/SALF17FAH"/>
    <s v="AH"/>
  </r>
  <r>
    <d v="2017-12-15T00:00:00"/>
    <s v="Transport  Global E9 /Invest.-Sur Tiléne/1jr"/>
    <s v="Transport"/>
    <s v="Investigation"/>
    <n v="4000"/>
    <x v="10"/>
    <s v="AVAAZ3"/>
    <s v="15/12/SALF19FAH"/>
    <s v="AH"/>
  </r>
  <r>
    <d v="2017-12-15T00:00:00"/>
    <s v="Achat Repas  et Raffraichissements/E9"/>
    <s v="Travel Subsistence"/>
    <s v="Investigation"/>
    <n v="2000"/>
    <x v="10"/>
    <s v="AVAAZ3"/>
    <s v="15/12/SALF19FAH"/>
    <s v="AH"/>
  </r>
  <r>
    <d v="2017-12-15T00:00:00"/>
    <s v="Transport  Global E7 /Invest.-Sur Tiléne/1jr"/>
    <s v="Transport"/>
    <s v="Investigation"/>
    <n v="3000"/>
    <x v="6"/>
    <s v="AVAAZ3"/>
    <s v="15/12/SALF16FAH"/>
    <s v="AH"/>
  </r>
  <r>
    <d v="2017-12-15T00:00:00"/>
    <s v="Achat Repas  et Raffraichissements/E7"/>
    <s v="Travel Subsistence"/>
    <s v="Legal"/>
    <n v="2000"/>
    <x v="6"/>
    <s v="AVAAZ3"/>
    <s v="15/12/SALF16FAH"/>
    <s v="AH"/>
  </r>
  <r>
    <d v="2017-12-15T00:00:00"/>
    <s v="Transport Global /Mission Tamba /Pour 02 Juriste Bassirou et Voyni"/>
    <s v="Transport"/>
    <s v="Legal"/>
    <n v="43200"/>
    <x v="7"/>
    <s v="AVAAZ3"/>
    <m/>
    <s v="AH"/>
  </r>
  <r>
    <d v="2017-12-15T00:00:00"/>
    <s v="Prime de Panier Global/Mission Tamba /Pour 02 juristes Bassirou et Voyni"/>
    <s v="Travel Subsistence"/>
    <s v="Legal"/>
    <n v="30000"/>
    <x v="7"/>
    <s v="AVAAZ3"/>
    <m/>
    <s v="AH"/>
  </r>
  <r>
    <d v="2017-12-12T00:00:00"/>
    <s v="logement Hotel 02 nuitée/Bassirou et Voyni/Mission Tamba"/>
    <s v="Travel Subsistence"/>
    <s v="Operations"/>
    <n v="30000"/>
    <x v="7"/>
    <s v="AVAAZ3"/>
    <s v="11/12/SALF08F11"/>
    <s v="oui"/>
  </r>
  <r>
    <d v="2017-12-15T00:00:00"/>
    <s v="Transport Global /Mission Tamba /Pour 01 Juriste Papa Maktar /Tamba et Kolda"/>
    <s v="Transport"/>
    <s v="Legal"/>
    <n v="35500"/>
    <x v="7"/>
    <s v="AVAAZ3"/>
    <m/>
    <s v="oui"/>
  </r>
  <r>
    <d v="2017-12-15T00:00:00"/>
    <s v="Prime de Panier Global/Mission Tamba /Pour 01 juriste Papa Maktar"/>
    <s v="Travel Subsistence"/>
    <s v="Legal"/>
    <n v="15000"/>
    <x v="7"/>
    <s v="AVAAZ3"/>
    <m/>
    <s v="oui"/>
  </r>
  <r>
    <d v="2017-12-15T00:00:00"/>
    <s v="logement Hotel 02 nuitée/Bassirou et Voyni/Mission Tamba"/>
    <s v="Travel Subsistence"/>
    <s v="Operations"/>
    <n v="31800"/>
    <x v="7"/>
    <s v="AVAAZ3"/>
    <s v="11/12/SALF08F11"/>
    <s v="oui"/>
  </r>
  <r>
    <d v="2017-12-18T00:00:00"/>
    <s v="Bonus fin d'année Bassirou"/>
    <s v="Bonus"/>
    <s v="Legal"/>
    <n v="5000"/>
    <x v="7"/>
    <s v="AVAAZ3"/>
    <m/>
    <s v="oui"/>
  </r>
  <r>
    <d v="2017-12-18T00:00:00"/>
    <s v="Bonus fin d'année Maktar"/>
    <s v="Bonus"/>
    <s v="Legal"/>
    <n v="5000"/>
    <x v="1"/>
    <s v="AVAAZ3"/>
    <m/>
    <s v="oui"/>
  </r>
  <r>
    <d v="2017-12-18T00:00:00"/>
    <s v="Bonus fin d'année Seckou"/>
    <s v="Bonus"/>
    <s v="Legal"/>
    <n v="5000"/>
    <x v="8"/>
    <s v="AVAAZ3"/>
    <m/>
    <s v="oui"/>
  </r>
  <r>
    <d v="2017-12-18T00:00:00"/>
    <s v="Transport  Global E04/Invest.-bureau-sandaga et environnement-maison  /1jrs"/>
    <s v="Transport"/>
    <s v="Investigation"/>
    <n v="3000"/>
    <x v="5"/>
    <s v="AVAAZ3"/>
    <s v="15/12/SALF08FAH"/>
    <s v="AH"/>
  </r>
  <r>
    <d v="2017-12-18T00:00:00"/>
    <s v="Achat Repas  et Raffraichissements/E4"/>
    <s v="Trust building"/>
    <s v="Investigation"/>
    <n v="2500"/>
    <x v="5"/>
    <s v="AVAAZ3"/>
    <s v="15/12/SALF08FAH"/>
    <s v="AH"/>
  </r>
  <r>
    <d v="2017-12-19T00:00:00"/>
    <s v="Transport  Global E04/Invest.-maison-bountou pikine-guédiawaye-patte oie -maison  /1jrs"/>
    <m/>
    <s v="Investigation"/>
    <n v="10500"/>
    <x v="5"/>
    <s v="AVAAZ3"/>
    <m/>
    <s v="AH"/>
  </r>
  <r>
    <d v="2017-12-18T00:00:00"/>
    <s v="Transport bureau-centre ville-bureau"/>
    <s v="Transport"/>
    <s v="Investigation"/>
    <n v="4000"/>
    <x v="6"/>
    <s v="AVAAZ3"/>
    <s v="15/12/SALF08FAH"/>
    <s v="AH"/>
  </r>
  <r>
    <d v="2017-12-19T00:00:00"/>
    <s v="Transport  Global E07/Invest.-maison-yoff-Almadie -Foire   /1jrs"/>
    <s v="Transport"/>
    <s v="Investigation"/>
    <n v="8200"/>
    <x v="6"/>
    <s v="AVAAZ3"/>
    <m/>
    <s v="AH"/>
  </r>
  <r>
    <d v="2017-12-19T00:00:00"/>
    <s v="Achat petites statuettes/E7"/>
    <s v="Trust building"/>
    <s v="Investigation"/>
    <n v="3000"/>
    <x v="6"/>
    <s v="AVAAZ3"/>
    <s v="15/12/SALF08FAH"/>
    <s v="AH"/>
  </r>
  <r>
    <d v="2017-12-18T00:00:00"/>
    <s v="Achat Repas  et Raffraichissements/E8"/>
    <s v="Trust building"/>
    <s v="Investigation"/>
    <n v="2500"/>
    <x v="11"/>
    <s v="AVAAZ3"/>
    <s v="15/12/SALF08FAH"/>
    <s v="AH"/>
  </r>
  <r>
    <d v="2017-12-18T00:00:00"/>
    <s v="Transport  Global E8/Invest.-bureau-Guédiawaye-Maison   /1jrs"/>
    <s v="Transport"/>
    <s v="Investigation"/>
    <n v="4500"/>
    <x v="11"/>
    <s v="AVAAZ3"/>
    <m/>
    <m/>
  </r>
  <r>
    <d v="2017-12-18T00:00:00"/>
    <s v="Trust building E10"/>
    <s v="Trust building"/>
    <s v="Investigation"/>
    <n v="3000"/>
    <x v="9"/>
    <s v="AVAAZ3"/>
    <m/>
    <m/>
  </r>
  <r>
    <d v="2017-12-18T00:00:00"/>
    <s v="Transport bureau-marché-maison"/>
    <s v="Transport"/>
    <s v="Investigation"/>
    <n v="3000"/>
    <x v="9"/>
    <s v="AVAAZ3"/>
    <m/>
    <m/>
  </r>
  <r>
    <d v="2017-12-19T00:00:00"/>
    <s v="Trust building E10"/>
    <s v="Trust building"/>
    <s v="Investigation"/>
    <n v="2000"/>
    <x v="9"/>
    <s v="AVAAZ3"/>
    <m/>
    <m/>
  </r>
  <r>
    <d v="2017-12-19T00:00:00"/>
    <s v="Transport maison-garage bus-maison"/>
    <s v="Transport"/>
    <s v="Investigation"/>
    <n v="5000"/>
    <x v="9"/>
    <s v="AVAAZ3"/>
    <m/>
    <m/>
  </r>
  <r>
    <d v="2017-12-19T00:00:00"/>
    <s v="Trust Building/E8"/>
    <s v="Trust building"/>
    <s v="Investigation"/>
    <n v="3000"/>
    <x v="11"/>
    <s v="AVAAZ3"/>
    <m/>
    <m/>
  </r>
  <r>
    <d v="2017-12-19T00:00:00"/>
    <s v="Transport  Global E8/Invest.-bureau-Lac rose-Maison   /1jrs"/>
    <s v="Transport"/>
    <s v="Investigation"/>
    <n v="5000"/>
    <x v="11"/>
    <s v="AVAAZ3"/>
    <m/>
    <s v="AH"/>
  </r>
  <r>
    <d v="2017-12-19T00:00:00"/>
    <s v="Transport bureau-ville-orange-bureau"/>
    <s v="Transport"/>
    <s v="Office"/>
    <n v="5000"/>
    <x v="2"/>
    <s v="AVAAZ3"/>
    <m/>
    <s v="AH"/>
  </r>
  <r>
    <d v="2017-12-19T00:00:00"/>
    <s v="CH2632 Allocation E10 décembre"/>
    <s v="Personnel"/>
    <s v="Investigation"/>
    <n v="90000"/>
    <x v="0"/>
    <s v="AVAAZ3"/>
    <m/>
    <s v="oui"/>
  </r>
  <r>
    <d v="2017-12-19T00:00:00"/>
    <s v="CH2634 Allocation E8 décembre"/>
    <s v="Personnel"/>
    <s v="Investigation"/>
    <n v="90000"/>
    <x v="0"/>
    <s v="AVAAZ3"/>
    <m/>
    <s v="oui"/>
  </r>
  <r>
    <d v="2017-12-19T00:00:00"/>
    <s v="CH2626 Salaire Cécile décembre"/>
    <s v="Personnel"/>
    <s v="Management"/>
    <n v="520000"/>
    <x v="0"/>
    <s v="AVAAZ3"/>
    <m/>
    <s v="oui"/>
  </r>
  <r>
    <d v="2017-12-19T00:00:00"/>
    <s v="CH2636 Allocation E4 décembre"/>
    <s v="Personnel"/>
    <s v="Investigation"/>
    <n v="90000"/>
    <x v="0"/>
    <s v="AVAAZ3"/>
    <m/>
    <s v="oui"/>
  </r>
  <r>
    <d v="2017-12-19T00:00:00"/>
    <s v="CH2630 Allocation Seckou décembre"/>
    <s v="Personnel"/>
    <s v="Legal"/>
    <n v="100000"/>
    <x v="0"/>
    <s v="AVAAZ3"/>
    <m/>
    <s v="oui"/>
  </r>
  <r>
    <d v="2017-12-19T00:00:00"/>
    <s v="CH2631 Allocation E7 décembre"/>
    <s v="Personnel"/>
    <s v="Investigation"/>
    <n v="90000"/>
    <x v="0"/>
    <s v="AVAAZ3"/>
    <m/>
    <s v="oui"/>
  </r>
  <r>
    <d v="2017-12-19T00:00:00"/>
    <s v="CH2633 Allocation E9 décembre"/>
    <s v="Personnel"/>
    <s v="Investigation"/>
    <n v="90000"/>
    <x v="0"/>
    <s v="AVAAZ3"/>
    <m/>
    <s v="oui"/>
  </r>
  <r>
    <d v="2017-12-19T00:00:00"/>
    <s v="CH2628 Allocation Bassirou décembre"/>
    <s v="Personnel"/>
    <s v="Legal"/>
    <n v="140000"/>
    <x v="0"/>
    <s v="AVAAZ3"/>
    <m/>
    <s v="oui"/>
  </r>
  <r>
    <d v="2017-12-19T00:00:00"/>
    <s v="CH2627 Salaire Michel décembre"/>
    <s v="Personnel"/>
    <s v="Office"/>
    <n v="220000"/>
    <x v="0"/>
    <s v="AVAAZ3"/>
    <m/>
    <s v="oui"/>
  </r>
  <r>
    <d v="2017-12-19T00:00:00"/>
    <s v="CH2625 Salaire Charlotte décembre"/>
    <s v="Personnel"/>
    <s v="Management"/>
    <n v="1200000"/>
    <x v="0"/>
    <s v="AVAAZ3"/>
    <m/>
    <s v="oui"/>
  </r>
  <r>
    <d v="2017-12-20T00:00:00"/>
    <s v="Achat carburant E7  courses en ville"/>
    <s v="Transport"/>
    <s v="Investigation"/>
    <n v="5000"/>
    <x v="6"/>
    <s v="AVAAZ3"/>
    <m/>
    <s v="oui"/>
  </r>
  <r>
    <d v="2017-12-20T00:00:00"/>
    <s v="Bonus fin d'année E9"/>
    <s v="Bonus"/>
    <s v="Investigation"/>
    <n v="5000"/>
    <x v="10"/>
    <s v="AVAAZ3"/>
    <m/>
    <s v="oui"/>
  </r>
  <r>
    <d v="2017-12-20T00:00:00"/>
    <s v="Transport bureau-pikine-bureau"/>
    <s v="Transport"/>
    <s v="Investigation"/>
    <n v="6500"/>
    <x v="10"/>
    <s v="AVAAZ3"/>
    <m/>
    <s v="oui"/>
  </r>
  <r>
    <d v="2017-12-20T00:00:00"/>
    <s v="Trust Building E9"/>
    <s v="Trust building"/>
    <s v="Investigation"/>
    <n v="4000"/>
    <x v="10"/>
    <s v="AVAAZ3"/>
    <m/>
    <s v="oui"/>
  </r>
  <r>
    <d v="2017-12-22T00:00:00"/>
    <s v="CH3624 Allocation E7 Novembre"/>
    <s v="Personnel"/>
    <s v="Investigation"/>
    <n v="82708"/>
    <x v="0"/>
    <s v="AVAAZ3"/>
    <m/>
    <s v="oui"/>
  </r>
  <r>
    <d v="2017-12-22T00:00:00"/>
    <s v="Transport bureau-SGBS-Bureau"/>
    <s v="Transport"/>
    <s v="Office"/>
    <n v="4000"/>
    <x v="2"/>
    <s v="AVAAZ3"/>
    <m/>
    <s v="oui"/>
  </r>
  <r>
    <d v="2017-12-22T00:00:00"/>
    <s v="Solde facture menuisier bureau Charlotte"/>
    <s v="Equipment"/>
    <s v="Management"/>
    <n v="40000"/>
    <x v="2"/>
    <s v="AVAAZ3"/>
    <m/>
    <s v="oui"/>
  </r>
  <r>
    <d v="2017-12-22T00:00:00"/>
    <s v="Frais wari envoi paiement menuisier"/>
    <s v="Transfer Fees"/>
    <s v="Office"/>
    <n v="1800"/>
    <x v="2"/>
    <s v="AVAAZ3"/>
    <m/>
    <s v="oui"/>
  </r>
  <r>
    <d v="2017-12-22T00:00:00"/>
    <s v="Taxi bureau- aéroport Charlotte"/>
    <s v="Transport"/>
    <s v="Management"/>
    <n v="25000"/>
    <x v="4"/>
    <s v="AVAAZ3"/>
    <m/>
    <s v="oui"/>
  </r>
  <r>
    <d v="2017-12-22T00:00:00"/>
    <s v="Envoi wari Luc"/>
    <s v="Transfer Fees"/>
    <s v="Office"/>
    <n v="14701"/>
    <x v="2"/>
    <s v="AVAAZ3"/>
    <m/>
    <s v="oui"/>
  </r>
  <r>
    <d v="2017-12-22T00:00:00"/>
    <s v="Transport bureau-centre ville-bureau"/>
    <s v="Transport"/>
    <s v="Management"/>
    <n v="8000"/>
    <x v="4"/>
    <s v="AVAAZ3"/>
    <m/>
    <s v="oui"/>
  </r>
  <r>
    <d v="2017-12-22T00:00:00"/>
    <s v="Trust building informateur transport+telephone"/>
    <s v="Trust building"/>
    <s v="Investigation"/>
    <n v="25000"/>
    <x v="3"/>
    <s v="AVAAZ3"/>
    <m/>
    <s v="oui"/>
  </r>
  <r>
    <d v="2017-12-23T00:00:00"/>
    <s v="Achat produits alimentaires réunion bureau"/>
    <s v="Office Materials"/>
    <s v="Office"/>
    <n v="2250"/>
    <x v="4"/>
    <s v="AVAAZ3"/>
    <m/>
    <s v="oui"/>
  </r>
  <r>
    <d v="2017-12-26T00:00:00"/>
    <s v="Taxi bureau- centre ville-bureau Cécile"/>
    <s v="Transport"/>
    <s v="Office"/>
    <n v="5000"/>
    <x v="3"/>
    <s v="AVAAZ3"/>
    <m/>
    <s v="oui"/>
  </r>
  <r>
    <d v="2017-12-27T00:00:00"/>
    <s v="Taxi bureau- centre ville-bureau Cécile"/>
    <s v="Transport"/>
    <s v="Office"/>
    <n v="5000"/>
    <x v="3"/>
    <s v="AVAAZ3"/>
    <m/>
    <s v="oui"/>
  </r>
  <r>
    <d v="2017-12-27T00:00:00"/>
    <s v="Bonus noel gardien de nuit"/>
    <s v="Services"/>
    <s v="Office"/>
    <n v="15000"/>
    <x v="3"/>
    <s v="AVAAZ3"/>
    <m/>
    <s v="oui"/>
  </r>
  <r>
    <d v="2017-12-27T00:00:00"/>
    <s v="Bonus noel femme de ménage"/>
    <s v="Services"/>
    <s v="Office"/>
    <n v="20000"/>
    <x v="3"/>
    <s v="AVAAZ3"/>
    <m/>
    <s v="oui"/>
  </r>
  <r>
    <d v="2017-12-27T00:00:00"/>
    <s v="CH2611 Prestation loyer bureau décembre"/>
    <s v="Rent &amp; Utilities"/>
    <s v="Office"/>
    <n v="100000"/>
    <x v="0"/>
    <s v="AVAAZ3"/>
    <m/>
    <s v="oui"/>
  </r>
  <r>
    <d v="2017-12-27T00:00:00"/>
    <s v="CH2610 Loyer bureau décembre"/>
    <s v="Rent &amp; Utilities"/>
    <s v="Office"/>
    <n v="350000"/>
    <x v="0"/>
    <s v="AVAAZ3"/>
    <m/>
    <s v="oui"/>
  </r>
  <r>
    <d v="2017-12-27T00:00:00"/>
    <s v="CH2629 Allocation diedhiou décembre"/>
    <s v="Personnel"/>
    <s v="Legal"/>
    <n v="140000"/>
    <x v="0"/>
    <s v="AVAAZ3"/>
    <m/>
    <s v="oui"/>
  </r>
  <r>
    <d v="2017-12-28T00:00:00"/>
    <s v="Transport bureau-centre ville-orange-assurances-sgbs-bureau"/>
    <s v="Transport"/>
    <s v="Office"/>
    <n v="16000"/>
    <x v="2"/>
    <s v="AVAAZ3"/>
    <m/>
    <s v="oui"/>
  </r>
  <r>
    <d v="2017-12-29T00:00:00"/>
    <s v="Transport bureau-sgbs-bureau"/>
    <s v="Transport"/>
    <s v="Office"/>
    <n v="2000"/>
    <x v="2"/>
    <s v="AVAAZ3"/>
    <m/>
    <s v="oui"/>
  </r>
  <r>
    <d v="2017-12-29T00:00:00"/>
    <s v="Transport bureau-maison-bureau"/>
    <s v="Transport"/>
    <s v="Office"/>
    <n v="2500"/>
    <x v="2"/>
    <s v="AVAAZ3"/>
    <m/>
    <s v="oui"/>
  </r>
  <r>
    <d v="2017-12-29T00:00:00"/>
    <s v="Paiement espèces Salaire Cécile 12/17"/>
    <s v="Personnel"/>
    <s v="Management"/>
    <n v="680000"/>
    <x v="3"/>
    <s v="AVAAZ3"/>
    <m/>
    <s v="oui"/>
  </r>
  <r>
    <d v="2017-12-29T00:00:00"/>
    <s v="Frais bancaires compte n°2"/>
    <s v="Bank Fees"/>
    <s v="Office"/>
    <n v="15795"/>
    <x v="12"/>
    <s v="AVAAZ3"/>
    <m/>
    <s v="oui"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0">
  <r>
    <d v="2017-12-01T00:00:00"/>
    <s v="CH8893623 Honoraires E4"/>
    <s v="Personnel"/>
    <s v="Investigation"/>
    <n v="90000"/>
    <s v="SGBS"/>
    <x v="0"/>
  </r>
  <r>
    <d v="2017-12-01T00:00:00"/>
    <s v="Carte bleu, frais visa Kenya Charlotte"/>
    <s v="Travel Expenses"/>
    <s v="Management"/>
    <n v="29078"/>
    <s v="SGBS"/>
    <x v="0"/>
  </r>
  <r>
    <d v="2017-12-01T00:00:00"/>
    <s v="Carte bleu, frais hotel Mr Abba Sonko CITES"/>
    <s v="Travel Subsistence"/>
    <s v="Policy &amp; External Relations"/>
    <n v="30538"/>
    <s v="SGBS"/>
    <x v="0"/>
  </r>
  <r>
    <d v="2017-12-01T00:00:00"/>
    <s v="CH9442601 allocations novembre E8"/>
    <s v="Personnel"/>
    <s v="Investigation"/>
    <n v="82708"/>
    <s v="SGBS"/>
    <x v="0"/>
  </r>
  <r>
    <d v="2017-12-01T00:00:00"/>
    <s v="CH9442606 allocations novembre Maktar"/>
    <s v="Personnel"/>
    <s v="Legal"/>
    <n v="92893"/>
    <s v="SGBS"/>
    <x v="0"/>
  </r>
  <r>
    <d v="2017-12-01T00:00:00"/>
    <s v="Frais bancaires"/>
    <s v="Bank Fees"/>
    <s v="Office"/>
    <n v="21633"/>
    <s v="SGBS"/>
    <x v="0"/>
  </r>
  <r>
    <d v="2017-12-04T00:00:00"/>
    <s v="Solde Sur Honoraire Avocat Maitre Cissé"/>
    <s v="Lawyer fees "/>
    <s v="Legal"/>
    <n v="350000"/>
    <s v="SGBS"/>
    <x v="0"/>
  </r>
  <r>
    <d v="2017-12-04T00:00:00"/>
    <s v="Frais de réparation ordinateur portable Juriste/Maktar"/>
    <s v="Services"/>
    <s v="Office"/>
    <n v="23600"/>
    <s v="Maktar"/>
    <x v="0"/>
  </r>
  <r>
    <d v="2017-12-04T00:00:00"/>
    <s v="Transport Maktar juriste -Bureau-yasser-Bureau"/>
    <s v="Transport"/>
    <s v="Legal"/>
    <n v="3000"/>
    <s v="Maktar"/>
    <x v="0"/>
  </r>
  <r>
    <d v="2017-12-04T00:00:00"/>
    <s v="Achat Eau Kiréne Bureau 15 packs de bouteille de 1,5 L er 15 Packs de 10 Litres"/>
    <s v="Office Materials"/>
    <s v="Office"/>
    <n v="34500"/>
    <s v="Michel"/>
    <x v="0"/>
  </r>
  <r>
    <d v="2017-12-04T00:00:00"/>
    <s v="Transport Cécile -Bureau-Tribunal-ville-Numérika-Interpol"/>
    <s v="Transport"/>
    <s v="Management"/>
    <n v="8000"/>
    <s v="Cécile"/>
    <x v="0"/>
  </r>
  <r>
    <d v="2017-12-04T00:00:00"/>
    <s v="Transport Charlotte -buro-banque-Aller et Retour"/>
    <s v="Transport"/>
    <s v=" Management"/>
    <n v="4000"/>
    <s v="Charlotte"/>
    <x v="0"/>
  </r>
  <r>
    <d v="2017-12-04T00:00:00"/>
    <s v="Transport Charlotte -Aéroport-Bureau"/>
    <s v="Transport"/>
    <s v=" Management"/>
    <n v="10000"/>
    <s v="Charlotte"/>
    <x v="0"/>
  </r>
  <r>
    <d v="2017-12-04T00:00:00"/>
    <s v="Transport  Michel semaine 5 jrs"/>
    <s v="Transport"/>
    <s v="Office"/>
    <n v="12500"/>
    <s v="Michel"/>
    <x v="0"/>
  </r>
  <r>
    <d v="2017-12-04T00:00:00"/>
    <s v="Transport Maison-bureau-maison"/>
    <s v="Transport"/>
    <s v="Investigation"/>
    <n v="2000"/>
    <s v="E4"/>
    <x v="0"/>
  </r>
  <r>
    <d v="2017-12-05T00:00:00"/>
    <s v="Transport  Michel-SGBS-BUREAU "/>
    <s v="Transport"/>
    <s v="Office"/>
    <n v="1000"/>
    <s v="Michel"/>
    <x v="0"/>
  </r>
  <r>
    <d v="2017-12-05T00:00:00"/>
    <s v="Acompte sur confection / Bureau charlotte/un montant total de 120000/Djiby"/>
    <s v="Equipment"/>
    <s v=" Management"/>
    <n v="80000"/>
    <s v="Michel"/>
    <x v="0"/>
  </r>
  <r>
    <d v="2017-12-05T00:00:00"/>
    <s v="Achat Carburant E7  Pr déplacement/invest; "/>
    <s v="Transport"/>
    <s v="Investigation"/>
    <n v="5000"/>
    <s v="E7"/>
    <x v="0"/>
  </r>
  <r>
    <d v="2017-12-05T00:00:00"/>
    <s v="Achat objet d'art/statuette/E7"/>
    <s v="Trust building"/>
    <s v="Investigation"/>
    <n v="25000"/>
    <s v="E7"/>
    <x v="0"/>
  </r>
  <r>
    <d v="2017-12-05T00:00:00"/>
    <s v="Transport du jour E4/"/>
    <s v="Transport"/>
    <s v="Investigation"/>
    <n v="2000"/>
    <s v="E4"/>
    <x v="0"/>
  </r>
  <r>
    <d v="2017-12-06T00:00:00"/>
    <s v="Frais transfert grant reçu EAGLE"/>
    <s v="Bank Fees"/>
    <s v="Office"/>
    <n v="13119"/>
    <s v="SGBS"/>
    <x v="0"/>
  </r>
  <r>
    <d v="2017-12-06T00:00:00"/>
    <s v="Acompte sur confection / 03 chaise de bureau/un montant total de 60000/Diop"/>
    <s v="Equipment"/>
    <s v=" Management"/>
    <n v="30000"/>
    <s v="Michel"/>
    <x v="0"/>
  </r>
  <r>
    <d v="2017-12-06T00:00:00"/>
    <s v="Transport -Juriste-Bureau-DEEF-Adm.Pénitentiaire-direction-Bureau/matin"/>
    <s v="Transport"/>
    <s v="Legal"/>
    <n v="8500"/>
    <s v="Bassirou"/>
    <x v="0"/>
  </r>
  <r>
    <d v="2017-12-06T00:00:00"/>
    <s v="Achat patin FEUTRE POUR CHAISES E7"/>
    <s v="Office Materials"/>
    <s v="Office"/>
    <n v="3500"/>
    <s v="E7"/>
    <x v="0"/>
  </r>
  <r>
    <d v="2017-12-06T00:00:00"/>
    <s v="Courses ville  E7 pour achat patin /protection chaises/matin"/>
    <s v="Transport"/>
    <s v="Office"/>
    <n v="3000"/>
    <s v="E7"/>
    <x v="0"/>
  </r>
  <r>
    <d v="2017-12-06T00:00:00"/>
    <s v="Transport -Juriste-Sékhou vony-Bureau-ministére de l'intérieur-Bureau/soir"/>
    <s v="Transport"/>
    <s v="Legal"/>
    <n v="4000"/>
    <s v="Seckou"/>
    <x v="0"/>
  </r>
  <r>
    <d v="2017-12-06T00:00:00"/>
    <s v="Achat patin FEUTRE POUR CHAISES/E7/soir pour complément"/>
    <s v="Office Materials"/>
    <s v="Office"/>
    <n v="9800"/>
    <s v="E7"/>
    <x v="0"/>
  </r>
  <r>
    <d v="2017-12-08T00:00:00"/>
    <s v="Transport Michel-Courses -Maison -Agence de location-Colobane -BUREAU"/>
    <s v="Transport"/>
    <s v="Office"/>
    <n v="4500"/>
    <s v="Michel"/>
    <x v="0"/>
  </r>
  <r>
    <d v="2017-12-08T00:00:00"/>
    <s v="CH2615 POA/Divers articles et Fourniture de buro"/>
    <s v="Office Materials"/>
    <s v="Office"/>
    <n v="128700"/>
    <s v="SGBS"/>
    <x v="0"/>
  </r>
  <r>
    <d v="2017-12-08T00:00:00"/>
    <s v="CH2615 POA Retroprojecteur Epson 3000 Lumens"/>
    <s v="Equipment"/>
    <s v="Office"/>
    <n v="345000"/>
    <s v="SGBS"/>
    <x v="0"/>
  </r>
  <r>
    <d v="2017-12-08T00:00:00"/>
    <s v="CH2615 POA Imprimante multifonction HP2130"/>
    <s v="Equipment"/>
    <s v="Office"/>
    <n v="45000"/>
    <s v="SGBS"/>
    <x v="0"/>
  </r>
  <r>
    <d v="2017-12-08T00:00:00"/>
    <s v="CH2615 POA Tableau blanc pivotant mobile 120x150"/>
    <s v="Equipment"/>
    <s v="Office"/>
    <n v="115000"/>
    <s v="SGBS"/>
    <x v="0"/>
  </r>
  <r>
    <d v="2017-12-08T00:00:00"/>
    <s v="CH2615 POA Souris mobiles sans fil"/>
    <s v="Equipment"/>
    <s v="Office"/>
    <n v="12000"/>
    <s v="SGBS"/>
    <x v="0"/>
  </r>
  <r>
    <d v="2017-12-08T00:00:00"/>
    <s v="Transport du jour E4/"/>
    <s v="Transport"/>
    <s v="Investigation"/>
    <n v="2000"/>
    <s v="E4"/>
    <x v="0"/>
  </r>
  <r>
    <d v="2017-12-11T00:00:00"/>
    <s v="Transport intérieur Global E10 /Invest.-Sur Tamba/3jrs"/>
    <s v="Transport"/>
    <s v="Investigation"/>
    <n v="25000"/>
    <s v="E10"/>
    <x v="0"/>
  </r>
  <r>
    <d v="2017-12-11T00:00:00"/>
    <s v="Achat Repas  et Raffraichissements/E10"/>
    <s v="Trust building"/>
    <s v="Investigation"/>
    <n v="7000"/>
    <s v="E10"/>
    <x v="0"/>
  </r>
  <r>
    <d v="2017-12-11T00:00:00"/>
    <s v="Prime de Panier E10/"/>
    <s v="Travel Subsistence"/>
    <s v="Investigation"/>
    <n v="12000"/>
    <s v="E10"/>
    <x v="0"/>
  </r>
  <r>
    <d v="2017-12-11T00:00:00"/>
    <s v="logement Hotel 02 nuitée/E9 et E10/invest,Tamba"/>
    <s v="Travel Subsistence"/>
    <s v="Investigation"/>
    <n v="30000"/>
    <s v="E10"/>
    <x v="0"/>
  </r>
  <r>
    <d v="2017-12-11T00:00:00"/>
    <s v="Transport intérieur Global E9 /Invest.-Sur Tamba/3jrs"/>
    <s v="Transport"/>
    <s v="Investigation"/>
    <n v="24000"/>
    <s v="E9"/>
    <x v="0"/>
  </r>
  <r>
    <d v="2017-12-11T00:00:00"/>
    <s v="Prime de Panier E9/"/>
    <s v="Travel Subsistence"/>
    <s v="Investigation"/>
    <n v="12000"/>
    <s v="E9"/>
    <x v="0"/>
  </r>
  <r>
    <d v="2017-12-11T00:00:00"/>
    <s v="Transport intérieur Global E04/Invest.-Sur koungheul /3jrs"/>
    <s v="Transport"/>
    <s v="Investigation"/>
    <n v="32000"/>
    <s v="E4"/>
    <x v="0"/>
  </r>
  <r>
    <d v="2017-12-11T00:00:00"/>
    <s v="Achat Repas  et Raffraichissements/E4"/>
    <s v="Trust building"/>
    <s v="Investigation"/>
    <n v="5000"/>
    <s v="E4"/>
    <x v="0"/>
  </r>
  <r>
    <d v="2017-12-11T00:00:00"/>
    <s v="Prime de Panier E4/"/>
    <s v="Travel Subsistence"/>
    <s v="Investigation"/>
    <n v="15000"/>
    <s v="E4"/>
    <x v="0"/>
  </r>
  <r>
    <d v="2017-12-11T00:00:00"/>
    <s v="logement Hotel 02 nuitée/E4 invest,koungueul"/>
    <s v="Travel Subsistence"/>
    <s v="Investigation"/>
    <n v="24000"/>
    <s v="E4"/>
    <x v="0"/>
  </r>
  <r>
    <d v="2017-12-11T00:00:00"/>
    <s v="Transport intérieur Global E8/Invest.-Sur koungheul /3jrs"/>
    <s v="Transport"/>
    <s v="Investigation"/>
    <n v="32000"/>
    <s v="E8"/>
    <x v="0"/>
  </r>
  <r>
    <d v="2017-12-11T00:00:00"/>
    <s v="Achat Repas  et Raffraichissements/E8"/>
    <s v="Trust building"/>
    <s v="Investigation"/>
    <n v="5000"/>
    <s v="E8"/>
    <x v="0"/>
  </r>
  <r>
    <d v="2017-12-11T00:00:00"/>
    <s v="Prime de Panier E8/"/>
    <s v="Travel Subsistence"/>
    <s v="Investigation"/>
    <n v="15000"/>
    <s v="E8"/>
    <x v="0"/>
  </r>
  <r>
    <d v="2017-12-11T00:00:00"/>
    <s v="Transport Cécile -Bureau-ville-Bureau/Avec BAGAGE"/>
    <s v="Transport"/>
    <s v=" Management"/>
    <n v="8000"/>
    <s v="Cécile"/>
    <x v="0"/>
  </r>
  <r>
    <d v="2017-12-11T00:00:00"/>
    <s v="Achat divers matériel et articles et produits d'entretion/pour le bureau"/>
    <s v="Office Materials"/>
    <s v="Office"/>
    <n v="187284"/>
    <s v="Cécile"/>
    <x v="0"/>
  </r>
  <r>
    <d v="2017-12-11T00:00:00"/>
    <s v="Billet D'avion Charlotte/France"/>
    <s v="Flight"/>
    <s v=" Management"/>
    <n v="352700"/>
    <s v="Charlotte"/>
    <x v="0"/>
  </r>
  <r>
    <d v="2017-12-11T00:00:00"/>
    <s v="Forfait informatique Lucas"/>
    <s v="Services"/>
    <s v="Office"/>
    <n v="100000"/>
    <s v="Michel"/>
    <x v="0"/>
  </r>
  <r>
    <d v="2017-12-11T00:00:00"/>
    <s v="Frais envoi western union"/>
    <s v="Transfer"/>
    <s v="Office"/>
    <n v="3580"/>
    <s v="Michel"/>
    <x v="0"/>
  </r>
  <r>
    <d v="2017-12-11T00:00:00"/>
    <s v="Transport Michel-Courses -Bureau-SGBS-Aéroport-Bureau"/>
    <s v="Transport"/>
    <s v="Office"/>
    <n v="7000"/>
    <s v="Michel"/>
    <x v="0"/>
  </r>
  <r>
    <d v="2017-12-11T00:00:00"/>
    <s v="Transport Michel semaine 5 jous"/>
    <s v="Transport"/>
    <s v="Office"/>
    <n v="12500"/>
    <s v="Michel"/>
    <x v="0"/>
  </r>
  <r>
    <d v="2017-12-12T00:00:00"/>
    <s v="Bonus fin d'année E9"/>
    <s v="Bonus"/>
    <s v="Investigation"/>
    <n v="5000"/>
    <s v="E9"/>
    <x v="0"/>
  </r>
  <r>
    <d v="2017-12-12T00:00:00"/>
    <s v="Bonus fin d'année E10"/>
    <s v="Bonus"/>
    <s v="Investigation"/>
    <n v="5000"/>
    <s v="E10"/>
    <x v="0"/>
  </r>
  <r>
    <d v="2017-12-12T00:00:00"/>
    <s v="Transport juriste -Bureau-MEDD-DAP-Bureau"/>
    <s v="Transport"/>
    <s v="Legal"/>
    <n v="5500"/>
    <s v="Maktar"/>
    <x v="0"/>
  </r>
  <r>
    <d v="2017-12-12T00:00:00"/>
    <s v="CH2622 MPS Gagdget et d'article pour les Partenaires Acompte"/>
    <s v="Equipment"/>
    <s v="Office"/>
    <n v="572300"/>
    <s v="SGBS"/>
    <x v="0"/>
  </r>
  <r>
    <d v="2017-12-12T00:00:00"/>
    <s v="Transport pour 02 jour E4/"/>
    <s v="Transport"/>
    <s v="Investigation"/>
    <n v="4000"/>
    <s v="E4"/>
    <x v="0"/>
  </r>
  <r>
    <d v="2017-12-13T00:00:00"/>
    <s v="Achat Gazoil pour déplacement E7 et E10 pr investi, Dakar-Bayakh-Dakar "/>
    <s v="Transport"/>
    <s v="Investigation"/>
    <n v="10000"/>
    <s v="E7"/>
    <x v="0"/>
  </r>
  <r>
    <d v="2017-12-13T00:00:00"/>
    <s v="Ticket péage pour l'autoroute "/>
    <s v="Transport"/>
    <s v="Investigation"/>
    <n v="2800"/>
    <s v="E7"/>
    <x v="0"/>
  </r>
  <r>
    <d v="2017-12-13T00:00:00"/>
    <s v="CH2616 Prestation Femme de Ménage Novembre"/>
    <s v="Services"/>
    <s v="Office"/>
    <n v="45600"/>
    <s v="SGBS"/>
    <x v="0"/>
  </r>
  <r>
    <d v="2017-12-13T00:00:00"/>
    <s v="Transport pour 01 jour E4/"/>
    <s v="Transport"/>
    <s v="Investigation"/>
    <n v="2000"/>
    <s v="E4"/>
    <x v="0"/>
  </r>
  <r>
    <d v="2017-12-14T00:00:00"/>
    <s v="Transport Michel-Courses -Bureau-UNO-NIACE-Arati-inpect°-Sénélec-Bureau"/>
    <s v="Transport"/>
    <s v="Office"/>
    <n v="8000"/>
    <s v="Michel"/>
    <x v="0"/>
  </r>
  <r>
    <d v="2017-12-14T00:00:00"/>
    <s v="Transport juriste Bassirou -Bureau-Mariste -Bureau"/>
    <s v="Transport"/>
    <s v="Legal"/>
    <n v="4000"/>
    <s v="Bassirou"/>
    <x v="0"/>
  </r>
  <r>
    <d v="2017-12-14T00:00:00"/>
    <s v="CH2623 Bon D'achat pour Cadeau de Noél/Personnel/Chez le Groupe UNO"/>
    <s v="Personnel"/>
    <s v="Team Building"/>
    <n v="375000"/>
    <s v="SGBS"/>
    <x v="0"/>
  </r>
  <r>
    <d v="2017-12-14T00:00:00"/>
    <s v="Loye bureau Novembre Réglé 2017"/>
    <s v="Rent &amp; Utilities"/>
    <s v="Office"/>
    <n v="350000"/>
    <s v="SGBS"/>
    <x v="0"/>
  </r>
  <r>
    <d v="2017-12-14T00:00:00"/>
    <s v="Ch8893612 Prestation sur Loyer Novembre 2017"/>
    <s v="Rent &amp; Utilities"/>
    <s v="Office"/>
    <n v="100000"/>
    <s v="SGBS"/>
    <x v="0"/>
  </r>
  <r>
    <d v="2017-12-14T00:00:00"/>
    <s v="RGLT carte fact HD Protect Achat carte mémoire SD 32GO et Porte clés caméra espion 1080P"/>
    <s v="Equipment"/>
    <s v="Office"/>
    <n v="149315"/>
    <s v="SGBS"/>
    <x v="0"/>
  </r>
  <r>
    <d v="2017-12-14T00:00:00"/>
    <s v="RGLT carte fact HD Protect Achat carte mémoire SD 32GO et Caméra espion clé voiture 720P"/>
    <s v="Equipment"/>
    <s v="Office"/>
    <n v="260271"/>
    <s v="SGBS"/>
    <x v="0"/>
  </r>
  <r>
    <d v="2017-12-15T00:00:00"/>
    <s v="Transport Michel bureau-burotic ville-bureau"/>
    <s v="Transport"/>
    <s v="Office"/>
    <n v="5000"/>
    <s v="Michel"/>
    <x v="0"/>
  </r>
  <r>
    <d v="2017-12-15T00:00:00"/>
    <s v="Facture eau+ pénalités"/>
    <s v="Rent &amp; Utilities"/>
    <s v="Office"/>
    <n v="14385"/>
    <s v="Michel"/>
    <x v="0"/>
  </r>
  <r>
    <d v="2017-12-15T00:00:00"/>
    <s v="Achat 03 batterie slim 4000 MAH Micro USB d'énergie"/>
    <s v="Equipment"/>
    <s v="Office"/>
    <n v="25138"/>
    <s v="Michel"/>
    <x v="0"/>
  </r>
  <r>
    <d v="2017-12-15T00:00:00"/>
    <s v="Transport  Global E8 /Invest.-Maison-Guédiawaye et environnement-Maison/1jrs"/>
    <s v="Transport"/>
    <s v="Investigation"/>
    <n v="4000"/>
    <s v="E8"/>
    <x v="0"/>
  </r>
  <r>
    <d v="2017-12-15T00:00:00"/>
    <s v="Achat rafraichissement et repas/E8"/>
    <s v="Trust building"/>
    <s v="Investigation"/>
    <n v="20000"/>
    <s v="E8"/>
    <x v="0"/>
  </r>
  <r>
    <d v="2017-12-15T00:00:00"/>
    <s v="Transport  Global E04/Invest.-Sur ouakam et environnant /1jrs"/>
    <s v="Transport"/>
    <s v="Investigation"/>
    <n v="4000"/>
    <s v="E4"/>
    <x v="0"/>
  </r>
  <r>
    <d v="2017-12-15T00:00:00"/>
    <s v="Achat Repas  et Raffraichissements/E4"/>
    <s v="Trust building"/>
    <s v="Investigation"/>
    <n v="2500"/>
    <s v="E4"/>
    <x v="0"/>
  </r>
  <r>
    <d v="2017-12-15T00:00:00"/>
    <s v="Transport  Global E10 /Invest.-Sur Thiaroye et environnant/1jrs"/>
    <s v="Transport"/>
    <s v="Investigation"/>
    <n v="5500"/>
    <s v="E10"/>
    <x v="0"/>
  </r>
  <r>
    <d v="2017-12-15T00:00:00"/>
    <s v="Achat Repas  et Raffraichissements/E10"/>
    <s v="Trust building"/>
    <s v="Investigation"/>
    <n v="3000"/>
    <s v="E10"/>
    <x v="0"/>
  </r>
  <r>
    <d v="2017-12-15T00:00:00"/>
    <s v="Transport  Global E9 /Invest.-Sur Tiléne/1jr"/>
    <s v="Transport"/>
    <s v="Investigation"/>
    <n v="4000"/>
    <s v="E9"/>
    <x v="0"/>
  </r>
  <r>
    <d v="2017-12-15T00:00:00"/>
    <s v="Achat Repas  et Raffraichissements/E9"/>
    <s v="Travel Subsistence"/>
    <s v="Investigation"/>
    <n v="2000"/>
    <s v="E9"/>
    <x v="0"/>
  </r>
  <r>
    <d v="2017-12-15T00:00:00"/>
    <s v="Transport  Global E7 /Invest.-Sur Tiléne/1jr"/>
    <s v="Transport"/>
    <s v="Investigation"/>
    <n v="3000"/>
    <s v="E7"/>
    <x v="0"/>
  </r>
  <r>
    <d v="2017-12-15T00:00:00"/>
    <s v="Achat Repas  et Raffraichissements/E7"/>
    <s v="Travel Subsistence"/>
    <s v="Legal"/>
    <n v="2000"/>
    <s v="E7"/>
    <x v="0"/>
  </r>
  <r>
    <d v="2017-12-15T00:00:00"/>
    <s v="Transport Global /Mission Tamba /Pour 02 Juriste Bassirou et Voyni"/>
    <s v="Transport"/>
    <s v="Legal"/>
    <n v="43200"/>
    <s v="Bassirou"/>
    <x v="0"/>
  </r>
  <r>
    <d v="2017-12-15T00:00:00"/>
    <s v="Prime de Panier Global/Mission Tamba /Pour 02 juristes Bassirou et Voyni"/>
    <s v="Travel Subsistence"/>
    <s v="Legal"/>
    <n v="30000"/>
    <s v="Bassirou"/>
    <x v="0"/>
  </r>
  <r>
    <d v="2017-12-12T00:00:00"/>
    <s v="logement Hotel 02 nuitée/Bassirou et Voyni/Mission Tamba"/>
    <s v="Travel Subsistence"/>
    <s v="Operations"/>
    <n v="30000"/>
    <s v="Bassirou"/>
    <x v="0"/>
  </r>
  <r>
    <d v="2017-12-15T00:00:00"/>
    <s v="Transport Global /Mission Tamba /Pour 01 Juriste Papa Maktar /Tamba et Kolda"/>
    <s v="Transport"/>
    <s v="Legal"/>
    <n v="35500"/>
    <s v="Bassirou"/>
    <x v="0"/>
  </r>
  <r>
    <d v="2017-12-15T00:00:00"/>
    <s v="Prime de Panier Global/Mission Tamba /Pour 01 juriste Papa Maktar"/>
    <s v="Travel Subsistence"/>
    <s v="Legal"/>
    <n v="15000"/>
    <s v="Bassirou"/>
    <x v="0"/>
  </r>
  <r>
    <d v="2017-12-15T00:00:00"/>
    <s v="logement Hotel 02 nuitée/Bassirou et Voyni/Mission Tamba"/>
    <s v="Travel Subsistence"/>
    <s v="Operations"/>
    <n v="31800"/>
    <s v="Bassirou"/>
    <x v="0"/>
  </r>
  <r>
    <d v="2017-12-18T00:00:00"/>
    <s v="Bonus fin d'année Bassirou"/>
    <s v="Bonus"/>
    <s v="Legal"/>
    <n v="5000"/>
    <s v="Bassirou"/>
    <x v="0"/>
  </r>
  <r>
    <d v="2017-12-18T00:00:00"/>
    <s v="Bonus fin d'année Maktar"/>
    <s v="Bonus"/>
    <s v="Legal"/>
    <n v="5000"/>
    <s v="Maktar"/>
    <x v="0"/>
  </r>
  <r>
    <d v="2017-12-18T00:00:00"/>
    <s v="Bonus fin d'année Seckou"/>
    <s v="Bonus"/>
    <s v="Legal"/>
    <n v="5000"/>
    <s v="Seckou"/>
    <x v="0"/>
  </r>
  <r>
    <d v="2017-12-18T00:00:00"/>
    <s v="Transport  Global E04/Invest.-bureau-sandaga et environnement-maison  /1jrs"/>
    <s v="Transport"/>
    <s v="Investigation"/>
    <n v="3000"/>
    <s v="E4"/>
    <x v="0"/>
  </r>
  <r>
    <d v="2017-12-18T00:00:00"/>
    <s v="Achat Repas  et Raffraichissements/E4"/>
    <s v="Trust building"/>
    <s v="Investigation"/>
    <n v="2500"/>
    <s v="E4"/>
    <x v="0"/>
  </r>
  <r>
    <d v="2017-12-19T00:00:00"/>
    <s v="Transport  Global E04/Invest.-maison-bountou pikine-guédiawaye-patte oie -maison  /1jrs"/>
    <m/>
    <s v="Investigation"/>
    <n v="10500"/>
    <s v="E4"/>
    <x v="0"/>
  </r>
  <r>
    <d v="2017-12-18T00:00:00"/>
    <s v="Transport bureau-centre ville-bureau"/>
    <s v="Transport"/>
    <s v="Investigation"/>
    <n v="4000"/>
    <s v="E7"/>
    <x v="0"/>
  </r>
  <r>
    <d v="2017-12-19T00:00:00"/>
    <s v="Transport  Global E07/Invest.-maison-yoff-Almadie -Foire   /1jrs"/>
    <s v="Transport"/>
    <s v="Investigation"/>
    <n v="8200"/>
    <s v="E7"/>
    <x v="0"/>
  </r>
  <r>
    <d v="2017-12-19T00:00:00"/>
    <s v="Achat petites statuettes/E7"/>
    <s v="Trust building"/>
    <s v="Investigation"/>
    <n v="3000"/>
    <s v="E7"/>
    <x v="0"/>
  </r>
  <r>
    <d v="2017-12-18T00:00:00"/>
    <s v="Achat Repas  et Raffraichissements/E8"/>
    <s v="Trust building"/>
    <s v="Investigation"/>
    <n v="2500"/>
    <s v="E8"/>
    <x v="0"/>
  </r>
  <r>
    <d v="2017-12-18T00:00:00"/>
    <s v="Transport  Global E8/Invest.-bureau-Guédiawaye-Maison   /1jrs"/>
    <s v="Transport"/>
    <s v="Investigation"/>
    <n v="4500"/>
    <s v="E8"/>
    <x v="0"/>
  </r>
  <r>
    <d v="2017-12-18T00:00:00"/>
    <s v="Trust building E10"/>
    <s v="Trust building"/>
    <s v="Investigation"/>
    <n v="3000"/>
    <s v="E10"/>
    <x v="0"/>
  </r>
  <r>
    <d v="2017-12-18T00:00:00"/>
    <s v="Transport bureau-marché-maison"/>
    <s v="Transport"/>
    <s v="Investigation"/>
    <n v="3000"/>
    <s v="E10"/>
    <x v="0"/>
  </r>
  <r>
    <d v="2017-12-19T00:00:00"/>
    <s v="Trust building E10"/>
    <s v="Trust building"/>
    <s v="Investigation"/>
    <n v="2000"/>
    <s v="E10"/>
    <x v="0"/>
  </r>
  <r>
    <d v="2017-12-19T00:00:00"/>
    <s v="Transport maison-garage bus-maison"/>
    <s v="Transport"/>
    <s v="Investigation"/>
    <n v="5000"/>
    <s v="E10"/>
    <x v="0"/>
  </r>
  <r>
    <d v="2017-12-19T00:00:00"/>
    <s v="Trust Building/E8"/>
    <s v="Trust building"/>
    <s v="Investigation"/>
    <n v="3000"/>
    <s v="E8"/>
    <x v="0"/>
  </r>
  <r>
    <d v="2017-12-19T00:00:00"/>
    <s v="Transport  Global E8/Invest.-bureau-Lac rose-Maison   /1jrs"/>
    <s v="Transport"/>
    <s v="Investigation"/>
    <n v="5000"/>
    <s v="E8"/>
    <x v="0"/>
  </r>
  <r>
    <d v="2017-12-19T00:00:00"/>
    <s v="Transport bureau-ville-orange-bureau"/>
    <s v="Transport"/>
    <s v="Office"/>
    <n v="5000"/>
    <s v="Michel"/>
    <x v="0"/>
  </r>
  <r>
    <d v="2017-12-19T00:00:00"/>
    <s v="CH2632 Allocation E10 décembre"/>
    <s v="Personnel"/>
    <s v="Investigation"/>
    <n v="90000"/>
    <s v="SGBS"/>
    <x v="0"/>
  </r>
  <r>
    <d v="2017-12-19T00:00:00"/>
    <s v="CH2634 Allocation E8 décembre"/>
    <s v="Personnel"/>
    <s v="Investigation"/>
    <n v="90000"/>
    <s v="SGBS"/>
    <x v="0"/>
  </r>
  <r>
    <d v="2017-12-19T00:00:00"/>
    <s v="CH2626 Salaire Cécile décembre"/>
    <s v="Personnel"/>
    <s v="Management"/>
    <n v="520000"/>
    <s v="SGBS"/>
    <x v="0"/>
  </r>
  <r>
    <d v="2017-12-19T00:00:00"/>
    <s v="CH2636 Allocation E4 décembre"/>
    <s v="Personnel"/>
    <s v="Investigation"/>
    <n v="90000"/>
    <s v="SGBS"/>
    <x v="0"/>
  </r>
  <r>
    <d v="2017-12-19T00:00:00"/>
    <s v="CH2630 Allocation Seckou décembre"/>
    <s v="Personnel"/>
    <s v="Legal"/>
    <n v="100000"/>
    <s v="SGBS"/>
    <x v="0"/>
  </r>
  <r>
    <d v="2017-12-19T00:00:00"/>
    <s v="CH2631 Allocation E7 décembre"/>
    <s v="Personnel"/>
    <s v="Investigation"/>
    <n v="90000"/>
    <s v="SGBS"/>
    <x v="0"/>
  </r>
  <r>
    <d v="2017-12-19T00:00:00"/>
    <s v="CH2633 Allocation E9 décembre"/>
    <s v="Personnel"/>
    <s v="Investigation"/>
    <n v="90000"/>
    <s v="SGBS"/>
    <x v="0"/>
  </r>
  <r>
    <d v="2017-12-19T00:00:00"/>
    <s v="CH2628 Allocation Bassirou décembre"/>
    <s v="Personnel"/>
    <s v="Legal"/>
    <n v="140000"/>
    <s v="SGBS"/>
    <x v="0"/>
  </r>
  <r>
    <d v="2017-12-19T00:00:00"/>
    <s v="CH2627 Salaire Michel décembre"/>
    <s v="Personnel"/>
    <s v="Office"/>
    <n v="220000"/>
    <s v="SGBS"/>
    <x v="0"/>
  </r>
  <r>
    <d v="2017-12-19T00:00:00"/>
    <s v="CH2625 Salaire Charlotte décembre"/>
    <s v="Personnel"/>
    <s v="Management"/>
    <n v="1200000"/>
    <s v="SGBS"/>
    <x v="0"/>
  </r>
  <r>
    <d v="2017-12-20T00:00:00"/>
    <s v="Achat carburant E7  courses en ville"/>
    <s v="Transport"/>
    <s v="Investigation"/>
    <n v="5000"/>
    <s v="E7"/>
    <x v="0"/>
  </r>
  <r>
    <d v="2017-12-20T00:00:00"/>
    <s v="Bonus fin d'année E9"/>
    <s v="Bonus"/>
    <s v="Investigation"/>
    <n v="5000"/>
    <s v="E9"/>
    <x v="0"/>
  </r>
  <r>
    <d v="2017-12-20T00:00:00"/>
    <s v="Transport bureau-pikine-bureau"/>
    <s v="Transport"/>
    <s v="Investigation"/>
    <n v="6500"/>
    <s v="E9"/>
    <x v="0"/>
  </r>
  <r>
    <d v="2017-12-20T00:00:00"/>
    <s v="Trust Building E9"/>
    <s v="Trust building"/>
    <s v="Investigation"/>
    <n v="4000"/>
    <s v="E9"/>
    <x v="0"/>
  </r>
  <r>
    <d v="2017-12-22T00:00:00"/>
    <s v="CH3624 Allocation E7 Novembre"/>
    <s v="Personnel"/>
    <s v="Investigation"/>
    <n v="82708"/>
    <s v="SGBS"/>
    <x v="0"/>
  </r>
  <r>
    <d v="2017-12-22T00:00:00"/>
    <s v="Transport bureau-SGBS-Bureau"/>
    <s v="Transport"/>
    <s v="Office"/>
    <n v="4000"/>
    <s v="Michel"/>
    <x v="0"/>
  </r>
  <r>
    <d v="2017-12-22T00:00:00"/>
    <s v="Solde facture menuisier bureau Charlotte"/>
    <s v="Equipment"/>
    <s v="Management"/>
    <n v="40000"/>
    <s v="Michel"/>
    <x v="0"/>
  </r>
  <r>
    <d v="2017-12-22T00:00:00"/>
    <s v="Frais wari envoi paiement menuisier"/>
    <s v="Transfer Fees"/>
    <s v="Office"/>
    <n v="1800"/>
    <s v="Michel"/>
    <x v="0"/>
  </r>
  <r>
    <d v="2017-12-22T00:00:00"/>
    <s v="Taxi bureau- aéroport Charlotte"/>
    <s v="Transport"/>
    <s v="Management"/>
    <n v="25000"/>
    <s v="Charlotte"/>
    <x v="0"/>
  </r>
  <r>
    <d v="2017-12-22T00:00:00"/>
    <s v="Envoi wari Luc"/>
    <s v="Transfer Fees"/>
    <s v="Office"/>
    <n v="14701"/>
    <s v="Michel"/>
    <x v="0"/>
  </r>
  <r>
    <d v="2017-12-22T00:00:00"/>
    <s v="Transport bureau-centre ville-bureau"/>
    <s v="Transport"/>
    <s v="Management"/>
    <n v="8000"/>
    <s v="Charlotte"/>
    <x v="0"/>
  </r>
  <r>
    <d v="2017-12-22T00:00:00"/>
    <s v="Trust building informateur transport+telephone"/>
    <s v="Trust building"/>
    <s v="Investigation"/>
    <n v="25000"/>
    <s v="Cécile"/>
    <x v="0"/>
  </r>
  <r>
    <d v="2017-12-23T00:00:00"/>
    <s v="Achat produits alimentaires réunion bureau"/>
    <s v="Office Materials"/>
    <s v="Office"/>
    <n v="2250"/>
    <s v="Charlotte"/>
    <x v="0"/>
  </r>
  <r>
    <d v="2017-12-26T00:00:00"/>
    <s v="Taxi bureau- centre ville-bureau Cécile"/>
    <s v="Transport"/>
    <s v="Office"/>
    <n v="5000"/>
    <s v="Cécile"/>
    <x v="0"/>
  </r>
  <r>
    <d v="2017-12-27T00:00:00"/>
    <s v="Taxi bureau- centre ville-bureau Cécile"/>
    <s v="Transport"/>
    <s v="Office"/>
    <n v="5000"/>
    <s v="Cécile"/>
    <x v="0"/>
  </r>
  <r>
    <d v="2017-12-27T00:00:00"/>
    <s v="Bonus noel gardien de nuit"/>
    <s v="Services"/>
    <s v="Office"/>
    <n v="15000"/>
    <s v="Cécile"/>
    <x v="0"/>
  </r>
  <r>
    <d v="2017-12-27T00:00:00"/>
    <s v="Bonus noel femme de ménage"/>
    <s v="Services"/>
    <s v="Office"/>
    <n v="20000"/>
    <s v="Cécile"/>
    <x v="0"/>
  </r>
  <r>
    <d v="2017-12-27T00:00:00"/>
    <s v="CH2611 Prestation loyer bureau décembre"/>
    <s v="Rent &amp; Utilities"/>
    <s v="Office"/>
    <n v="100000"/>
    <s v="SGBS"/>
    <x v="0"/>
  </r>
  <r>
    <d v="2017-12-27T00:00:00"/>
    <s v="CH2610 Loyer bureau décembre"/>
    <s v="Rent &amp; Utilities"/>
    <s v="Office"/>
    <n v="350000"/>
    <s v="SGBS"/>
    <x v="0"/>
  </r>
  <r>
    <d v="2017-12-27T00:00:00"/>
    <s v="CH2629 Allocation diedhiou décembre"/>
    <s v="Personnel"/>
    <s v="Legal"/>
    <n v="140000"/>
    <s v="SGBS"/>
    <x v="0"/>
  </r>
  <r>
    <d v="2017-12-28T00:00:00"/>
    <s v="Transport bureau-centre ville-orange-assurances-sgbs-bureau"/>
    <s v="Transport"/>
    <s v="Office"/>
    <n v="16000"/>
    <s v="Michel"/>
    <x v="0"/>
  </r>
  <r>
    <d v="2017-12-29T00:00:00"/>
    <s v="Transport bureau-sgbs-bureau"/>
    <s v="Transport"/>
    <s v="Office"/>
    <n v="2000"/>
    <s v="Michel"/>
    <x v="0"/>
  </r>
  <r>
    <d v="2017-12-29T00:00:00"/>
    <s v="Transport bureau-maison-bureau"/>
    <s v="Transport"/>
    <s v="Office"/>
    <n v="2500"/>
    <s v="Michel"/>
    <x v="0"/>
  </r>
  <r>
    <d v="2017-12-29T00:00:00"/>
    <s v="Paiement espèces Salaire Cécile 12/17"/>
    <s v="Personnel"/>
    <s v="Management"/>
    <n v="680000"/>
    <s v="Cécile"/>
    <x v="0"/>
  </r>
  <r>
    <d v="2017-12-29T00:00:00"/>
    <s v="Frais bancaires compte n°2"/>
    <s v="Bank Fees"/>
    <s v="Office"/>
    <n v="15795"/>
    <s v="SGBS-2"/>
    <x v="0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5" indent="0" outline="1" outlineData="1" multipleFieldFilters="0">
  <location ref="A3:B6" firstHeaderRow="1" firstDataRow="1" firstDataCol="1"/>
  <pivotFields count="7">
    <pivotField showAll="0"/>
    <pivotField showAll="0"/>
    <pivotField showAll="0" defaultSubtotal="0"/>
    <pivotField showAll="0" defaultSubtotal="0"/>
    <pivotField dataField="1" showAll="0"/>
    <pivotField showAll="0"/>
    <pivotField axis="axisRow" showAll="0">
      <items count="13">
        <item m="1" x="10"/>
        <item m="1" x="9"/>
        <item sd="0" x="1"/>
        <item m="1" x="3"/>
        <item m="1" x="4"/>
        <item m="1" x="5"/>
        <item m="1" x="8"/>
        <item m="1" x="2"/>
        <item m="1" x="6"/>
        <item m="1" x="11"/>
        <item m="1" x="7"/>
        <item x="0"/>
        <item t="default"/>
      </items>
    </pivotField>
  </pivotFields>
  <rowFields count="1">
    <field x="6"/>
  </rowFields>
  <rowItems count="3">
    <i>
      <x v="2"/>
    </i>
    <i>
      <x v="11"/>
    </i>
    <i t="grand">
      <x/>
    </i>
  </rowItems>
  <colItems count="1">
    <i/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8" firstHeaderRow="1" firstDataRow="1" firstDataCol="1"/>
  <pivotFields count="9">
    <pivotField showAll="0"/>
    <pivotField showAll="0"/>
    <pivotField showAll="0" defaultSubtotal="0"/>
    <pivotField showAll="0" defaultSubtotal="0"/>
    <pivotField dataField="1" showAll="0"/>
    <pivotField axis="axisRow" showAll="0">
      <items count="30">
        <item m="1" x="22"/>
        <item m="1" x="20"/>
        <item m="1" x="16"/>
        <item x="4"/>
        <item m="1" x="17"/>
        <item m="1" x="23"/>
        <item x="2"/>
        <item m="1" x="26"/>
        <item m="1" x="19"/>
        <item x="13"/>
        <item m="1" x="25"/>
        <item x="5"/>
        <item m="1" x="24"/>
        <item m="1" x="18"/>
        <item x="0"/>
        <item m="1" x="28"/>
        <item x="3"/>
        <item m="1" x="15"/>
        <item m="1" x="14"/>
        <item x="7"/>
        <item m="1" x="21"/>
        <item m="1" x="27"/>
        <item x="1"/>
        <item x="6"/>
        <item x="11"/>
        <item x="10"/>
        <item x="8"/>
        <item x="9"/>
        <item x="12"/>
        <item t="default"/>
      </items>
    </pivotField>
    <pivotField showAll="0"/>
    <pivotField showAll="0"/>
    <pivotField showAll="0"/>
  </pivotFields>
  <rowFields count="1">
    <field x="5"/>
  </rowFields>
  <rowItems count="15">
    <i>
      <x v="3"/>
    </i>
    <i>
      <x v="6"/>
    </i>
    <i>
      <x v="9"/>
    </i>
    <i>
      <x v="11"/>
    </i>
    <i>
      <x v="14"/>
    </i>
    <i>
      <x v="16"/>
    </i>
    <i>
      <x v="19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zoomScale="78" zoomScaleNormal="78" workbookViewId="0">
      <selection activeCell="B5" sqref="B5"/>
    </sheetView>
  </sheetViews>
  <sheetFormatPr baseColWidth="10" defaultRowHeight="15" x14ac:dyDescent="0.25"/>
  <cols>
    <col min="1" max="1" width="21" customWidth="1"/>
    <col min="2" max="2" width="15.85546875" customWidth="1"/>
    <col min="3" max="3" width="7.85546875" bestFit="1" customWidth="1"/>
    <col min="4" max="4" width="10.7109375" bestFit="1" customWidth="1"/>
    <col min="5" max="5" width="8.42578125" bestFit="1" customWidth="1"/>
    <col min="6" max="6" width="15.28515625" bestFit="1" customWidth="1"/>
    <col min="7" max="7" width="14.7109375" customWidth="1"/>
    <col min="8" max="8" width="8.28515625" customWidth="1"/>
    <col min="9" max="9" width="10.5703125" bestFit="1" customWidth="1"/>
    <col min="10" max="10" width="12.5703125" bestFit="1" customWidth="1"/>
    <col min="11" max="11" width="9.42578125" bestFit="1" customWidth="1"/>
    <col min="12" max="12" width="13.140625" customWidth="1"/>
    <col min="13" max="13" width="6.28515625" customWidth="1"/>
    <col min="14" max="14" width="10" bestFit="1" customWidth="1"/>
    <col min="15" max="15" width="10.28515625" bestFit="1" customWidth="1"/>
    <col min="16" max="16" width="17.85546875" bestFit="1" customWidth="1"/>
    <col min="17" max="17" width="13.5703125" bestFit="1" customWidth="1"/>
    <col min="18" max="18" width="9.85546875" bestFit="1" customWidth="1"/>
    <col min="19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2" x14ac:dyDescent="0.25">
      <c r="A3" s="2" t="s">
        <v>14</v>
      </c>
      <c r="B3" t="s">
        <v>15</v>
      </c>
    </row>
    <row r="4" spans="1:2" x14ac:dyDescent="0.25">
      <c r="A4" s="1" t="s">
        <v>17</v>
      </c>
      <c r="B4" s="3"/>
    </row>
    <row r="5" spans="1:2" x14ac:dyDescent="0.25">
      <c r="A5" s="1" t="s">
        <v>75</v>
      </c>
      <c r="B5" s="3">
        <v>9003896</v>
      </c>
    </row>
    <row r="6" spans="1:2" x14ac:dyDescent="0.25">
      <c r="A6" s="1" t="s">
        <v>16</v>
      </c>
      <c r="B6" s="3">
        <v>9003896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C5" sqref="C5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14</v>
      </c>
      <c r="B3" t="s">
        <v>15</v>
      </c>
    </row>
    <row r="4" spans="1:2" x14ac:dyDescent="0.25">
      <c r="A4" s="1" t="s">
        <v>36</v>
      </c>
      <c r="B4" s="3">
        <v>401950</v>
      </c>
    </row>
    <row r="5" spans="1:2" x14ac:dyDescent="0.25">
      <c r="A5" s="1" t="s">
        <v>9</v>
      </c>
      <c r="B5" s="3">
        <v>424104</v>
      </c>
    </row>
    <row r="6" spans="1:2" x14ac:dyDescent="0.25">
      <c r="A6" s="1" t="s">
        <v>17</v>
      </c>
      <c r="B6" s="3"/>
    </row>
    <row r="7" spans="1:2" x14ac:dyDescent="0.25">
      <c r="A7" s="1" t="s">
        <v>55</v>
      </c>
      <c r="B7" s="3">
        <v>110500</v>
      </c>
    </row>
    <row r="8" spans="1:2" x14ac:dyDescent="0.25">
      <c r="A8" s="1" t="s">
        <v>43</v>
      </c>
      <c r="B8" s="3">
        <v>6510863</v>
      </c>
    </row>
    <row r="9" spans="1:2" x14ac:dyDescent="0.25">
      <c r="A9" s="1" t="s">
        <v>35</v>
      </c>
      <c r="B9" s="3">
        <v>953284</v>
      </c>
    </row>
    <row r="10" spans="1:2" x14ac:dyDescent="0.25">
      <c r="A10" s="1" t="s">
        <v>52</v>
      </c>
      <c r="B10" s="3">
        <v>203000</v>
      </c>
    </row>
    <row r="11" spans="1:2" x14ac:dyDescent="0.25">
      <c r="A11" s="1" t="s">
        <v>189</v>
      </c>
      <c r="B11" s="3">
        <v>37100</v>
      </c>
    </row>
    <row r="12" spans="1:2" x14ac:dyDescent="0.25">
      <c r="A12" s="1" t="s">
        <v>64</v>
      </c>
      <c r="B12" s="3">
        <v>84300</v>
      </c>
    </row>
    <row r="13" spans="1:2" x14ac:dyDescent="0.25">
      <c r="A13" s="1" t="s">
        <v>70</v>
      </c>
      <c r="B13" s="3">
        <v>91000</v>
      </c>
    </row>
    <row r="14" spans="1:2" x14ac:dyDescent="0.25">
      <c r="A14" s="1" t="s">
        <v>77</v>
      </c>
      <c r="B14" s="3">
        <v>62500</v>
      </c>
    </row>
    <row r="15" spans="1:2" x14ac:dyDescent="0.25">
      <c r="A15" s="1" t="s">
        <v>205</v>
      </c>
      <c r="B15" s="3">
        <v>9000</v>
      </c>
    </row>
    <row r="16" spans="1:2" x14ac:dyDescent="0.25">
      <c r="A16" s="1" t="s">
        <v>63</v>
      </c>
      <c r="B16" s="3">
        <v>100500</v>
      </c>
    </row>
    <row r="17" spans="1:2" x14ac:dyDescent="0.25">
      <c r="A17" s="1" t="s">
        <v>331</v>
      </c>
      <c r="B17" s="3">
        <v>15795</v>
      </c>
    </row>
    <row r="18" spans="1:2" x14ac:dyDescent="0.25">
      <c r="A18" s="1" t="s">
        <v>16</v>
      </c>
      <c r="B18" s="3">
        <v>9003896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zoomScale="96" zoomScaleNormal="96" workbookViewId="0">
      <selection activeCell="F7" sqref="F7"/>
    </sheetView>
  </sheetViews>
  <sheetFormatPr baseColWidth="10" defaultColWidth="13.7109375" defaultRowHeight="12.75" x14ac:dyDescent="0.2"/>
  <cols>
    <col min="1" max="1" width="13.7109375" style="149"/>
    <col min="2" max="2" width="40.85546875" style="149" customWidth="1"/>
    <col min="3" max="3" width="19.28515625" style="149" customWidth="1"/>
    <col min="4" max="4" width="15.5703125" style="149" customWidth="1"/>
    <col min="5" max="5" width="14.5703125" style="174" customWidth="1"/>
    <col min="6" max="6" width="13.7109375" style="149"/>
    <col min="7" max="7" width="15.5703125" style="149" customWidth="1"/>
    <col min="8" max="8" width="19" style="149" customWidth="1"/>
    <col min="9" max="9" width="13.7109375" style="149"/>
    <col min="10" max="10" width="15.28515625" style="149" customWidth="1"/>
    <col min="11" max="16384" width="13.7109375" style="149"/>
  </cols>
  <sheetData>
    <row r="1" spans="1:12" s="141" customFormat="1" ht="26.25" customHeight="1" thickBot="1" x14ac:dyDescent="0.3">
      <c r="A1" s="136" t="s">
        <v>0</v>
      </c>
      <c r="B1" s="137" t="s">
        <v>361</v>
      </c>
      <c r="C1" s="137" t="s">
        <v>362</v>
      </c>
      <c r="D1" s="137" t="s">
        <v>363</v>
      </c>
      <c r="E1" s="138" t="s">
        <v>1</v>
      </c>
      <c r="F1" s="137" t="s">
        <v>2</v>
      </c>
      <c r="G1" s="139" t="s">
        <v>3</v>
      </c>
      <c r="H1" s="137" t="s">
        <v>4</v>
      </c>
      <c r="I1" s="140" t="s">
        <v>5</v>
      </c>
      <c r="K1" s="141" t="s">
        <v>7</v>
      </c>
      <c r="L1" s="141" t="s">
        <v>7</v>
      </c>
    </row>
    <row r="2" spans="1:12" x14ac:dyDescent="0.2">
      <c r="A2" s="142">
        <v>43070</v>
      </c>
      <c r="B2" s="143" t="s">
        <v>295</v>
      </c>
      <c r="C2" s="144" t="s">
        <v>38</v>
      </c>
      <c r="D2" s="143" t="s">
        <v>57</v>
      </c>
      <c r="E2" s="145">
        <v>90000</v>
      </c>
      <c r="F2" s="143" t="s">
        <v>43</v>
      </c>
      <c r="G2" s="146" t="s">
        <v>75</v>
      </c>
      <c r="H2" s="147" t="s">
        <v>85</v>
      </c>
      <c r="I2" s="148" t="s">
        <v>45</v>
      </c>
    </row>
    <row r="3" spans="1:12" x14ac:dyDescent="0.2">
      <c r="A3" s="142">
        <v>43070</v>
      </c>
      <c r="B3" s="143" t="s">
        <v>296</v>
      </c>
      <c r="C3" s="144" t="s">
        <v>297</v>
      </c>
      <c r="D3" s="143" t="s">
        <v>37</v>
      </c>
      <c r="E3" s="145">
        <v>29078</v>
      </c>
      <c r="F3" s="143" t="s">
        <v>43</v>
      </c>
      <c r="G3" s="146" t="s">
        <v>75</v>
      </c>
      <c r="H3" s="147"/>
      <c r="I3" s="148" t="s">
        <v>45</v>
      </c>
    </row>
    <row r="4" spans="1:12" x14ac:dyDescent="0.2">
      <c r="A4" s="142">
        <v>43070</v>
      </c>
      <c r="B4" s="143" t="s">
        <v>298</v>
      </c>
      <c r="C4" s="144" t="s">
        <v>299</v>
      </c>
      <c r="D4" s="143" t="s">
        <v>300</v>
      </c>
      <c r="E4" s="145">
        <v>30538</v>
      </c>
      <c r="F4" s="143" t="s">
        <v>43</v>
      </c>
      <c r="G4" s="146" t="s">
        <v>75</v>
      </c>
      <c r="H4" s="147"/>
      <c r="I4" s="148" t="s">
        <v>45</v>
      </c>
    </row>
    <row r="5" spans="1:12" x14ac:dyDescent="0.2">
      <c r="A5" s="142">
        <v>43070</v>
      </c>
      <c r="B5" s="143" t="s">
        <v>301</v>
      </c>
      <c r="C5" s="144" t="s">
        <v>38</v>
      </c>
      <c r="D5" s="143" t="s">
        <v>57</v>
      </c>
      <c r="E5" s="145">
        <v>82708</v>
      </c>
      <c r="F5" s="143" t="s">
        <v>43</v>
      </c>
      <c r="G5" s="146" t="s">
        <v>75</v>
      </c>
      <c r="H5" s="147"/>
      <c r="I5" s="148" t="s">
        <v>45</v>
      </c>
    </row>
    <row r="6" spans="1:12" x14ac:dyDescent="0.2">
      <c r="A6" s="142">
        <v>43070</v>
      </c>
      <c r="B6" s="143" t="s">
        <v>302</v>
      </c>
      <c r="C6" s="144" t="s">
        <v>38</v>
      </c>
      <c r="D6" s="143" t="s">
        <v>49</v>
      </c>
      <c r="E6" s="145">
        <v>92893</v>
      </c>
      <c r="F6" s="143" t="s">
        <v>43</v>
      </c>
      <c r="G6" s="146" t="s">
        <v>75</v>
      </c>
      <c r="H6" s="147"/>
      <c r="I6" s="148" t="s">
        <v>45</v>
      </c>
    </row>
    <row r="7" spans="1:12" x14ac:dyDescent="0.2">
      <c r="A7" s="142">
        <v>43070</v>
      </c>
      <c r="B7" s="143" t="s">
        <v>303</v>
      </c>
      <c r="C7" s="144" t="s">
        <v>61</v>
      </c>
      <c r="D7" s="143" t="s">
        <v>6</v>
      </c>
      <c r="E7" s="145">
        <v>21633</v>
      </c>
      <c r="F7" s="143" t="s">
        <v>43</v>
      </c>
      <c r="G7" s="146" t="s">
        <v>75</v>
      </c>
      <c r="H7" s="147"/>
      <c r="I7" s="148" t="s">
        <v>45</v>
      </c>
    </row>
    <row r="8" spans="1:12" x14ac:dyDescent="0.2">
      <c r="A8" s="142">
        <v>43073</v>
      </c>
      <c r="B8" s="143" t="s">
        <v>83</v>
      </c>
      <c r="C8" s="144" t="s">
        <v>82</v>
      </c>
      <c r="D8" s="143" t="s">
        <v>49</v>
      </c>
      <c r="E8" s="145">
        <v>350000</v>
      </c>
      <c r="F8" s="143" t="s">
        <v>43</v>
      </c>
      <c r="G8" s="146" t="s">
        <v>75</v>
      </c>
      <c r="H8" s="147" t="s">
        <v>85</v>
      </c>
      <c r="I8" s="148" t="s">
        <v>45</v>
      </c>
    </row>
    <row r="9" spans="1:12" x14ac:dyDescent="0.2">
      <c r="A9" s="150">
        <v>43073</v>
      </c>
      <c r="B9" s="143" t="s">
        <v>84</v>
      </c>
      <c r="C9" s="149" t="s">
        <v>10</v>
      </c>
      <c r="D9" s="143" t="s">
        <v>6</v>
      </c>
      <c r="E9" s="145">
        <v>23600</v>
      </c>
      <c r="F9" s="151" t="s">
        <v>189</v>
      </c>
      <c r="G9" s="146" t="s">
        <v>75</v>
      </c>
      <c r="H9" s="152" t="s">
        <v>86</v>
      </c>
      <c r="I9" s="153" t="s">
        <v>45</v>
      </c>
    </row>
    <row r="10" spans="1:12" x14ac:dyDescent="0.2">
      <c r="A10" s="142">
        <v>43073</v>
      </c>
      <c r="B10" s="143" t="s">
        <v>88</v>
      </c>
      <c r="C10" s="144" t="s">
        <v>8</v>
      </c>
      <c r="D10" s="143" t="s">
        <v>49</v>
      </c>
      <c r="E10" s="145">
        <v>3000</v>
      </c>
      <c r="F10" s="151" t="s">
        <v>189</v>
      </c>
      <c r="G10" s="146" t="s">
        <v>75</v>
      </c>
      <c r="H10" s="152" t="s">
        <v>87</v>
      </c>
      <c r="I10" s="154" t="s">
        <v>48</v>
      </c>
    </row>
    <row r="11" spans="1:12" x14ac:dyDescent="0.2">
      <c r="A11" s="142">
        <v>43073</v>
      </c>
      <c r="B11" s="143" t="s">
        <v>89</v>
      </c>
      <c r="C11" s="144" t="s">
        <v>42</v>
      </c>
      <c r="D11" s="143" t="s">
        <v>6</v>
      </c>
      <c r="E11" s="145">
        <v>34500</v>
      </c>
      <c r="F11" s="143" t="s">
        <v>9</v>
      </c>
      <c r="G11" s="146" t="s">
        <v>75</v>
      </c>
      <c r="H11" s="152" t="s">
        <v>91</v>
      </c>
      <c r="I11" s="153" t="s">
        <v>45</v>
      </c>
    </row>
    <row r="12" spans="1:12" x14ac:dyDescent="0.2">
      <c r="A12" s="155">
        <v>43073</v>
      </c>
      <c r="B12" s="143" t="s">
        <v>90</v>
      </c>
      <c r="C12" s="144" t="s">
        <v>8</v>
      </c>
      <c r="D12" s="143" t="s">
        <v>37</v>
      </c>
      <c r="E12" s="145">
        <v>8000</v>
      </c>
      <c r="F12" s="143" t="s">
        <v>35</v>
      </c>
      <c r="G12" s="146" t="s">
        <v>75</v>
      </c>
      <c r="H12" s="152" t="s">
        <v>94</v>
      </c>
      <c r="I12" s="156" t="s">
        <v>48</v>
      </c>
    </row>
    <row r="13" spans="1:12" x14ac:dyDescent="0.2">
      <c r="A13" s="155">
        <v>43073</v>
      </c>
      <c r="B13" s="143" t="s">
        <v>79</v>
      </c>
      <c r="C13" s="144" t="s">
        <v>8</v>
      </c>
      <c r="D13" s="143" t="s">
        <v>54</v>
      </c>
      <c r="E13" s="145">
        <v>4000</v>
      </c>
      <c r="F13" s="143" t="s">
        <v>36</v>
      </c>
      <c r="G13" s="146" t="s">
        <v>75</v>
      </c>
      <c r="H13" s="152" t="s">
        <v>95</v>
      </c>
      <c r="I13" s="156" t="s">
        <v>48</v>
      </c>
    </row>
    <row r="14" spans="1:12" x14ac:dyDescent="0.2">
      <c r="A14" s="155">
        <v>43073</v>
      </c>
      <c r="B14" s="143" t="s">
        <v>92</v>
      </c>
      <c r="C14" s="144" t="s">
        <v>8</v>
      </c>
      <c r="D14" s="143" t="s">
        <v>54</v>
      </c>
      <c r="E14" s="145">
        <v>10000</v>
      </c>
      <c r="F14" s="143" t="s">
        <v>36</v>
      </c>
      <c r="G14" s="146" t="s">
        <v>75</v>
      </c>
      <c r="H14" s="152" t="s">
        <v>95</v>
      </c>
      <c r="I14" s="156" t="s">
        <v>48</v>
      </c>
    </row>
    <row r="15" spans="1:12" x14ac:dyDescent="0.2">
      <c r="A15" s="142">
        <v>43073</v>
      </c>
      <c r="B15" s="157" t="s">
        <v>96</v>
      </c>
      <c r="C15" s="144" t="s">
        <v>8</v>
      </c>
      <c r="D15" s="143" t="s">
        <v>6</v>
      </c>
      <c r="E15" s="145">
        <v>12500</v>
      </c>
      <c r="F15" s="143" t="s">
        <v>9</v>
      </c>
      <c r="G15" s="146" t="s">
        <v>75</v>
      </c>
      <c r="H15" s="152" t="s">
        <v>93</v>
      </c>
      <c r="I15" s="156" t="s">
        <v>48</v>
      </c>
    </row>
    <row r="16" spans="1:12" x14ac:dyDescent="0.2">
      <c r="A16" s="142">
        <v>43073</v>
      </c>
      <c r="B16" s="157" t="s">
        <v>332</v>
      </c>
      <c r="C16" s="144" t="s">
        <v>8</v>
      </c>
      <c r="D16" s="143" t="s">
        <v>57</v>
      </c>
      <c r="E16" s="145">
        <v>2000</v>
      </c>
      <c r="F16" s="143" t="s">
        <v>55</v>
      </c>
      <c r="G16" s="146" t="s">
        <v>75</v>
      </c>
      <c r="H16" s="152"/>
      <c r="I16" s="156" t="s">
        <v>48</v>
      </c>
    </row>
    <row r="17" spans="1:14" x14ac:dyDescent="0.2">
      <c r="A17" s="142">
        <v>43074</v>
      </c>
      <c r="B17" s="157" t="s">
        <v>101</v>
      </c>
      <c r="C17" s="144" t="s">
        <v>8</v>
      </c>
      <c r="D17" s="143" t="s">
        <v>6</v>
      </c>
      <c r="E17" s="145">
        <v>1000</v>
      </c>
      <c r="F17" s="143" t="s">
        <v>9</v>
      </c>
      <c r="G17" s="146" t="s">
        <v>75</v>
      </c>
      <c r="H17" s="152" t="s">
        <v>93</v>
      </c>
      <c r="I17" s="156" t="s">
        <v>48</v>
      </c>
    </row>
    <row r="18" spans="1:14" x14ac:dyDescent="0.2">
      <c r="A18" s="142">
        <v>43074</v>
      </c>
      <c r="B18" s="157" t="s">
        <v>102</v>
      </c>
      <c r="C18" s="144" t="s">
        <v>11</v>
      </c>
      <c r="D18" s="144" t="s">
        <v>54</v>
      </c>
      <c r="E18" s="145">
        <v>80000</v>
      </c>
      <c r="F18" s="143" t="s">
        <v>9</v>
      </c>
      <c r="G18" s="146" t="s">
        <v>75</v>
      </c>
      <c r="H18" s="152" t="s">
        <v>97</v>
      </c>
      <c r="I18" s="153" t="s">
        <v>45</v>
      </c>
    </row>
    <row r="19" spans="1:14" x14ac:dyDescent="0.2">
      <c r="A19" s="142">
        <v>43074</v>
      </c>
      <c r="B19" s="143" t="s">
        <v>98</v>
      </c>
      <c r="C19" s="144" t="s">
        <v>8</v>
      </c>
      <c r="D19" s="143" t="s">
        <v>57</v>
      </c>
      <c r="E19" s="145">
        <v>5000</v>
      </c>
      <c r="F19" s="143" t="s">
        <v>64</v>
      </c>
      <c r="G19" s="146" t="s">
        <v>75</v>
      </c>
      <c r="H19" s="152" t="s">
        <v>99</v>
      </c>
      <c r="I19" s="153" t="s">
        <v>45</v>
      </c>
    </row>
    <row r="20" spans="1:14" x14ac:dyDescent="0.2">
      <c r="A20" s="142">
        <v>43074</v>
      </c>
      <c r="B20" s="143" t="s">
        <v>100</v>
      </c>
      <c r="C20" s="144" t="s">
        <v>51</v>
      </c>
      <c r="D20" s="143" t="s">
        <v>57</v>
      </c>
      <c r="E20" s="145">
        <v>25000</v>
      </c>
      <c r="F20" s="143" t="s">
        <v>64</v>
      </c>
      <c r="G20" s="146" t="s">
        <v>75</v>
      </c>
      <c r="H20" s="152" t="s">
        <v>127</v>
      </c>
      <c r="I20" s="156" t="s">
        <v>48</v>
      </c>
    </row>
    <row r="21" spans="1:14" x14ac:dyDescent="0.2">
      <c r="A21" s="142">
        <v>43074</v>
      </c>
      <c r="B21" s="143" t="s">
        <v>56</v>
      </c>
      <c r="C21" s="144" t="s">
        <v>8</v>
      </c>
      <c r="D21" s="143" t="s">
        <v>57</v>
      </c>
      <c r="E21" s="145">
        <v>2000</v>
      </c>
      <c r="F21" s="143" t="s">
        <v>55</v>
      </c>
      <c r="G21" s="146" t="s">
        <v>75</v>
      </c>
      <c r="H21" s="152" t="s">
        <v>126</v>
      </c>
      <c r="I21" s="156" t="s">
        <v>48</v>
      </c>
    </row>
    <row r="22" spans="1:14" x14ac:dyDescent="0.2">
      <c r="A22" s="142">
        <v>43075</v>
      </c>
      <c r="B22" s="143" t="s">
        <v>305</v>
      </c>
      <c r="C22" s="144" t="s">
        <v>61</v>
      </c>
      <c r="D22" s="143" t="s">
        <v>6</v>
      </c>
      <c r="E22" s="145">
        <v>13119</v>
      </c>
      <c r="F22" s="143" t="s">
        <v>43</v>
      </c>
      <c r="G22" s="146" t="s">
        <v>75</v>
      </c>
      <c r="H22" s="152"/>
      <c r="I22" s="156" t="s">
        <v>45</v>
      </c>
    </row>
    <row r="23" spans="1:14" x14ac:dyDescent="0.2">
      <c r="A23" s="142">
        <v>43075</v>
      </c>
      <c r="B23" s="157" t="s">
        <v>103</v>
      </c>
      <c r="C23" s="144" t="s">
        <v>11</v>
      </c>
      <c r="D23" s="144" t="s">
        <v>54</v>
      </c>
      <c r="E23" s="145">
        <v>30000</v>
      </c>
      <c r="F23" s="143" t="s">
        <v>9</v>
      </c>
      <c r="G23" s="146" t="s">
        <v>75</v>
      </c>
      <c r="H23" s="152" t="s">
        <v>104</v>
      </c>
      <c r="I23" s="153" t="s">
        <v>45</v>
      </c>
    </row>
    <row r="24" spans="1:14" x14ac:dyDescent="0.2">
      <c r="A24" s="158">
        <v>43075</v>
      </c>
      <c r="B24" s="159" t="s">
        <v>105</v>
      </c>
      <c r="C24" s="144" t="s">
        <v>8</v>
      </c>
      <c r="D24" s="143" t="s">
        <v>49</v>
      </c>
      <c r="E24" s="145">
        <v>8500</v>
      </c>
      <c r="F24" s="160" t="s">
        <v>52</v>
      </c>
      <c r="G24" s="146" t="s">
        <v>75</v>
      </c>
      <c r="H24" s="152" t="s">
        <v>128</v>
      </c>
      <c r="I24" s="156" t="s">
        <v>48</v>
      </c>
    </row>
    <row r="25" spans="1:14" x14ac:dyDescent="0.2">
      <c r="A25" s="158">
        <v>43075</v>
      </c>
      <c r="B25" s="159" t="s">
        <v>334</v>
      </c>
      <c r="C25" s="144" t="s">
        <v>42</v>
      </c>
      <c r="D25" s="143" t="s">
        <v>6</v>
      </c>
      <c r="E25" s="145">
        <v>3500</v>
      </c>
      <c r="F25" s="143" t="s">
        <v>64</v>
      </c>
      <c r="G25" s="146" t="s">
        <v>75</v>
      </c>
      <c r="H25" s="152" t="s">
        <v>129</v>
      </c>
      <c r="I25" s="153" t="s">
        <v>45</v>
      </c>
    </row>
    <row r="26" spans="1:14" x14ac:dyDescent="0.2">
      <c r="A26" s="158">
        <v>43075</v>
      </c>
      <c r="B26" s="159" t="s">
        <v>333</v>
      </c>
      <c r="C26" s="144" t="s">
        <v>8</v>
      </c>
      <c r="D26" s="143" t="s">
        <v>6</v>
      </c>
      <c r="E26" s="145">
        <v>3000</v>
      </c>
      <c r="F26" s="160" t="s">
        <v>64</v>
      </c>
      <c r="G26" s="146" t="s">
        <v>75</v>
      </c>
      <c r="H26" s="152" t="s">
        <v>128</v>
      </c>
      <c r="I26" s="156" t="s">
        <v>48</v>
      </c>
      <c r="J26" s="149" t="s">
        <v>7</v>
      </c>
    </row>
    <row r="27" spans="1:14" x14ac:dyDescent="0.2">
      <c r="A27" s="158">
        <v>43075</v>
      </c>
      <c r="B27" s="159" t="s">
        <v>106</v>
      </c>
      <c r="C27" s="144" t="s">
        <v>8</v>
      </c>
      <c r="D27" s="143" t="s">
        <v>49</v>
      </c>
      <c r="E27" s="145">
        <v>4000</v>
      </c>
      <c r="F27" s="160" t="s">
        <v>205</v>
      </c>
      <c r="G27" s="146" t="s">
        <v>75</v>
      </c>
      <c r="H27" s="152" t="s">
        <v>130</v>
      </c>
      <c r="I27" s="156" t="s">
        <v>48</v>
      </c>
    </row>
    <row r="28" spans="1:14" x14ac:dyDescent="0.2">
      <c r="A28" s="158">
        <v>43075</v>
      </c>
      <c r="B28" s="159" t="s">
        <v>335</v>
      </c>
      <c r="C28" s="144" t="s">
        <v>42</v>
      </c>
      <c r="D28" s="143" t="s">
        <v>6</v>
      </c>
      <c r="E28" s="145">
        <v>9800</v>
      </c>
      <c r="F28" s="143" t="s">
        <v>64</v>
      </c>
      <c r="G28" s="146" t="s">
        <v>75</v>
      </c>
      <c r="H28" s="152" t="s">
        <v>131</v>
      </c>
      <c r="I28" s="153" t="s">
        <v>45</v>
      </c>
    </row>
    <row r="29" spans="1:14" x14ac:dyDescent="0.2">
      <c r="A29" s="142">
        <v>43077</v>
      </c>
      <c r="B29" s="143" t="s">
        <v>107</v>
      </c>
      <c r="C29" s="144" t="s">
        <v>8</v>
      </c>
      <c r="D29" s="143" t="s">
        <v>6</v>
      </c>
      <c r="E29" s="145">
        <v>4500</v>
      </c>
      <c r="F29" s="143" t="s">
        <v>9</v>
      </c>
      <c r="G29" s="146" t="s">
        <v>75</v>
      </c>
      <c r="H29" s="152" t="s">
        <v>123</v>
      </c>
      <c r="I29" s="156" t="s">
        <v>48</v>
      </c>
    </row>
    <row r="30" spans="1:14" x14ac:dyDescent="0.2">
      <c r="A30" s="142">
        <v>43077</v>
      </c>
      <c r="B30" s="143" t="s">
        <v>306</v>
      </c>
      <c r="C30" s="144" t="s">
        <v>42</v>
      </c>
      <c r="D30" s="143" t="s">
        <v>6</v>
      </c>
      <c r="E30" s="145">
        <v>128700</v>
      </c>
      <c r="F30" s="143" t="s">
        <v>43</v>
      </c>
      <c r="G30" s="146" t="s">
        <v>75</v>
      </c>
      <c r="H30" s="152" t="s">
        <v>132</v>
      </c>
      <c r="I30" s="153" t="s">
        <v>45</v>
      </c>
      <c r="J30" s="178"/>
      <c r="K30" s="178"/>
      <c r="L30" s="178"/>
      <c r="M30" s="178"/>
      <c r="N30" s="161"/>
    </row>
    <row r="31" spans="1:14" x14ac:dyDescent="0.2">
      <c r="A31" s="142">
        <v>43077</v>
      </c>
      <c r="B31" s="143" t="s">
        <v>307</v>
      </c>
      <c r="C31" s="144" t="s">
        <v>11</v>
      </c>
      <c r="D31" s="143" t="s">
        <v>6</v>
      </c>
      <c r="E31" s="145">
        <v>345000</v>
      </c>
      <c r="F31" s="143" t="s">
        <v>43</v>
      </c>
      <c r="G31" s="146" t="s">
        <v>75</v>
      </c>
      <c r="H31" s="152" t="s">
        <v>132</v>
      </c>
      <c r="I31" s="153" t="s">
        <v>45</v>
      </c>
      <c r="J31" s="162"/>
      <c r="K31" s="162"/>
      <c r="L31" s="162"/>
      <c r="M31" s="162"/>
      <c r="N31" s="161"/>
    </row>
    <row r="32" spans="1:14" x14ac:dyDescent="0.2">
      <c r="A32" s="142">
        <v>43077</v>
      </c>
      <c r="B32" s="143" t="s">
        <v>308</v>
      </c>
      <c r="C32" s="144" t="s">
        <v>11</v>
      </c>
      <c r="D32" s="143" t="s">
        <v>6</v>
      </c>
      <c r="E32" s="145">
        <v>45000</v>
      </c>
      <c r="F32" s="143" t="s">
        <v>43</v>
      </c>
      <c r="G32" s="146" t="s">
        <v>75</v>
      </c>
      <c r="H32" s="152" t="s">
        <v>132</v>
      </c>
      <c r="I32" s="153" t="s">
        <v>45</v>
      </c>
      <c r="J32" s="162"/>
      <c r="K32" s="162"/>
      <c r="L32" s="162"/>
      <c r="M32" s="162"/>
      <c r="N32" s="161"/>
    </row>
    <row r="33" spans="1:14" x14ac:dyDescent="0.2">
      <c r="A33" s="142">
        <v>43077</v>
      </c>
      <c r="B33" s="143" t="s">
        <v>309</v>
      </c>
      <c r="C33" s="144" t="s">
        <v>11</v>
      </c>
      <c r="D33" s="143" t="s">
        <v>6</v>
      </c>
      <c r="E33" s="145">
        <v>115000</v>
      </c>
      <c r="F33" s="143" t="s">
        <v>43</v>
      </c>
      <c r="G33" s="146" t="s">
        <v>75</v>
      </c>
      <c r="H33" s="152" t="s">
        <v>132</v>
      </c>
      <c r="I33" s="153" t="s">
        <v>45</v>
      </c>
      <c r="J33" s="162"/>
      <c r="K33" s="162"/>
      <c r="L33" s="162"/>
      <c r="M33" s="162"/>
      <c r="N33" s="161"/>
    </row>
    <row r="34" spans="1:14" x14ac:dyDescent="0.2">
      <c r="A34" s="142">
        <v>43077</v>
      </c>
      <c r="B34" s="143" t="s">
        <v>310</v>
      </c>
      <c r="C34" s="144" t="s">
        <v>11</v>
      </c>
      <c r="D34" s="143" t="s">
        <v>6</v>
      </c>
      <c r="E34" s="145">
        <v>12000</v>
      </c>
      <c r="F34" s="143" t="s">
        <v>43</v>
      </c>
      <c r="G34" s="146" t="s">
        <v>75</v>
      </c>
      <c r="H34" s="152" t="s">
        <v>132</v>
      </c>
      <c r="I34" s="153" t="s">
        <v>45</v>
      </c>
      <c r="J34" s="162"/>
      <c r="K34" s="162"/>
      <c r="L34" s="162"/>
      <c r="M34" s="162"/>
      <c r="N34" s="161"/>
    </row>
    <row r="35" spans="1:14" x14ac:dyDescent="0.2">
      <c r="A35" s="142">
        <v>43077</v>
      </c>
      <c r="B35" s="143" t="s">
        <v>56</v>
      </c>
      <c r="C35" s="144" t="s">
        <v>8</v>
      </c>
      <c r="D35" s="143" t="s">
        <v>57</v>
      </c>
      <c r="E35" s="145">
        <v>2000</v>
      </c>
      <c r="F35" s="143" t="s">
        <v>55</v>
      </c>
      <c r="G35" s="146" t="s">
        <v>75</v>
      </c>
      <c r="H35" s="152" t="s">
        <v>133</v>
      </c>
      <c r="I35" s="156" t="s">
        <v>48</v>
      </c>
    </row>
    <row r="36" spans="1:14" x14ac:dyDescent="0.2">
      <c r="A36" s="142">
        <v>43080</v>
      </c>
      <c r="B36" s="143" t="s">
        <v>115</v>
      </c>
      <c r="C36" s="144" t="s">
        <v>8</v>
      </c>
      <c r="D36" s="143" t="s">
        <v>57</v>
      </c>
      <c r="E36" s="145">
        <v>25000</v>
      </c>
      <c r="F36" s="143" t="s">
        <v>63</v>
      </c>
      <c r="G36" s="146" t="s">
        <v>75</v>
      </c>
      <c r="H36" s="152" t="s">
        <v>135</v>
      </c>
      <c r="I36" s="156" t="s">
        <v>48</v>
      </c>
      <c r="J36" s="177"/>
      <c r="K36" s="177"/>
      <c r="L36" s="177"/>
      <c r="M36" s="177"/>
      <c r="N36" s="161"/>
    </row>
    <row r="37" spans="1:14" x14ac:dyDescent="0.2">
      <c r="A37" s="142">
        <v>43080</v>
      </c>
      <c r="B37" s="143" t="s">
        <v>71</v>
      </c>
      <c r="C37" s="144" t="s">
        <v>51</v>
      </c>
      <c r="D37" s="143" t="s">
        <v>57</v>
      </c>
      <c r="E37" s="145">
        <v>7000</v>
      </c>
      <c r="F37" s="143" t="s">
        <v>63</v>
      </c>
      <c r="G37" s="146" t="s">
        <v>75</v>
      </c>
      <c r="H37" s="152" t="s">
        <v>135</v>
      </c>
      <c r="I37" s="156" t="s">
        <v>48</v>
      </c>
    </row>
    <row r="38" spans="1:14" x14ac:dyDescent="0.2">
      <c r="A38" s="142">
        <v>43080</v>
      </c>
      <c r="B38" s="143" t="s">
        <v>72</v>
      </c>
      <c r="C38" s="144" t="s">
        <v>67</v>
      </c>
      <c r="D38" s="143" t="s">
        <v>57</v>
      </c>
      <c r="E38" s="145">
        <v>12000</v>
      </c>
      <c r="F38" s="143" t="s">
        <v>63</v>
      </c>
      <c r="G38" s="146" t="s">
        <v>75</v>
      </c>
      <c r="H38" s="152" t="s">
        <v>135</v>
      </c>
      <c r="I38" s="156" t="s">
        <v>48</v>
      </c>
    </row>
    <row r="39" spans="1:14" x14ac:dyDescent="0.2">
      <c r="A39" s="142">
        <v>43080</v>
      </c>
      <c r="B39" s="143" t="s">
        <v>116</v>
      </c>
      <c r="C39" s="144" t="s">
        <v>67</v>
      </c>
      <c r="D39" s="143" t="s">
        <v>57</v>
      </c>
      <c r="E39" s="145">
        <v>30000</v>
      </c>
      <c r="F39" s="143" t="s">
        <v>63</v>
      </c>
      <c r="G39" s="146" t="s">
        <v>75</v>
      </c>
      <c r="H39" s="152" t="s">
        <v>124</v>
      </c>
      <c r="I39" s="153" t="s">
        <v>45</v>
      </c>
    </row>
    <row r="40" spans="1:14" x14ac:dyDescent="0.2">
      <c r="A40" s="142">
        <v>43080</v>
      </c>
      <c r="B40" s="143" t="s">
        <v>117</v>
      </c>
      <c r="C40" s="144" t="s">
        <v>8</v>
      </c>
      <c r="D40" s="143" t="s">
        <v>57</v>
      </c>
      <c r="E40" s="145">
        <v>24000</v>
      </c>
      <c r="F40" s="143" t="s">
        <v>77</v>
      </c>
      <c r="G40" s="146" t="s">
        <v>75</v>
      </c>
      <c r="H40" s="152" t="s">
        <v>134</v>
      </c>
      <c r="I40" s="156" t="s">
        <v>48</v>
      </c>
    </row>
    <row r="41" spans="1:14" x14ac:dyDescent="0.2">
      <c r="A41" s="142">
        <v>43080</v>
      </c>
      <c r="B41" s="143" t="s">
        <v>76</v>
      </c>
      <c r="C41" s="144" t="s">
        <v>67</v>
      </c>
      <c r="D41" s="143" t="s">
        <v>57</v>
      </c>
      <c r="E41" s="145">
        <v>12000</v>
      </c>
      <c r="F41" s="143" t="s">
        <v>77</v>
      </c>
      <c r="G41" s="146" t="s">
        <v>75</v>
      </c>
      <c r="H41" s="152" t="s">
        <v>134</v>
      </c>
      <c r="I41" s="156" t="s">
        <v>48</v>
      </c>
    </row>
    <row r="42" spans="1:14" x14ac:dyDescent="0.2">
      <c r="A42" s="142">
        <v>43080</v>
      </c>
      <c r="B42" s="143" t="s">
        <v>118</v>
      </c>
      <c r="C42" s="144" t="s">
        <v>8</v>
      </c>
      <c r="D42" s="143" t="s">
        <v>57</v>
      </c>
      <c r="E42" s="145">
        <v>32000</v>
      </c>
      <c r="F42" s="143" t="s">
        <v>55</v>
      </c>
      <c r="G42" s="146" t="s">
        <v>75</v>
      </c>
      <c r="H42" s="152" t="s">
        <v>133</v>
      </c>
      <c r="I42" s="156" t="s">
        <v>48</v>
      </c>
    </row>
    <row r="43" spans="1:14" x14ac:dyDescent="0.2">
      <c r="A43" s="142">
        <v>43080</v>
      </c>
      <c r="B43" s="143" t="s">
        <v>65</v>
      </c>
      <c r="C43" s="144" t="s">
        <v>51</v>
      </c>
      <c r="D43" s="143" t="s">
        <v>57</v>
      </c>
      <c r="E43" s="145">
        <v>5000</v>
      </c>
      <c r="F43" s="143" t="s">
        <v>55</v>
      </c>
      <c r="G43" s="146" t="s">
        <v>75</v>
      </c>
      <c r="H43" s="152" t="s">
        <v>133</v>
      </c>
      <c r="I43" s="156" t="s">
        <v>48</v>
      </c>
    </row>
    <row r="44" spans="1:14" x14ac:dyDescent="0.2">
      <c r="A44" s="142">
        <v>43080</v>
      </c>
      <c r="B44" s="143" t="s">
        <v>66</v>
      </c>
      <c r="C44" s="144" t="s">
        <v>67</v>
      </c>
      <c r="D44" s="143" t="s">
        <v>57</v>
      </c>
      <c r="E44" s="145">
        <v>15000</v>
      </c>
      <c r="F44" s="143" t="s">
        <v>55</v>
      </c>
      <c r="G44" s="146" t="s">
        <v>75</v>
      </c>
      <c r="H44" s="152" t="s">
        <v>133</v>
      </c>
      <c r="I44" s="156" t="s">
        <v>48</v>
      </c>
    </row>
    <row r="45" spans="1:14" x14ac:dyDescent="0.2">
      <c r="A45" s="142">
        <v>43080</v>
      </c>
      <c r="B45" s="143" t="s">
        <v>373</v>
      </c>
      <c r="C45" s="144" t="s">
        <v>67</v>
      </c>
      <c r="D45" s="143" t="s">
        <v>57</v>
      </c>
      <c r="E45" s="145">
        <v>24000</v>
      </c>
      <c r="F45" s="143" t="s">
        <v>55</v>
      </c>
      <c r="G45" s="146" t="s">
        <v>75</v>
      </c>
      <c r="H45" s="152" t="s">
        <v>136</v>
      </c>
      <c r="I45" s="153" t="s">
        <v>45</v>
      </c>
    </row>
    <row r="46" spans="1:14" x14ac:dyDescent="0.2">
      <c r="A46" s="142">
        <v>43080</v>
      </c>
      <c r="B46" s="143" t="s">
        <v>119</v>
      </c>
      <c r="C46" s="144" t="s">
        <v>8</v>
      </c>
      <c r="D46" s="143" t="s">
        <v>57</v>
      </c>
      <c r="E46" s="145">
        <v>32000</v>
      </c>
      <c r="F46" s="143" t="s">
        <v>70</v>
      </c>
      <c r="G46" s="146" t="s">
        <v>75</v>
      </c>
      <c r="H46" s="152" t="s">
        <v>133</v>
      </c>
      <c r="I46" s="156" t="s">
        <v>48</v>
      </c>
    </row>
    <row r="47" spans="1:14" x14ac:dyDescent="0.2">
      <c r="A47" s="142">
        <v>43080</v>
      </c>
      <c r="B47" s="143" t="s">
        <v>68</v>
      </c>
      <c r="C47" s="144" t="s">
        <v>51</v>
      </c>
      <c r="D47" s="143" t="s">
        <v>57</v>
      </c>
      <c r="E47" s="145">
        <v>5000</v>
      </c>
      <c r="F47" s="143" t="s">
        <v>70</v>
      </c>
      <c r="G47" s="146" t="s">
        <v>75</v>
      </c>
      <c r="H47" s="152" t="s">
        <v>133</v>
      </c>
      <c r="I47" s="156" t="s">
        <v>48</v>
      </c>
    </row>
    <row r="48" spans="1:14" x14ac:dyDescent="0.2">
      <c r="A48" s="142">
        <v>43080</v>
      </c>
      <c r="B48" s="143" t="s">
        <v>69</v>
      </c>
      <c r="C48" s="144" t="s">
        <v>67</v>
      </c>
      <c r="D48" s="143" t="s">
        <v>57</v>
      </c>
      <c r="E48" s="145">
        <v>15000</v>
      </c>
      <c r="F48" s="143" t="s">
        <v>70</v>
      </c>
      <c r="G48" s="146" t="s">
        <v>75</v>
      </c>
      <c r="H48" s="152" t="s">
        <v>133</v>
      </c>
      <c r="I48" s="156" t="s">
        <v>48</v>
      </c>
    </row>
    <row r="49" spans="1:9" x14ac:dyDescent="0.2">
      <c r="A49" s="142">
        <v>43080</v>
      </c>
      <c r="B49" s="143" t="s">
        <v>108</v>
      </c>
      <c r="C49" s="144" t="s">
        <v>8</v>
      </c>
      <c r="D49" s="143" t="s">
        <v>54</v>
      </c>
      <c r="E49" s="145">
        <v>8000</v>
      </c>
      <c r="F49" s="143" t="s">
        <v>35</v>
      </c>
      <c r="G49" s="146" t="s">
        <v>75</v>
      </c>
      <c r="H49" s="152" t="s">
        <v>137</v>
      </c>
      <c r="I49" s="156" t="s">
        <v>48</v>
      </c>
    </row>
    <row r="50" spans="1:9" x14ac:dyDescent="0.2">
      <c r="A50" s="142">
        <v>43080</v>
      </c>
      <c r="B50" s="143" t="s">
        <v>109</v>
      </c>
      <c r="C50" s="144" t="s">
        <v>42</v>
      </c>
      <c r="D50" s="143" t="s">
        <v>6</v>
      </c>
      <c r="E50" s="145">
        <v>187284</v>
      </c>
      <c r="F50" s="143" t="s">
        <v>35</v>
      </c>
      <c r="G50" s="146" t="s">
        <v>75</v>
      </c>
      <c r="H50" s="152" t="s">
        <v>138</v>
      </c>
      <c r="I50" s="153" t="s">
        <v>45</v>
      </c>
    </row>
    <row r="51" spans="1:9" x14ac:dyDescent="0.2">
      <c r="A51" s="142">
        <v>43080</v>
      </c>
      <c r="B51" s="143" t="s">
        <v>110</v>
      </c>
      <c r="C51" s="144" t="s">
        <v>74</v>
      </c>
      <c r="D51" s="143" t="s">
        <v>54</v>
      </c>
      <c r="E51" s="145">
        <v>352700</v>
      </c>
      <c r="F51" s="143" t="s">
        <v>36</v>
      </c>
      <c r="G51" s="146" t="s">
        <v>75</v>
      </c>
      <c r="H51" s="152" t="s">
        <v>139</v>
      </c>
      <c r="I51" s="156" t="s">
        <v>45</v>
      </c>
    </row>
    <row r="52" spans="1:9" x14ac:dyDescent="0.2">
      <c r="A52" s="142">
        <v>43080</v>
      </c>
      <c r="B52" s="143" t="s">
        <v>111</v>
      </c>
      <c r="C52" s="149" t="s">
        <v>10</v>
      </c>
      <c r="D52" s="143" t="s">
        <v>6</v>
      </c>
      <c r="E52" s="145">
        <v>100000</v>
      </c>
      <c r="F52" s="143" t="s">
        <v>9</v>
      </c>
      <c r="G52" s="146" t="s">
        <v>75</v>
      </c>
      <c r="H52" s="152" t="s">
        <v>140</v>
      </c>
      <c r="I52" s="156" t="s">
        <v>45</v>
      </c>
    </row>
    <row r="53" spans="1:9" x14ac:dyDescent="0.2">
      <c r="A53" s="142">
        <v>43080</v>
      </c>
      <c r="B53" s="143" t="s">
        <v>112</v>
      </c>
      <c r="C53" s="144" t="s">
        <v>348</v>
      </c>
      <c r="D53" s="143" t="s">
        <v>6</v>
      </c>
      <c r="E53" s="145">
        <v>3580</v>
      </c>
      <c r="F53" s="143" t="s">
        <v>9</v>
      </c>
      <c r="G53" s="146" t="s">
        <v>75</v>
      </c>
      <c r="H53" s="152" t="s">
        <v>147</v>
      </c>
      <c r="I53" s="156" t="s">
        <v>48</v>
      </c>
    </row>
    <row r="54" spans="1:9" x14ac:dyDescent="0.2">
      <c r="A54" s="142">
        <v>43080</v>
      </c>
      <c r="B54" s="143" t="s">
        <v>113</v>
      </c>
      <c r="C54" s="144" t="s">
        <v>8</v>
      </c>
      <c r="D54" s="143" t="s">
        <v>6</v>
      </c>
      <c r="E54" s="145">
        <v>7000</v>
      </c>
      <c r="F54" s="143" t="s">
        <v>9</v>
      </c>
      <c r="G54" s="146" t="s">
        <v>75</v>
      </c>
      <c r="H54" s="152" t="s">
        <v>141</v>
      </c>
      <c r="I54" s="156" t="s">
        <v>48</v>
      </c>
    </row>
    <row r="55" spans="1:9" x14ac:dyDescent="0.2">
      <c r="A55" s="142">
        <v>43080</v>
      </c>
      <c r="B55" s="143" t="s">
        <v>114</v>
      </c>
      <c r="C55" s="144" t="s">
        <v>8</v>
      </c>
      <c r="D55" s="143" t="s">
        <v>6</v>
      </c>
      <c r="E55" s="145">
        <v>12500</v>
      </c>
      <c r="F55" s="143" t="s">
        <v>9</v>
      </c>
      <c r="G55" s="146" t="s">
        <v>75</v>
      </c>
      <c r="H55" s="152" t="s">
        <v>141</v>
      </c>
      <c r="I55" s="156" t="s">
        <v>48</v>
      </c>
    </row>
    <row r="56" spans="1:9" x14ac:dyDescent="0.2">
      <c r="A56" s="142">
        <v>43081</v>
      </c>
      <c r="B56" s="143" t="s">
        <v>336</v>
      </c>
      <c r="C56" s="144" t="s">
        <v>12</v>
      </c>
      <c r="D56" s="143" t="s">
        <v>57</v>
      </c>
      <c r="E56" s="145">
        <v>5000</v>
      </c>
      <c r="F56" s="143" t="s">
        <v>77</v>
      </c>
      <c r="G56" s="146" t="s">
        <v>75</v>
      </c>
      <c r="H56" s="152"/>
      <c r="I56" s="156" t="s">
        <v>48</v>
      </c>
    </row>
    <row r="57" spans="1:9" x14ac:dyDescent="0.2">
      <c r="A57" s="142">
        <v>43081</v>
      </c>
      <c r="B57" s="143" t="s">
        <v>337</v>
      </c>
      <c r="C57" s="144" t="s">
        <v>12</v>
      </c>
      <c r="D57" s="143" t="s">
        <v>57</v>
      </c>
      <c r="E57" s="145">
        <v>5000</v>
      </c>
      <c r="F57" s="143" t="s">
        <v>63</v>
      </c>
      <c r="G57" s="146" t="s">
        <v>75</v>
      </c>
      <c r="H57" s="152"/>
      <c r="I57" s="156" t="s">
        <v>48</v>
      </c>
    </row>
    <row r="58" spans="1:9" x14ac:dyDescent="0.2">
      <c r="A58" s="142">
        <v>43081</v>
      </c>
      <c r="B58" s="143" t="s">
        <v>120</v>
      </c>
      <c r="C58" s="144" t="s">
        <v>8</v>
      </c>
      <c r="D58" s="143" t="s">
        <v>49</v>
      </c>
      <c r="E58" s="145">
        <v>5500</v>
      </c>
      <c r="F58" s="151" t="s">
        <v>189</v>
      </c>
      <c r="G58" s="146" t="s">
        <v>75</v>
      </c>
      <c r="H58" s="152" t="s">
        <v>142</v>
      </c>
      <c r="I58" s="156" t="s">
        <v>48</v>
      </c>
    </row>
    <row r="59" spans="1:9" x14ac:dyDescent="0.2">
      <c r="A59" s="142">
        <v>43081</v>
      </c>
      <c r="B59" s="143" t="s">
        <v>312</v>
      </c>
      <c r="C59" s="144" t="s">
        <v>11</v>
      </c>
      <c r="D59" s="143" t="s">
        <v>6</v>
      </c>
      <c r="E59" s="145">
        <v>572300</v>
      </c>
      <c r="F59" s="143" t="s">
        <v>43</v>
      </c>
      <c r="G59" s="146" t="s">
        <v>75</v>
      </c>
      <c r="H59" s="152" t="s">
        <v>154</v>
      </c>
      <c r="I59" s="156" t="s">
        <v>45</v>
      </c>
    </row>
    <row r="60" spans="1:9" x14ac:dyDescent="0.2">
      <c r="A60" s="142">
        <v>43081</v>
      </c>
      <c r="B60" s="143" t="s">
        <v>121</v>
      </c>
      <c r="C60" s="144" t="s">
        <v>8</v>
      </c>
      <c r="D60" s="143" t="s">
        <v>57</v>
      </c>
      <c r="E60" s="145">
        <v>4000</v>
      </c>
      <c r="F60" s="143" t="s">
        <v>55</v>
      </c>
      <c r="G60" s="146" t="s">
        <v>75</v>
      </c>
      <c r="H60" s="152" t="s">
        <v>143</v>
      </c>
      <c r="I60" s="156" t="s">
        <v>48</v>
      </c>
    </row>
    <row r="61" spans="1:9" x14ac:dyDescent="0.2">
      <c r="A61" s="142">
        <v>43082</v>
      </c>
      <c r="B61" s="143" t="s">
        <v>125</v>
      </c>
      <c r="C61" s="144" t="s">
        <v>8</v>
      </c>
      <c r="D61" s="143" t="s">
        <v>57</v>
      </c>
      <c r="E61" s="145">
        <v>10000</v>
      </c>
      <c r="F61" s="143" t="s">
        <v>64</v>
      </c>
      <c r="G61" s="146" t="s">
        <v>75</v>
      </c>
      <c r="H61" s="152" t="s">
        <v>144</v>
      </c>
      <c r="I61" s="156" t="s">
        <v>45</v>
      </c>
    </row>
    <row r="62" spans="1:9" x14ac:dyDescent="0.2">
      <c r="A62" s="142">
        <v>43082</v>
      </c>
      <c r="B62" s="143" t="s">
        <v>122</v>
      </c>
      <c r="C62" s="144" t="s">
        <v>8</v>
      </c>
      <c r="D62" s="143" t="s">
        <v>57</v>
      </c>
      <c r="E62" s="145">
        <v>2800</v>
      </c>
      <c r="F62" s="143" t="s">
        <v>64</v>
      </c>
      <c r="G62" s="146" t="s">
        <v>75</v>
      </c>
      <c r="H62" s="152" t="s">
        <v>145</v>
      </c>
      <c r="I62" s="156" t="s">
        <v>45</v>
      </c>
    </row>
    <row r="63" spans="1:9" x14ac:dyDescent="0.2">
      <c r="A63" s="142">
        <v>43082</v>
      </c>
      <c r="B63" s="143" t="s">
        <v>311</v>
      </c>
      <c r="C63" s="149" t="s">
        <v>10</v>
      </c>
      <c r="D63" s="143" t="s">
        <v>6</v>
      </c>
      <c r="E63" s="145">
        <v>45600</v>
      </c>
      <c r="F63" s="143" t="s">
        <v>43</v>
      </c>
      <c r="G63" s="146" t="s">
        <v>75</v>
      </c>
      <c r="H63" s="152" t="s">
        <v>146</v>
      </c>
      <c r="I63" s="156" t="s">
        <v>45</v>
      </c>
    </row>
    <row r="64" spans="1:9" x14ac:dyDescent="0.2">
      <c r="A64" s="142">
        <v>43082</v>
      </c>
      <c r="B64" s="143" t="s">
        <v>149</v>
      </c>
      <c r="C64" s="144" t="s">
        <v>8</v>
      </c>
      <c r="D64" s="143" t="s">
        <v>57</v>
      </c>
      <c r="E64" s="145">
        <v>2000</v>
      </c>
      <c r="F64" s="143" t="s">
        <v>55</v>
      </c>
      <c r="G64" s="146" t="s">
        <v>75</v>
      </c>
      <c r="H64" s="152" t="s">
        <v>148</v>
      </c>
      <c r="I64" s="156" t="s">
        <v>48</v>
      </c>
    </row>
    <row r="65" spans="1:19" x14ac:dyDescent="0.2">
      <c r="A65" s="155">
        <v>43083</v>
      </c>
      <c r="B65" s="143" t="s">
        <v>150</v>
      </c>
      <c r="C65" s="144" t="s">
        <v>8</v>
      </c>
      <c r="D65" s="143" t="s">
        <v>6</v>
      </c>
      <c r="E65" s="145">
        <v>8000</v>
      </c>
      <c r="F65" s="143" t="s">
        <v>9</v>
      </c>
      <c r="G65" s="146" t="s">
        <v>75</v>
      </c>
      <c r="H65" s="152" t="s">
        <v>151</v>
      </c>
      <c r="I65" s="156" t="s">
        <v>48</v>
      </c>
    </row>
    <row r="66" spans="1:19" x14ac:dyDescent="0.2">
      <c r="A66" s="155">
        <v>43083</v>
      </c>
      <c r="B66" s="143" t="s">
        <v>152</v>
      </c>
      <c r="C66" s="144" t="s">
        <v>8</v>
      </c>
      <c r="D66" s="143" t="s">
        <v>49</v>
      </c>
      <c r="E66" s="145">
        <v>4000</v>
      </c>
      <c r="F66" s="151" t="s">
        <v>52</v>
      </c>
      <c r="G66" s="146" t="s">
        <v>75</v>
      </c>
      <c r="H66" s="152" t="s">
        <v>153</v>
      </c>
      <c r="I66" s="156" t="s">
        <v>48</v>
      </c>
    </row>
    <row r="67" spans="1:19" x14ac:dyDescent="0.2">
      <c r="A67" s="142">
        <v>43083</v>
      </c>
      <c r="B67" s="160" t="s">
        <v>313</v>
      </c>
      <c r="C67" s="144" t="s">
        <v>38</v>
      </c>
      <c r="D67" s="143" t="s">
        <v>47</v>
      </c>
      <c r="E67" s="145">
        <v>375000</v>
      </c>
      <c r="F67" s="143" t="s">
        <v>43</v>
      </c>
      <c r="G67" s="146" t="s">
        <v>75</v>
      </c>
      <c r="H67" s="152" t="s">
        <v>162</v>
      </c>
      <c r="I67" s="156" t="s">
        <v>45</v>
      </c>
    </row>
    <row r="68" spans="1:19" x14ac:dyDescent="0.2">
      <c r="A68" s="142">
        <v>43083</v>
      </c>
      <c r="B68" s="160" t="s">
        <v>155</v>
      </c>
      <c r="C68" s="144" t="s">
        <v>46</v>
      </c>
      <c r="D68" s="143" t="s">
        <v>6</v>
      </c>
      <c r="E68" s="145">
        <v>350000</v>
      </c>
      <c r="F68" s="143" t="s">
        <v>43</v>
      </c>
      <c r="G68" s="146" t="s">
        <v>75</v>
      </c>
      <c r="H68" s="152" t="s">
        <v>163</v>
      </c>
      <c r="I68" s="156" t="s">
        <v>45</v>
      </c>
    </row>
    <row r="69" spans="1:19" x14ac:dyDescent="0.2">
      <c r="A69" s="142">
        <v>43083</v>
      </c>
      <c r="B69" s="143" t="s">
        <v>304</v>
      </c>
      <c r="C69" s="144" t="s">
        <v>46</v>
      </c>
      <c r="D69" s="143" t="s">
        <v>6</v>
      </c>
      <c r="E69" s="145">
        <v>100000</v>
      </c>
      <c r="F69" s="143" t="s">
        <v>43</v>
      </c>
      <c r="G69" s="146" t="s">
        <v>75</v>
      </c>
      <c r="H69" s="152" t="s">
        <v>164</v>
      </c>
      <c r="I69" s="156" t="s">
        <v>45</v>
      </c>
      <c r="O69" s="149">
        <v>1400</v>
      </c>
    </row>
    <row r="70" spans="1:19" x14ac:dyDescent="0.2">
      <c r="A70" s="142">
        <v>43083</v>
      </c>
      <c r="B70" s="160" t="s">
        <v>314</v>
      </c>
      <c r="C70" s="144" t="s">
        <v>11</v>
      </c>
      <c r="D70" s="143" t="s">
        <v>6</v>
      </c>
      <c r="E70" s="145">
        <v>149315</v>
      </c>
      <c r="F70" s="143" t="s">
        <v>43</v>
      </c>
      <c r="G70" s="146" t="s">
        <v>75</v>
      </c>
      <c r="H70" s="152"/>
      <c r="I70" s="156" t="s">
        <v>45</v>
      </c>
      <c r="O70" s="149">
        <v>3000</v>
      </c>
    </row>
    <row r="71" spans="1:19" x14ac:dyDescent="0.2">
      <c r="A71" s="142">
        <v>43083</v>
      </c>
      <c r="B71" s="160" t="s">
        <v>315</v>
      </c>
      <c r="C71" s="144" t="s">
        <v>11</v>
      </c>
      <c r="D71" s="143" t="s">
        <v>6</v>
      </c>
      <c r="E71" s="145">
        <v>260271</v>
      </c>
      <c r="F71" s="143" t="s">
        <v>43</v>
      </c>
      <c r="G71" s="146" t="s">
        <v>75</v>
      </c>
      <c r="H71" s="152" t="s">
        <v>165</v>
      </c>
      <c r="I71" s="156" t="s">
        <v>45</v>
      </c>
      <c r="J71" s="163" t="s">
        <v>73</v>
      </c>
      <c r="O71" s="149">
        <v>4000</v>
      </c>
    </row>
    <row r="72" spans="1:19" x14ac:dyDescent="0.2">
      <c r="A72" s="142">
        <v>43084</v>
      </c>
      <c r="B72" s="160" t="s">
        <v>339</v>
      </c>
      <c r="C72" s="144" t="s">
        <v>8</v>
      </c>
      <c r="D72" s="143" t="s">
        <v>6</v>
      </c>
      <c r="E72" s="145">
        <v>5000</v>
      </c>
      <c r="F72" s="143" t="s">
        <v>9</v>
      </c>
      <c r="G72" s="146" t="s">
        <v>75</v>
      </c>
      <c r="H72" s="152"/>
      <c r="I72" s="156" t="s">
        <v>45</v>
      </c>
      <c r="J72" s="163"/>
    </row>
    <row r="73" spans="1:19" x14ac:dyDescent="0.2">
      <c r="A73" s="142">
        <v>43084</v>
      </c>
      <c r="B73" s="143" t="s">
        <v>338</v>
      </c>
      <c r="C73" s="144" t="s">
        <v>46</v>
      </c>
      <c r="D73" s="143" t="s">
        <v>6</v>
      </c>
      <c r="E73" s="145">
        <v>14385</v>
      </c>
      <c r="F73" s="143" t="s">
        <v>9</v>
      </c>
      <c r="G73" s="146" t="s">
        <v>75</v>
      </c>
      <c r="H73" s="152" t="s">
        <v>170</v>
      </c>
      <c r="I73" s="156" t="s">
        <v>45</v>
      </c>
      <c r="J73" s="163"/>
    </row>
    <row r="74" spans="1:19" x14ac:dyDescent="0.2">
      <c r="A74" s="142">
        <v>43084</v>
      </c>
      <c r="B74" s="143" t="s">
        <v>172</v>
      </c>
      <c r="C74" s="144" t="s">
        <v>11</v>
      </c>
      <c r="D74" s="143" t="s">
        <v>6</v>
      </c>
      <c r="E74" s="145">
        <v>25138</v>
      </c>
      <c r="F74" s="143" t="s">
        <v>9</v>
      </c>
      <c r="G74" s="146" t="s">
        <v>75</v>
      </c>
      <c r="H74" s="152" t="s">
        <v>171</v>
      </c>
      <c r="I74" s="156" t="s">
        <v>45</v>
      </c>
      <c r="J74" s="163"/>
    </row>
    <row r="75" spans="1:19" x14ac:dyDescent="0.2">
      <c r="A75" s="142">
        <v>43084</v>
      </c>
      <c r="B75" s="143" t="s">
        <v>156</v>
      </c>
      <c r="C75" s="144" t="s">
        <v>8</v>
      </c>
      <c r="D75" s="143" t="s">
        <v>57</v>
      </c>
      <c r="E75" s="145">
        <v>4000</v>
      </c>
      <c r="F75" s="143" t="s">
        <v>70</v>
      </c>
      <c r="G75" s="146" t="s">
        <v>75</v>
      </c>
      <c r="H75" s="152" t="s">
        <v>157</v>
      </c>
      <c r="I75" s="156" t="s">
        <v>48</v>
      </c>
      <c r="O75" s="149">
        <v>2000</v>
      </c>
    </row>
    <row r="76" spans="1:19" x14ac:dyDescent="0.2">
      <c r="A76" s="142">
        <v>43084</v>
      </c>
      <c r="B76" s="143" t="s">
        <v>78</v>
      </c>
      <c r="C76" s="144" t="s">
        <v>51</v>
      </c>
      <c r="D76" s="143" t="s">
        <v>57</v>
      </c>
      <c r="E76" s="145">
        <v>20000</v>
      </c>
      <c r="F76" s="143" t="s">
        <v>70</v>
      </c>
      <c r="G76" s="146" t="s">
        <v>75</v>
      </c>
      <c r="H76" s="152" t="s">
        <v>157</v>
      </c>
      <c r="I76" s="156" t="s">
        <v>48</v>
      </c>
      <c r="O76" s="149">
        <v>12500</v>
      </c>
    </row>
    <row r="77" spans="1:19" x14ac:dyDescent="0.2">
      <c r="A77" s="142">
        <v>43084</v>
      </c>
      <c r="B77" s="143" t="s">
        <v>159</v>
      </c>
      <c r="C77" s="144" t="s">
        <v>8</v>
      </c>
      <c r="D77" s="143" t="s">
        <v>57</v>
      </c>
      <c r="E77" s="145">
        <v>4000</v>
      </c>
      <c r="F77" s="143" t="s">
        <v>55</v>
      </c>
      <c r="G77" s="146" t="s">
        <v>75</v>
      </c>
      <c r="H77" s="152" t="s">
        <v>158</v>
      </c>
      <c r="I77" s="156" t="s">
        <v>48</v>
      </c>
      <c r="O77" s="149">
        <v>4000</v>
      </c>
    </row>
    <row r="78" spans="1:19" x14ac:dyDescent="0.2">
      <c r="A78" s="142">
        <v>43084</v>
      </c>
      <c r="B78" s="143" t="s">
        <v>65</v>
      </c>
      <c r="C78" s="144" t="s">
        <v>51</v>
      </c>
      <c r="D78" s="143" t="s">
        <v>57</v>
      </c>
      <c r="E78" s="145">
        <v>2500</v>
      </c>
      <c r="F78" s="143" t="s">
        <v>55</v>
      </c>
      <c r="G78" s="146" t="s">
        <v>75</v>
      </c>
      <c r="H78" s="152" t="s">
        <v>158</v>
      </c>
      <c r="I78" s="156" t="s">
        <v>48</v>
      </c>
      <c r="O78" s="149">
        <v>4500</v>
      </c>
    </row>
    <row r="79" spans="1:19" x14ac:dyDescent="0.2">
      <c r="A79" s="142">
        <v>43084</v>
      </c>
      <c r="B79" s="143" t="s">
        <v>161</v>
      </c>
      <c r="C79" s="144" t="s">
        <v>8</v>
      </c>
      <c r="D79" s="143" t="s">
        <v>57</v>
      </c>
      <c r="E79" s="145">
        <v>5500</v>
      </c>
      <c r="F79" s="143" t="s">
        <v>63</v>
      </c>
      <c r="G79" s="146" t="s">
        <v>75</v>
      </c>
      <c r="H79" s="152" t="s">
        <v>160</v>
      </c>
      <c r="I79" s="156" t="s">
        <v>48</v>
      </c>
      <c r="O79" s="149">
        <v>473300</v>
      </c>
    </row>
    <row r="80" spans="1:19" x14ac:dyDescent="0.2">
      <c r="A80" s="142">
        <v>43084</v>
      </c>
      <c r="B80" s="143" t="s">
        <v>71</v>
      </c>
      <c r="C80" s="144" t="s">
        <v>51</v>
      </c>
      <c r="D80" s="143" t="s">
        <v>57</v>
      </c>
      <c r="E80" s="145">
        <v>3000</v>
      </c>
      <c r="F80" s="143" t="s">
        <v>63</v>
      </c>
      <c r="G80" s="146" t="s">
        <v>75</v>
      </c>
      <c r="H80" s="152" t="s">
        <v>160</v>
      </c>
      <c r="I80" s="156" t="s">
        <v>48</v>
      </c>
      <c r="O80" s="149">
        <v>10000</v>
      </c>
      <c r="S80" s="149" t="s">
        <v>13</v>
      </c>
    </row>
    <row r="81" spans="1:22" x14ac:dyDescent="0.2">
      <c r="A81" s="142">
        <v>43084</v>
      </c>
      <c r="B81" s="143" t="s">
        <v>166</v>
      </c>
      <c r="C81" s="144" t="s">
        <v>8</v>
      </c>
      <c r="D81" s="143" t="s">
        <v>57</v>
      </c>
      <c r="E81" s="145">
        <v>4000</v>
      </c>
      <c r="F81" s="143" t="s">
        <v>77</v>
      </c>
      <c r="G81" s="146" t="s">
        <v>75</v>
      </c>
      <c r="H81" s="152" t="s">
        <v>167</v>
      </c>
      <c r="I81" s="156" t="s">
        <v>48</v>
      </c>
      <c r="O81" s="149">
        <v>1233932</v>
      </c>
    </row>
    <row r="82" spans="1:22" x14ac:dyDescent="0.2">
      <c r="A82" s="142">
        <v>43084</v>
      </c>
      <c r="B82" s="143" t="s">
        <v>81</v>
      </c>
      <c r="C82" s="144" t="s">
        <v>67</v>
      </c>
      <c r="D82" s="143" t="s">
        <v>57</v>
      </c>
      <c r="E82" s="145">
        <v>2000</v>
      </c>
      <c r="F82" s="143" t="s">
        <v>77</v>
      </c>
      <c r="G82" s="146" t="s">
        <v>75</v>
      </c>
      <c r="H82" s="152" t="s">
        <v>167</v>
      </c>
      <c r="I82" s="156" t="s">
        <v>48</v>
      </c>
      <c r="O82" s="149">
        <v>68400</v>
      </c>
    </row>
    <row r="83" spans="1:22" x14ac:dyDescent="0.2">
      <c r="A83" s="142">
        <v>43084</v>
      </c>
      <c r="B83" s="143" t="s">
        <v>168</v>
      </c>
      <c r="C83" s="144" t="s">
        <v>8</v>
      </c>
      <c r="D83" s="143" t="s">
        <v>57</v>
      </c>
      <c r="E83" s="145">
        <v>3000</v>
      </c>
      <c r="F83" s="143" t="s">
        <v>64</v>
      </c>
      <c r="G83" s="146" t="s">
        <v>75</v>
      </c>
      <c r="H83" s="152" t="s">
        <v>169</v>
      </c>
      <c r="I83" s="156" t="s">
        <v>48</v>
      </c>
    </row>
    <row r="84" spans="1:22" x14ac:dyDescent="0.2">
      <c r="A84" s="142">
        <v>43084</v>
      </c>
      <c r="B84" s="143" t="s">
        <v>80</v>
      </c>
      <c r="C84" s="144" t="s">
        <v>67</v>
      </c>
      <c r="D84" s="143" t="s">
        <v>57</v>
      </c>
      <c r="E84" s="145">
        <v>2000</v>
      </c>
      <c r="F84" s="143" t="s">
        <v>64</v>
      </c>
      <c r="G84" s="146" t="s">
        <v>75</v>
      </c>
      <c r="H84" s="152" t="s">
        <v>169</v>
      </c>
      <c r="I84" s="156" t="s">
        <v>48</v>
      </c>
    </row>
    <row r="85" spans="1:22" x14ac:dyDescent="0.2">
      <c r="A85" s="142">
        <v>43084</v>
      </c>
      <c r="B85" s="143" t="s">
        <v>173</v>
      </c>
      <c r="C85" s="144" t="s">
        <v>8</v>
      </c>
      <c r="D85" s="143" t="s">
        <v>49</v>
      </c>
      <c r="E85" s="145">
        <v>43200</v>
      </c>
      <c r="F85" s="151" t="s">
        <v>52</v>
      </c>
      <c r="G85" s="146" t="s">
        <v>75</v>
      </c>
      <c r="H85" s="152"/>
      <c r="I85" s="156" t="s">
        <v>48</v>
      </c>
    </row>
    <row r="86" spans="1:22" x14ac:dyDescent="0.2">
      <c r="A86" s="142">
        <v>43084</v>
      </c>
      <c r="B86" s="143" t="s">
        <v>174</v>
      </c>
      <c r="C86" s="144" t="s">
        <v>67</v>
      </c>
      <c r="D86" s="143" t="s">
        <v>49</v>
      </c>
      <c r="E86" s="145">
        <v>30000</v>
      </c>
      <c r="F86" s="151" t="s">
        <v>52</v>
      </c>
      <c r="G86" s="146" t="s">
        <v>75</v>
      </c>
      <c r="H86" s="152"/>
      <c r="I86" s="156" t="s">
        <v>48</v>
      </c>
    </row>
    <row r="87" spans="1:22" x14ac:dyDescent="0.2">
      <c r="A87" s="142">
        <v>43081</v>
      </c>
      <c r="B87" s="143" t="s">
        <v>175</v>
      </c>
      <c r="C87" s="144" t="s">
        <v>67</v>
      </c>
      <c r="D87" s="143" t="s">
        <v>49</v>
      </c>
      <c r="E87" s="145">
        <v>30000</v>
      </c>
      <c r="F87" s="151" t="s">
        <v>52</v>
      </c>
      <c r="G87" s="146" t="s">
        <v>75</v>
      </c>
      <c r="H87" s="152" t="s">
        <v>136</v>
      </c>
      <c r="I87" s="153" t="s">
        <v>45</v>
      </c>
      <c r="L87" s="151"/>
      <c r="M87" s="151" t="s">
        <v>7</v>
      </c>
      <c r="O87" s="149">
        <v>10000</v>
      </c>
    </row>
    <row r="88" spans="1:22" s="165" customFormat="1" x14ac:dyDescent="0.2">
      <c r="A88" s="142">
        <v>43084</v>
      </c>
      <c r="B88" s="143" t="s">
        <v>177</v>
      </c>
      <c r="C88" s="144" t="s">
        <v>8</v>
      </c>
      <c r="D88" s="143" t="s">
        <v>49</v>
      </c>
      <c r="E88" s="145">
        <v>35500</v>
      </c>
      <c r="F88" s="151" t="s">
        <v>52</v>
      </c>
      <c r="G88" s="146" t="s">
        <v>75</v>
      </c>
      <c r="H88" s="152"/>
      <c r="I88" s="153" t="s">
        <v>45</v>
      </c>
      <c r="J88" s="164"/>
      <c r="K88" s="151"/>
      <c r="L88" s="151"/>
      <c r="M88" s="151"/>
      <c r="N88" s="151"/>
      <c r="O88" s="151">
        <v>80000</v>
      </c>
      <c r="P88" s="151"/>
      <c r="Q88" s="151"/>
      <c r="R88" s="151"/>
      <c r="S88" s="151"/>
      <c r="T88" s="151"/>
      <c r="U88" s="151"/>
      <c r="V88" s="151"/>
    </row>
    <row r="89" spans="1:22" x14ac:dyDescent="0.2">
      <c r="A89" s="142">
        <v>43084</v>
      </c>
      <c r="B89" s="143" t="s">
        <v>176</v>
      </c>
      <c r="C89" s="144" t="s">
        <v>67</v>
      </c>
      <c r="D89" s="143" t="s">
        <v>49</v>
      </c>
      <c r="E89" s="145">
        <v>15000</v>
      </c>
      <c r="F89" s="151" t="s">
        <v>52</v>
      </c>
      <c r="G89" s="146" t="s">
        <v>75</v>
      </c>
      <c r="H89" s="152"/>
      <c r="I89" s="153" t="s">
        <v>45</v>
      </c>
      <c r="L89" s="151"/>
      <c r="M89" s="151"/>
      <c r="O89" s="149">
        <v>4000</v>
      </c>
    </row>
    <row r="90" spans="1:22" x14ac:dyDescent="0.2">
      <c r="A90" s="142">
        <v>43084</v>
      </c>
      <c r="B90" s="143" t="s">
        <v>175</v>
      </c>
      <c r="C90" s="144" t="s">
        <v>67</v>
      </c>
      <c r="D90" s="143" t="s">
        <v>49</v>
      </c>
      <c r="E90" s="145">
        <v>31800</v>
      </c>
      <c r="F90" s="151" t="s">
        <v>52</v>
      </c>
      <c r="G90" s="146" t="s">
        <v>75</v>
      </c>
      <c r="H90" s="152" t="s">
        <v>136</v>
      </c>
      <c r="I90" s="153" t="s">
        <v>45</v>
      </c>
      <c r="O90" s="149">
        <v>1500</v>
      </c>
    </row>
    <row r="91" spans="1:22" x14ac:dyDescent="0.2">
      <c r="A91" s="142">
        <v>43087</v>
      </c>
      <c r="B91" s="143" t="s">
        <v>340</v>
      </c>
      <c r="C91" s="144" t="s">
        <v>12</v>
      </c>
      <c r="D91" s="143" t="s">
        <v>49</v>
      </c>
      <c r="E91" s="145">
        <v>5000</v>
      </c>
      <c r="F91" s="151" t="s">
        <v>52</v>
      </c>
      <c r="G91" s="146" t="s">
        <v>75</v>
      </c>
      <c r="H91" s="152"/>
      <c r="I91" s="153" t="s">
        <v>45</v>
      </c>
    </row>
    <row r="92" spans="1:22" x14ac:dyDescent="0.2">
      <c r="A92" s="142">
        <v>43087</v>
      </c>
      <c r="B92" s="143" t="s">
        <v>341</v>
      </c>
      <c r="C92" s="144" t="s">
        <v>12</v>
      </c>
      <c r="D92" s="143" t="s">
        <v>49</v>
      </c>
      <c r="E92" s="145">
        <v>5000</v>
      </c>
      <c r="F92" s="151" t="s">
        <v>189</v>
      </c>
      <c r="G92" s="146" t="s">
        <v>75</v>
      </c>
      <c r="H92" s="152"/>
      <c r="I92" s="153" t="s">
        <v>45</v>
      </c>
    </row>
    <row r="93" spans="1:22" x14ac:dyDescent="0.2">
      <c r="A93" s="142">
        <v>43087</v>
      </c>
      <c r="B93" s="143" t="s">
        <v>342</v>
      </c>
      <c r="C93" s="144" t="s">
        <v>12</v>
      </c>
      <c r="D93" s="143" t="s">
        <v>49</v>
      </c>
      <c r="E93" s="145">
        <v>5000</v>
      </c>
      <c r="F93" s="160" t="s">
        <v>205</v>
      </c>
      <c r="G93" s="146" t="s">
        <v>75</v>
      </c>
      <c r="H93" s="152"/>
      <c r="I93" s="153" t="s">
        <v>45</v>
      </c>
    </row>
    <row r="94" spans="1:22" x14ac:dyDescent="0.2">
      <c r="A94" s="142">
        <v>43087</v>
      </c>
      <c r="B94" s="143" t="s">
        <v>178</v>
      </c>
      <c r="C94" s="144" t="s">
        <v>8</v>
      </c>
      <c r="D94" s="143" t="s">
        <v>57</v>
      </c>
      <c r="E94" s="145">
        <v>3000</v>
      </c>
      <c r="F94" s="143" t="s">
        <v>55</v>
      </c>
      <c r="G94" s="146" t="s">
        <v>75</v>
      </c>
      <c r="H94" s="152" t="s">
        <v>158</v>
      </c>
      <c r="I94" s="156" t="s">
        <v>48</v>
      </c>
      <c r="O94" s="149">
        <v>1000</v>
      </c>
    </row>
    <row r="95" spans="1:22" x14ac:dyDescent="0.2">
      <c r="A95" s="142">
        <v>43087</v>
      </c>
      <c r="B95" s="143" t="s">
        <v>65</v>
      </c>
      <c r="C95" s="144" t="s">
        <v>51</v>
      </c>
      <c r="D95" s="143" t="s">
        <v>57</v>
      </c>
      <c r="E95" s="145">
        <v>2500</v>
      </c>
      <c r="F95" s="143" t="s">
        <v>55</v>
      </c>
      <c r="G95" s="146" t="s">
        <v>75</v>
      </c>
      <c r="H95" s="152" t="s">
        <v>158</v>
      </c>
      <c r="I95" s="156" t="s">
        <v>48</v>
      </c>
      <c r="O95" s="149">
        <v>6000</v>
      </c>
    </row>
    <row r="96" spans="1:22" x14ac:dyDescent="0.2">
      <c r="A96" s="155">
        <v>43088</v>
      </c>
      <c r="B96" s="143" t="s">
        <v>179</v>
      </c>
      <c r="C96" s="144"/>
      <c r="D96" s="143" t="s">
        <v>57</v>
      </c>
      <c r="E96" s="145">
        <v>10500</v>
      </c>
      <c r="F96" s="143" t="s">
        <v>55</v>
      </c>
      <c r="G96" s="146" t="s">
        <v>75</v>
      </c>
      <c r="H96" s="152"/>
      <c r="I96" s="156" t="s">
        <v>48</v>
      </c>
      <c r="O96" s="149">
        <v>40000</v>
      </c>
    </row>
    <row r="97" spans="1:15" x14ac:dyDescent="0.2">
      <c r="A97" s="142">
        <v>43087</v>
      </c>
      <c r="B97" s="143" t="s">
        <v>351</v>
      </c>
      <c r="C97" s="144" t="s">
        <v>8</v>
      </c>
      <c r="D97" s="143" t="s">
        <v>57</v>
      </c>
      <c r="E97" s="145">
        <v>4000</v>
      </c>
      <c r="F97" s="143" t="s">
        <v>64</v>
      </c>
      <c r="G97" s="146" t="s">
        <v>75</v>
      </c>
      <c r="H97" s="152" t="s">
        <v>158</v>
      </c>
      <c r="I97" s="156" t="s">
        <v>48</v>
      </c>
      <c r="O97" s="149">
        <v>2200</v>
      </c>
    </row>
    <row r="98" spans="1:15" x14ac:dyDescent="0.2">
      <c r="A98" s="155">
        <v>43088</v>
      </c>
      <c r="B98" s="143" t="s">
        <v>180</v>
      </c>
      <c r="C98" s="144" t="s">
        <v>8</v>
      </c>
      <c r="D98" s="143" t="s">
        <v>57</v>
      </c>
      <c r="E98" s="145">
        <v>8200</v>
      </c>
      <c r="F98" s="143" t="s">
        <v>64</v>
      </c>
      <c r="G98" s="146" t="s">
        <v>75</v>
      </c>
      <c r="H98" s="152"/>
      <c r="I98" s="156" t="s">
        <v>48</v>
      </c>
      <c r="O98" s="149">
        <v>2200</v>
      </c>
    </row>
    <row r="99" spans="1:15" x14ac:dyDescent="0.2">
      <c r="A99" s="142">
        <v>43088</v>
      </c>
      <c r="B99" s="143" t="s">
        <v>384</v>
      </c>
      <c r="C99" s="144" t="s">
        <v>51</v>
      </c>
      <c r="D99" s="143" t="s">
        <v>57</v>
      </c>
      <c r="E99" s="145">
        <v>3000</v>
      </c>
      <c r="F99" s="143" t="s">
        <v>64</v>
      </c>
      <c r="G99" s="146" t="s">
        <v>75</v>
      </c>
      <c r="H99" s="152" t="s">
        <v>158</v>
      </c>
      <c r="I99" s="156" t="s">
        <v>48</v>
      </c>
      <c r="O99" s="149">
        <v>116000</v>
      </c>
    </row>
    <row r="100" spans="1:15" x14ac:dyDescent="0.2">
      <c r="A100" s="142">
        <v>43087</v>
      </c>
      <c r="B100" s="143" t="s">
        <v>68</v>
      </c>
      <c r="C100" s="144" t="s">
        <v>51</v>
      </c>
      <c r="D100" s="143" t="s">
        <v>57</v>
      </c>
      <c r="E100" s="145">
        <v>2500</v>
      </c>
      <c r="F100" s="143" t="s">
        <v>70</v>
      </c>
      <c r="G100" s="146" t="s">
        <v>75</v>
      </c>
      <c r="H100" s="152" t="s">
        <v>158</v>
      </c>
      <c r="I100" s="156" t="s">
        <v>48</v>
      </c>
      <c r="O100" s="149">
        <v>41000</v>
      </c>
    </row>
    <row r="101" spans="1:15" x14ac:dyDescent="0.2">
      <c r="A101" s="142">
        <v>43087</v>
      </c>
      <c r="B101" s="143" t="s">
        <v>181</v>
      </c>
      <c r="C101" s="144" t="s">
        <v>8</v>
      </c>
      <c r="D101" s="143" t="s">
        <v>57</v>
      </c>
      <c r="E101" s="145">
        <v>4500</v>
      </c>
      <c r="F101" s="143" t="s">
        <v>70</v>
      </c>
      <c r="G101" s="146" t="s">
        <v>75</v>
      </c>
      <c r="H101" s="152"/>
      <c r="I101" s="156" t="s">
        <v>48</v>
      </c>
    </row>
    <row r="102" spans="1:15" x14ac:dyDescent="0.2">
      <c r="A102" s="142">
        <v>43087</v>
      </c>
      <c r="B102" s="143" t="s">
        <v>385</v>
      </c>
      <c r="C102" s="144" t="s">
        <v>51</v>
      </c>
      <c r="D102" s="143" t="s">
        <v>57</v>
      </c>
      <c r="E102" s="145">
        <v>3000</v>
      </c>
      <c r="F102" s="143" t="s">
        <v>63</v>
      </c>
      <c r="G102" s="146" t="s">
        <v>75</v>
      </c>
      <c r="H102" s="152"/>
      <c r="I102" s="156" t="s">
        <v>48</v>
      </c>
    </row>
    <row r="103" spans="1:15" x14ac:dyDescent="0.2">
      <c r="A103" s="142">
        <v>43087</v>
      </c>
      <c r="B103" s="143" t="s">
        <v>386</v>
      </c>
      <c r="C103" s="144" t="s">
        <v>8</v>
      </c>
      <c r="D103" s="143" t="s">
        <v>57</v>
      </c>
      <c r="E103" s="145">
        <v>3000</v>
      </c>
      <c r="F103" s="143" t="s">
        <v>63</v>
      </c>
      <c r="G103" s="146" t="s">
        <v>75</v>
      </c>
      <c r="H103" s="152"/>
      <c r="I103" s="156" t="s">
        <v>48</v>
      </c>
    </row>
    <row r="104" spans="1:15" x14ac:dyDescent="0.2">
      <c r="A104" s="142">
        <v>43088</v>
      </c>
      <c r="B104" s="143" t="s">
        <v>385</v>
      </c>
      <c r="C104" s="144" t="s">
        <v>51</v>
      </c>
      <c r="D104" s="143" t="s">
        <v>57</v>
      </c>
      <c r="E104" s="145">
        <v>2000</v>
      </c>
      <c r="F104" s="143" t="s">
        <v>63</v>
      </c>
      <c r="G104" s="146" t="s">
        <v>75</v>
      </c>
      <c r="H104" s="152"/>
      <c r="I104" s="156" t="s">
        <v>48</v>
      </c>
    </row>
    <row r="105" spans="1:15" x14ac:dyDescent="0.2">
      <c r="A105" s="142">
        <v>43088</v>
      </c>
      <c r="B105" s="143" t="s">
        <v>387</v>
      </c>
      <c r="C105" s="144" t="s">
        <v>8</v>
      </c>
      <c r="D105" s="143" t="s">
        <v>57</v>
      </c>
      <c r="E105" s="145">
        <v>5000</v>
      </c>
      <c r="F105" s="143" t="s">
        <v>63</v>
      </c>
      <c r="G105" s="146" t="s">
        <v>75</v>
      </c>
      <c r="H105" s="152"/>
      <c r="I105" s="156" t="s">
        <v>48</v>
      </c>
    </row>
    <row r="106" spans="1:15" x14ac:dyDescent="0.2">
      <c r="A106" s="155">
        <v>43088</v>
      </c>
      <c r="B106" s="143" t="s">
        <v>376</v>
      </c>
      <c r="C106" s="144" t="s">
        <v>51</v>
      </c>
      <c r="D106" s="143" t="s">
        <v>57</v>
      </c>
      <c r="E106" s="145">
        <v>3000</v>
      </c>
      <c r="F106" s="143" t="s">
        <v>70</v>
      </c>
      <c r="G106" s="146" t="s">
        <v>75</v>
      </c>
      <c r="H106" s="152"/>
      <c r="I106" s="156" t="s">
        <v>48</v>
      </c>
    </row>
    <row r="107" spans="1:15" x14ac:dyDescent="0.2">
      <c r="A107" s="155">
        <v>43088</v>
      </c>
      <c r="B107" s="143" t="s">
        <v>377</v>
      </c>
      <c r="C107" s="144" t="s">
        <v>8</v>
      </c>
      <c r="D107" s="143" t="s">
        <v>57</v>
      </c>
      <c r="E107" s="145">
        <v>5000</v>
      </c>
      <c r="F107" s="143" t="s">
        <v>70</v>
      </c>
      <c r="G107" s="146" t="s">
        <v>75</v>
      </c>
      <c r="H107" s="152"/>
      <c r="I107" s="156" t="s">
        <v>48</v>
      </c>
      <c r="O107" s="149">
        <v>10000</v>
      </c>
    </row>
    <row r="108" spans="1:15" x14ac:dyDescent="0.2">
      <c r="A108" s="155">
        <v>43088</v>
      </c>
      <c r="B108" s="143" t="s">
        <v>343</v>
      </c>
      <c r="C108" s="144" t="s">
        <v>8</v>
      </c>
      <c r="D108" s="143" t="s">
        <v>6</v>
      </c>
      <c r="E108" s="145">
        <v>5000</v>
      </c>
      <c r="F108" s="143" t="s">
        <v>9</v>
      </c>
      <c r="G108" s="146" t="s">
        <v>75</v>
      </c>
      <c r="H108" s="152"/>
      <c r="I108" s="156" t="s">
        <v>48</v>
      </c>
    </row>
    <row r="109" spans="1:15" x14ac:dyDescent="0.2">
      <c r="A109" s="155">
        <v>43088</v>
      </c>
      <c r="B109" s="143" t="s">
        <v>316</v>
      </c>
      <c r="C109" s="144" t="s">
        <v>38</v>
      </c>
      <c r="D109" s="143" t="s">
        <v>57</v>
      </c>
      <c r="E109" s="145">
        <v>90000</v>
      </c>
      <c r="F109" s="143" t="s">
        <v>43</v>
      </c>
      <c r="G109" s="146" t="s">
        <v>75</v>
      </c>
      <c r="H109" s="152"/>
      <c r="I109" s="156" t="s">
        <v>45</v>
      </c>
      <c r="O109" s="149">
        <v>16000</v>
      </c>
    </row>
    <row r="110" spans="1:15" x14ac:dyDescent="0.2">
      <c r="A110" s="155">
        <v>43088</v>
      </c>
      <c r="B110" s="143" t="s">
        <v>317</v>
      </c>
      <c r="C110" s="144" t="s">
        <v>38</v>
      </c>
      <c r="D110" s="143" t="s">
        <v>57</v>
      </c>
      <c r="E110" s="145">
        <v>90000</v>
      </c>
      <c r="F110" s="143" t="s">
        <v>43</v>
      </c>
      <c r="G110" s="146" t="s">
        <v>75</v>
      </c>
      <c r="H110" s="152"/>
      <c r="I110" s="156" t="s">
        <v>45</v>
      </c>
      <c r="K110" s="149">
        <v>11</v>
      </c>
      <c r="O110" s="149">
        <v>12000</v>
      </c>
    </row>
    <row r="111" spans="1:15" x14ac:dyDescent="0.2">
      <c r="A111" s="155">
        <v>43088</v>
      </c>
      <c r="B111" s="143" t="s">
        <v>318</v>
      </c>
      <c r="C111" s="144" t="s">
        <v>38</v>
      </c>
      <c r="D111" s="143" t="s">
        <v>37</v>
      </c>
      <c r="E111" s="145">
        <v>520000</v>
      </c>
      <c r="F111" s="143" t="s">
        <v>43</v>
      </c>
      <c r="G111" s="146" t="s">
        <v>75</v>
      </c>
      <c r="H111" s="152"/>
      <c r="I111" s="156" t="s">
        <v>45</v>
      </c>
      <c r="O111" s="149">
        <v>10000</v>
      </c>
    </row>
    <row r="112" spans="1:15" x14ac:dyDescent="0.2">
      <c r="A112" s="155">
        <v>43088</v>
      </c>
      <c r="B112" s="143" t="s">
        <v>319</v>
      </c>
      <c r="C112" s="144" t="s">
        <v>38</v>
      </c>
      <c r="D112" s="143" t="s">
        <v>57</v>
      </c>
      <c r="E112" s="145">
        <v>90000</v>
      </c>
      <c r="F112" s="143" t="s">
        <v>43</v>
      </c>
      <c r="G112" s="146" t="s">
        <v>75</v>
      </c>
      <c r="H112" s="152"/>
      <c r="I112" s="153" t="s">
        <v>45</v>
      </c>
      <c r="K112" s="166"/>
      <c r="L112" s="167"/>
      <c r="M112" s="168"/>
      <c r="O112" s="149">
        <v>6500</v>
      </c>
    </row>
    <row r="113" spans="1:15" x14ac:dyDescent="0.2">
      <c r="A113" s="155">
        <v>43088</v>
      </c>
      <c r="B113" s="143" t="s">
        <v>320</v>
      </c>
      <c r="C113" s="144" t="s">
        <v>38</v>
      </c>
      <c r="D113" s="143" t="s">
        <v>49</v>
      </c>
      <c r="E113" s="145">
        <v>100000</v>
      </c>
      <c r="F113" s="143" t="s">
        <v>43</v>
      </c>
      <c r="G113" s="146" t="s">
        <v>75</v>
      </c>
      <c r="H113" s="152"/>
      <c r="I113" s="153" t="s">
        <v>45</v>
      </c>
      <c r="K113" s="166"/>
      <c r="L113" s="167"/>
      <c r="M113" s="168"/>
      <c r="O113" s="149">
        <v>1000</v>
      </c>
    </row>
    <row r="114" spans="1:15" x14ac:dyDescent="0.2">
      <c r="A114" s="155">
        <v>43088</v>
      </c>
      <c r="B114" s="143" t="s">
        <v>321</v>
      </c>
      <c r="C114" s="144" t="s">
        <v>38</v>
      </c>
      <c r="D114" s="143" t="s">
        <v>57</v>
      </c>
      <c r="E114" s="145">
        <v>90000</v>
      </c>
      <c r="F114" s="143" t="s">
        <v>43</v>
      </c>
      <c r="G114" s="146" t="s">
        <v>75</v>
      </c>
      <c r="H114" s="152"/>
      <c r="I114" s="156" t="s">
        <v>45</v>
      </c>
      <c r="K114" s="166"/>
      <c r="L114" s="167"/>
      <c r="M114" s="168"/>
      <c r="O114" s="149">
        <v>4000</v>
      </c>
    </row>
    <row r="115" spans="1:15" x14ac:dyDescent="0.2">
      <c r="A115" s="155">
        <v>43088</v>
      </c>
      <c r="B115" s="143" t="s">
        <v>322</v>
      </c>
      <c r="C115" s="144" t="s">
        <v>38</v>
      </c>
      <c r="D115" s="143" t="s">
        <v>57</v>
      </c>
      <c r="E115" s="145">
        <v>90000</v>
      </c>
      <c r="F115" s="143" t="s">
        <v>43</v>
      </c>
      <c r="G115" s="146" t="s">
        <v>75</v>
      </c>
      <c r="H115" s="152"/>
      <c r="I115" s="153" t="s">
        <v>45</v>
      </c>
      <c r="J115" s="164"/>
      <c r="K115" s="166"/>
      <c r="L115" s="167"/>
      <c r="M115" s="168"/>
      <c r="O115" s="149">
        <v>15000</v>
      </c>
    </row>
    <row r="116" spans="1:15" x14ac:dyDescent="0.2">
      <c r="A116" s="155">
        <v>43088</v>
      </c>
      <c r="B116" s="143" t="s">
        <v>323</v>
      </c>
      <c r="C116" s="144" t="s">
        <v>38</v>
      </c>
      <c r="D116" s="143" t="s">
        <v>49</v>
      </c>
      <c r="E116" s="145">
        <v>140000</v>
      </c>
      <c r="F116" s="143" t="s">
        <v>43</v>
      </c>
      <c r="G116" s="146" t="s">
        <v>75</v>
      </c>
      <c r="H116" s="152"/>
      <c r="I116" s="156" t="s">
        <v>45</v>
      </c>
      <c r="K116" s="166"/>
      <c r="L116" s="167"/>
      <c r="M116" s="168"/>
      <c r="O116" s="149">
        <v>10000</v>
      </c>
    </row>
    <row r="117" spans="1:15" x14ac:dyDescent="0.2">
      <c r="A117" s="155">
        <v>43088</v>
      </c>
      <c r="B117" s="143" t="s">
        <v>324</v>
      </c>
      <c r="C117" s="144" t="s">
        <v>38</v>
      </c>
      <c r="D117" s="143" t="s">
        <v>6</v>
      </c>
      <c r="E117" s="145">
        <v>220000</v>
      </c>
      <c r="F117" s="143" t="s">
        <v>43</v>
      </c>
      <c r="G117" s="146" t="s">
        <v>75</v>
      </c>
      <c r="H117" s="152"/>
      <c r="I117" s="156" t="s">
        <v>45</v>
      </c>
      <c r="K117" s="166"/>
      <c r="L117" s="167"/>
      <c r="M117" s="168"/>
      <c r="O117" s="149">
        <v>15500</v>
      </c>
    </row>
    <row r="118" spans="1:15" x14ac:dyDescent="0.2">
      <c r="A118" s="155">
        <v>43088</v>
      </c>
      <c r="B118" s="143" t="s">
        <v>325</v>
      </c>
      <c r="C118" s="144" t="s">
        <v>38</v>
      </c>
      <c r="D118" s="143" t="s">
        <v>37</v>
      </c>
      <c r="E118" s="145">
        <v>1200000</v>
      </c>
      <c r="F118" s="143" t="s">
        <v>43</v>
      </c>
      <c r="G118" s="146" t="s">
        <v>75</v>
      </c>
      <c r="H118" s="152"/>
      <c r="I118" s="156" t="s">
        <v>45</v>
      </c>
      <c r="K118" s="166"/>
      <c r="L118" s="167"/>
      <c r="M118" s="168"/>
      <c r="O118" s="149">
        <v>5000</v>
      </c>
    </row>
    <row r="119" spans="1:15" x14ac:dyDescent="0.2">
      <c r="A119" s="155">
        <v>43089</v>
      </c>
      <c r="B119" s="143" t="s">
        <v>344</v>
      </c>
      <c r="C119" s="144" t="s">
        <v>8</v>
      </c>
      <c r="D119" s="143" t="s">
        <v>57</v>
      </c>
      <c r="E119" s="145">
        <v>5000</v>
      </c>
      <c r="F119" s="143" t="s">
        <v>64</v>
      </c>
      <c r="G119" s="146" t="s">
        <v>75</v>
      </c>
      <c r="H119" s="152"/>
      <c r="I119" s="156" t="s">
        <v>45</v>
      </c>
      <c r="K119" s="166"/>
      <c r="L119" s="167"/>
      <c r="M119" s="168"/>
    </row>
    <row r="120" spans="1:15" x14ac:dyDescent="0.2">
      <c r="A120" s="155">
        <v>43089</v>
      </c>
      <c r="B120" s="143" t="s">
        <v>336</v>
      </c>
      <c r="C120" s="144" t="s">
        <v>12</v>
      </c>
      <c r="D120" s="143" t="s">
        <v>57</v>
      </c>
      <c r="E120" s="145">
        <v>5000</v>
      </c>
      <c r="F120" s="143" t="s">
        <v>77</v>
      </c>
      <c r="G120" s="146" t="s">
        <v>75</v>
      </c>
      <c r="H120" s="152"/>
      <c r="I120" s="156" t="s">
        <v>45</v>
      </c>
      <c r="K120" s="166"/>
      <c r="L120" s="167"/>
      <c r="M120" s="168"/>
    </row>
    <row r="121" spans="1:15" x14ac:dyDescent="0.2">
      <c r="A121" s="155">
        <v>43089</v>
      </c>
      <c r="B121" s="143" t="s">
        <v>379</v>
      </c>
      <c r="C121" s="144" t="s">
        <v>8</v>
      </c>
      <c r="D121" s="143" t="s">
        <v>57</v>
      </c>
      <c r="E121" s="145">
        <v>6500</v>
      </c>
      <c r="F121" s="143" t="s">
        <v>77</v>
      </c>
      <c r="G121" s="146" t="s">
        <v>75</v>
      </c>
      <c r="H121" s="152"/>
      <c r="I121" s="156" t="s">
        <v>45</v>
      </c>
      <c r="K121" s="166"/>
      <c r="L121" s="167"/>
      <c r="M121" s="168"/>
    </row>
    <row r="122" spans="1:15" x14ac:dyDescent="0.2">
      <c r="A122" s="155">
        <v>43089</v>
      </c>
      <c r="B122" s="143" t="s">
        <v>380</v>
      </c>
      <c r="C122" s="144" t="s">
        <v>51</v>
      </c>
      <c r="D122" s="143" t="s">
        <v>57</v>
      </c>
      <c r="E122" s="145">
        <v>4000</v>
      </c>
      <c r="F122" s="143" t="s">
        <v>77</v>
      </c>
      <c r="G122" s="146" t="s">
        <v>75</v>
      </c>
      <c r="H122" s="152"/>
      <c r="I122" s="156" t="s">
        <v>45</v>
      </c>
      <c r="K122" s="166"/>
      <c r="L122" s="167"/>
      <c r="M122" s="168"/>
    </row>
    <row r="123" spans="1:15" x14ac:dyDescent="0.2">
      <c r="A123" s="155">
        <v>43091</v>
      </c>
      <c r="B123" s="143" t="s">
        <v>326</v>
      </c>
      <c r="C123" s="144" t="s">
        <v>38</v>
      </c>
      <c r="D123" s="143" t="s">
        <v>57</v>
      </c>
      <c r="E123" s="145">
        <v>82708</v>
      </c>
      <c r="F123" s="143" t="s">
        <v>43</v>
      </c>
      <c r="G123" s="146" t="s">
        <v>75</v>
      </c>
      <c r="H123" s="152"/>
      <c r="I123" s="156" t="s">
        <v>45</v>
      </c>
      <c r="K123" s="166"/>
      <c r="L123" s="167"/>
      <c r="M123" s="168"/>
      <c r="O123" s="149">
        <v>10000</v>
      </c>
    </row>
    <row r="124" spans="1:15" x14ac:dyDescent="0.2">
      <c r="A124" s="155">
        <v>43091</v>
      </c>
      <c r="B124" s="143" t="s">
        <v>345</v>
      </c>
      <c r="C124" s="144" t="s">
        <v>8</v>
      </c>
      <c r="D124" s="143" t="s">
        <v>6</v>
      </c>
      <c r="E124" s="145">
        <v>4000</v>
      </c>
      <c r="F124" s="143" t="s">
        <v>9</v>
      </c>
      <c r="G124" s="146" t="s">
        <v>75</v>
      </c>
      <c r="H124" s="152"/>
      <c r="I124" s="156" t="s">
        <v>45</v>
      </c>
      <c r="K124" s="166"/>
      <c r="L124" s="167"/>
      <c r="M124" s="168"/>
    </row>
    <row r="125" spans="1:15" x14ac:dyDescent="0.2">
      <c r="A125" s="155">
        <v>43091</v>
      </c>
      <c r="B125" s="143" t="s">
        <v>346</v>
      </c>
      <c r="C125" s="144" t="s">
        <v>11</v>
      </c>
      <c r="D125" s="143" t="s">
        <v>37</v>
      </c>
      <c r="E125" s="145">
        <v>40000</v>
      </c>
      <c r="F125" s="143" t="s">
        <v>9</v>
      </c>
      <c r="G125" s="146" t="s">
        <v>75</v>
      </c>
      <c r="H125" s="152"/>
      <c r="I125" s="156" t="s">
        <v>45</v>
      </c>
      <c r="K125" s="166"/>
      <c r="L125" s="167"/>
      <c r="M125" s="168"/>
    </row>
    <row r="126" spans="1:15" x14ac:dyDescent="0.2">
      <c r="A126" s="155">
        <v>43091</v>
      </c>
      <c r="B126" s="143" t="s">
        <v>347</v>
      </c>
      <c r="C126" s="144" t="s">
        <v>348</v>
      </c>
      <c r="D126" s="143" t="s">
        <v>6</v>
      </c>
      <c r="E126" s="145">
        <v>1800</v>
      </c>
      <c r="F126" s="143" t="s">
        <v>9</v>
      </c>
      <c r="G126" s="146" t="s">
        <v>75</v>
      </c>
      <c r="H126" s="152"/>
      <c r="I126" s="156" t="s">
        <v>45</v>
      </c>
      <c r="K126" s="166"/>
      <c r="L126" s="167"/>
      <c r="M126" s="168"/>
    </row>
    <row r="127" spans="1:15" x14ac:dyDescent="0.2">
      <c r="A127" s="155">
        <v>43091</v>
      </c>
      <c r="B127" s="143" t="s">
        <v>349</v>
      </c>
      <c r="C127" s="144" t="s">
        <v>8</v>
      </c>
      <c r="D127" s="143" t="s">
        <v>37</v>
      </c>
      <c r="E127" s="145">
        <v>25000</v>
      </c>
      <c r="F127" s="143" t="s">
        <v>36</v>
      </c>
      <c r="G127" s="146" t="s">
        <v>75</v>
      </c>
      <c r="H127" s="152"/>
      <c r="I127" s="156" t="s">
        <v>45</v>
      </c>
      <c r="K127" s="166"/>
      <c r="L127" s="167"/>
      <c r="M127" s="168"/>
    </row>
    <row r="128" spans="1:15" x14ac:dyDescent="0.2">
      <c r="A128" s="155">
        <v>43091</v>
      </c>
      <c r="B128" s="143" t="s">
        <v>350</v>
      </c>
      <c r="C128" s="144" t="s">
        <v>348</v>
      </c>
      <c r="D128" s="143" t="s">
        <v>6</v>
      </c>
      <c r="E128" s="145">
        <v>14701</v>
      </c>
      <c r="F128" s="143" t="s">
        <v>9</v>
      </c>
      <c r="G128" s="146" t="s">
        <v>75</v>
      </c>
      <c r="H128" s="152"/>
      <c r="I128" s="156" t="s">
        <v>45</v>
      </c>
      <c r="K128" s="166"/>
      <c r="L128" s="167"/>
      <c r="M128" s="168"/>
    </row>
    <row r="129" spans="1:15" x14ac:dyDescent="0.2">
      <c r="A129" s="155">
        <v>43091</v>
      </c>
      <c r="B129" s="143" t="s">
        <v>351</v>
      </c>
      <c r="C129" s="144" t="s">
        <v>8</v>
      </c>
      <c r="D129" s="143" t="s">
        <v>37</v>
      </c>
      <c r="E129" s="145">
        <v>8000</v>
      </c>
      <c r="F129" s="143" t="s">
        <v>36</v>
      </c>
      <c r="G129" s="146" t="s">
        <v>75</v>
      </c>
      <c r="H129" s="152"/>
      <c r="I129" s="156" t="s">
        <v>45</v>
      </c>
      <c r="K129" s="166"/>
      <c r="L129" s="167"/>
      <c r="M129" s="168"/>
    </row>
    <row r="130" spans="1:15" x14ac:dyDescent="0.2">
      <c r="A130" s="155">
        <v>43091</v>
      </c>
      <c r="B130" s="143" t="s">
        <v>352</v>
      </c>
      <c r="C130" s="144" t="s">
        <v>51</v>
      </c>
      <c r="D130" s="143" t="s">
        <v>57</v>
      </c>
      <c r="E130" s="145">
        <v>25000</v>
      </c>
      <c r="F130" s="143" t="s">
        <v>35</v>
      </c>
      <c r="G130" s="146" t="s">
        <v>75</v>
      </c>
      <c r="H130" s="152"/>
      <c r="I130" s="156" t="s">
        <v>45</v>
      </c>
      <c r="K130" s="166"/>
      <c r="L130" s="167"/>
      <c r="M130" s="168"/>
    </row>
    <row r="131" spans="1:15" x14ac:dyDescent="0.2">
      <c r="A131" s="155">
        <v>43092</v>
      </c>
      <c r="B131" s="143" t="s">
        <v>353</v>
      </c>
      <c r="C131" s="144" t="s">
        <v>42</v>
      </c>
      <c r="D131" s="143" t="s">
        <v>6</v>
      </c>
      <c r="E131" s="145">
        <v>2250</v>
      </c>
      <c r="F131" s="143" t="s">
        <v>36</v>
      </c>
      <c r="G131" s="146" t="s">
        <v>75</v>
      </c>
      <c r="H131" s="152"/>
      <c r="I131" s="156" t="s">
        <v>45</v>
      </c>
      <c r="K131" s="166"/>
      <c r="L131" s="167"/>
      <c r="M131" s="168"/>
    </row>
    <row r="132" spans="1:15" x14ac:dyDescent="0.2">
      <c r="A132" s="155">
        <v>43095</v>
      </c>
      <c r="B132" s="143" t="s">
        <v>354</v>
      </c>
      <c r="C132" s="144" t="s">
        <v>8</v>
      </c>
      <c r="D132" s="143" t="s">
        <v>6</v>
      </c>
      <c r="E132" s="145">
        <v>5000</v>
      </c>
      <c r="F132" s="143" t="s">
        <v>35</v>
      </c>
      <c r="G132" s="146" t="s">
        <v>75</v>
      </c>
      <c r="H132" s="152"/>
      <c r="I132" s="156" t="s">
        <v>45</v>
      </c>
      <c r="K132" s="166"/>
      <c r="L132" s="167"/>
      <c r="M132" s="168"/>
    </row>
    <row r="133" spans="1:15" x14ac:dyDescent="0.2">
      <c r="A133" s="155">
        <v>43096</v>
      </c>
      <c r="B133" s="143" t="s">
        <v>354</v>
      </c>
      <c r="C133" s="144" t="s">
        <v>8</v>
      </c>
      <c r="D133" s="143" t="s">
        <v>6</v>
      </c>
      <c r="E133" s="145">
        <v>5000</v>
      </c>
      <c r="F133" s="143" t="s">
        <v>35</v>
      </c>
      <c r="G133" s="146" t="s">
        <v>75</v>
      </c>
      <c r="H133" s="152"/>
      <c r="I133" s="156" t="s">
        <v>45</v>
      </c>
      <c r="K133" s="166"/>
      <c r="L133" s="167"/>
      <c r="M133" s="168"/>
    </row>
    <row r="134" spans="1:15" x14ac:dyDescent="0.2">
      <c r="A134" s="155">
        <v>43096</v>
      </c>
      <c r="B134" s="143" t="s">
        <v>355</v>
      </c>
      <c r="C134" s="144" t="s">
        <v>10</v>
      </c>
      <c r="D134" s="143" t="s">
        <v>6</v>
      </c>
      <c r="E134" s="145">
        <v>15000</v>
      </c>
      <c r="F134" s="143" t="s">
        <v>35</v>
      </c>
      <c r="G134" s="146" t="s">
        <v>75</v>
      </c>
      <c r="H134" s="152"/>
      <c r="I134" s="156" t="s">
        <v>45</v>
      </c>
      <c r="K134" s="166"/>
      <c r="L134" s="167"/>
      <c r="M134" s="168"/>
    </row>
    <row r="135" spans="1:15" x14ac:dyDescent="0.2">
      <c r="A135" s="155">
        <v>43096</v>
      </c>
      <c r="B135" s="143" t="s">
        <v>356</v>
      </c>
      <c r="C135" s="144" t="s">
        <v>10</v>
      </c>
      <c r="D135" s="143" t="s">
        <v>6</v>
      </c>
      <c r="E135" s="145">
        <v>20000</v>
      </c>
      <c r="F135" s="143" t="s">
        <v>35</v>
      </c>
      <c r="G135" s="146" t="s">
        <v>75</v>
      </c>
      <c r="H135" s="152"/>
      <c r="I135" s="156" t="s">
        <v>45</v>
      </c>
      <c r="K135" s="166"/>
      <c r="L135" s="167"/>
      <c r="M135" s="168"/>
    </row>
    <row r="136" spans="1:15" x14ac:dyDescent="0.2">
      <c r="A136" s="155">
        <v>43096</v>
      </c>
      <c r="B136" s="143" t="s">
        <v>327</v>
      </c>
      <c r="C136" s="144" t="s">
        <v>46</v>
      </c>
      <c r="D136" s="143" t="s">
        <v>6</v>
      </c>
      <c r="E136" s="145">
        <v>100000</v>
      </c>
      <c r="F136" s="143" t="s">
        <v>43</v>
      </c>
      <c r="G136" s="146" t="s">
        <v>75</v>
      </c>
      <c r="H136" s="152"/>
      <c r="I136" s="156" t="s">
        <v>45</v>
      </c>
      <c r="K136" s="166"/>
      <c r="L136" s="167"/>
      <c r="M136" s="168"/>
      <c r="O136" s="149">
        <v>10000</v>
      </c>
    </row>
    <row r="137" spans="1:15" x14ac:dyDescent="0.2">
      <c r="A137" s="155">
        <v>43096</v>
      </c>
      <c r="B137" s="143" t="s">
        <v>328</v>
      </c>
      <c r="C137" s="144" t="s">
        <v>46</v>
      </c>
      <c r="D137" s="143" t="s">
        <v>6</v>
      </c>
      <c r="E137" s="145">
        <v>350000</v>
      </c>
      <c r="F137" s="143" t="s">
        <v>43</v>
      </c>
      <c r="G137" s="146" t="s">
        <v>75</v>
      </c>
      <c r="H137" s="152"/>
      <c r="I137" s="156" t="s">
        <v>45</v>
      </c>
      <c r="O137" s="149">
        <v>16500</v>
      </c>
    </row>
    <row r="138" spans="1:15" x14ac:dyDescent="0.2">
      <c r="A138" s="155">
        <v>43096</v>
      </c>
      <c r="B138" s="143" t="s">
        <v>329</v>
      </c>
      <c r="C138" s="144" t="s">
        <v>38</v>
      </c>
      <c r="D138" s="143" t="s">
        <v>49</v>
      </c>
      <c r="E138" s="145">
        <v>140000</v>
      </c>
      <c r="F138" s="143" t="s">
        <v>43</v>
      </c>
      <c r="G138" s="146" t="s">
        <v>75</v>
      </c>
      <c r="H138" s="152"/>
      <c r="I138" s="156" t="s">
        <v>45</v>
      </c>
      <c r="O138" s="149">
        <v>6000</v>
      </c>
    </row>
    <row r="139" spans="1:15" x14ac:dyDescent="0.2">
      <c r="A139" s="155">
        <v>43097</v>
      </c>
      <c r="B139" s="169" t="s">
        <v>357</v>
      </c>
      <c r="C139" s="144" t="s">
        <v>8</v>
      </c>
      <c r="D139" s="143" t="s">
        <v>6</v>
      </c>
      <c r="E139" s="145">
        <v>16000</v>
      </c>
      <c r="F139" s="143" t="s">
        <v>9</v>
      </c>
      <c r="G139" s="146" t="s">
        <v>75</v>
      </c>
      <c r="H139" s="152"/>
      <c r="I139" s="156" t="s">
        <v>45</v>
      </c>
    </row>
    <row r="140" spans="1:15" x14ac:dyDescent="0.2">
      <c r="A140" s="155">
        <v>43098</v>
      </c>
      <c r="B140" s="169" t="s">
        <v>358</v>
      </c>
      <c r="C140" s="144" t="s">
        <v>8</v>
      </c>
      <c r="D140" s="143" t="s">
        <v>6</v>
      </c>
      <c r="E140" s="145">
        <v>2000</v>
      </c>
      <c r="F140" s="143" t="s">
        <v>9</v>
      </c>
      <c r="G140" s="146" t="s">
        <v>75</v>
      </c>
      <c r="H140" s="152"/>
      <c r="I140" s="156" t="s">
        <v>45</v>
      </c>
    </row>
    <row r="141" spans="1:15" x14ac:dyDescent="0.2">
      <c r="A141" s="155">
        <v>43098</v>
      </c>
      <c r="B141" s="169" t="s">
        <v>359</v>
      </c>
      <c r="C141" s="144" t="s">
        <v>8</v>
      </c>
      <c r="D141" s="143" t="s">
        <v>6</v>
      </c>
      <c r="E141" s="145">
        <v>2500</v>
      </c>
      <c r="F141" s="143" t="s">
        <v>9</v>
      </c>
      <c r="G141" s="146" t="s">
        <v>75</v>
      </c>
      <c r="H141" s="152"/>
      <c r="I141" s="156" t="s">
        <v>45</v>
      </c>
    </row>
    <row r="142" spans="1:15" x14ac:dyDescent="0.2">
      <c r="A142" s="155">
        <v>43098</v>
      </c>
      <c r="B142" s="143" t="s">
        <v>360</v>
      </c>
      <c r="C142" s="144" t="s">
        <v>38</v>
      </c>
      <c r="D142" s="143" t="s">
        <v>37</v>
      </c>
      <c r="E142" s="145">
        <v>680000</v>
      </c>
      <c r="F142" s="143" t="s">
        <v>35</v>
      </c>
      <c r="G142" s="146" t="s">
        <v>75</v>
      </c>
      <c r="H142" s="152"/>
      <c r="I142" s="156" t="s">
        <v>45</v>
      </c>
    </row>
    <row r="143" spans="1:15" x14ac:dyDescent="0.2">
      <c r="A143" s="155">
        <v>43098</v>
      </c>
      <c r="B143" s="143" t="s">
        <v>330</v>
      </c>
      <c r="C143" s="144" t="s">
        <v>61</v>
      </c>
      <c r="D143" s="143" t="s">
        <v>6</v>
      </c>
      <c r="E143" s="145">
        <v>15795</v>
      </c>
      <c r="F143" s="143" t="s">
        <v>331</v>
      </c>
      <c r="G143" s="146" t="s">
        <v>75</v>
      </c>
      <c r="H143" s="152"/>
      <c r="I143" s="156" t="s">
        <v>45</v>
      </c>
      <c r="O143" s="149">
        <v>8000</v>
      </c>
    </row>
    <row r="144" spans="1:15" x14ac:dyDescent="0.2">
      <c r="A144" s="142"/>
      <c r="B144" s="157"/>
      <c r="C144" s="144"/>
      <c r="D144" s="143"/>
      <c r="E144" s="145"/>
      <c r="F144" s="143"/>
      <c r="G144" s="146"/>
      <c r="H144" s="152"/>
      <c r="I144" s="156"/>
    </row>
    <row r="145" spans="1:9" x14ac:dyDescent="0.2">
      <c r="A145" s="142"/>
      <c r="B145" s="143"/>
      <c r="C145" s="144"/>
      <c r="D145" s="160"/>
      <c r="E145" s="145"/>
      <c r="F145" s="160"/>
      <c r="G145" s="146"/>
      <c r="H145" s="147"/>
      <c r="I145" s="154"/>
    </row>
    <row r="146" spans="1:9" x14ac:dyDescent="0.2">
      <c r="A146" s="142"/>
      <c r="B146" s="143"/>
      <c r="C146" s="144"/>
      <c r="D146" s="143"/>
      <c r="E146" s="145"/>
      <c r="F146" s="143"/>
      <c r="G146" s="146"/>
      <c r="H146" s="152"/>
      <c r="I146" s="154"/>
    </row>
    <row r="147" spans="1:9" x14ac:dyDescent="0.2">
      <c r="A147" s="142"/>
      <c r="B147" s="143"/>
      <c r="C147" s="144"/>
      <c r="D147" s="143"/>
      <c r="E147" s="145"/>
      <c r="F147" s="143"/>
      <c r="G147" s="146"/>
      <c r="H147" s="147"/>
      <c r="I147" s="148"/>
    </row>
    <row r="148" spans="1:9" x14ac:dyDescent="0.2">
      <c r="A148" s="142"/>
      <c r="B148" s="157"/>
      <c r="C148" s="170"/>
      <c r="D148" s="143"/>
      <c r="E148" s="145"/>
      <c r="F148" s="143"/>
      <c r="G148" s="146"/>
      <c r="H148" s="147"/>
      <c r="I148" s="148"/>
    </row>
    <row r="149" spans="1:9" x14ac:dyDescent="0.2">
      <c r="A149" s="171"/>
      <c r="B149" s="160"/>
      <c r="C149" s="170"/>
      <c r="D149" s="160"/>
      <c r="E149" s="172"/>
      <c r="F149" s="160"/>
      <c r="G149" s="146"/>
      <c r="H149" s="147"/>
      <c r="I149" s="154"/>
    </row>
    <row r="150" spans="1:9" x14ac:dyDescent="0.2">
      <c r="A150" s="171"/>
      <c r="B150" s="160"/>
      <c r="C150" s="170"/>
      <c r="D150" s="160"/>
      <c r="E150" s="172"/>
      <c r="F150" s="160"/>
      <c r="G150" s="146"/>
      <c r="H150" s="147"/>
      <c r="I150" s="154"/>
    </row>
    <row r="151" spans="1:9" x14ac:dyDescent="0.2">
      <c r="A151" s="142"/>
      <c r="B151" s="143"/>
      <c r="C151" s="144"/>
      <c r="D151" s="143"/>
      <c r="E151" s="145"/>
      <c r="F151" s="151"/>
      <c r="G151" s="146"/>
      <c r="H151" s="152"/>
      <c r="I151" s="153"/>
    </row>
    <row r="152" spans="1:9" x14ac:dyDescent="0.2">
      <c r="A152" s="142"/>
      <c r="B152" s="143"/>
      <c r="C152" s="144"/>
      <c r="D152" s="143"/>
      <c r="E152" s="145"/>
      <c r="F152" s="151"/>
      <c r="G152" s="146"/>
      <c r="H152" s="152"/>
      <c r="I152" s="154"/>
    </row>
    <row r="153" spans="1:9" x14ac:dyDescent="0.2">
      <c r="A153" s="150"/>
      <c r="B153" s="143"/>
      <c r="C153" s="144"/>
      <c r="D153" s="143"/>
      <c r="E153" s="173"/>
      <c r="F153" s="143"/>
      <c r="G153" s="146"/>
      <c r="H153" s="152"/>
      <c r="I153" s="156"/>
    </row>
    <row r="154" spans="1:9" x14ac:dyDescent="0.2">
      <c r="A154" s="150"/>
      <c r="B154" s="157"/>
      <c r="C154" s="144"/>
      <c r="D154" s="143"/>
      <c r="E154" s="145"/>
      <c r="F154" s="143"/>
      <c r="G154" s="146"/>
      <c r="H154" s="152"/>
      <c r="I154" s="156"/>
    </row>
    <row r="155" spans="1:9" x14ac:dyDescent="0.2">
      <c r="A155" s="150"/>
      <c r="B155" s="143"/>
      <c r="C155" s="144"/>
      <c r="D155" s="143"/>
      <c r="E155" s="145"/>
      <c r="F155" s="143"/>
      <c r="G155" s="146"/>
      <c r="H155" s="152"/>
      <c r="I155" s="153"/>
    </row>
    <row r="156" spans="1:9" x14ac:dyDescent="0.2">
      <c r="A156" s="150"/>
      <c r="B156" s="157"/>
      <c r="C156" s="144"/>
      <c r="D156" s="143"/>
      <c r="E156" s="145"/>
      <c r="F156" s="143"/>
      <c r="G156" s="146"/>
      <c r="H156" s="152"/>
      <c r="I156" s="156"/>
    </row>
    <row r="157" spans="1:9" x14ac:dyDescent="0.2">
      <c r="A157" s="155"/>
      <c r="B157" s="143"/>
      <c r="C157" s="144"/>
      <c r="D157" s="143"/>
      <c r="E157" s="145"/>
      <c r="F157" s="143"/>
      <c r="G157" s="146"/>
      <c r="H157" s="152"/>
      <c r="I157" s="153"/>
    </row>
    <row r="158" spans="1:9" x14ac:dyDescent="0.2">
      <c r="A158" s="155"/>
      <c r="B158" s="143"/>
      <c r="C158" s="144"/>
      <c r="D158" s="143"/>
      <c r="E158" s="145"/>
      <c r="F158" s="143"/>
      <c r="G158" s="146"/>
      <c r="H158" s="152"/>
      <c r="I158" s="153"/>
    </row>
    <row r="159" spans="1:9" x14ac:dyDescent="0.2">
      <c r="A159" s="150"/>
      <c r="B159" s="143"/>
      <c r="C159" s="144"/>
      <c r="D159" s="143"/>
      <c r="E159" s="145"/>
      <c r="F159" s="143"/>
      <c r="G159" s="146"/>
      <c r="H159" s="152"/>
      <c r="I159" s="153"/>
    </row>
    <row r="160" spans="1:9" x14ac:dyDescent="0.2">
      <c r="A160" s="150"/>
      <c r="B160" s="157"/>
      <c r="C160" s="144"/>
      <c r="D160" s="143"/>
      <c r="E160" s="145"/>
      <c r="F160" s="143"/>
      <c r="G160" s="146"/>
      <c r="H160" s="152"/>
      <c r="I160" s="156"/>
    </row>
    <row r="161" spans="1:9" x14ac:dyDescent="0.2">
      <c r="A161" s="150"/>
      <c r="B161" s="143"/>
      <c r="D161" s="143"/>
      <c r="E161" s="145"/>
      <c r="F161" s="143"/>
      <c r="G161" s="146"/>
      <c r="H161" s="152"/>
      <c r="I161" s="153"/>
    </row>
    <row r="162" spans="1:9" x14ac:dyDescent="0.2">
      <c r="A162" s="150"/>
      <c r="B162" s="143"/>
      <c r="C162" s="159"/>
      <c r="D162" s="143"/>
      <c r="E162" s="145"/>
      <c r="F162" s="143"/>
      <c r="G162" s="146"/>
      <c r="H162" s="152"/>
      <c r="I162" s="153"/>
    </row>
    <row r="163" spans="1:9" x14ac:dyDescent="0.2">
      <c r="A163" s="142"/>
      <c r="B163" s="143"/>
      <c r="C163" s="144"/>
      <c r="D163" s="143"/>
      <c r="E163" s="145"/>
      <c r="F163" s="143"/>
      <c r="G163" s="146"/>
      <c r="H163" s="152"/>
      <c r="I163" s="156"/>
    </row>
    <row r="164" spans="1:9" x14ac:dyDescent="0.2">
      <c r="A164" s="142"/>
      <c r="B164" s="143"/>
      <c r="C164" s="144"/>
      <c r="D164" s="143"/>
      <c r="E164" s="145"/>
      <c r="F164" s="143"/>
      <c r="G164" s="146"/>
      <c r="H164" s="152"/>
      <c r="I164" s="156"/>
    </row>
    <row r="165" spans="1:9" x14ac:dyDescent="0.2">
      <c r="A165" s="142"/>
      <c r="B165" s="143"/>
      <c r="C165" s="144"/>
      <c r="D165" s="143"/>
      <c r="E165" s="145"/>
      <c r="F165" s="143"/>
      <c r="G165" s="146"/>
      <c r="H165" s="152"/>
      <c r="I165" s="156"/>
    </row>
    <row r="166" spans="1:9" x14ac:dyDescent="0.2">
      <c r="A166" s="142"/>
      <c r="B166" s="143"/>
      <c r="C166" s="144"/>
      <c r="D166" s="143"/>
      <c r="E166" s="145"/>
      <c r="F166" s="143"/>
      <c r="G166" s="146"/>
      <c r="H166" s="152"/>
      <c r="I166" s="156"/>
    </row>
    <row r="167" spans="1:9" x14ac:dyDescent="0.2">
      <c r="A167" s="142"/>
      <c r="B167" s="143"/>
      <c r="C167" s="144"/>
      <c r="D167" s="143"/>
      <c r="E167" s="145"/>
      <c r="F167" s="143"/>
      <c r="G167" s="146"/>
      <c r="H167" s="152"/>
      <c r="I167" s="156"/>
    </row>
    <row r="168" spans="1:9" x14ac:dyDescent="0.2">
      <c r="A168" s="142"/>
      <c r="B168" s="143"/>
      <c r="C168" s="144"/>
      <c r="D168" s="143"/>
      <c r="E168" s="145"/>
      <c r="F168" s="143"/>
      <c r="G168" s="146"/>
      <c r="H168" s="152"/>
      <c r="I168" s="156"/>
    </row>
    <row r="169" spans="1:9" x14ac:dyDescent="0.2">
      <c r="A169" s="142"/>
      <c r="B169" s="143"/>
      <c r="C169" s="144"/>
      <c r="D169" s="143"/>
      <c r="E169" s="145"/>
      <c r="F169" s="143"/>
      <c r="G169" s="146"/>
      <c r="H169" s="152"/>
      <c r="I169" s="156"/>
    </row>
    <row r="170" spans="1:9" x14ac:dyDescent="0.2">
      <c r="A170" s="142"/>
      <c r="B170" s="143"/>
      <c r="C170" s="144"/>
      <c r="D170" s="143"/>
      <c r="E170" s="145"/>
      <c r="F170" s="143"/>
      <c r="G170" s="146"/>
      <c r="H170" s="152"/>
      <c r="I170" s="156"/>
    </row>
    <row r="171" spans="1:9" x14ac:dyDescent="0.2">
      <c r="A171" s="142"/>
      <c r="B171" s="143"/>
      <c r="C171" s="144"/>
      <c r="D171" s="143"/>
      <c r="E171" s="145"/>
      <c r="F171" s="143"/>
      <c r="G171" s="146"/>
      <c r="H171" s="152"/>
      <c r="I171" s="156"/>
    </row>
    <row r="172" spans="1:9" x14ac:dyDescent="0.2">
      <c r="A172" s="142"/>
      <c r="B172" s="143"/>
      <c r="C172" s="144"/>
      <c r="D172" s="143"/>
      <c r="E172" s="145"/>
      <c r="F172" s="143"/>
      <c r="G172" s="146"/>
      <c r="H172" s="152"/>
      <c r="I172" s="156"/>
    </row>
    <row r="173" spans="1:9" x14ac:dyDescent="0.2">
      <c r="A173" s="142"/>
      <c r="B173" s="143"/>
      <c r="C173" s="144"/>
      <c r="D173" s="143"/>
      <c r="E173" s="145"/>
      <c r="F173" s="143"/>
      <c r="G173" s="146"/>
      <c r="H173" s="152"/>
      <c r="I173" s="156"/>
    </row>
    <row r="174" spans="1:9" x14ac:dyDescent="0.2">
      <c r="A174" s="142"/>
      <c r="B174" s="143"/>
      <c r="C174" s="144"/>
      <c r="D174" s="143"/>
      <c r="E174" s="145"/>
      <c r="F174" s="143"/>
      <c r="G174" s="146"/>
      <c r="H174" s="152"/>
      <c r="I174" s="156"/>
    </row>
    <row r="175" spans="1:9" x14ac:dyDescent="0.2">
      <c r="A175" s="142"/>
      <c r="B175" s="143"/>
      <c r="C175" s="144"/>
      <c r="D175" s="143"/>
      <c r="E175" s="145"/>
      <c r="F175" s="143"/>
      <c r="G175" s="146"/>
      <c r="H175" s="152"/>
      <c r="I175" s="156"/>
    </row>
    <row r="176" spans="1:9" x14ac:dyDescent="0.2">
      <c r="A176" s="142"/>
      <c r="B176" s="143"/>
      <c r="C176" s="144"/>
      <c r="D176" s="143"/>
      <c r="E176" s="145"/>
      <c r="F176" s="143"/>
      <c r="G176" s="146"/>
      <c r="H176" s="152"/>
      <c r="I176" s="156"/>
    </row>
    <row r="177" spans="1:9" x14ac:dyDescent="0.2">
      <c r="A177" s="142"/>
      <c r="B177" s="143"/>
      <c r="C177" s="144"/>
      <c r="D177" s="143"/>
      <c r="E177" s="145"/>
      <c r="F177" s="143"/>
      <c r="G177" s="146"/>
      <c r="H177" s="152"/>
      <c r="I177" s="156"/>
    </row>
    <row r="178" spans="1:9" x14ac:dyDescent="0.2">
      <c r="A178" s="142"/>
      <c r="B178" s="143"/>
      <c r="C178" s="144"/>
      <c r="D178" s="143"/>
      <c r="E178" s="145"/>
      <c r="F178" s="143"/>
      <c r="G178" s="146"/>
      <c r="H178" s="152"/>
      <c r="I178" s="156"/>
    </row>
    <row r="179" spans="1:9" x14ac:dyDescent="0.2">
      <c r="A179" s="142"/>
      <c r="B179" s="143"/>
      <c r="C179" s="144"/>
      <c r="D179" s="143"/>
      <c r="E179" s="145"/>
      <c r="F179" s="143"/>
      <c r="G179" s="146"/>
      <c r="H179" s="152"/>
      <c r="I179" s="156"/>
    </row>
    <row r="180" spans="1:9" x14ac:dyDescent="0.2">
      <c r="A180" s="142"/>
      <c r="B180" s="143"/>
      <c r="C180" s="144"/>
      <c r="D180" s="143"/>
      <c r="E180" s="145"/>
      <c r="F180" s="143"/>
      <c r="G180" s="146"/>
      <c r="H180" s="152"/>
      <c r="I180" s="156"/>
    </row>
  </sheetData>
  <autoFilter ref="A1:I143"/>
  <mergeCells count="2">
    <mergeCell ref="J36:M36"/>
    <mergeCell ref="J30:M3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pane ySplit="1" topLeftCell="A2" activePane="bottomLeft" state="frozen"/>
      <selection pane="bottomLeft" activeCell="K16" sqref="K16"/>
    </sheetView>
  </sheetViews>
  <sheetFormatPr baseColWidth="10" defaultColWidth="10.28515625" defaultRowHeight="12.75" x14ac:dyDescent="0.2"/>
  <cols>
    <col min="1" max="1" width="17.7109375" style="7" customWidth="1"/>
    <col min="2" max="2" width="18.140625" style="7" customWidth="1"/>
    <col min="3" max="3" width="14.85546875" style="7" customWidth="1"/>
    <col min="4" max="5" width="15.28515625" style="7" customWidth="1"/>
    <col min="6" max="6" width="14.140625" style="7" customWidth="1"/>
    <col min="7" max="7" width="13.7109375" style="7" customWidth="1"/>
    <col min="8" max="8" width="19" style="7" customWidth="1"/>
    <col min="9" max="9" width="17.85546875" style="7" customWidth="1"/>
    <col min="10" max="10" width="18" style="7" customWidth="1"/>
    <col min="11" max="16384" width="10.28515625" style="7"/>
  </cols>
  <sheetData>
    <row r="1" spans="1:14" ht="26.25" x14ac:dyDescent="0.25">
      <c r="A1" s="5" t="s">
        <v>23</v>
      </c>
      <c r="B1" s="5" t="s">
        <v>18</v>
      </c>
      <c r="C1" s="6" t="s">
        <v>183</v>
      </c>
      <c r="D1" s="6" t="s">
        <v>24</v>
      </c>
      <c r="E1" s="6" t="s">
        <v>25</v>
      </c>
      <c r="F1" s="81" t="s">
        <v>44</v>
      </c>
      <c r="G1" s="6" t="s">
        <v>60</v>
      </c>
      <c r="H1" s="6" t="s">
        <v>59</v>
      </c>
      <c r="I1" s="5">
        <v>43100</v>
      </c>
      <c r="J1" s="6" t="s">
        <v>19</v>
      </c>
      <c r="K1" s="67"/>
      <c r="L1" s="58"/>
      <c r="M1" s="68"/>
      <c r="N1" s="46"/>
    </row>
    <row r="2" spans="1:14" ht="15" x14ac:dyDescent="0.25">
      <c r="A2" s="8" t="s">
        <v>36</v>
      </c>
      <c r="B2" s="9" t="s">
        <v>37</v>
      </c>
      <c r="C2" s="62">
        <v>1087127</v>
      </c>
      <c r="D2" s="65">
        <f>+E2</f>
        <v>401950</v>
      </c>
      <c r="E2" s="65">
        <f>+GETPIVOTDATA("spent",Individuel!$A$3,"nom","Charlotte")</f>
        <v>401950</v>
      </c>
      <c r="F2" s="11"/>
      <c r="G2" s="10"/>
      <c r="H2" s="11">
        <v>0</v>
      </c>
      <c r="I2" s="10" t="s">
        <v>7</v>
      </c>
      <c r="J2" s="11">
        <f>C2+D2-E2-H2</f>
        <v>1087127</v>
      </c>
      <c r="K2" s="69"/>
      <c r="L2" s="70"/>
      <c r="M2" s="71"/>
      <c r="N2" s="61"/>
    </row>
    <row r="3" spans="1:14" x14ac:dyDescent="0.2">
      <c r="A3" s="8" t="s">
        <v>9</v>
      </c>
      <c r="B3" s="9" t="s">
        <v>6</v>
      </c>
      <c r="C3" s="62"/>
      <c r="D3" s="65">
        <f>424104+180000</f>
        <v>604104</v>
      </c>
      <c r="E3" s="65">
        <f>+GETPIVOTDATA("spent",Individuel!$A$3,"nom","Michel")</f>
        <v>424104</v>
      </c>
      <c r="F3" s="11"/>
      <c r="G3" s="10"/>
      <c r="H3" s="11"/>
      <c r="I3" s="10"/>
      <c r="J3" s="11">
        <f>C3+D3-E3-H3</f>
        <v>180000</v>
      </c>
      <c r="K3" s="72"/>
      <c r="L3" s="72"/>
      <c r="M3" s="72"/>
    </row>
    <row r="4" spans="1:14" x14ac:dyDescent="0.2">
      <c r="A4" s="8" t="s">
        <v>35</v>
      </c>
      <c r="B4" s="9" t="s">
        <v>37</v>
      </c>
      <c r="C4" s="62">
        <v>300000</v>
      </c>
      <c r="D4" s="65">
        <f>+E4</f>
        <v>953284</v>
      </c>
      <c r="E4" s="65">
        <f>+GETPIVOTDATA("spent",Individuel!$A$3,"nom","Cécile")</f>
        <v>953284</v>
      </c>
      <c r="F4" s="11"/>
      <c r="G4" s="10"/>
      <c r="H4" s="11">
        <v>0</v>
      </c>
      <c r="I4" s="10"/>
      <c r="J4" s="11">
        <f>C4+D4-E4-H4</f>
        <v>300000</v>
      </c>
    </row>
    <row r="5" spans="1:14" x14ac:dyDescent="0.2">
      <c r="A5" s="8" t="s">
        <v>55</v>
      </c>
      <c r="B5" s="9" t="s">
        <v>57</v>
      </c>
      <c r="C5" s="62"/>
      <c r="D5" s="82">
        <f>+E5</f>
        <v>110500</v>
      </c>
      <c r="E5" s="82">
        <f>+GETPIVOTDATA("spent",Individuel!$A$3,"nom","E4")</f>
        <v>110500</v>
      </c>
      <c r="F5" s="11"/>
      <c r="G5" s="10"/>
      <c r="H5" s="11"/>
      <c r="I5" s="10"/>
      <c r="J5" s="11">
        <f>C5+D5-E5-H5</f>
        <v>0</v>
      </c>
    </row>
    <row r="6" spans="1:14" x14ac:dyDescent="0.2">
      <c r="A6" s="8" t="s">
        <v>52</v>
      </c>
      <c r="B6" s="9" t="s">
        <v>58</v>
      </c>
      <c r="C6" s="62"/>
      <c r="D6" s="82">
        <f t="shared" ref="D6:D12" si="0">+E6</f>
        <v>203000</v>
      </c>
      <c r="E6" s="82">
        <f>+GETPIVOTDATA("spent",Individuel!$A$3,"nom","Bassirou")</f>
        <v>203000</v>
      </c>
      <c r="F6" s="11"/>
      <c r="G6" s="10"/>
      <c r="H6" s="11"/>
      <c r="I6" s="10"/>
      <c r="J6" s="11">
        <f>C6+D6-E6+H6</f>
        <v>0</v>
      </c>
    </row>
    <row r="7" spans="1:14" x14ac:dyDescent="0.2">
      <c r="A7" s="8" t="s">
        <v>53</v>
      </c>
      <c r="B7" s="9" t="s">
        <v>58</v>
      </c>
      <c r="C7" s="62"/>
      <c r="D7" s="82">
        <f t="shared" si="0"/>
        <v>37100</v>
      </c>
      <c r="E7" s="82">
        <f>+GETPIVOTDATA("spent",Individuel!$A$3,"nom","Maktar")</f>
        <v>37100</v>
      </c>
      <c r="F7" s="11"/>
      <c r="G7" s="10"/>
      <c r="H7" s="11"/>
      <c r="I7" s="10"/>
      <c r="J7" s="11">
        <f t="shared" ref="J7:J12" si="1">C7+D7-E7+H7</f>
        <v>0</v>
      </c>
    </row>
    <row r="8" spans="1:14" x14ac:dyDescent="0.2">
      <c r="A8" s="8" t="s">
        <v>182</v>
      </c>
      <c r="B8" s="9" t="s">
        <v>58</v>
      </c>
      <c r="C8" s="62"/>
      <c r="D8" s="82">
        <f t="shared" si="0"/>
        <v>9000</v>
      </c>
      <c r="E8" s="82">
        <f>+GETPIVOTDATA("spent",Individuel!$A$3,"nom","Seckou")</f>
        <v>9000</v>
      </c>
      <c r="F8" s="11"/>
      <c r="G8" s="10"/>
      <c r="H8" s="11"/>
      <c r="I8" s="10"/>
      <c r="J8" s="11">
        <f t="shared" si="1"/>
        <v>0</v>
      </c>
    </row>
    <row r="9" spans="1:14" x14ac:dyDescent="0.2">
      <c r="A9" s="8" t="s">
        <v>64</v>
      </c>
      <c r="B9" s="9" t="s">
        <v>57</v>
      </c>
      <c r="C9" s="62"/>
      <c r="D9" s="82">
        <f t="shared" si="0"/>
        <v>84300</v>
      </c>
      <c r="E9" s="82">
        <f>+GETPIVOTDATA("spent",Individuel!$A$3,"nom","E7")</f>
        <v>84300</v>
      </c>
      <c r="F9" s="11"/>
      <c r="G9" s="10"/>
      <c r="H9" s="11"/>
      <c r="I9" s="10"/>
      <c r="J9" s="11">
        <f t="shared" si="1"/>
        <v>0</v>
      </c>
    </row>
    <row r="10" spans="1:14" x14ac:dyDescent="0.2">
      <c r="A10" s="8" t="s">
        <v>70</v>
      </c>
      <c r="B10" s="9" t="s">
        <v>57</v>
      </c>
      <c r="C10" s="62"/>
      <c r="D10" s="82">
        <f t="shared" si="0"/>
        <v>91000</v>
      </c>
      <c r="E10" s="82">
        <f>+GETPIVOTDATA("spent",Individuel!$A$3,"nom","E8")</f>
        <v>91000</v>
      </c>
      <c r="F10" s="11"/>
      <c r="G10" s="10"/>
      <c r="H10" s="11"/>
      <c r="I10" s="10"/>
      <c r="J10" s="11">
        <f t="shared" si="1"/>
        <v>0</v>
      </c>
    </row>
    <row r="11" spans="1:14" x14ac:dyDescent="0.2">
      <c r="A11" s="8" t="s">
        <v>77</v>
      </c>
      <c r="B11" s="9" t="s">
        <v>57</v>
      </c>
      <c r="C11" s="62"/>
      <c r="D11" s="82">
        <f t="shared" si="0"/>
        <v>62500</v>
      </c>
      <c r="E11" s="82">
        <f>+GETPIVOTDATA("spent",Individuel!$A$3,"nom","E9")</f>
        <v>62500</v>
      </c>
      <c r="F11" s="11"/>
      <c r="G11" s="10"/>
      <c r="H11" s="11"/>
      <c r="I11" s="10"/>
      <c r="J11" s="11">
        <f t="shared" si="1"/>
        <v>0</v>
      </c>
    </row>
    <row r="12" spans="1:14" x14ac:dyDescent="0.2">
      <c r="A12" s="8" t="s">
        <v>63</v>
      </c>
      <c r="B12" s="9" t="s">
        <v>57</v>
      </c>
      <c r="C12" s="62"/>
      <c r="D12" s="82">
        <f t="shared" si="0"/>
        <v>100500</v>
      </c>
      <c r="E12" s="82">
        <f>+GETPIVOTDATA("spent",Individuel!$A$3,"nom","E10")</f>
        <v>100500</v>
      </c>
      <c r="F12" s="11"/>
      <c r="G12" s="10"/>
      <c r="H12" s="11"/>
      <c r="I12" s="10"/>
      <c r="J12" s="11">
        <f t="shared" si="1"/>
        <v>0</v>
      </c>
    </row>
    <row r="13" spans="1:14" x14ac:dyDescent="0.2">
      <c r="A13" s="12" t="s">
        <v>40</v>
      </c>
      <c r="B13" s="13"/>
      <c r="C13" s="63">
        <f>SUM(C2:C7)</f>
        <v>1387127</v>
      </c>
      <c r="D13" s="64">
        <f>SUM(D2:D12)</f>
        <v>2657238</v>
      </c>
      <c r="E13" s="64">
        <f>SUM(E2:E12)</f>
        <v>2477238</v>
      </c>
      <c r="F13" s="14"/>
      <c r="G13" s="14"/>
      <c r="H13" s="14">
        <f>SUM(H2:H12)</f>
        <v>0</v>
      </c>
      <c r="I13" s="14">
        <f>SUM(I2:I4)</f>
        <v>0</v>
      </c>
      <c r="J13" s="15">
        <f>SUM(J2:J7)</f>
        <v>1567127</v>
      </c>
    </row>
    <row r="14" spans="1:14" x14ac:dyDescent="0.2">
      <c r="A14" s="116" t="s">
        <v>33</v>
      </c>
      <c r="B14" s="34"/>
      <c r="C14" s="44"/>
      <c r="D14" s="35"/>
      <c r="E14" s="36"/>
      <c r="F14" s="36"/>
      <c r="G14" s="35"/>
      <c r="H14" s="35">
        <v>0</v>
      </c>
      <c r="I14" s="37"/>
      <c r="J14" s="19">
        <f>+C14+D14-E14+F14-G14</f>
        <v>0</v>
      </c>
    </row>
    <row r="15" spans="1:14" x14ac:dyDescent="0.2">
      <c r="A15" s="117" t="s">
        <v>34</v>
      </c>
      <c r="B15" s="16"/>
      <c r="C15" s="20"/>
      <c r="D15" s="18"/>
      <c r="E15" s="18"/>
      <c r="F15" s="18"/>
      <c r="G15" s="18"/>
      <c r="H15" s="18"/>
      <c r="I15" s="39"/>
      <c r="J15" s="19">
        <f>+C15+D15-E15+F15-G15</f>
        <v>0</v>
      </c>
    </row>
    <row r="16" spans="1:14" x14ac:dyDescent="0.2">
      <c r="A16" s="38" t="s">
        <v>249</v>
      </c>
      <c r="B16" s="17">
        <v>0</v>
      </c>
      <c r="C16" s="48">
        <v>3871945</v>
      </c>
      <c r="D16" s="17">
        <v>16494475</v>
      </c>
      <c r="E16" s="48">
        <f>+GETPIVOTDATA("spent",Individuel!$A$3,"nom","SGBS")</f>
        <v>6510863</v>
      </c>
      <c r="F16" s="49">
        <f>300000+300000+1580000+180000</f>
        <v>2360000</v>
      </c>
      <c r="G16" s="17"/>
      <c r="H16" s="17"/>
      <c r="I16" s="39">
        <v>0</v>
      </c>
      <c r="J16" s="50">
        <f>+C16+D16-E16-F16-G16+H16</f>
        <v>11495557</v>
      </c>
    </row>
    <row r="17" spans="1:10" x14ac:dyDescent="0.2">
      <c r="A17" s="38" t="s">
        <v>250</v>
      </c>
      <c r="B17" s="17">
        <v>0</v>
      </c>
      <c r="C17" s="17">
        <v>367951</v>
      </c>
      <c r="D17" s="17">
        <v>0</v>
      </c>
      <c r="E17" s="17">
        <f>+GETPIVOTDATA("spent",Individuel!$A$3,"nom","SGBS-2")</f>
        <v>15795</v>
      </c>
      <c r="F17" s="21">
        <v>0</v>
      </c>
      <c r="G17" s="17"/>
      <c r="H17" s="17">
        <v>0</v>
      </c>
      <c r="I17" s="39">
        <v>0</v>
      </c>
      <c r="J17" s="19">
        <f>+C17+D17-E17+F17</f>
        <v>352156</v>
      </c>
    </row>
    <row r="18" spans="1:10" x14ac:dyDescent="0.2">
      <c r="A18" s="40"/>
      <c r="B18" s="41">
        <v>0</v>
      </c>
      <c r="C18" s="41"/>
      <c r="D18" s="41"/>
      <c r="E18" s="41"/>
      <c r="F18" s="42"/>
      <c r="G18" s="41"/>
      <c r="H18" s="41"/>
      <c r="I18" s="43">
        <v>0</v>
      </c>
      <c r="J18" s="19">
        <f>+C18+D18-E18+F18</f>
        <v>0</v>
      </c>
    </row>
    <row r="19" spans="1:10" ht="13.5" thickBot="1" x14ac:dyDescent="0.25">
      <c r="A19" s="22" t="s">
        <v>20</v>
      </c>
      <c r="B19" s="22"/>
      <c r="C19" s="23">
        <f>SUM(C14:C18)</f>
        <v>4239896</v>
      </c>
      <c r="D19" s="23">
        <f>SUM(D14:D18)</f>
        <v>16494475</v>
      </c>
      <c r="E19" s="23">
        <f>SUM(E14:E18)</f>
        <v>6526658</v>
      </c>
      <c r="F19" s="23">
        <f>SUM(F14:F18)</f>
        <v>2360000</v>
      </c>
      <c r="G19" s="23"/>
      <c r="H19" s="23">
        <f>SUM(H14:H18)</f>
        <v>0</v>
      </c>
      <c r="I19" s="23">
        <f>SUM(I14:I18)</f>
        <v>0</v>
      </c>
      <c r="J19" s="32">
        <f>SUM(J14:J18)</f>
        <v>11847713</v>
      </c>
    </row>
    <row r="20" spans="1:10" ht="13.5" thickBot="1" x14ac:dyDescent="0.25">
      <c r="A20" s="24" t="s">
        <v>41</v>
      </c>
      <c r="B20" s="25"/>
      <c r="C20" s="26">
        <f>+C13+C19</f>
        <v>5627023</v>
      </c>
      <c r="D20" s="26">
        <f>+D13+D19</f>
        <v>19151713</v>
      </c>
      <c r="E20" s="26">
        <f>+E13+E19</f>
        <v>9003896</v>
      </c>
      <c r="F20" s="26">
        <f>+F13+F19</f>
        <v>2360000</v>
      </c>
      <c r="G20" s="26">
        <f>+G13+G19</f>
        <v>0</v>
      </c>
      <c r="H20" s="26">
        <f>+H13+H16</f>
        <v>0</v>
      </c>
      <c r="I20" s="26">
        <f>+I13+I19</f>
        <v>0</v>
      </c>
      <c r="J20" s="33">
        <f>+J13+J19</f>
        <v>13414840</v>
      </c>
    </row>
    <row r="22" spans="1:10" x14ac:dyDescent="0.2">
      <c r="A22" s="4" t="s">
        <v>39</v>
      </c>
      <c r="B22" s="4"/>
      <c r="C22" s="4">
        <v>4738121</v>
      </c>
      <c r="D22" s="51">
        <v>2386500</v>
      </c>
      <c r="E22" s="4">
        <v>2683738</v>
      </c>
      <c r="F22" s="4"/>
      <c r="G22" s="51"/>
      <c r="H22" s="4"/>
      <c r="I22" s="51">
        <f>+C22+D22-E22-F22-G22</f>
        <v>4440883</v>
      </c>
      <c r="J22" s="47"/>
    </row>
    <row r="23" spans="1:10" x14ac:dyDescent="0.2">
      <c r="A23" s="27"/>
      <c r="B23" s="27"/>
      <c r="C23" s="27"/>
      <c r="D23" s="27"/>
      <c r="E23" s="27"/>
      <c r="F23" s="27"/>
      <c r="G23" s="27"/>
      <c r="H23" s="27"/>
      <c r="I23" s="27"/>
      <c r="J23" s="47"/>
    </row>
    <row r="24" spans="1:10" x14ac:dyDescent="0.2">
      <c r="A24" s="28" t="s">
        <v>251</v>
      </c>
      <c r="B24" s="29"/>
      <c r="C24" s="27"/>
      <c r="D24" s="28" t="s">
        <v>32</v>
      </c>
      <c r="E24" s="29"/>
      <c r="F24" s="27"/>
      <c r="G24" s="28" t="s">
        <v>252</v>
      </c>
      <c r="H24" s="29"/>
      <c r="I24" s="27"/>
      <c r="J24" s="47"/>
    </row>
    <row r="25" spans="1:10" x14ac:dyDescent="0.2">
      <c r="A25" s="30" t="s">
        <v>26</v>
      </c>
      <c r="B25" s="31">
        <f>+C22</f>
        <v>4738121</v>
      </c>
      <c r="C25" s="27"/>
      <c r="D25" s="30" t="s">
        <v>29</v>
      </c>
      <c r="E25" s="31">
        <f>+D19</f>
        <v>16494475</v>
      </c>
      <c r="F25" s="27"/>
      <c r="G25" s="30" t="s">
        <v>26</v>
      </c>
      <c r="H25" s="31">
        <f>+I22</f>
        <v>4440883</v>
      </c>
      <c r="I25" s="45"/>
      <c r="J25" s="47"/>
    </row>
    <row r="26" spans="1:10" x14ac:dyDescent="0.2">
      <c r="A26" s="30" t="s">
        <v>27</v>
      </c>
      <c r="B26" s="53">
        <f>+C19</f>
        <v>4239896</v>
      </c>
      <c r="C26" s="54"/>
      <c r="D26" s="52" t="s">
        <v>28</v>
      </c>
      <c r="E26" s="53">
        <f>+E20</f>
        <v>9003896</v>
      </c>
      <c r="F26" s="54" t="s">
        <v>62</v>
      </c>
      <c r="G26" s="52" t="s">
        <v>27</v>
      </c>
      <c r="H26" s="53">
        <f>+J19</f>
        <v>11847713</v>
      </c>
      <c r="I26" s="45"/>
    </row>
    <row r="27" spans="1:10" x14ac:dyDescent="0.2">
      <c r="A27" s="30" t="s">
        <v>50</v>
      </c>
      <c r="B27" s="53">
        <f>+C13</f>
        <v>1387127</v>
      </c>
      <c r="C27" s="54"/>
      <c r="D27" s="52"/>
      <c r="E27" s="53"/>
      <c r="F27" s="54"/>
      <c r="G27" s="30" t="s">
        <v>50</v>
      </c>
      <c r="H27" s="53">
        <f>+J13</f>
        <v>1567127</v>
      </c>
      <c r="I27" s="45"/>
    </row>
    <row r="28" spans="1:10" x14ac:dyDescent="0.2">
      <c r="A28" s="59" t="s">
        <v>21</v>
      </c>
      <c r="B28" s="56">
        <f>SUM(B25:B27)</f>
        <v>10365144</v>
      </c>
      <c r="C28" s="54"/>
      <c r="D28" s="55"/>
      <c r="E28" s="56">
        <f>+E25-E26</f>
        <v>7490579</v>
      </c>
      <c r="F28" s="54"/>
      <c r="G28" s="55" t="s">
        <v>21</v>
      </c>
      <c r="H28" s="56">
        <f>SUM(H25:H27)</f>
        <v>17855723</v>
      </c>
      <c r="I28" s="45"/>
    </row>
    <row r="29" spans="1:10" x14ac:dyDescent="0.2">
      <c r="A29" s="60"/>
      <c r="B29" s="60"/>
      <c r="C29" s="54"/>
      <c r="D29" s="60"/>
      <c r="E29" s="60"/>
      <c r="F29" s="54"/>
      <c r="G29" s="60"/>
      <c r="H29" s="60"/>
      <c r="I29" s="45"/>
    </row>
    <row r="30" spans="1:10" x14ac:dyDescent="0.2">
      <c r="A30" s="27"/>
      <c r="B30" s="27"/>
      <c r="C30" s="27"/>
      <c r="D30" s="27"/>
      <c r="E30" s="27"/>
      <c r="F30" s="27"/>
      <c r="G30" s="27"/>
      <c r="H30" s="27"/>
      <c r="I30" s="27"/>
    </row>
    <row r="31" spans="1:10" x14ac:dyDescent="0.2">
      <c r="A31" s="27" t="s">
        <v>30</v>
      </c>
      <c r="B31" s="54">
        <f>+B28+E28</f>
        <v>17855723</v>
      </c>
      <c r="C31" s="54"/>
      <c r="D31" s="175"/>
      <c r="E31" s="46"/>
      <c r="F31" s="46"/>
      <c r="G31" s="27"/>
      <c r="H31" s="27"/>
      <c r="I31" s="27"/>
    </row>
    <row r="32" spans="1:10" x14ac:dyDescent="0.2">
      <c r="A32" s="27" t="s">
        <v>31</v>
      </c>
      <c r="B32" s="54">
        <f>+H28</f>
        <v>17855723</v>
      </c>
      <c r="C32" s="54"/>
      <c r="D32" s="112"/>
      <c r="E32" s="112"/>
      <c r="F32" s="112"/>
      <c r="G32" s="112"/>
      <c r="H32" s="112"/>
      <c r="I32" s="27"/>
    </row>
    <row r="33" spans="1:9" ht="15" x14ac:dyDescent="0.25">
      <c r="A33" s="27" t="s">
        <v>22</v>
      </c>
      <c r="B33" s="83">
        <f>+B31-B32</f>
        <v>0</v>
      </c>
      <c r="C33" s="83"/>
      <c r="D33" s="113"/>
      <c r="E33" s="113"/>
      <c r="F33" s="114"/>
      <c r="G33" s="114"/>
      <c r="H33" s="112"/>
      <c r="I33" s="27"/>
    </row>
    <row r="34" spans="1:9" ht="15" x14ac:dyDescent="0.25">
      <c r="A34" s="27"/>
      <c r="B34" s="83"/>
      <c r="C34" s="83"/>
      <c r="D34" s="113"/>
      <c r="E34" s="113"/>
      <c r="F34" s="113"/>
      <c r="G34" s="114"/>
      <c r="H34" s="112"/>
      <c r="I34" s="27"/>
    </row>
    <row r="35" spans="1:9" ht="15" x14ac:dyDescent="0.25">
      <c r="A35" s="27"/>
      <c r="B35" s="27"/>
      <c r="C35" s="27"/>
      <c r="D35" s="66"/>
      <c r="E35" s="57"/>
      <c r="F35" s="115"/>
      <c r="G35" s="112"/>
      <c r="H35" s="112"/>
      <c r="I35" s="2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zoomScaleNormal="100" workbookViewId="0">
      <selection activeCell="F108" sqref="F108"/>
    </sheetView>
  </sheetViews>
  <sheetFormatPr baseColWidth="10" defaultRowHeight="12.75" x14ac:dyDescent="0.2"/>
  <cols>
    <col min="1" max="1" width="9.42578125" style="7" customWidth="1"/>
    <col min="2" max="2" width="12" style="7" customWidth="1"/>
    <col min="3" max="3" width="11.42578125" style="7"/>
    <col min="4" max="4" width="30.85546875" style="7" customWidth="1"/>
    <col min="5" max="5" width="19.5703125" style="7" customWidth="1"/>
    <col min="6" max="6" width="14.140625" style="7" customWidth="1"/>
    <col min="7" max="7" width="14.28515625" style="7" customWidth="1"/>
    <col min="8" max="16384" width="11.42578125" style="7"/>
  </cols>
  <sheetData>
    <row r="1" spans="1:7" x14ac:dyDescent="0.2">
      <c r="A1" s="73" t="s">
        <v>184</v>
      </c>
      <c r="B1" s="73" t="s">
        <v>185</v>
      </c>
      <c r="C1" s="73" t="s">
        <v>23</v>
      </c>
      <c r="D1" s="111" t="s">
        <v>186</v>
      </c>
      <c r="E1" s="111" t="s">
        <v>365</v>
      </c>
      <c r="F1" s="111" t="s">
        <v>366</v>
      </c>
      <c r="G1" s="111" t="s">
        <v>187</v>
      </c>
    </row>
    <row r="2" spans="1:7" x14ac:dyDescent="0.2">
      <c r="A2" s="74"/>
      <c r="B2" s="75"/>
      <c r="C2" s="76"/>
      <c r="D2" s="179" t="s">
        <v>188</v>
      </c>
      <c r="E2" s="179"/>
      <c r="F2" s="179"/>
      <c r="G2" s="77">
        <v>4738121</v>
      </c>
    </row>
    <row r="3" spans="1:7" x14ac:dyDescent="0.2">
      <c r="A3" s="78">
        <v>1</v>
      </c>
      <c r="B3" s="118">
        <v>43073</v>
      </c>
      <c r="C3" s="119" t="s">
        <v>189</v>
      </c>
      <c r="D3" s="120" t="s">
        <v>190</v>
      </c>
      <c r="E3" s="121"/>
      <c r="F3" s="121">
        <v>23600</v>
      </c>
      <c r="G3" s="79">
        <f>+G2+E3-F3</f>
        <v>4714521</v>
      </c>
    </row>
    <row r="4" spans="1:7" x14ac:dyDescent="0.2">
      <c r="A4" s="78">
        <v>2</v>
      </c>
      <c r="B4" s="118">
        <v>43073</v>
      </c>
      <c r="C4" s="119" t="s">
        <v>189</v>
      </c>
      <c r="D4" s="120" t="s">
        <v>191</v>
      </c>
      <c r="E4" s="122"/>
      <c r="F4" s="121">
        <v>3000</v>
      </c>
      <c r="G4" s="79">
        <f t="shared" ref="G4:G67" si="0">+G3+E4-F4</f>
        <v>4711521</v>
      </c>
    </row>
    <row r="5" spans="1:7" x14ac:dyDescent="0.2">
      <c r="A5" s="94">
        <v>3</v>
      </c>
      <c r="B5" s="118">
        <v>43073</v>
      </c>
      <c r="C5" s="103" t="s">
        <v>9</v>
      </c>
      <c r="D5" s="120" t="s">
        <v>192</v>
      </c>
      <c r="E5" s="82"/>
      <c r="F5" s="82">
        <v>34500</v>
      </c>
      <c r="G5" s="79">
        <f t="shared" si="0"/>
        <v>4677021</v>
      </c>
    </row>
    <row r="6" spans="1:7" x14ac:dyDescent="0.2">
      <c r="A6" s="78">
        <v>4</v>
      </c>
      <c r="B6" s="118">
        <v>43073</v>
      </c>
      <c r="C6" s="119" t="s">
        <v>193</v>
      </c>
      <c r="D6" s="120" t="s">
        <v>194</v>
      </c>
      <c r="E6" s="82"/>
      <c r="F6" s="82">
        <v>8000</v>
      </c>
      <c r="G6" s="79">
        <f t="shared" si="0"/>
        <v>4669021</v>
      </c>
    </row>
    <row r="7" spans="1:7" x14ac:dyDescent="0.2">
      <c r="A7" s="78">
        <v>5</v>
      </c>
      <c r="B7" s="118">
        <v>43073</v>
      </c>
      <c r="C7" s="119" t="s">
        <v>36</v>
      </c>
      <c r="D7" s="120" t="s">
        <v>195</v>
      </c>
      <c r="E7" s="82"/>
      <c r="F7" s="82">
        <v>4000</v>
      </c>
      <c r="G7" s="79">
        <f t="shared" si="0"/>
        <v>4665021</v>
      </c>
    </row>
    <row r="8" spans="1:7" x14ac:dyDescent="0.2">
      <c r="A8" s="78">
        <v>6</v>
      </c>
      <c r="B8" s="118">
        <v>43073</v>
      </c>
      <c r="C8" s="119" t="s">
        <v>36</v>
      </c>
      <c r="D8" s="120" t="s">
        <v>196</v>
      </c>
      <c r="E8" s="82"/>
      <c r="F8" s="82">
        <v>10000</v>
      </c>
      <c r="G8" s="79">
        <f t="shared" si="0"/>
        <v>4655021</v>
      </c>
    </row>
    <row r="9" spans="1:7" x14ac:dyDescent="0.2">
      <c r="A9" s="78">
        <v>16</v>
      </c>
      <c r="B9" s="118">
        <v>43073</v>
      </c>
      <c r="C9" s="119" t="s">
        <v>77</v>
      </c>
      <c r="D9" s="120" t="s">
        <v>372</v>
      </c>
      <c r="E9" s="82"/>
      <c r="F9" s="82">
        <v>36000</v>
      </c>
      <c r="G9" s="79">
        <f t="shared" si="0"/>
        <v>4619021</v>
      </c>
    </row>
    <row r="10" spans="1:7" x14ac:dyDescent="0.2">
      <c r="A10" s="78">
        <v>20</v>
      </c>
      <c r="B10" s="118">
        <v>43073</v>
      </c>
      <c r="C10" s="119" t="s">
        <v>63</v>
      </c>
      <c r="D10" s="120" t="s">
        <v>371</v>
      </c>
      <c r="E10" s="82"/>
      <c r="F10" s="82">
        <v>74000</v>
      </c>
      <c r="G10" s="79">
        <f t="shared" si="0"/>
        <v>4545021</v>
      </c>
    </row>
    <row r="11" spans="1:7" x14ac:dyDescent="0.2">
      <c r="A11" s="78">
        <v>21</v>
      </c>
      <c r="B11" s="118">
        <v>43073</v>
      </c>
      <c r="C11" s="119" t="s">
        <v>9</v>
      </c>
      <c r="D11" s="120" t="s">
        <v>197</v>
      </c>
      <c r="E11" s="82"/>
      <c r="F11" s="82">
        <v>12500</v>
      </c>
      <c r="G11" s="79">
        <f t="shared" si="0"/>
        <v>4532521</v>
      </c>
    </row>
    <row r="12" spans="1:7" x14ac:dyDescent="0.2">
      <c r="A12" s="78">
        <v>22</v>
      </c>
      <c r="B12" s="118">
        <v>43073</v>
      </c>
      <c r="C12" s="119" t="s">
        <v>55</v>
      </c>
      <c r="D12" s="120" t="s">
        <v>198</v>
      </c>
      <c r="E12" s="82"/>
      <c r="F12" s="82">
        <v>2000</v>
      </c>
      <c r="G12" s="79">
        <f t="shared" si="0"/>
        <v>4530521</v>
      </c>
    </row>
    <row r="13" spans="1:7" x14ac:dyDescent="0.2">
      <c r="A13" s="78"/>
      <c r="B13" s="118">
        <v>43074</v>
      </c>
      <c r="C13" s="119" t="s">
        <v>9</v>
      </c>
      <c r="D13" s="120" t="s">
        <v>389</v>
      </c>
      <c r="E13" s="82"/>
      <c r="F13" s="82">
        <v>1000</v>
      </c>
      <c r="G13" s="79">
        <f t="shared" si="0"/>
        <v>4529521</v>
      </c>
    </row>
    <row r="14" spans="1:7" x14ac:dyDescent="0.2">
      <c r="A14" s="78">
        <v>23</v>
      </c>
      <c r="B14" s="118">
        <v>43074</v>
      </c>
      <c r="C14" s="119" t="s">
        <v>9</v>
      </c>
      <c r="D14" s="123" t="s">
        <v>199</v>
      </c>
      <c r="E14" s="122"/>
      <c r="F14" s="122">
        <v>80000</v>
      </c>
      <c r="G14" s="79">
        <f t="shared" si="0"/>
        <v>4449521</v>
      </c>
    </row>
    <row r="15" spans="1:7" x14ac:dyDescent="0.2">
      <c r="A15" s="78">
        <v>24</v>
      </c>
      <c r="B15" s="118">
        <v>43074</v>
      </c>
      <c r="C15" s="119" t="s">
        <v>200</v>
      </c>
      <c r="D15" s="120" t="s">
        <v>201</v>
      </c>
      <c r="E15" s="122"/>
      <c r="F15" s="122">
        <v>5000</v>
      </c>
      <c r="G15" s="79">
        <f t="shared" si="0"/>
        <v>4444521</v>
      </c>
    </row>
    <row r="16" spans="1:7" x14ac:dyDescent="0.2">
      <c r="A16" s="78">
        <v>26</v>
      </c>
      <c r="B16" s="118">
        <v>43074</v>
      </c>
      <c r="C16" s="119" t="s">
        <v>55</v>
      </c>
      <c r="D16" s="120" t="s">
        <v>198</v>
      </c>
      <c r="E16" s="82"/>
      <c r="F16" s="82">
        <v>2000</v>
      </c>
      <c r="G16" s="79">
        <f t="shared" si="0"/>
        <v>4442521</v>
      </c>
    </row>
    <row r="17" spans="1:7" x14ac:dyDescent="0.2">
      <c r="A17" s="78"/>
      <c r="B17" s="118">
        <v>43077</v>
      </c>
      <c r="C17" s="119" t="s">
        <v>55</v>
      </c>
      <c r="D17" s="120" t="s">
        <v>374</v>
      </c>
      <c r="E17" s="82"/>
      <c r="F17" s="82">
        <v>2000</v>
      </c>
      <c r="G17" s="79">
        <f t="shared" si="0"/>
        <v>4440521</v>
      </c>
    </row>
    <row r="18" spans="1:7" x14ac:dyDescent="0.2">
      <c r="A18" s="78">
        <v>28</v>
      </c>
      <c r="B18" s="118">
        <v>43074</v>
      </c>
      <c r="C18" s="119" t="s">
        <v>55</v>
      </c>
      <c r="D18" s="120" t="s">
        <v>202</v>
      </c>
      <c r="E18" s="122"/>
      <c r="F18" s="82">
        <v>76000</v>
      </c>
      <c r="G18" s="79">
        <f t="shared" si="0"/>
        <v>4364521</v>
      </c>
    </row>
    <row r="19" spans="1:7" x14ac:dyDescent="0.2">
      <c r="A19" s="78">
        <v>29</v>
      </c>
      <c r="B19" s="118">
        <v>43074</v>
      </c>
      <c r="C19" s="119" t="s">
        <v>70</v>
      </c>
      <c r="D19" s="120" t="s">
        <v>202</v>
      </c>
      <c r="E19" s="122"/>
      <c r="F19" s="82">
        <v>52000</v>
      </c>
      <c r="G19" s="79">
        <f t="shared" si="0"/>
        <v>4312521</v>
      </c>
    </row>
    <row r="20" spans="1:7" x14ac:dyDescent="0.2">
      <c r="A20" s="78">
        <v>30</v>
      </c>
      <c r="B20" s="118">
        <v>43073</v>
      </c>
      <c r="C20" s="119" t="s">
        <v>52</v>
      </c>
      <c r="D20" s="120" t="s">
        <v>203</v>
      </c>
      <c r="E20" s="122"/>
      <c r="F20" s="122">
        <v>8500</v>
      </c>
      <c r="G20" s="79">
        <f t="shared" si="0"/>
        <v>4304021</v>
      </c>
    </row>
    <row r="21" spans="1:7" x14ac:dyDescent="0.2">
      <c r="A21" s="78">
        <v>31</v>
      </c>
      <c r="B21" s="118">
        <v>43073</v>
      </c>
      <c r="C21" s="119" t="s">
        <v>9</v>
      </c>
      <c r="D21" s="120" t="s">
        <v>369</v>
      </c>
      <c r="E21" s="122"/>
      <c r="F21" s="122">
        <v>30000</v>
      </c>
      <c r="G21" s="79">
        <f t="shared" si="0"/>
        <v>4274021</v>
      </c>
    </row>
    <row r="22" spans="1:7" x14ac:dyDescent="0.2">
      <c r="A22" s="78"/>
      <c r="B22" s="118">
        <v>43074</v>
      </c>
      <c r="C22" s="119" t="s">
        <v>64</v>
      </c>
      <c r="D22" s="120" t="s">
        <v>381</v>
      </c>
      <c r="E22" s="122"/>
      <c r="F22" s="122">
        <v>25000</v>
      </c>
      <c r="G22" s="79">
        <f t="shared" si="0"/>
        <v>4249021</v>
      </c>
    </row>
    <row r="23" spans="1:7" x14ac:dyDescent="0.2">
      <c r="A23" s="78">
        <v>32</v>
      </c>
      <c r="B23" s="118">
        <v>43073</v>
      </c>
      <c r="C23" s="119" t="s">
        <v>64</v>
      </c>
      <c r="D23" s="120" t="s">
        <v>204</v>
      </c>
      <c r="E23" s="122"/>
      <c r="F23" s="122">
        <v>3000</v>
      </c>
      <c r="G23" s="79">
        <f t="shared" si="0"/>
        <v>4246021</v>
      </c>
    </row>
    <row r="24" spans="1:7" x14ac:dyDescent="0.2">
      <c r="A24" s="78">
        <v>33</v>
      </c>
      <c r="B24" s="118">
        <v>43073</v>
      </c>
      <c r="C24" s="119" t="s">
        <v>205</v>
      </c>
      <c r="D24" s="120" t="s">
        <v>206</v>
      </c>
      <c r="E24" s="122"/>
      <c r="F24" s="122">
        <v>4000</v>
      </c>
      <c r="G24" s="79">
        <f t="shared" si="0"/>
        <v>4242021</v>
      </c>
    </row>
    <row r="25" spans="1:7" x14ac:dyDescent="0.2">
      <c r="A25" s="78">
        <v>34</v>
      </c>
      <c r="B25" s="118">
        <v>43075</v>
      </c>
      <c r="C25" s="119" t="s">
        <v>64</v>
      </c>
      <c r="D25" s="120" t="s">
        <v>207</v>
      </c>
      <c r="E25" s="122"/>
      <c r="F25" s="122">
        <v>3500</v>
      </c>
      <c r="G25" s="79">
        <f t="shared" si="0"/>
        <v>4238521</v>
      </c>
    </row>
    <row r="26" spans="1:7" x14ac:dyDescent="0.2">
      <c r="A26" s="78">
        <v>35</v>
      </c>
      <c r="B26" s="118">
        <v>43075</v>
      </c>
      <c r="C26" s="119" t="s">
        <v>64</v>
      </c>
      <c r="D26" s="120" t="s">
        <v>207</v>
      </c>
      <c r="E26" s="122"/>
      <c r="F26" s="122">
        <v>9800</v>
      </c>
      <c r="G26" s="79">
        <f t="shared" si="0"/>
        <v>4228721</v>
      </c>
    </row>
    <row r="27" spans="1:7" x14ac:dyDescent="0.2">
      <c r="A27" s="78">
        <v>36</v>
      </c>
      <c r="B27" s="118">
        <v>43077</v>
      </c>
      <c r="C27" s="119" t="s">
        <v>9</v>
      </c>
      <c r="D27" s="120" t="s">
        <v>208</v>
      </c>
      <c r="E27" s="122"/>
      <c r="F27" s="122">
        <v>4500</v>
      </c>
      <c r="G27" s="79">
        <f t="shared" si="0"/>
        <v>4224221</v>
      </c>
    </row>
    <row r="28" spans="1:7" x14ac:dyDescent="0.2">
      <c r="A28" s="78">
        <v>37</v>
      </c>
      <c r="B28" s="124">
        <v>43080</v>
      </c>
      <c r="C28" s="119" t="s">
        <v>35</v>
      </c>
      <c r="D28" s="120" t="s">
        <v>209</v>
      </c>
      <c r="E28" s="82"/>
      <c r="F28" s="82">
        <v>8000</v>
      </c>
      <c r="G28" s="79">
        <f t="shared" si="0"/>
        <v>4216221</v>
      </c>
    </row>
    <row r="29" spans="1:7" x14ac:dyDescent="0.2">
      <c r="A29" s="78">
        <v>38</v>
      </c>
      <c r="B29" s="124">
        <v>43080</v>
      </c>
      <c r="C29" s="119" t="s">
        <v>35</v>
      </c>
      <c r="D29" s="125" t="s">
        <v>210</v>
      </c>
      <c r="E29" s="82"/>
      <c r="F29" s="126">
        <v>187284</v>
      </c>
      <c r="G29" s="79">
        <f t="shared" si="0"/>
        <v>4028937</v>
      </c>
    </row>
    <row r="30" spans="1:7" x14ac:dyDescent="0.2">
      <c r="A30" s="78">
        <v>39</v>
      </c>
      <c r="B30" s="124">
        <v>43080</v>
      </c>
      <c r="C30" s="119" t="s">
        <v>36</v>
      </c>
      <c r="D30" s="120" t="s">
        <v>211</v>
      </c>
      <c r="E30" s="82"/>
      <c r="F30" s="82">
        <v>352700</v>
      </c>
      <c r="G30" s="79">
        <f t="shared" si="0"/>
        <v>3676237</v>
      </c>
    </row>
    <row r="31" spans="1:7" x14ac:dyDescent="0.2">
      <c r="A31" s="78">
        <v>40</v>
      </c>
      <c r="B31" s="124">
        <v>43080</v>
      </c>
      <c r="C31" s="119" t="s">
        <v>9</v>
      </c>
      <c r="D31" s="120" t="s">
        <v>212</v>
      </c>
      <c r="E31" s="82"/>
      <c r="F31" s="82">
        <v>100000</v>
      </c>
      <c r="G31" s="79">
        <f t="shared" si="0"/>
        <v>3576237</v>
      </c>
    </row>
    <row r="32" spans="1:7" x14ac:dyDescent="0.2">
      <c r="A32" s="78">
        <v>41</v>
      </c>
      <c r="B32" s="124">
        <v>43080</v>
      </c>
      <c r="C32" s="119" t="s">
        <v>9</v>
      </c>
      <c r="D32" s="120" t="s">
        <v>213</v>
      </c>
      <c r="E32" s="82"/>
      <c r="F32" s="82">
        <v>3580</v>
      </c>
      <c r="G32" s="79">
        <f t="shared" si="0"/>
        <v>3572657</v>
      </c>
    </row>
    <row r="33" spans="1:7" x14ac:dyDescent="0.2">
      <c r="A33" s="78">
        <v>42</v>
      </c>
      <c r="B33" s="118">
        <v>43080</v>
      </c>
      <c r="C33" s="119" t="s">
        <v>9</v>
      </c>
      <c r="D33" s="120" t="s">
        <v>214</v>
      </c>
      <c r="E33" s="82">
        <v>1580000</v>
      </c>
      <c r="F33" s="82"/>
      <c r="G33" s="79">
        <f t="shared" si="0"/>
        <v>5152657</v>
      </c>
    </row>
    <row r="34" spans="1:7" x14ac:dyDescent="0.2">
      <c r="A34" s="78">
        <v>43</v>
      </c>
      <c r="B34" s="124">
        <v>43080</v>
      </c>
      <c r="C34" s="119" t="s">
        <v>9</v>
      </c>
      <c r="D34" s="120" t="s">
        <v>197</v>
      </c>
      <c r="E34" s="82"/>
      <c r="F34" s="82">
        <v>12500</v>
      </c>
      <c r="G34" s="79">
        <f t="shared" si="0"/>
        <v>5140157</v>
      </c>
    </row>
    <row r="35" spans="1:7" x14ac:dyDescent="0.2">
      <c r="A35" s="78">
        <v>44</v>
      </c>
      <c r="B35" s="124">
        <v>43080</v>
      </c>
      <c r="C35" s="119" t="s">
        <v>9</v>
      </c>
      <c r="D35" s="120" t="s">
        <v>215</v>
      </c>
      <c r="E35" s="82"/>
      <c r="F35" s="82">
        <v>7000</v>
      </c>
      <c r="G35" s="79">
        <f t="shared" si="0"/>
        <v>5133157</v>
      </c>
    </row>
    <row r="36" spans="1:7" x14ac:dyDescent="0.2">
      <c r="A36" s="78">
        <v>45</v>
      </c>
      <c r="B36" s="124">
        <v>43080</v>
      </c>
      <c r="C36" s="119" t="s">
        <v>9</v>
      </c>
      <c r="D36" s="120" t="s">
        <v>367</v>
      </c>
      <c r="E36" s="82">
        <v>180000</v>
      </c>
      <c r="F36" s="82"/>
      <c r="G36" s="79">
        <f t="shared" si="0"/>
        <v>5313157</v>
      </c>
    </row>
    <row r="37" spans="1:7" x14ac:dyDescent="0.2">
      <c r="A37" s="78">
        <v>46</v>
      </c>
      <c r="B37" s="124">
        <v>43080</v>
      </c>
      <c r="C37" s="119" t="s">
        <v>9</v>
      </c>
      <c r="D37" s="120" t="s">
        <v>368</v>
      </c>
      <c r="E37" s="82"/>
      <c r="F37" s="82">
        <v>180000</v>
      </c>
      <c r="G37" s="79">
        <f t="shared" si="0"/>
        <v>5133157</v>
      </c>
    </row>
    <row r="38" spans="1:7" x14ac:dyDescent="0.2">
      <c r="A38" s="78">
        <v>47</v>
      </c>
      <c r="B38" s="127">
        <v>43081</v>
      </c>
      <c r="C38" s="119" t="s">
        <v>77</v>
      </c>
      <c r="D38" s="128" t="s">
        <v>216</v>
      </c>
      <c r="E38" s="82"/>
      <c r="F38" s="82">
        <v>5000</v>
      </c>
      <c r="G38" s="79">
        <f t="shared" si="0"/>
        <v>5128157</v>
      </c>
    </row>
    <row r="39" spans="1:7" x14ac:dyDescent="0.2">
      <c r="A39" s="78">
        <v>48</v>
      </c>
      <c r="B39" s="127">
        <v>43081</v>
      </c>
      <c r="C39" s="119" t="s">
        <v>63</v>
      </c>
      <c r="D39" s="128" t="s">
        <v>216</v>
      </c>
      <c r="E39" s="82"/>
      <c r="F39" s="82">
        <v>5000</v>
      </c>
      <c r="G39" s="79">
        <f t="shared" si="0"/>
        <v>5123157</v>
      </c>
    </row>
    <row r="40" spans="1:7" x14ac:dyDescent="0.2">
      <c r="A40" s="78">
        <v>49</v>
      </c>
      <c r="B40" s="118">
        <v>43081</v>
      </c>
      <c r="C40" s="119" t="s">
        <v>52</v>
      </c>
      <c r="D40" s="120" t="s">
        <v>217</v>
      </c>
      <c r="E40" s="82"/>
      <c r="F40" s="82">
        <v>5500</v>
      </c>
      <c r="G40" s="79">
        <f t="shared" si="0"/>
        <v>5117657</v>
      </c>
    </row>
    <row r="41" spans="1:7" x14ac:dyDescent="0.2">
      <c r="A41" s="78">
        <v>50</v>
      </c>
      <c r="B41" s="118">
        <v>43081</v>
      </c>
      <c r="C41" s="119" t="s">
        <v>55</v>
      </c>
      <c r="D41" s="120" t="s">
        <v>218</v>
      </c>
      <c r="E41" s="82"/>
      <c r="F41" s="82">
        <v>4000</v>
      </c>
      <c r="G41" s="79">
        <f t="shared" si="0"/>
        <v>5113657</v>
      </c>
    </row>
    <row r="42" spans="1:7" x14ac:dyDescent="0.2">
      <c r="A42" s="78">
        <v>51</v>
      </c>
      <c r="B42" s="118">
        <v>43082</v>
      </c>
      <c r="C42" s="119" t="s">
        <v>64</v>
      </c>
      <c r="D42" s="120" t="s">
        <v>219</v>
      </c>
      <c r="E42" s="82"/>
      <c r="F42" s="82">
        <v>10000</v>
      </c>
      <c r="G42" s="79">
        <f t="shared" si="0"/>
        <v>5103657</v>
      </c>
    </row>
    <row r="43" spans="1:7" x14ac:dyDescent="0.2">
      <c r="A43" s="78">
        <v>52</v>
      </c>
      <c r="B43" s="118">
        <v>43082</v>
      </c>
      <c r="C43" s="119" t="s">
        <v>64</v>
      </c>
      <c r="D43" s="120" t="s">
        <v>220</v>
      </c>
      <c r="E43" s="82"/>
      <c r="F43" s="82">
        <v>2800</v>
      </c>
      <c r="G43" s="79">
        <f t="shared" si="0"/>
        <v>5100857</v>
      </c>
    </row>
    <row r="44" spans="1:7" x14ac:dyDescent="0.2">
      <c r="A44" s="78">
        <v>53</v>
      </c>
      <c r="B44" s="118">
        <v>43082</v>
      </c>
      <c r="C44" s="119" t="s">
        <v>64</v>
      </c>
      <c r="D44" s="120" t="s">
        <v>221</v>
      </c>
      <c r="E44" s="82"/>
      <c r="F44" s="82">
        <v>6000</v>
      </c>
      <c r="G44" s="79">
        <f t="shared" si="0"/>
        <v>5094857</v>
      </c>
    </row>
    <row r="45" spans="1:7" x14ac:dyDescent="0.2">
      <c r="A45" s="78">
        <v>54</v>
      </c>
      <c r="B45" s="118">
        <v>43082</v>
      </c>
      <c r="C45" s="103" t="s">
        <v>77</v>
      </c>
      <c r="D45" s="120" t="s">
        <v>222</v>
      </c>
      <c r="E45" s="82"/>
      <c r="F45" s="82">
        <v>7000</v>
      </c>
      <c r="G45" s="79">
        <f t="shared" si="0"/>
        <v>5087857</v>
      </c>
    </row>
    <row r="46" spans="1:7" x14ac:dyDescent="0.2">
      <c r="A46" s="78">
        <v>55</v>
      </c>
      <c r="B46" s="118">
        <v>43082</v>
      </c>
      <c r="C46" s="119" t="s">
        <v>55</v>
      </c>
      <c r="D46" s="120" t="s">
        <v>222</v>
      </c>
      <c r="E46" s="82"/>
      <c r="F46" s="82">
        <v>6500</v>
      </c>
      <c r="G46" s="79">
        <f t="shared" si="0"/>
        <v>5081357</v>
      </c>
    </row>
    <row r="47" spans="1:7" x14ac:dyDescent="0.2">
      <c r="A47" s="78">
        <v>56</v>
      </c>
      <c r="B47" s="118">
        <v>43082</v>
      </c>
      <c r="C47" s="119" t="s">
        <v>70</v>
      </c>
      <c r="D47" s="120" t="s">
        <v>222</v>
      </c>
      <c r="E47" s="82"/>
      <c r="F47" s="82">
        <v>34000</v>
      </c>
      <c r="G47" s="79">
        <f t="shared" si="0"/>
        <v>5047357</v>
      </c>
    </row>
    <row r="48" spans="1:7" x14ac:dyDescent="0.2">
      <c r="A48" s="78">
        <v>57</v>
      </c>
      <c r="B48" s="118">
        <v>43082</v>
      </c>
      <c r="C48" s="119" t="s">
        <v>63</v>
      </c>
      <c r="D48" s="120" t="s">
        <v>222</v>
      </c>
      <c r="E48" s="82"/>
      <c r="F48" s="82">
        <v>8500</v>
      </c>
      <c r="G48" s="79">
        <f t="shared" si="0"/>
        <v>5038857</v>
      </c>
    </row>
    <row r="49" spans="1:7" x14ac:dyDescent="0.2">
      <c r="A49" s="78">
        <v>58</v>
      </c>
      <c r="B49" s="118">
        <v>43082</v>
      </c>
      <c r="C49" s="119" t="s">
        <v>55</v>
      </c>
      <c r="D49" s="120" t="s">
        <v>198</v>
      </c>
      <c r="E49" s="82"/>
      <c r="F49" s="82">
        <v>2000</v>
      </c>
      <c r="G49" s="79">
        <f t="shared" si="0"/>
        <v>5036857</v>
      </c>
    </row>
    <row r="50" spans="1:7" x14ac:dyDescent="0.2">
      <c r="A50" s="78">
        <v>59</v>
      </c>
      <c r="B50" s="118">
        <v>43083</v>
      </c>
      <c r="C50" s="119" t="s">
        <v>52</v>
      </c>
      <c r="D50" s="120" t="s">
        <v>223</v>
      </c>
      <c r="E50" s="82"/>
      <c r="F50" s="82">
        <v>4000</v>
      </c>
      <c r="G50" s="79">
        <f t="shared" si="0"/>
        <v>5032857</v>
      </c>
    </row>
    <row r="51" spans="1:7" x14ac:dyDescent="0.2">
      <c r="A51" s="78">
        <v>60</v>
      </c>
      <c r="B51" s="118">
        <v>43083</v>
      </c>
      <c r="C51" s="119" t="s">
        <v>9</v>
      </c>
      <c r="D51" s="120" t="s">
        <v>224</v>
      </c>
      <c r="E51" s="82"/>
      <c r="F51" s="82">
        <v>8000</v>
      </c>
      <c r="G51" s="79">
        <f t="shared" si="0"/>
        <v>5024857</v>
      </c>
    </row>
    <row r="52" spans="1:7" x14ac:dyDescent="0.2">
      <c r="A52" s="78">
        <v>61</v>
      </c>
      <c r="B52" s="118">
        <v>43084</v>
      </c>
      <c r="C52" s="119" t="s">
        <v>9</v>
      </c>
      <c r="D52" s="120" t="s">
        <v>225</v>
      </c>
      <c r="E52" s="82"/>
      <c r="F52" s="82">
        <v>5000</v>
      </c>
      <c r="G52" s="79">
        <f t="shared" si="0"/>
        <v>5019857</v>
      </c>
    </row>
    <row r="53" spans="1:7" x14ac:dyDescent="0.2">
      <c r="A53" s="78">
        <v>62</v>
      </c>
      <c r="B53" s="118">
        <v>43084</v>
      </c>
      <c r="C53" s="119" t="s">
        <v>9</v>
      </c>
      <c r="D53" s="120" t="s">
        <v>226</v>
      </c>
      <c r="E53" s="82"/>
      <c r="F53" s="82">
        <v>14385</v>
      </c>
      <c r="G53" s="79">
        <f t="shared" si="0"/>
        <v>5005472</v>
      </c>
    </row>
    <row r="54" spans="1:7" x14ac:dyDescent="0.2">
      <c r="A54" s="78">
        <v>63</v>
      </c>
      <c r="B54" s="118">
        <v>43084</v>
      </c>
      <c r="C54" s="119" t="s">
        <v>9</v>
      </c>
      <c r="D54" s="120" t="s">
        <v>227</v>
      </c>
      <c r="E54" s="82"/>
      <c r="F54" s="82">
        <v>25138</v>
      </c>
      <c r="G54" s="79">
        <f t="shared" si="0"/>
        <v>4980334</v>
      </c>
    </row>
    <row r="55" spans="1:7" x14ac:dyDescent="0.2">
      <c r="A55" s="78">
        <v>64</v>
      </c>
      <c r="B55" s="118">
        <v>43084</v>
      </c>
      <c r="C55" s="119" t="s">
        <v>52</v>
      </c>
      <c r="D55" s="120" t="s">
        <v>388</v>
      </c>
      <c r="E55" s="122"/>
      <c r="F55" s="82">
        <v>187000</v>
      </c>
      <c r="G55" s="79">
        <f t="shared" si="0"/>
        <v>4793334</v>
      </c>
    </row>
    <row r="56" spans="1:7" x14ac:dyDescent="0.2">
      <c r="A56" s="78"/>
      <c r="B56" s="118">
        <v>43084</v>
      </c>
      <c r="C56" s="119" t="s">
        <v>52</v>
      </c>
      <c r="D56" s="120" t="s">
        <v>390</v>
      </c>
      <c r="E56" s="122">
        <v>3000</v>
      </c>
      <c r="F56" s="82"/>
      <c r="G56" s="79">
        <f t="shared" si="0"/>
        <v>4796334</v>
      </c>
    </row>
    <row r="57" spans="1:7" x14ac:dyDescent="0.2">
      <c r="A57" s="78">
        <v>66</v>
      </c>
      <c r="B57" s="118">
        <v>43087</v>
      </c>
      <c r="C57" s="119" t="s">
        <v>52</v>
      </c>
      <c r="D57" s="128" t="s">
        <v>216</v>
      </c>
      <c r="E57" s="82"/>
      <c r="F57" s="82">
        <v>5000</v>
      </c>
      <c r="G57" s="79">
        <f t="shared" si="0"/>
        <v>4791334</v>
      </c>
    </row>
    <row r="58" spans="1:7" x14ac:dyDescent="0.2">
      <c r="A58" s="78">
        <v>67</v>
      </c>
      <c r="B58" s="124">
        <v>43087</v>
      </c>
      <c r="C58" s="119" t="s">
        <v>189</v>
      </c>
      <c r="D58" s="128" t="s">
        <v>216</v>
      </c>
      <c r="E58" s="82"/>
      <c r="F58" s="82">
        <v>5000</v>
      </c>
      <c r="G58" s="79">
        <f t="shared" si="0"/>
        <v>4786334</v>
      </c>
    </row>
    <row r="59" spans="1:7" x14ac:dyDescent="0.2">
      <c r="A59" s="78">
        <v>68</v>
      </c>
      <c r="B59" s="124">
        <v>43087</v>
      </c>
      <c r="C59" s="119" t="s">
        <v>205</v>
      </c>
      <c r="D59" s="128" t="s">
        <v>216</v>
      </c>
      <c r="E59" s="82"/>
      <c r="F59" s="82">
        <v>5000</v>
      </c>
      <c r="G59" s="79">
        <f t="shared" si="0"/>
        <v>4781334</v>
      </c>
    </row>
    <row r="60" spans="1:7" x14ac:dyDescent="0.2">
      <c r="A60" s="78">
        <v>69</v>
      </c>
      <c r="B60" s="118">
        <v>43087</v>
      </c>
      <c r="C60" s="119" t="s">
        <v>55</v>
      </c>
      <c r="D60" s="120" t="s">
        <v>228</v>
      </c>
      <c r="E60" s="82"/>
      <c r="F60" s="82">
        <v>16000</v>
      </c>
      <c r="G60" s="79">
        <f t="shared" si="0"/>
        <v>4765334</v>
      </c>
    </row>
    <row r="61" spans="1:7" x14ac:dyDescent="0.2">
      <c r="A61" s="78">
        <v>70</v>
      </c>
      <c r="B61" s="118">
        <v>43087</v>
      </c>
      <c r="C61" s="119" t="s">
        <v>63</v>
      </c>
      <c r="D61" s="120" t="s">
        <v>228</v>
      </c>
      <c r="E61" s="82"/>
      <c r="F61" s="82">
        <v>13000</v>
      </c>
      <c r="G61" s="79">
        <f t="shared" si="0"/>
        <v>4752334</v>
      </c>
    </row>
    <row r="62" spans="1:7" x14ac:dyDescent="0.2">
      <c r="A62" s="78"/>
      <c r="B62" s="118">
        <v>43082</v>
      </c>
      <c r="C62" s="119" t="s">
        <v>77</v>
      </c>
      <c r="D62" s="120" t="s">
        <v>378</v>
      </c>
      <c r="E62" s="82">
        <v>1000</v>
      </c>
      <c r="F62" s="135"/>
      <c r="G62" s="79">
        <f t="shared" si="0"/>
        <v>4753334</v>
      </c>
    </row>
    <row r="63" spans="1:7" x14ac:dyDescent="0.2">
      <c r="A63" s="78">
        <v>71</v>
      </c>
      <c r="B63" s="118">
        <v>43087</v>
      </c>
      <c r="C63" s="119" t="s">
        <v>77</v>
      </c>
      <c r="D63" s="120" t="s">
        <v>228</v>
      </c>
      <c r="E63" s="82"/>
      <c r="F63" s="82">
        <v>19500</v>
      </c>
      <c r="G63" s="79">
        <f t="shared" si="0"/>
        <v>4733834</v>
      </c>
    </row>
    <row r="64" spans="1:7" x14ac:dyDescent="0.2">
      <c r="A64" s="78"/>
      <c r="B64" s="118">
        <v>43082</v>
      </c>
      <c r="C64" s="119" t="s">
        <v>70</v>
      </c>
      <c r="D64" s="120" t="s">
        <v>375</v>
      </c>
      <c r="E64" s="82">
        <v>10000</v>
      </c>
      <c r="F64" s="135"/>
      <c r="G64" s="79">
        <f t="shared" si="0"/>
        <v>4743834</v>
      </c>
    </row>
    <row r="65" spans="1:7" x14ac:dyDescent="0.2">
      <c r="A65" s="78">
        <v>72</v>
      </c>
      <c r="B65" s="118">
        <v>43087</v>
      </c>
      <c r="C65" s="119" t="s">
        <v>70</v>
      </c>
      <c r="D65" s="120" t="s">
        <v>228</v>
      </c>
      <c r="E65" s="82"/>
      <c r="F65" s="82">
        <v>16000</v>
      </c>
      <c r="G65" s="79">
        <f t="shared" si="0"/>
        <v>4727834</v>
      </c>
    </row>
    <row r="66" spans="1:7" x14ac:dyDescent="0.2">
      <c r="A66" s="78"/>
      <c r="B66" s="118">
        <v>43082</v>
      </c>
      <c r="C66" s="119" t="s">
        <v>64</v>
      </c>
      <c r="D66" s="120" t="s">
        <v>378</v>
      </c>
      <c r="E66" s="82">
        <v>1000</v>
      </c>
      <c r="F66" s="82"/>
      <c r="G66" s="79">
        <f t="shared" si="0"/>
        <v>4728834</v>
      </c>
    </row>
    <row r="67" spans="1:7" x14ac:dyDescent="0.2">
      <c r="A67" s="78">
        <v>73</v>
      </c>
      <c r="B67" s="118">
        <v>43087</v>
      </c>
      <c r="C67" s="119" t="s">
        <v>64</v>
      </c>
      <c r="D67" s="120" t="s">
        <v>382</v>
      </c>
      <c r="E67" s="82"/>
      <c r="F67" s="82">
        <v>7000</v>
      </c>
      <c r="G67" s="79">
        <f t="shared" si="0"/>
        <v>4721834</v>
      </c>
    </row>
    <row r="68" spans="1:7" x14ac:dyDescent="0.2">
      <c r="A68" s="78">
        <v>74</v>
      </c>
      <c r="B68" s="118">
        <v>43088</v>
      </c>
      <c r="C68" s="119" t="s">
        <v>9</v>
      </c>
      <c r="D68" s="120" t="s">
        <v>229</v>
      </c>
      <c r="E68" s="82">
        <v>300000</v>
      </c>
      <c r="F68" s="82"/>
      <c r="G68" s="79">
        <f t="shared" ref="G68:G102" si="1">+G67+E68-F68</f>
        <v>5021834</v>
      </c>
    </row>
    <row r="69" spans="1:7" x14ac:dyDescent="0.2">
      <c r="A69" s="78">
        <v>75</v>
      </c>
      <c r="B69" s="118">
        <v>43088</v>
      </c>
      <c r="C69" s="119" t="s">
        <v>9</v>
      </c>
      <c r="D69" s="120" t="s">
        <v>230</v>
      </c>
      <c r="E69" s="82"/>
      <c r="F69" s="82">
        <v>5000</v>
      </c>
      <c r="G69" s="79">
        <f t="shared" si="1"/>
        <v>5016834</v>
      </c>
    </row>
    <row r="70" spans="1:7" x14ac:dyDescent="0.2">
      <c r="A70" s="78"/>
      <c r="B70" s="118">
        <v>43087</v>
      </c>
      <c r="C70" s="119" t="s">
        <v>64</v>
      </c>
      <c r="D70" s="120" t="s">
        <v>378</v>
      </c>
      <c r="E70" s="82">
        <v>3000</v>
      </c>
      <c r="F70" s="82"/>
      <c r="G70" s="79">
        <f t="shared" si="1"/>
        <v>5019834</v>
      </c>
    </row>
    <row r="71" spans="1:7" x14ac:dyDescent="0.2">
      <c r="A71" s="78"/>
      <c r="B71" s="118">
        <v>43088</v>
      </c>
      <c r="C71" s="119" t="s">
        <v>64</v>
      </c>
      <c r="D71" s="120" t="s">
        <v>382</v>
      </c>
      <c r="E71" s="82"/>
      <c r="F71" s="82">
        <v>8500</v>
      </c>
      <c r="G71" s="79">
        <f t="shared" si="1"/>
        <v>5011334</v>
      </c>
    </row>
    <row r="72" spans="1:7" x14ac:dyDescent="0.2">
      <c r="A72" s="78"/>
      <c r="B72" s="118">
        <v>43088</v>
      </c>
      <c r="C72" s="119" t="s">
        <v>64</v>
      </c>
      <c r="D72" s="120" t="s">
        <v>383</v>
      </c>
      <c r="E72" s="82"/>
      <c r="F72" s="82">
        <v>2700</v>
      </c>
      <c r="G72" s="79">
        <f t="shared" si="1"/>
        <v>5008634</v>
      </c>
    </row>
    <row r="73" spans="1:7" ht="12" customHeight="1" x14ac:dyDescent="0.2">
      <c r="A73" s="78">
        <v>76</v>
      </c>
      <c r="B73" s="118">
        <v>43089</v>
      </c>
      <c r="C73" s="119" t="s">
        <v>64</v>
      </c>
      <c r="D73" s="120" t="s">
        <v>231</v>
      </c>
      <c r="E73" s="82"/>
      <c r="F73" s="82">
        <v>5000</v>
      </c>
      <c r="G73" s="79">
        <f t="shared" si="1"/>
        <v>5003634</v>
      </c>
    </row>
    <row r="74" spans="1:7" x14ac:dyDescent="0.2">
      <c r="A74" s="78"/>
      <c r="B74" s="118">
        <v>43088</v>
      </c>
      <c r="C74" s="119" t="s">
        <v>77</v>
      </c>
      <c r="D74" s="120" t="s">
        <v>370</v>
      </c>
      <c r="E74" s="82">
        <v>8500</v>
      </c>
      <c r="F74" s="82"/>
      <c r="G74" s="79">
        <f t="shared" si="1"/>
        <v>5012134</v>
      </c>
    </row>
    <row r="75" spans="1:7" x14ac:dyDescent="0.2">
      <c r="A75" s="78">
        <v>77</v>
      </c>
      <c r="B75" s="118">
        <v>43089</v>
      </c>
      <c r="C75" s="119" t="s">
        <v>77</v>
      </c>
      <c r="D75" s="128" t="s">
        <v>216</v>
      </c>
      <c r="E75" s="82"/>
      <c r="F75" s="82">
        <v>5000</v>
      </c>
      <c r="G75" s="79">
        <f t="shared" si="1"/>
        <v>5007134</v>
      </c>
    </row>
    <row r="76" spans="1:7" x14ac:dyDescent="0.2">
      <c r="A76" s="78">
        <v>78</v>
      </c>
      <c r="B76" s="118">
        <v>43091</v>
      </c>
      <c r="C76" s="119" t="s">
        <v>9</v>
      </c>
      <c r="D76" s="120" t="s">
        <v>232</v>
      </c>
      <c r="E76" s="82"/>
      <c r="F76" s="82">
        <v>4000</v>
      </c>
      <c r="G76" s="79">
        <f t="shared" si="1"/>
        <v>5003134</v>
      </c>
    </row>
    <row r="77" spans="1:7" x14ac:dyDescent="0.2">
      <c r="A77" s="78">
        <v>79</v>
      </c>
      <c r="B77" s="118">
        <v>43091</v>
      </c>
      <c r="C77" s="119" t="s">
        <v>9</v>
      </c>
      <c r="D77" s="120" t="s">
        <v>233</v>
      </c>
      <c r="E77" s="82"/>
      <c r="F77" s="82">
        <v>40000</v>
      </c>
      <c r="G77" s="79">
        <f t="shared" si="1"/>
        <v>4963134</v>
      </c>
    </row>
    <row r="78" spans="1:7" x14ac:dyDescent="0.2">
      <c r="A78" s="78">
        <v>80</v>
      </c>
      <c r="B78" s="118">
        <v>43091</v>
      </c>
      <c r="C78" s="119" t="s">
        <v>9</v>
      </c>
      <c r="D78" s="120" t="s">
        <v>234</v>
      </c>
      <c r="E78" s="82"/>
      <c r="F78" s="82">
        <v>1800</v>
      </c>
      <c r="G78" s="79">
        <f t="shared" si="1"/>
        <v>4961334</v>
      </c>
    </row>
    <row r="79" spans="1:7" x14ac:dyDescent="0.2">
      <c r="A79" s="78">
        <v>81</v>
      </c>
      <c r="B79" s="124">
        <v>43091</v>
      </c>
      <c r="C79" s="119" t="s">
        <v>36</v>
      </c>
      <c r="D79" s="120" t="s">
        <v>235</v>
      </c>
      <c r="E79" s="82"/>
      <c r="F79" s="82">
        <v>25000</v>
      </c>
      <c r="G79" s="79">
        <f t="shared" si="1"/>
        <v>4936334</v>
      </c>
    </row>
    <row r="80" spans="1:7" x14ac:dyDescent="0.2">
      <c r="A80" s="78">
        <v>82</v>
      </c>
      <c r="B80" s="118">
        <v>43091</v>
      </c>
      <c r="C80" s="119" t="s">
        <v>9</v>
      </c>
      <c r="D80" s="120" t="s">
        <v>236</v>
      </c>
      <c r="E80" s="82"/>
      <c r="F80" s="82">
        <v>14701</v>
      </c>
      <c r="G80" s="79">
        <f t="shared" si="1"/>
        <v>4921633</v>
      </c>
    </row>
    <row r="81" spans="1:7" x14ac:dyDescent="0.2">
      <c r="A81" s="78">
        <v>83</v>
      </c>
      <c r="B81" s="124">
        <v>43091</v>
      </c>
      <c r="C81" s="119" t="s">
        <v>36</v>
      </c>
      <c r="D81" s="120" t="s">
        <v>237</v>
      </c>
      <c r="E81" s="82"/>
      <c r="F81" s="82">
        <v>8000</v>
      </c>
      <c r="G81" s="79">
        <f t="shared" si="1"/>
        <v>4913633</v>
      </c>
    </row>
    <row r="82" spans="1:7" x14ac:dyDescent="0.2">
      <c r="A82" s="78">
        <v>84</v>
      </c>
      <c r="B82" s="124">
        <v>43091</v>
      </c>
      <c r="C82" s="119" t="s">
        <v>193</v>
      </c>
      <c r="D82" s="120" t="s">
        <v>238</v>
      </c>
      <c r="E82" s="82"/>
      <c r="F82" s="82">
        <v>25000</v>
      </c>
      <c r="G82" s="79">
        <f t="shared" si="1"/>
        <v>4888633</v>
      </c>
    </row>
    <row r="83" spans="1:7" x14ac:dyDescent="0.2">
      <c r="A83" s="78">
        <v>85</v>
      </c>
      <c r="B83" s="124">
        <v>43092</v>
      </c>
      <c r="C83" s="119" t="s">
        <v>36</v>
      </c>
      <c r="D83" s="120" t="s">
        <v>239</v>
      </c>
      <c r="E83" s="82"/>
      <c r="F83" s="82">
        <v>2250</v>
      </c>
      <c r="G83" s="79">
        <f t="shared" si="1"/>
        <v>4886383</v>
      </c>
    </row>
    <row r="84" spans="1:7" x14ac:dyDescent="0.2">
      <c r="A84" s="78">
        <v>86</v>
      </c>
      <c r="B84" s="129">
        <v>43095</v>
      </c>
      <c r="C84" s="119" t="s">
        <v>193</v>
      </c>
      <c r="D84" s="123" t="s">
        <v>240</v>
      </c>
      <c r="E84" s="121"/>
      <c r="F84" s="121">
        <v>5000</v>
      </c>
      <c r="G84" s="79">
        <f t="shared" si="1"/>
        <v>4881383</v>
      </c>
    </row>
    <row r="85" spans="1:7" x14ac:dyDescent="0.2">
      <c r="A85" s="78">
        <v>87</v>
      </c>
      <c r="B85" s="129">
        <v>43096</v>
      </c>
      <c r="C85" s="119" t="s">
        <v>193</v>
      </c>
      <c r="D85" s="123" t="s">
        <v>241</v>
      </c>
      <c r="E85" s="121"/>
      <c r="F85" s="121">
        <v>5000</v>
      </c>
      <c r="G85" s="79">
        <f t="shared" si="1"/>
        <v>4876383</v>
      </c>
    </row>
    <row r="86" spans="1:7" x14ac:dyDescent="0.2">
      <c r="A86" s="78">
        <v>88</v>
      </c>
      <c r="B86" s="129">
        <v>43096</v>
      </c>
      <c r="C86" s="119" t="s">
        <v>193</v>
      </c>
      <c r="D86" s="123" t="s">
        <v>242</v>
      </c>
      <c r="E86" s="121"/>
      <c r="F86" s="121">
        <v>15000</v>
      </c>
      <c r="G86" s="79">
        <f t="shared" si="1"/>
        <v>4861383</v>
      </c>
    </row>
    <row r="87" spans="1:7" x14ac:dyDescent="0.2">
      <c r="A87" s="78">
        <v>89</v>
      </c>
      <c r="B87" s="129">
        <v>43096</v>
      </c>
      <c r="C87" s="119" t="s">
        <v>193</v>
      </c>
      <c r="D87" s="123" t="s">
        <v>243</v>
      </c>
      <c r="E87" s="121"/>
      <c r="F87" s="121">
        <v>20000</v>
      </c>
      <c r="G87" s="79">
        <f t="shared" si="1"/>
        <v>4841383</v>
      </c>
    </row>
    <row r="88" spans="1:7" x14ac:dyDescent="0.2">
      <c r="A88" s="78">
        <v>90</v>
      </c>
      <c r="B88" s="129">
        <v>43097</v>
      </c>
      <c r="C88" s="119" t="s">
        <v>9</v>
      </c>
      <c r="D88" s="123" t="s">
        <v>244</v>
      </c>
      <c r="E88" s="121"/>
      <c r="F88" s="121">
        <v>16000</v>
      </c>
      <c r="G88" s="79">
        <f t="shared" si="1"/>
        <v>4825383</v>
      </c>
    </row>
    <row r="89" spans="1:7" x14ac:dyDescent="0.2">
      <c r="A89" s="78">
        <v>91</v>
      </c>
      <c r="B89" s="118">
        <v>43098</v>
      </c>
      <c r="C89" s="119" t="s">
        <v>9</v>
      </c>
      <c r="D89" s="120" t="s">
        <v>245</v>
      </c>
      <c r="E89" s="82"/>
      <c r="F89" s="82">
        <v>2000</v>
      </c>
      <c r="G89" s="79">
        <f t="shared" si="1"/>
        <v>4823383</v>
      </c>
    </row>
    <row r="90" spans="1:7" x14ac:dyDescent="0.2">
      <c r="A90" s="78">
        <v>92</v>
      </c>
      <c r="B90" s="118">
        <v>43098</v>
      </c>
      <c r="C90" s="119" t="s">
        <v>9</v>
      </c>
      <c r="D90" s="120" t="s">
        <v>246</v>
      </c>
      <c r="E90" s="82"/>
      <c r="F90" s="82">
        <v>2500</v>
      </c>
      <c r="G90" s="79">
        <f t="shared" si="1"/>
        <v>4820883</v>
      </c>
    </row>
    <row r="91" spans="1:7" x14ac:dyDescent="0.2">
      <c r="A91" s="78">
        <v>93</v>
      </c>
      <c r="B91" s="118">
        <v>43098</v>
      </c>
      <c r="C91" s="119" t="s">
        <v>9</v>
      </c>
      <c r="D91" s="120" t="s">
        <v>247</v>
      </c>
      <c r="E91" s="82">
        <v>300000</v>
      </c>
      <c r="F91" s="82"/>
      <c r="G91" s="79">
        <f t="shared" si="1"/>
        <v>5120883</v>
      </c>
    </row>
    <row r="92" spans="1:7" x14ac:dyDescent="0.2">
      <c r="A92" s="78">
        <v>94</v>
      </c>
      <c r="B92" s="118">
        <v>43098</v>
      </c>
      <c r="C92" s="119" t="s">
        <v>35</v>
      </c>
      <c r="D92" s="120" t="s">
        <v>364</v>
      </c>
      <c r="E92" s="82"/>
      <c r="F92" s="82">
        <v>680000</v>
      </c>
      <c r="G92" s="79">
        <f t="shared" si="1"/>
        <v>4440883</v>
      </c>
    </row>
    <row r="93" spans="1:7" x14ac:dyDescent="0.2">
      <c r="A93" s="78"/>
      <c r="B93" s="118"/>
      <c r="C93" s="119"/>
      <c r="D93" s="120"/>
      <c r="E93" s="82"/>
      <c r="F93" s="82"/>
      <c r="G93" s="79">
        <f t="shared" si="1"/>
        <v>4440883</v>
      </c>
    </row>
    <row r="94" spans="1:7" x14ac:dyDescent="0.2">
      <c r="A94" s="78"/>
      <c r="B94" s="118"/>
      <c r="C94" s="119"/>
      <c r="D94" s="120"/>
      <c r="E94" s="82"/>
      <c r="F94" s="82"/>
      <c r="G94" s="79">
        <f t="shared" si="1"/>
        <v>4440883</v>
      </c>
    </row>
    <row r="95" spans="1:7" x14ac:dyDescent="0.2">
      <c r="A95" s="78"/>
      <c r="B95" s="124"/>
      <c r="C95" s="119"/>
      <c r="D95" s="120"/>
      <c r="E95" s="82"/>
      <c r="F95" s="82"/>
      <c r="G95" s="79">
        <f t="shared" si="1"/>
        <v>4440883</v>
      </c>
    </row>
    <row r="96" spans="1:7" x14ac:dyDescent="0.2">
      <c r="A96" s="78"/>
      <c r="B96" s="124"/>
      <c r="C96" s="119"/>
      <c r="D96" s="120"/>
      <c r="E96" s="82"/>
      <c r="F96" s="82"/>
      <c r="G96" s="79">
        <f t="shared" si="1"/>
        <v>4440883</v>
      </c>
    </row>
    <row r="97" spans="1:7" x14ac:dyDescent="0.2">
      <c r="A97" s="78"/>
      <c r="B97" s="118"/>
      <c r="C97" s="119"/>
      <c r="D97" s="120"/>
      <c r="E97" s="82"/>
      <c r="F97" s="82"/>
      <c r="G97" s="79">
        <f t="shared" si="1"/>
        <v>4440883</v>
      </c>
    </row>
    <row r="98" spans="1:7" x14ac:dyDescent="0.2">
      <c r="A98" s="78"/>
      <c r="B98" s="118"/>
      <c r="C98" s="119"/>
      <c r="D98" s="120"/>
      <c r="E98" s="82"/>
      <c r="F98" s="82"/>
      <c r="G98" s="79">
        <f t="shared" si="1"/>
        <v>4440883</v>
      </c>
    </row>
    <row r="99" spans="1:7" x14ac:dyDescent="0.2">
      <c r="A99" s="78"/>
      <c r="B99" s="118"/>
      <c r="C99" s="119"/>
      <c r="D99" s="98"/>
      <c r="E99" s="82"/>
      <c r="F99" s="82"/>
      <c r="G99" s="79">
        <f t="shared" si="1"/>
        <v>4440883</v>
      </c>
    </row>
    <row r="100" spans="1:7" x14ac:dyDescent="0.2">
      <c r="A100" s="78"/>
      <c r="B100" s="118"/>
      <c r="C100" s="119"/>
      <c r="D100" s="98"/>
      <c r="E100" s="82"/>
      <c r="F100" s="82"/>
      <c r="G100" s="79">
        <f t="shared" si="1"/>
        <v>4440883</v>
      </c>
    </row>
    <row r="101" spans="1:7" x14ac:dyDescent="0.2">
      <c r="A101" s="78"/>
      <c r="B101" s="118"/>
      <c r="C101" s="119"/>
      <c r="D101" s="98"/>
      <c r="E101" s="82"/>
      <c r="F101" s="82"/>
      <c r="G101" s="79">
        <f t="shared" si="1"/>
        <v>4440883</v>
      </c>
    </row>
    <row r="102" spans="1:7" x14ac:dyDescent="0.2">
      <c r="A102" s="78"/>
      <c r="B102" s="118"/>
      <c r="C102" s="119"/>
      <c r="D102" s="98"/>
      <c r="E102" s="82"/>
      <c r="F102" s="82"/>
      <c r="G102" s="79">
        <f t="shared" si="1"/>
        <v>4440883</v>
      </c>
    </row>
    <row r="103" spans="1:7" x14ac:dyDescent="0.2">
      <c r="A103" s="78"/>
      <c r="B103" s="118"/>
      <c r="C103" s="119"/>
      <c r="D103" s="98"/>
      <c r="E103" s="82"/>
      <c r="F103" s="82"/>
      <c r="G103" s="79">
        <f t="shared" ref="G103:G105" si="2">+G102+E103-F103</f>
        <v>4440883</v>
      </c>
    </row>
    <row r="104" spans="1:7" x14ac:dyDescent="0.2">
      <c r="A104" s="78"/>
      <c r="B104" s="118"/>
      <c r="C104" s="119"/>
      <c r="D104" s="98"/>
      <c r="E104" s="82"/>
      <c r="F104" s="82"/>
      <c r="G104" s="79">
        <f t="shared" si="2"/>
        <v>4440883</v>
      </c>
    </row>
    <row r="105" spans="1:7" ht="13.5" thickBot="1" x14ac:dyDescent="0.25">
      <c r="A105" s="80"/>
      <c r="B105" s="130"/>
      <c r="C105" s="130"/>
      <c r="D105" s="130"/>
      <c r="E105" s="131"/>
      <c r="F105" s="131"/>
      <c r="G105" s="79">
        <f t="shared" si="2"/>
        <v>4440883</v>
      </c>
    </row>
    <row r="106" spans="1:7" ht="13.5" thickBot="1" x14ac:dyDescent="0.25">
      <c r="A106" s="180" t="s">
        <v>248</v>
      </c>
      <c r="B106" s="181"/>
      <c r="C106" s="182"/>
      <c r="D106" s="132"/>
      <c r="E106" s="133">
        <f>SUM(E3:E105)</f>
        <v>2386500</v>
      </c>
      <c r="F106" s="133">
        <f>SUM(F3:F105)</f>
        <v>2683738</v>
      </c>
      <c r="G106" s="134"/>
    </row>
    <row r="107" spans="1:7" x14ac:dyDescent="0.2">
      <c r="F107" s="176"/>
    </row>
    <row r="108" spans="1:7" x14ac:dyDescent="0.2">
      <c r="F108" s="176"/>
    </row>
  </sheetData>
  <autoFilter ref="A1:G106"/>
  <mergeCells count="2">
    <mergeCell ref="D2:F2"/>
    <mergeCell ref="A106:C10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C12" sqref="C12"/>
    </sheetView>
  </sheetViews>
  <sheetFormatPr baseColWidth="10" defaultRowHeight="12.75" x14ac:dyDescent="0.2"/>
  <cols>
    <col min="1" max="1" width="7.5703125" style="7" customWidth="1"/>
    <col min="2" max="2" width="13.28515625" style="7" customWidth="1"/>
    <col min="3" max="3" width="46.85546875" style="7" customWidth="1"/>
    <col min="4" max="4" width="12.140625" style="7" customWidth="1"/>
    <col min="5" max="5" width="15.85546875" style="27" customWidth="1"/>
    <col min="6" max="6" width="16" style="7" customWidth="1"/>
    <col min="7" max="16384" width="11.42578125" style="7"/>
  </cols>
  <sheetData>
    <row r="1" spans="1:6" x14ac:dyDescent="0.2">
      <c r="A1" s="73" t="s">
        <v>253</v>
      </c>
      <c r="B1" s="84" t="s">
        <v>254</v>
      </c>
      <c r="C1" s="85" t="s">
        <v>255</v>
      </c>
      <c r="D1" s="86" t="s">
        <v>256</v>
      </c>
      <c r="E1" s="87" t="s">
        <v>257</v>
      </c>
      <c r="F1" s="88" t="s">
        <v>258</v>
      </c>
    </row>
    <row r="2" spans="1:6" ht="14.25" customHeight="1" x14ac:dyDescent="0.2">
      <c r="A2" s="89"/>
      <c r="B2" s="90">
        <v>43070</v>
      </c>
      <c r="C2" s="91" t="s">
        <v>259</v>
      </c>
      <c r="D2" s="92">
        <v>3871945</v>
      </c>
      <c r="E2" s="93"/>
      <c r="F2" s="92">
        <f>+D2</f>
        <v>3871945</v>
      </c>
    </row>
    <row r="3" spans="1:6" s="97" customFormat="1" x14ac:dyDescent="0.2">
      <c r="A3" s="94">
        <v>1</v>
      </c>
      <c r="B3" s="90">
        <v>43070</v>
      </c>
      <c r="C3" s="95" t="s">
        <v>294</v>
      </c>
      <c r="D3" s="96"/>
      <c r="E3" s="93">
        <v>90000</v>
      </c>
      <c r="F3" s="92"/>
    </row>
    <row r="4" spans="1:6" s="97" customFormat="1" x14ac:dyDescent="0.2">
      <c r="A4" s="94">
        <v>2</v>
      </c>
      <c r="B4" s="90">
        <v>43070</v>
      </c>
      <c r="C4" s="95" t="s">
        <v>260</v>
      </c>
      <c r="D4" s="96"/>
      <c r="E4" s="93">
        <v>29078</v>
      </c>
      <c r="F4" s="92"/>
    </row>
    <row r="5" spans="1:6" s="97" customFormat="1" x14ac:dyDescent="0.2">
      <c r="A5" s="94">
        <v>3</v>
      </c>
      <c r="B5" s="90">
        <v>43070</v>
      </c>
      <c r="C5" s="95" t="s">
        <v>261</v>
      </c>
      <c r="D5" s="96"/>
      <c r="E5" s="93">
        <v>30538</v>
      </c>
      <c r="F5" s="92"/>
    </row>
    <row r="6" spans="1:6" s="97" customFormat="1" x14ac:dyDescent="0.2">
      <c r="A6" s="94">
        <v>4</v>
      </c>
      <c r="B6" s="90">
        <v>43070</v>
      </c>
      <c r="C6" s="98" t="s">
        <v>262</v>
      </c>
      <c r="D6" s="98"/>
      <c r="E6" s="93">
        <v>82708</v>
      </c>
      <c r="F6" s="92"/>
    </row>
    <row r="7" spans="1:6" s="97" customFormat="1" x14ac:dyDescent="0.2">
      <c r="A7" s="94">
        <v>5</v>
      </c>
      <c r="B7" s="90">
        <v>43070</v>
      </c>
      <c r="C7" s="95" t="s">
        <v>263</v>
      </c>
      <c r="D7" s="98"/>
      <c r="E7" s="93">
        <v>92893</v>
      </c>
      <c r="F7" s="92"/>
    </row>
    <row r="8" spans="1:6" s="97" customFormat="1" x14ac:dyDescent="0.2">
      <c r="A8" s="94">
        <v>6</v>
      </c>
      <c r="B8" s="90">
        <v>43070</v>
      </c>
      <c r="C8" s="95" t="s">
        <v>293</v>
      </c>
      <c r="D8" s="98"/>
      <c r="E8" s="93">
        <v>21633</v>
      </c>
      <c r="F8" s="92"/>
    </row>
    <row r="9" spans="1:6" s="97" customFormat="1" x14ac:dyDescent="0.2">
      <c r="A9" s="94">
        <v>7</v>
      </c>
      <c r="B9" s="90">
        <v>43070</v>
      </c>
      <c r="C9" s="95" t="s">
        <v>264</v>
      </c>
      <c r="D9" s="98"/>
      <c r="E9" s="93">
        <v>100000</v>
      </c>
      <c r="F9" s="92"/>
    </row>
    <row r="10" spans="1:6" s="97" customFormat="1" x14ac:dyDescent="0.2">
      <c r="A10" s="94">
        <v>8</v>
      </c>
      <c r="B10" s="90">
        <v>43070</v>
      </c>
      <c r="C10" s="95" t="s">
        <v>265</v>
      </c>
      <c r="D10" s="98"/>
      <c r="E10" s="93">
        <v>350000</v>
      </c>
      <c r="F10" s="92"/>
    </row>
    <row r="11" spans="1:6" s="97" customFormat="1" x14ac:dyDescent="0.2">
      <c r="A11" s="94">
        <v>9</v>
      </c>
      <c r="B11" s="90">
        <v>43070</v>
      </c>
      <c r="C11" s="95" t="s">
        <v>266</v>
      </c>
      <c r="D11" s="98"/>
      <c r="E11" s="93">
        <v>300000</v>
      </c>
      <c r="F11" s="92"/>
    </row>
    <row r="12" spans="1:6" s="97" customFormat="1" x14ac:dyDescent="0.2">
      <c r="A12" s="94">
        <v>10</v>
      </c>
      <c r="B12" s="90">
        <v>43076</v>
      </c>
      <c r="C12" s="95" t="s">
        <v>267</v>
      </c>
      <c r="D12" s="99">
        <v>16494475</v>
      </c>
      <c r="E12" s="93"/>
      <c r="F12" s="92"/>
    </row>
    <row r="13" spans="1:6" s="97" customFormat="1" x14ac:dyDescent="0.2">
      <c r="A13" s="94">
        <v>11</v>
      </c>
      <c r="B13" s="90">
        <v>43075</v>
      </c>
      <c r="C13" s="95" t="s">
        <v>268</v>
      </c>
      <c r="D13" s="99"/>
      <c r="E13" s="93">
        <v>13119</v>
      </c>
      <c r="F13" s="92"/>
    </row>
    <row r="14" spans="1:6" s="97" customFormat="1" x14ac:dyDescent="0.2">
      <c r="A14" s="94">
        <v>12</v>
      </c>
      <c r="B14" s="90">
        <v>43088</v>
      </c>
      <c r="C14" s="95" t="s">
        <v>269</v>
      </c>
      <c r="D14" s="98"/>
      <c r="E14" s="93">
        <v>90000</v>
      </c>
      <c r="F14" s="92"/>
    </row>
    <row r="15" spans="1:6" s="97" customFormat="1" x14ac:dyDescent="0.2">
      <c r="A15" s="94">
        <v>13</v>
      </c>
      <c r="B15" s="90">
        <v>43088</v>
      </c>
      <c r="C15" s="95" t="s">
        <v>270</v>
      </c>
      <c r="D15" s="98"/>
      <c r="E15" s="93">
        <v>300000</v>
      </c>
      <c r="F15" s="92"/>
    </row>
    <row r="16" spans="1:6" s="97" customFormat="1" x14ac:dyDescent="0.2">
      <c r="A16" s="94">
        <v>14</v>
      </c>
      <c r="B16" s="90">
        <v>43088</v>
      </c>
      <c r="C16" s="95" t="s">
        <v>271</v>
      </c>
      <c r="D16" s="98"/>
      <c r="E16" s="93">
        <v>90000</v>
      </c>
      <c r="F16" s="92"/>
    </row>
    <row r="17" spans="1:6" s="97" customFormat="1" x14ac:dyDescent="0.2">
      <c r="A17" s="94">
        <v>15</v>
      </c>
      <c r="B17" s="90">
        <v>43088</v>
      </c>
      <c r="C17" s="95" t="s">
        <v>272</v>
      </c>
      <c r="D17" s="98"/>
      <c r="E17" s="93">
        <v>520000</v>
      </c>
      <c r="F17" s="92"/>
    </row>
    <row r="18" spans="1:6" s="97" customFormat="1" x14ac:dyDescent="0.2">
      <c r="A18" s="94">
        <v>16</v>
      </c>
      <c r="B18" s="90">
        <v>43088</v>
      </c>
      <c r="C18" s="95" t="s">
        <v>273</v>
      </c>
      <c r="D18" s="98"/>
      <c r="E18" s="93">
        <v>90000</v>
      </c>
      <c r="F18" s="92"/>
    </row>
    <row r="19" spans="1:6" s="97" customFormat="1" x14ac:dyDescent="0.2">
      <c r="A19" s="94">
        <v>17</v>
      </c>
      <c r="B19" s="90">
        <v>43088</v>
      </c>
      <c r="C19" s="95" t="s">
        <v>274</v>
      </c>
      <c r="D19" s="98"/>
      <c r="E19" s="93">
        <v>100000</v>
      </c>
      <c r="F19" s="92"/>
    </row>
    <row r="20" spans="1:6" s="97" customFormat="1" x14ac:dyDescent="0.2">
      <c r="A20" s="94">
        <v>18</v>
      </c>
      <c r="B20" s="90">
        <v>43088</v>
      </c>
      <c r="C20" s="95" t="s">
        <v>275</v>
      </c>
      <c r="D20" s="98"/>
      <c r="E20" s="93">
        <v>90000</v>
      </c>
      <c r="F20" s="92"/>
    </row>
    <row r="21" spans="1:6" s="97" customFormat="1" x14ac:dyDescent="0.2">
      <c r="A21" s="94">
        <v>19</v>
      </c>
      <c r="B21" s="90">
        <v>43088</v>
      </c>
      <c r="C21" s="95" t="s">
        <v>276</v>
      </c>
      <c r="D21" s="98"/>
      <c r="E21" s="93">
        <v>90000</v>
      </c>
      <c r="F21" s="92"/>
    </row>
    <row r="22" spans="1:6" s="97" customFormat="1" x14ac:dyDescent="0.2">
      <c r="A22" s="94">
        <v>20</v>
      </c>
      <c r="B22" s="90">
        <v>43088</v>
      </c>
      <c r="C22" s="95" t="s">
        <v>277</v>
      </c>
      <c r="D22" s="98"/>
      <c r="E22" s="93">
        <v>140000</v>
      </c>
      <c r="F22" s="92"/>
    </row>
    <row r="23" spans="1:6" s="97" customFormat="1" x14ac:dyDescent="0.2">
      <c r="A23" s="94">
        <v>21</v>
      </c>
      <c r="B23" s="90">
        <v>43088</v>
      </c>
      <c r="C23" s="95" t="s">
        <v>278</v>
      </c>
      <c r="D23" s="98"/>
      <c r="E23" s="93">
        <v>220000</v>
      </c>
      <c r="F23" s="92"/>
    </row>
    <row r="24" spans="1:6" s="97" customFormat="1" x14ac:dyDescent="0.2">
      <c r="A24" s="94">
        <v>22</v>
      </c>
      <c r="B24" s="90">
        <v>43088</v>
      </c>
      <c r="C24" s="95" t="s">
        <v>279</v>
      </c>
      <c r="D24" s="98"/>
      <c r="E24" s="93">
        <v>1200000</v>
      </c>
      <c r="F24" s="92"/>
    </row>
    <row r="25" spans="1:6" s="97" customFormat="1" x14ac:dyDescent="0.2">
      <c r="A25" s="94">
        <v>23</v>
      </c>
      <c r="B25" s="90">
        <v>43096</v>
      </c>
      <c r="C25" s="95" t="s">
        <v>280</v>
      </c>
      <c r="D25" s="98"/>
      <c r="E25" s="93">
        <v>100000</v>
      </c>
      <c r="F25" s="92"/>
    </row>
    <row r="26" spans="1:6" s="97" customFormat="1" x14ac:dyDescent="0.2">
      <c r="A26" s="94">
        <v>24</v>
      </c>
      <c r="B26" s="90">
        <v>43096</v>
      </c>
      <c r="C26" s="95" t="s">
        <v>281</v>
      </c>
      <c r="D26" s="98"/>
      <c r="E26" s="93">
        <v>350000</v>
      </c>
      <c r="F26" s="92"/>
    </row>
    <row r="27" spans="1:6" s="97" customFormat="1" x14ac:dyDescent="0.2">
      <c r="A27" s="94">
        <v>25</v>
      </c>
      <c r="B27" s="90">
        <v>43096</v>
      </c>
      <c r="C27" s="95" t="s">
        <v>282</v>
      </c>
      <c r="D27" s="98"/>
      <c r="E27" s="93">
        <v>140000</v>
      </c>
      <c r="F27" s="92"/>
    </row>
    <row r="28" spans="1:6" s="97" customFormat="1" x14ac:dyDescent="0.2">
      <c r="A28" s="94">
        <v>26</v>
      </c>
      <c r="B28" s="90">
        <v>43091</v>
      </c>
      <c r="C28" s="95" t="s">
        <v>283</v>
      </c>
      <c r="D28" s="98"/>
      <c r="E28" s="93">
        <v>82708</v>
      </c>
      <c r="F28" s="92"/>
    </row>
    <row r="29" spans="1:6" s="97" customFormat="1" x14ac:dyDescent="0.2">
      <c r="A29" s="94">
        <v>27</v>
      </c>
      <c r="B29" s="90">
        <v>43082</v>
      </c>
      <c r="C29" s="95" t="s">
        <v>284</v>
      </c>
      <c r="D29" s="98"/>
      <c r="E29" s="93">
        <v>260271</v>
      </c>
      <c r="F29" s="92"/>
    </row>
    <row r="30" spans="1:6" s="97" customFormat="1" x14ac:dyDescent="0.2">
      <c r="A30" s="94">
        <v>28</v>
      </c>
      <c r="B30" s="90">
        <v>43083</v>
      </c>
      <c r="C30" s="95" t="s">
        <v>284</v>
      </c>
      <c r="D30" s="98"/>
      <c r="E30" s="93">
        <v>149315</v>
      </c>
      <c r="F30" s="92"/>
    </row>
    <row r="31" spans="1:6" s="97" customFormat="1" x14ac:dyDescent="0.2">
      <c r="A31" s="94">
        <v>29</v>
      </c>
      <c r="B31" s="90">
        <v>43080</v>
      </c>
      <c r="C31" s="95" t="s">
        <v>285</v>
      </c>
      <c r="D31" s="98"/>
      <c r="E31" s="93">
        <v>1580000</v>
      </c>
      <c r="F31" s="92"/>
    </row>
    <row r="32" spans="1:6" s="97" customFormat="1" x14ac:dyDescent="0.2">
      <c r="A32" s="94">
        <v>30</v>
      </c>
      <c r="B32" s="90">
        <v>43080</v>
      </c>
      <c r="C32" s="95" t="s">
        <v>286</v>
      </c>
      <c r="D32" s="98"/>
      <c r="E32" s="93">
        <v>375000</v>
      </c>
      <c r="F32" s="92"/>
    </row>
    <row r="33" spans="1:6" s="97" customFormat="1" x14ac:dyDescent="0.2">
      <c r="A33" s="94">
        <v>31</v>
      </c>
      <c r="B33" s="90">
        <v>43080</v>
      </c>
      <c r="C33" s="95" t="s">
        <v>287</v>
      </c>
      <c r="D33" s="100"/>
      <c r="E33" s="93">
        <v>180000</v>
      </c>
      <c r="F33" s="92"/>
    </row>
    <row r="34" spans="1:6" s="97" customFormat="1" x14ac:dyDescent="0.2">
      <c r="A34" s="94">
        <v>32</v>
      </c>
      <c r="B34" s="90">
        <v>43080</v>
      </c>
      <c r="C34" s="95" t="s">
        <v>288</v>
      </c>
      <c r="D34" s="98"/>
      <c r="E34" s="93">
        <v>572300</v>
      </c>
      <c r="F34" s="92"/>
    </row>
    <row r="35" spans="1:6" s="97" customFormat="1" x14ac:dyDescent="0.2">
      <c r="A35" s="94">
        <v>33</v>
      </c>
      <c r="B35" s="90">
        <v>43077</v>
      </c>
      <c r="C35" s="95" t="s">
        <v>289</v>
      </c>
      <c r="D35" s="98"/>
      <c r="E35" s="93">
        <v>45600</v>
      </c>
      <c r="F35" s="92"/>
    </row>
    <row r="36" spans="1:6" s="97" customFormat="1" x14ac:dyDescent="0.2">
      <c r="A36" s="94">
        <v>34</v>
      </c>
      <c r="B36" s="90">
        <v>43077</v>
      </c>
      <c r="C36" s="95" t="s">
        <v>290</v>
      </c>
      <c r="D36" s="98"/>
      <c r="E36" s="93">
        <v>645700</v>
      </c>
      <c r="F36" s="92"/>
    </row>
    <row r="37" spans="1:6" s="97" customFormat="1" x14ac:dyDescent="0.2">
      <c r="A37" s="94">
        <v>35</v>
      </c>
      <c r="B37" s="90">
        <v>43073</v>
      </c>
      <c r="C37" s="95" t="s">
        <v>291</v>
      </c>
      <c r="D37" s="98"/>
      <c r="E37" s="93">
        <v>350000</v>
      </c>
      <c r="F37" s="92"/>
    </row>
    <row r="38" spans="1:6" x14ac:dyDescent="0.2">
      <c r="A38" s="89"/>
      <c r="B38" s="101"/>
      <c r="C38" s="102"/>
      <c r="D38" s="103"/>
      <c r="E38" s="104"/>
      <c r="F38" s="105"/>
    </row>
    <row r="39" spans="1:6" x14ac:dyDescent="0.2">
      <c r="A39" s="89"/>
      <c r="B39" s="101"/>
      <c r="C39" s="106" t="s">
        <v>292</v>
      </c>
      <c r="D39" s="107">
        <f>SUM(D2:D38)</f>
        <v>20366420</v>
      </c>
      <c r="E39" s="108">
        <f>SUM(E2:E38)</f>
        <v>8870863</v>
      </c>
      <c r="F39" s="109">
        <f>+D39-E39</f>
        <v>11495557</v>
      </c>
    </row>
    <row r="41" spans="1:6" x14ac:dyDescent="0.2">
      <c r="F41" s="110">
        <f>+F39-11495557</f>
        <v>0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BILANDEC17</vt:lpstr>
      <vt:lpstr>Individuel</vt:lpstr>
      <vt:lpstr>DATADEC17</vt:lpstr>
      <vt:lpstr>RECAPDEC17</vt:lpstr>
      <vt:lpstr>Cash box</vt:lpstr>
      <vt:lpstr>Bank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MBUI</cp:lastModifiedBy>
  <cp:lastPrinted>2018-01-16T10:46:24Z</cp:lastPrinted>
  <dcterms:created xsi:type="dcterms:W3CDTF">2016-04-25T11:19:09Z</dcterms:created>
  <dcterms:modified xsi:type="dcterms:W3CDTF">2018-03-08T09:31:50Z</dcterms:modified>
</cp:coreProperties>
</file>