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corrigé envoiyé et validé\"/>
    </mc:Choice>
  </mc:AlternateContent>
  <bookViews>
    <workbookView xWindow="0" yWindow="0" windowWidth="20460" windowHeight="7680" firstSheet="4" activeTab="6"/>
  </bookViews>
  <sheets>
    <sheet name="Montant reçu individuel" sheetId="8" r:id="rId1"/>
    <sheet name="Journal Caisse Mars2018" sheetId="3" r:id="rId2"/>
    <sheet name="Journal Banque GNF Mars" sheetId="4" r:id="rId3"/>
    <sheet name="Journal Banque USD Mars2018" sheetId="5" r:id="rId4"/>
    <sheet name="TABLEAU" sheetId="9" r:id="rId5"/>
    <sheet name="Individuel" sheetId="10" r:id="rId6"/>
    <sheet name="Compta Mars2018" sheetId="6" r:id="rId7"/>
    <sheet name="RECAP" sheetId="11" r:id="rId8"/>
    <sheet name="Arrêté de Mars2018" sheetId="13" r:id="rId9"/>
    <sheet name="Rapprochement bancaire GNF" sheetId="14" r:id="rId10"/>
    <sheet name="Rapprochement bancaire USD" sheetId="15" r:id="rId11"/>
  </sheets>
  <definedNames>
    <definedName name="_xlnm._FilterDatabase" localSheetId="6" hidden="1">'Compta Mars2018'!$A$1:$K$333</definedName>
    <definedName name="_xlnm._FilterDatabase" localSheetId="1" hidden="1">'Journal Caisse Mars2018'!$A$5:$F$159</definedName>
  </definedNames>
  <calcPr calcId="152511"/>
  <pivotCaches>
    <pivotCache cacheId="0" r:id="rId12"/>
    <pivotCache cacheId="1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1" l="1"/>
  <c r="E158" i="3" l="1"/>
  <c r="F158" i="3"/>
  <c r="J25" i="15" l="1"/>
  <c r="E27" i="15" s="1"/>
  <c r="F25" i="15"/>
  <c r="D25" i="15"/>
  <c r="A25" i="15"/>
  <c r="F19" i="15"/>
  <c r="A19" i="15"/>
  <c r="E25" i="14"/>
  <c r="J23" i="14"/>
  <c r="F23" i="14"/>
  <c r="D23" i="14"/>
  <c r="A23" i="14"/>
  <c r="F17" i="14"/>
  <c r="A17" i="14"/>
  <c r="G29" i="13" l="1"/>
  <c r="G28" i="13"/>
  <c r="G27" i="13"/>
  <c r="G26" i="13"/>
  <c r="G31" i="13" s="1"/>
  <c r="G25" i="13"/>
  <c r="G21" i="13"/>
  <c r="G20" i="13"/>
  <c r="G19" i="13"/>
  <c r="G18" i="13"/>
  <c r="G17" i="13"/>
  <c r="G16" i="13"/>
  <c r="G22" i="13" s="1"/>
  <c r="G33" i="13" s="1"/>
  <c r="G37" i="13" s="1"/>
  <c r="J97" i="6" l="1"/>
  <c r="J98" i="6"/>
  <c r="J68" i="6"/>
  <c r="D13" i="11"/>
  <c r="C13" i="11"/>
  <c r="G14" i="11"/>
  <c r="J214" i="6"/>
  <c r="J215" i="6"/>
  <c r="J216" i="6"/>
  <c r="J217" i="6"/>
  <c r="J218" i="6"/>
  <c r="E15" i="11"/>
  <c r="E14" i="11"/>
  <c r="J321" i="6" l="1"/>
  <c r="J320" i="6"/>
  <c r="J319" i="6"/>
  <c r="J90" i="6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J12" i="11" l="1"/>
  <c r="J11" i="11"/>
  <c r="J2" i="6"/>
  <c r="J3" i="6"/>
  <c r="J4" i="6"/>
  <c r="J7" i="6"/>
  <c r="J5" i="6"/>
  <c r="J6" i="6"/>
  <c r="B23" i="11"/>
  <c r="I20" i="11"/>
  <c r="I23" i="11" s="1"/>
  <c r="I17" i="11"/>
  <c r="H17" i="11"/>
  <c r="F17" i="11"/>
  <c r="C17" i="11"/>
  <c r="J16" i="11"/>
  <c r="E23" i="11"/>
  <c r="G17" i="11"/>
  <c r="I13" i="11"/>
  <c r="H13" i="11"/>
  <c r="G13" i="11"/>
  <c r="B25" i="11"/>
  <c r="J48" i="6"/>
  <c r="J274" i="6"/>
  <c r="J275" i="6"/>
  <c r="J276" i="6"/>
  <c r="J277" i="6"/>
  <c r="J278" i="6"/>
  <c r="J273" i="6"/>
  <c r="J29" i="6"/>
  <c r="J80" i="6"/>
  <c r="J81" i="6"/>
  <c r="J82" i="6"/>
  <c r="J137" i="6"/>
  <c r="J212" i="6"/>
  <c r="J213" i="6"/>
  <c r="J254" i="6"/>
  <c r="J333" i="6"/>
  <c r="J314" i="6"/>
  <c r="J164" i="6"/>
  <c r="J193" i="6"/>
  <c r="J187" i="6"/>
  <c r="J188" i="6"/>
  <c r="J189" i="6"/>
  <c r="J158" i="6"/>
  <c r="J190" i="6"/>
  <c r="J191" i="6"/>
  <c r="J159" i="6"/>
  <c r="J160" i="6"/>
  <c r="J161" i="6"/>
  <c r="J162" i="6"/>
  <c r="J163" i="6"/>
  <c r="J192" i="6"/>
  <c r="J186" i="6"/>
  <c r="J157" i="6"/>
  <c r="E13" i="5"/>
  <c r="D13" i="5"/>
  <c r="E33" i="4"/>
  <c r="D34" i="4" s="1"/>
  <c r="D33" i="4"/>
  <c r="J28" i="6"/>
  <c r="J322" i="6"/>
  <c r="J297" i="6"/>
  <c r="J296" i="6"/>
  <c r="J226" i="6"/>
  <c r="J266" i="6"/>
  <c r="J295" i="6"/>
  <c r="J174" i="6"/>
  <c r="J151" i="6"/>
  <c r="J150" i="6"/>
  <c r="J114" i="6"/>
  <c r="J101" i="6"/>
  <c r="J96" i="6"/>
  <c r="J95" i="6"/>
  <c r="J94" i="6"/>
  <c r="J93" i="6"/>
  <c r="J89" i="6"/>
  <c r="J79" i="6"/>
  <c r="J76" i="6"/>
  <c r="J27" i="6"/>
  <c r="J318" i="6"/>
  <c r="J317" i="6"/>
  <c r="J316" i="6"/>
  <c r="J315" i="6"/>
  <c r="J313" i="6"/>
  <c r="J312" i="6"/>
  <c r="J311" i="6"/>
  <c r="J282" i="6"/>
  <c r="J265" i="6"/>
  <c r="J264" i="6"/>
  <c r="J253" i="6"/>
  <c r="J252" i="6"/>
  <c r="J251" i="6"/>
  <c r="J250" i="6"/>
  <c r="J249" i="6"/>
  <c r="J211" i="6"/>
  <c r="J210" i="6"/>
  <c r="J209" i="6"/>
  <c r="J173" i="6"/>
  <c r="J172" i="6"/>
  <c r="J171" i="6"/>
  <c r="J170" i="6"/>
  <c r="J169" i="6"/>
  <c r="J149" i="6"/>
  <c r="J148" i="6"/>
  <c r="J147" i="6"/>
  <c r="J136" i="6"/>
  <c r="J135" i="6"/>
  <c r="J134" i="6"/>
  <c r="J133" i="6"/>
  <c r="J132" i="6"/>
  <c r="J131" i="6"/>
  <c r="J130" i="6"/>
  <c r="J129" i="6"/>
  <c r="J128" i="6"/>
  <c r="J127" i="6"/>
  <c r="J126" i="6"/>
  <c r="J100" i="6"/>
  <c r="J88" i="6"/>
  <c r="J78" i="6"/>
  <c r="J75" i="6"/>
  <c r="J67" i="6"/>
  <c r="J66" i="6"/>
  <c r="J65" i="6"/>
  <c r="J58" i="6"/>
  <c r="J41" i="6"/>
  <c r="J40" i="6"/>
  <c r="J26" i="6"/>
  <c r="J25" i="6"/>
  <c r="J24" i="6"/>
  <c r="J23" i="6"/>
  <c r="J22" i="6"/>
  <c r="J21" i="6"/>
  <c r="J20" i="6"/>
  <c r="J19" i="6"/>
  <c r="J11" i="6"/>
  <c r="J294" i="6"/>
  <c r="J248" i="6"/>
  <c r="J247" i="6"/>
  <c r="J246" i="6"/>
  <c r="J245" i="6"/>
  <c r="J208" i="6"/>
  <c r="J207" i="6"/>
  <c r="J168" i="6"/>
  <c r="J167" i="6"/>
  <c r="J146" i="6"/>
  <c r="J145" i="6"/>
  <c r="J119" i="6"/>
  <c r="J118" i="6"/>
  <c r="J117" i="6"/>
  <c r="J116" i="6"/>
  <c r="J115" i="6"/>
  <c r="J113" i="6"/>
  <c r="J112" i="6"/>
  <c r="J111" i="6"/>
  <c r="J110" i="6"/>
  <c r="J109" i="6"/>
  <c r="J108" i="6"/>
  <c r="J107" i="6"/>
  <c r="J106" i="6"/>
  <c r="J105" i="6"/>
  <c r="J104" i="6"/>
  <c r="J74" i="6"/>
  <c r="J64" i="6"/>
  <c r="J57" i="6"/>
  <c r="J39" i="6"/>
  <c r="J18" i="6"/>
  <c r="J17" i="6"/>
  <c r="J16" i="6"/>
  <c r="J10" i="6"/>
  <c r="J332" i="6"/>
  <c r="J331" i="6"/>
  <c r="J330" i="6"/>
  <c r="J310" i="6"/>
  <c r="J309" i="6"/>
  <c r="J308" i="6"/>
  <c r="J293" i="6"/>
  <c r="J292" i="6"/>
  <c r="J291" i="6"/>
  <c r="J290" i="6"/>
  <c r="J289" i="6"/>
  <c r="J281" i="6"/>
  <c r="J280" i="6"/>
  <c r="J279" i="6"/>
  <c r="J263" i="6"/>
  <c r="J262" i="6"/>
  <c r="J261" i="6"/>
  <c r="J260" i="6"/>
  <c r="J244" i="6"/>
  <c r="J243" i="6"/>
  <c r="J242" i="6"/>
  <c r="J233" i="6"/>
  <c r="J232" i="6"/>
  <c r="J231" i="6"/>
  <c r="J230" i="6"/>
  <c r="J225" i="6"/>
  <c r="J224" i="6"/>
  <c r="J223" i="6"/>
  <c r="J206" i="6"/>
  <c r="J205" i="6"/>
  <c r="J204" i="6"/>
  <c r="J197" i="6"/>
  <c r="J196" i="6"/>
  <c r="J195" i="6"/>
  <c r="J194" i="6"/>
  <c r="J166" i="6"/>
  <c r="J165" i="6"/>
  <c r="J144" i="6"/>
  <c r="J143" i="6"/>
  <c r="J142" i="6"/>
  <c r="J141" i="6"/>
  <c r="J125" i="6"/>
  <c r="J124" i="6"/>
  <c r="J92" i="6"/>
  <c r="J87" i="6"/>
  <c r="J86" i="6"/>
  <c r="J73" i="6"/>
  <c r="J63" i="6"/>
  <c r="J56" i="6"/>
  <c r="J38" i="6"/>
  <c r="J15" i="6"/>
  <c r="J9" i="6"/>
  <c r="J185" i="6"/>
  <c r="J184" i="6"/>
  <c r="J183" i="6"/>
  <c r="J182" i="6"/>
  <c r="J181" i="6"/>
  <c r="J180" i="6"/>
  <c r="J307" i="6"/>
  <c r="J306" i="6"/>
  <c r="J272" i="6"/>
  <c r="J140" i="6"/>
  <c r="J123" i="6"/>
  <c r="J85" i="6"/>
  <c r="J72" i="6"/>
  <c r="J62" i="6"/>
  <c r="J55" i="6"/>
  <c r="J54" i="6"/>
  <c r="J53" i="6"/>
  <c r="J37" i="6"/>
  <c r="J14" i="6"/>
  <c r="J329" i="6"/>
  <c r="J328" i="6"/>
  <c r="J327" i="6"/>
  <c r="J326" i="6"/>
  <c r="J305" i="6"/>
  <c r="J304" i="6"/>
  <c r="J303" i="6"/>
  <c r="J302" i="6"/>
  <c r="J288" i="6"/>
  <c r="J287" i="6"/>
  <c r="J286" i="6"/>
  <c r="J285" i="6"/>
  <c r="J271" i="6"/>
  <c r="J270" i="6"/>
  <c r="J269" i="6"/>
  <c r="J259" i="6"/>
  <c r="J258" i="6"/>
  <c r="J257" i="6"/>
  <c r="J256" i="6"/>
  <c r="J241" i="6"/>
  <c r="J240" i="6"/>
  <c r="J239" i="6"/>
  <c r="J238" i="6"/>
  <c r="J229" i="6"/>
  <c r="J228" i="6"/>
  <c r="J227" i="6"/>
  <c r="J222" i="6"/>
  <c r="J221" i="6"/>
  <c r="J220" i="6"/>
  <c r="J219" i="6"/>
  <c r="J203" i="6"/>
  <c r="J202" i="6"/>
  <c r="J201" i="6"/>
  <c r="J200" i="6"/>
  <c r="J179" i="6"/>
  <c r="J178" i="6"/>
  <c r="J177" i="6"/>
  <c r="J176" i="6"/>
  <c r="J175" i="6"/>
  <c r="J156" i="6"/>
  <c r="J139" i="6"/>
  <c r="J122" i="6"/>
  <c r="J121" i="6"/>
  <c r="J103" i="6"/>
  <c r="J102" i="6"/>
  <c r="J99" i="6"/>
  <c r="J84" i="6"/>
  <c r="J71" i="6"/>
  <c r="J70" i="6"/>
  <c r="J69" i="6"/>
  <c r="J61" i="6"/>
  <c r="J52" i="6"/>
  <c r="J13" i="6"/>
  <c r="J8" i="6"/>
  <c r="J237" i="6"/>
  <c r="J155" i="6"/>
  <c r="J77" i="6"/>
  <c r="J36" i="6"/>
  <c r="J301" i="6"/>
  <c r="J325" i="6"/>
  <c r="J324" i="6"/>
  <c r="J323" i="6"/>
  <c r="J300" i="6"/>
  <c r="J299" i="6"/>
  <c r="J298" i="6"/>
  <c r="J284" i="6"/>
  <c r="J283" i="6"/>
  <c r="J268" i="6"/>
  <c r="J255" i="6"/>
  <c r="J236" i="6"/>
  <c r="J235" i="6"/>
  <c r="J234" i="6"/>
  <c r="J199" i="6"/>
  <c r="J198" i="6"/>
  <c r="J154" i="6"/>
  <c r="J153" i="6"/>
  <c r="J138" i="6"/>
  <c r="J120" i="6"/>
  <c r="J91" i="6"/>
  <c r="J83" i="6"/>
  <c r="J60" i="6"/>
  <c r="J51" i="6"/>
  <c r="J35" i="6"/>
  <c r="J12" i="6"/>
  <c r="J267" i="6"/>
  <c r="J152" i="6"/>
  <c r="J59" i="6"/>
  <c r="J50" i="6"/>
  <c r="J49" i="6"/>
  <c r="J47" i="6"/>
  <c r="J46" i="6"/>
  <c r="J45" i="6"/>
  <c r="J44" i="6"/>
  <c r="J43" i="6"/>
  <c r="J42" i="6"/>
  <c r="J34" i="6"/>
  <c r="J33" i="6"/>
  <c r="J32" i="6"/>
  <c r="J31" i="6"/>
  <c r="J30" i="6"/>
  <c r="E4" i="11"/>
  <c r="D4" i="11"/>
  <c r="E3" i="11"/>
  <c r="D3" i="11"/>
  <c r="E2" i="11"/>
  <c r="D2" i="11"/>
  <c r="E13" i="11" l="1"/>
  <c r="I18" i="11"/>
  <c r="G18" i="11"/>
  <c r="H18" i="11"/>
  <c r="D17" i="11"/>
  <c r="C18" i="11"/>
  <c r="J3" i="11"/>
  <c r="J7" i="11"/>
  <c r="J8" i="11"/>
  <c r="J14" i="11"/>
  <c r="E17" i="11"/>
  <c r="J2" i="11"/>
  <c r="J6" i="11"/>
  <c r="J10" i="11"/>
  <c r="J4" i="11"/>
  <c r="J5" i="11"/>
  <c r="J9" i="11"/>
  <c r="J15" i="11"/>
  <c r="B24" i="11"/>
  <c r="B26" i="11" s="1"/>
  <c r="D14" i="5"/>
  <c r="E159" i="3"/>
  <c r="J13" i="11" l="1"/>
  <c r="D18" i="11"/>
  <c r="J17" i="11"/>
  <c r="I24" i="11" s="1"/>
  <c r="E18" i="11"/>
  <c r="E24" i="11" s="1"/>
  <c r="E26" i="11" s="1"/>
  <c r="B28" i="11" s="1"/>
  <c r="I25" i="11" l="1"/>
  <c r="I26" i="11" s="1"/>
  <c r="B29" i="11" s="1"/>
  <c r="B30" i="11" s="1"/>
  <c r="J18" i="11"/>
</calcChain>
</file>

<file path=xl/sharedStrings.xml><?xml version="1.0" encoding="utf-8"?>
<sst xmlns="http://schemas.openxmlformats.org/spreadsheetml/2006/main" count="2911" uniqueCount="642">
  <si>
    <t>PROJET: GALF</t>
  </si>
  <si>
    <t>N°PC</t>
  </si>
  <si>
    <t>DATE</t>
  </si>
  <si>
    <t>Nom</t>
  </si>
  <si>
    <t>LIBELLE</t>
  </si>
  <si>
    <t>ENTREES</t>
  </si>
  <si>
    <t>SORTIES</t>
  </si>
  <si>
    <t>TOTAL ENTREES / SORTIES</t>
  </si>
  <si>
    <t>JOURNAL DE CAISSE MARS  2018</t>
  </si>
  <si>
    <t>Repport solde au 28/02/2018</t>
  </si>
  <si>
    <t>SOLDE  AU  31/03/18</t>
  </si>
  <si>
    <t>Moné</t>
  </si>
  <si>
    <t>Paiement Bonus pour réquisition numéro de téléphone trafiquants (Cubin)</t>
  </si>
  <si>
    <t>18/03/GALFPC325</t>
  </si>
  <si>
    <t>Castro</t>
  </si>
  <si>
    <t>18/03/GALFPC326</t>
  </si>
  <si>
    <t>Frais de fonctionnement Maïmouna pour la semaine</t>
  </si>
  <si>
    <t>18/03/GALFPC327</t>
  </si>
  <si>
    <t>Sessou</t>
  </si>
  <si>
    <t>Frais taxi moto A/R Bureau- centre ville (Interpol) pour paiement Bonus pour réquisition numéro de téléphone trafiquants (Cubin)</t>
  </si>
  <si>
    <t xml:space="preserve">Frais taxi moto A/R Bureau-Cour d'Appel pour suivi Audience du cas Lancinet Doumbouya </t>
  </si>
  <si>
    <t>18/03/GALFPC328</t>
  </si>
  <si>
    <t>Saïdou</t>
  </si>
  <si>
    <t>Achat de (20)l d'essence pour véh. Perso. Saïdou pour son transport maison-bureau</t>
  </si>
  <si>
    <t>18/03/GALFPC329</t>
  </si>
  <si>
    <t>Frais de fonctionnement  Castro  pour la semaine</t>
  </si>
  <si>
    <t>18/03/GALFPC330</t>
  </si>
  <si>
    <t>Tamba</t>
  </si>
  <si>
    <t>Frais de fonctionnement Tamba pour la semaine</t>
  </si>
  <si>
    <t>18/03/GALFPC331</t>
  </si>
  <si>
    <t>Frais de transport bureau-centre ville des journaux sur le cas Ivoire Kamsar</t>
  </si>
  <si>
    <t>18/03/GALFPC332</t>
  </si>
  <si>
    <t xml:space="preserve">Frais de fonctionnement  Moné pour la semaine </t>
  </si>
  <si>
    <t>18/03/GALFPC333</t>
  </si>
  <si>
    <t>E37</t>
  </si>
  <si>
    <t>Frais de fonctionnement  E37 pour la semaine</t>
  </si>
  <si>
    <t>18/03/GALFPC334</t>
  </si>
  <si>
    <t>Frais taxi moto Sessou bureau-maison centrale pour une vérification de la sortie de Lancinet Doumbouta</t>
  </si>
  <si>
    <t>18/03/GALFPC335</t>
  </si>
  <si>
    <t>Achat de produit pharmaceutique (Oxopen) pour Mr Saïdou</t>
  </si>
  <si>
    <t>18/03/GALFPC336</t>
  </si>
  <si>
    <t>Paiement  salaire Castro février 2018</t>
  </si>
  <si>
    <t>18/03/GALFPC337</t>
  </si>
  <si>
    <t>Paiement salaire Tamba février 2018</t>
  </si>
  <si>
    <t>18/03/GALFPC338</t>
  </si>
  <si>
    <t>Baldé</t>
  </si>
  <si>
    <t>Paiement salaire Baldé  février 2018</t>
  </si>
  <si>
    <t>18/03/GALFPC339</t>
  </si>
  <si>
    <t>Paiement salaire Sessou février 2018</t>
  </si>
  <si>
    <t>18/03/GALFPC340</t>
  </si>
  <si>
    <t>Paiement salaire E37 février 2018</t>
  </si>
  <si>
    <t>18/03/GALFPC341</t>
  </si>
  <si>
    <t>E19</t>
  </si>
  <si>
    <t>Paiement salaire E19 février 2018</t>
  </si>
  <si>
    <t>18/03/GALFPC342</t>
  </si>
  <si>
    <t>Frais taxi moto Moné bureau-centre ville (BPMG) pour recupération des relévés de banques</t>
  </si>
  <si>
    <t>18/03/GALFPC343</t>
  </si>
  <si>
    <t>18/03/GALFPC344</t>
  </si>
  <si>
    <t>Versement à Baldé pour la mission de  suivi d'Audience du cas Ivoire Kamsar</t>
  </si>
  <si>
    <t>Frais taxi moto  bureau-Cour d'appel, suivi pour orientation du dossier Abdouramane Sidibé et Abdoul Salam Sidibé</t>
  </si>
  <si>
    <t>18/03/GALFPC345</t>
  </si>
  <si>
    <t xml:space="preserve">Frais de fonctionnement E19 pour la semaine </t>
  </si>
  <si>
    <t>18/03/GALFPC346</t>
  </si>
  <si>
    <t>Charlotte</t>
  </si>
  <si>
    <t>Paiement 1ère tranche food allowance charlotte</t>
  </si>
  <si>
    <t>18/03/GALFPC347</t>
  </si>
  <si>
    <t>Frais de deplacement taxi ville pour la recherche de Charlotte à l'Aéroport pour le Bureau</t>
  </si>
  <si>
    <t>18/03/GALFPC348</t>
  </si>
  <si>
    <t>Paiement E-recharge pour l'équipe du bureau</t>
  </si>
  <si>
    <t>18/03/GALFPC349</t>
  </si>
  <si>
    <t>Versement à Tamba  Bonus média du cas condamnation de trafiquants de chimpanzé à Mamou</t>
  </si>
  <si>
    <t>18/03/GALFPC350</t>
  </si>
  <si>
    <t>Paiement de frais poubelle pour ramassage d'ordure février 2018</t>
  </si>
  <si>
    <t>18/03/GALFPC351</t>
  </si>
  <si>
    <t>Achat d'une ampoule économique plus main d'œuvre pour fixation</t>
  </si>
  <si>
    <t>18/03/GALFPC352</t>
  </si>
  <si>
    <t>Achat de (10) paquets d'eau minerale pour l'équipe du bureau</t>
  </si>
  <si>
    <t>18/03/GALFPC353</t>
  </si>
  <si>
    <t>Achat de repas pour la fête du 08 mars (fête des femmes) pour le personnel du bureau</t>
  </si>
  <si>
    <t>18/03/GALFPC354</t>
  </si>
  <si>
    <t>18/03/GALFPC355</t>
  </si>
  <si>
    <t>Frais transport E19 (2) jours maison-bureau</t>
  </si>
  <si>
    <t>18/03/GALFPC356</t>
  </si>
  <si>
    <t xml:space="preserve">Frais de fonctionnement Sessou pour la semaine </t>
  </si>
  <si>
    <t>18/03/GALFPC357</t>
  </si>
  <si>
    <t>18/03/GALFPC358</t>
  </si>
  <si>
    <t>Frais taxi moto Sessou maison-bureau- centre ville (Cour d'appel) pour le suivi du cas Dédé Koivogui</t>
  </si>
  <si>
    <t>18/03/GALFPC359</t>
  </si>
  <si>
    <t>Paiement reliquat food allowance de Mme Charlotte</t>
  </si>
  <si>
    <t>18/03/GALFPC360</t>
  </si>
  <si>
    <t>Frais transfert/orange money pour dépôt du food allowance de Mme Charlotte</t>
  </si>
  <si>
    <t>18/03/GALFPC361</t>
  </si>
  <si>
    <t>18/03/GALFPC362</t>
  </si>
  <si>
    <t>18/03/GALFPC363</t>
  </si>
  <si>
    <t>Frais de fonctionnement Moné  pour la semaine</t>
  </si>
  <si>
    <t>18/03/GALFPC364</t>
  </si>
  <si>
    <t>Frais de fonctionnement Castro pour la semaine (4) jours</t>
  </si>
  <si>
    <t>18/03/GALFPC365</t>
  </si>
  <si>
    <t xml:space="preserve">Frais de fonctionnement E37  pour la semaine </t>
  </si>
  <si>
    <t>18/03/GALFPC366</t>
  </si>
  <si>
    <t>18/03/GALFPC367</t>
  </si>
  <si>
    <t xml:space="preserve">Frais taxi moto Maison-centre ville (BPMG)-bueau pour retrait </t>
  </si>
  <si>
    <t>18/03/GALFPC368</t>
  </si>
  <si>
    <t>Chèque 01366744 Approvisionnement Caisse</t>
  </si>
  <si>
    <t>18/03/GALFPC369</t>
  </si>
  <si>
    <t>Chèque 01366746  Approvisionnement Caisse</t>
  </si>
  <si>
    <t>Chèque 01366748  Approvisionnement Caisse</t>
  </si>
  <si>
    <t>Chèque 01366749  Approvisionnement Caisse</t>
  </si>
  <si>
    <t>Chèque 01366750   Approvisionnement Caisse</t>
  </si>
  <si>
    <t>Frais restauration au centre ville lors de la manifestation des grevistes à Kaloum</t>
  </si>
  <si>
    <t>18/03/GALFPC376</t>
  </si>
  <si>
    <t>Chèque 01366751   Approvisionnement Caisse</t>
  </si>
  <si>
    <t>Chèque 01366752   Approvisionnement Caisse</t>
  </si>
  <si>
    <t>Chèque 01366753   Approvisionnement Caisse</t>
  </si>
  <si>
    <t>Paiement e-recharge pour l'équipe du bureau</t>
  </si>
  <si>
    <t>Frais de visa Saïdou à l'Ambassade de France</t>
  </si>
  <si>
    <t>18/03/GALFPC381</t>
  </si>
  <si>
    <t>18/03/GALFPC382</t>
  </si>
  <si>
    <t>Frais deplacement taxi ville pour les courses de chralotte et l'accompagnée à l'Aéroport</t>
  </si>
  <si>
    <t>18/03/GALFPC384</t>
  </si>
  <si>
    <t>Reversement du montant  sur le compte GNF</t>
  </si>
  <si>
    <t>Achat de  (45) l de gasoil pour le véhicule de location pour la relâche du Céphalophe au PHNG à Sidakoro (faranah)</t>
  </si>
  <si>
    <t>Food allowance (2) jours de l'Agent des Eaux et Forêts pour la relâche du Céphalophe du PNHG</t>
  </si>
  <si>
    <t>Food allowance (2) jours du soigneur Chimpanzé  pour la relâche du Céphalophe du PNHG</t>
  </si>
  <si>
    <t>Achat de nouritures pour le Céphalophe en route pour sa relâche</t>
  </si>
  <si>
    <t>Paiement facture redevance internet pour le mois de mars 2018</t>
  </si>
  <si>
    <t>Achat de (52)l de gasoil pour pour le véhicule de location pour la relâche du Céphalophe au PHNG à Sidakoro (faranah)</t>
  </si>
  <si>
    <t>Achat de  nouritures d'une semaine du  Céphalophe en route pour sa relâche</t>
  </si>
  <si>
    <t>18/03/GALFPC392</t>
  </si>
  <si>
    <t>Achat de (20)l de gasoil pour pour le véhicule de location pour la relâche du Céphalophe au PHNG à Sidakoro (faranah)</t>
  </si>
  <si>
    <t>18/03/GALFPC393</t>
  </si>
  <si>
    <t>Paiement reliquat  main d'œuvre frais de relâche du Céphalophe de Conakry au PNHG</t>
  </si>
  <si>
    <t>18/03/GALFPC394</t>
  </si>
  <si>
    <t>Paiement Bonus Avocat /orange money pour la réouverture du Procès  cas Ivoire Kamsar</t>
  </si>
  <si>
    <t>18/03/GALFPC395</t>
  </si>
  <si>
    <t>Frais transfert/orange money  pour paiement Bonus pour la réouverture du Procès  cas Ivoire Kamsar</t>
  </si>
  <si>
    <t>18/03/GALFPC396</t>
  </si>
  <si>
    <t>Transport E37 pour transfert/orange money Bonus Avocat pour la réouverture du Procès Cas Ivoire Kamsar</t>
  </si>
  <si>
    <t>Achat de nouritures  Céphalophe après recupération des mains des trafiquants</t>
  </si>
  <si>
    <t>Frais  de frais de fonctionnement pour la seamine</t>
  </si>
  <si>
    <t>Paiement 2ème tranche de formation  en Anglaire de Aïssatou Sessou</t>
  </si>
  <si>
    <t>18/03/GALFPC397</t>
  </si>
  <si>
    <t>18/03/GALFPC398</t>
  </si>
  <si>
    <t>Paiement Bonus E19 pour l'opération du Céphalophe à Conkary</t>
  </si>
  <si>
    <t>18/03/GALFPC399</t>
  </si>
  <si>
    <t>Transport des participants  Bureau-restaurant  ("le Pavé") pour l'interview de la section des juristes</t>
  </si>
  <si>
    <t>18/03/GALFPC400</t>
  </si>
  <si>
    <t>Frais taxi moto bureau-centre ville pour achat des tubes d'encres pour l'emprimante</t>
  </si>
  <si>
    <t>18/03/GALFPC401</t>
  </si>
  <si>
    <t>Frais d'hôtel, food allowance et taxi en France (850 Euro)</t>
  </si>
  <si>
    <t>18/03/GALFPC402</t>
  </si>
  <si>
    <t>Achat de (4) tubes d'encres pour  imprimante</t>
  </si>
  <si>
    <t>18/03/GALFPC403</t>
  </si>
  <si>
    <t>18/03/GALFPC404</t>
  </si>
  <si>
    <t>Frais taxi moto Saïdou Bureau centre ville et à Ratoma pour diverses courses et interview des candidats juristes</t>
  </si>
  <si>
    <t>18/03/GALFPC405</t>
  </si>
  <si>
    <t>18/03/GALFPC406</t>
  </si>
  <si>
    <t>18/03/GALFPC407</t>
  </si>
  <si>
    <t>18/03/GALFPC408</t>
  </si>
  <si>
    <t>18/03/GALFPC409</t>
  </si>
  <si>
    <t>Paiement Bonus média pour l'arrêtation de (3) trafiquants du Céphalophe à Conakry</t>
  </si>
  <si>
    <t>18/03/GALFPC410</t>
  </si>
  <si>
    <t>Chèque 01366754   Approvisionnement Caisse</t>
  </si>
  <si>
    <t>Versement à Tamba Frais mission suivi Audience, communication, sensibilisation dans le cadre de la lutte contre la criminalité faunique</t>
  </si>
  <si>
    <t>Versement à E19 pour frais d'enquête à Labé</t>
  </si>
  <si>
    <t>18/03/GALFPC413</t>
  </si>
  <si>
    <t>18/03/GALFPC414</t>
  </si>
  <si>
    <t>Versement à E37  pour frais d'enquête à Faranah</t>
  </si>
  <si>
    <t>Paiement Bonus de 'Agent des Eaux et Forêts pour la relâche du Céphalophe au PNHG à Sidakoro</t>
  </si>
  <si>
    <t>18/03/GALFPC415</t>
  </si>
  <si>
    <t>Paiement frais location véhicule (2) jours Conakry-Faranah (PHNG à Sidakoro)</t>
  </si>
  <si>
    <t>18/03/GALFPC416</t>
  </si>
  <si>
    <t>18/03/GALFPC417</t>
  </si>
  <si>
    <t>18/03/GALFPC418</t>
  </si>
  <si>
    <t>Versement à Sessou pour l'opération Céphalophe à Conakry</t>
  </si>
  <si>
    <t>18/03/GALFPC384bis</t>
  </si>
  <si>
    <t>Frais transfert/orange money depot à Tamba  pour suivi Audience, communication, sensibilisation dans le cadre de la lutte contre la criminalité faunique</t>
  </si>
  <si>
    <t>Frais taxi moto bureau-centre ville pour diverse courses</t>
  </si>
  <si>
    <t>18/03/GALFPC419</t>
  </si>
  <si>
    <t>Frais taxi moto bureau-DNEF POUR PAIEMENT Bonus Agent des Eaux et Forêts pour la relâche du Céphalophe</t>
  </si>
  <si>
    <t>Frais taxi moto maison-centre ville (BPMG)-bueau pour dépôt de lettre pour virment salaire mars 2018</t>
  </si>
  <si>
    <t>18/03/GALFPC421</t>
  </si>
  <si>
    <t>Frais transport bureau-cabine orange money pour dépôt d'argent à Tamba  pour suivi Audience, communication, sensibilisation dans le cadre de la lutte contre la criminalité faunique</t>
  </si>
  <si>
    <t>18/03/GALFPC422</t>
  </si>
  <si>
    <t>Chérif</t>
  </si>
  <si>
    <t>Frais de transport (3) maison-bureau</t>
  </si>
  <si>
    <t>18/03/GALFPC423</t>
  </si>
  <si>
    <t>Paiement facture n°003/071BSPS mars 2018 pour frais de gardiennage bureau/ (2) Agents nuit et jour</t>
  </si>
  <si>
    <t>18/03/GALFPC424</t>
  </si>
  <si>
    <t>Achat de (2) serpières pour nettoyage bureau</t>
  </si>
  <si>
    <t>18/03/GALFPC425</t>
  </si>
  <si>
    <t>Transport bureau-retaurant "le Pavé" pour l'interview des candidats en enquête</t>
  </si>
  <si>
    <t>18/03/GALFPC426</t>
  </si>
  <si>
    <t>18/03/GALFPC427</t>
  </si>
  <si>
    <t>18/03/GALFPC428</t>
  </si>
  <si>
    <t>18/03/GALFPC429</t>
  </si>
  <si>
    <t>Achat d'un paquet de bic bleu pour le bureau</t>
  </si>
  <si>
    <t>18/03/GALFPC430</t>
  </si>
  <si>
    <t>Achat d'une clée USB 4GB</t>
  </si>
  <si>
    <t>18/03/GALFPC431</t>
  </si>
  <si>
    <t>18/03/GALFPC432</t>
  </si>
  <si>
    <t>Transfert/orange money à E19 (2 500 000 GNF)  en enquête à Labé</t>
  </si>
  <si>
    <t>18/03/GALFPC433</t>
  </si>
  <si>
    <t>Frais transfert/orange money à E19 (2 500 000 GNF) en enquête à Labé</t>
  </si>
  <si>
    <t>18/03/GALFPC434</t>
  </si>
  <si>
    <t>Frais de fonctionnement Chérif pour (4) jours</t>
  </si>
  <si>
    <t>Transfert/orange money à Tamba complement Frais mission suivi Audience, communication, sensibilisation dans le cadre de la lutte contre la criminalité faunique</t>
  </si>
  <si>
    <t>Frais transport bureau-centre ville (BPMG) pour retrait</t>
  </si>
  <si>
    <t>Paiement main d'œuvre entretienet arrogeage des fleures de la cours du bureau</t>
  </si>
  <si>
    <t>18/03/GALFPC436</t>
  </si>
  <si>
    <t>18/03/GALFPC437</t>
  </si>
  <si>
    <t>Frais taxi moto Castro bureau-centre ville pour récuperation de la réquisition des numéros des Cubin</t>
  </si>
  <si>
    <t>18/03/GALFPC438</t>
  </si>
  <si>
    <t>Frais taxi moto bureau-DNEF pour récuperation du reçu de paiement de l'amende des trafiquants du Céphalophe à la Direction Nationale des Eausx et Forêts</t>
  </si>
  <si>
    <t>18/03/GALFPC439</t>
  </si>
  <si>
    <t>18/03/GALFPC440</t>
  </si>
  <si>
    <t>Transport bureau-Bambeto pour faire un constat des lieux par les manifestants de la  journée ville morte declarée par l'Oposition Républicaine Guinéennepour information</t>
  </si>
  <si>
    <t xml:space="preserve">Paiement 1ère  tranche main d'œuvre au soigneur du chimpanzé pour les frais de relâche de conakry au PNHG du Céphalophe </t>
  </si>
  <si>
    <t>18/03/GALFPC441</t>
  </si>
  <si>
    <t>18/03/GALFPC442</t>
  </si>
  <si>
    <t>18/03/GALFPC443</t>
  </si>
  <si>
    <t>Transfert/orange money à E37 (1 680 000 GNF)  en enquête à Faranah</t>
  </si>
  <si>
    <t>Frais detTransfert/orange money à E37 (1 680 000 GNF)  en enquête à Faranah</t>
  </si>
  <si>
    <t>Versement à Tamba pour Paiement des Bonus média pour la condamnation des peines d'emprisonnement fermes par le TPI de Boké  de (3) trafiquants pour trafic d'ivoire sculptés</t>
  </si>
  <si>
    <t>Frais taxi moto bureau-centre ville pour récuperation des journaux</t>
  </si>
  <si>
    <t>18/03/GALFPC445</t>
  </si>
  <si>
    <t>Frais transport TPI Kaloum-Cours d'appel-bureau pour suivi juridique des cas Abdouramane Sidibé et Bébé chimpanzé  Sierra</t>
  </si>
  <si>
    <t>18/03/GALFPC446</t>
  </si>
  <si>
    <t>Frais transport maison-DNEF pour la formation des Agents du corps des conservations de la nature à la technique de redaction de Procès Verbal (PV)</t>
  </si>
  <si>
    <t>18/03/GALFPC447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</si>
  <si>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</si>
  <si>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</si>
  <si>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</si>
  <si>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</si>
  <si>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</si>
  <si>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</si>
  <si>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</si>
  <si>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</si>
  <si>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</si>
  <si>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</si>
  <si>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Transport</t>
  </si>
  <si>
    <t>Legal</t>
  </si>
  <si>
    <t>WILDCAT</t>
  </si>
  <si>
    <t>Oui</t>
  </si>
  <si>
    <t>Transport Maison-Bureau AR</t>
  </si>
  <si>
    <t>Investigations</t>
  </si>
  <si>
    <t>Office Materials</t>
  </si>
  <si>
    <t>Management</t>
  </si>
  <si>
    <t>Bonus</t>
  </si>
  <si>
    <t>Travel subsistence</t>
  </si>
  <si>
    <t xml:space="preserve">Transport maison-bureau </t>
  </si>
  <si>
    <t>Frais taxi moto A/R bureau-Interpol pour réquisition numéro Cubin</t>
  </si>
  <si>
    <t>Transport Conakry- Boké pour suivi d'audience, cas Ivoire, kamsar.</t>
  </si>
  <si>
    <t>Food allowence, cas ivoire, kamsar</t>
  </si>
  <si>
    <t>Taxi moto, Gare-routière de Boké- Hotel</t>
  </si>
  <si>
    <t>Food allowence de l'Avocat, cas ivoire, kamsar</t>
  </si>
  <si>
    <t>Frais de carburant de l'Avocat Conakry-BokéA/R</t>
  </si>
  <si>
    <t>Taxi moto, Hotel  kakandé- TPI de Boké</t>
  </si>
  <si>
    <t>Taxi moto, TPI de Boké-Prestation, pour photocopie de l'analyse juridique,cas ivoire pour l'Avocat A/R.</t>
  </si>
  <si>
    <t>Photocopie de l'analyse juridique, cas ivoire, kamsar,pour l'Avocat</t>
  </si>
  <si>
    <t>Taxi moto, ANTA- Maison, au retour de Boké</t>
  </si>
  <si>
    <t>Taxi moto,bureau- TPI de Kaloum pour suivi du cas bébé chimpanzé et cour d'Appel pour suivi du cas Abdouramane Sidibé et fils.</t>
  </si>
  <si>
    <t>Taxi moto,bureau-Cour d'Appel A/R, pour retrait de la cedule de citation du cas Dédé Koivogui.</t>
  </si>
  <si>
    <t>Taxi moto bureau-cour d'appel pour  suivi  orientation du dossier Abdouramane Sidibé et Abdoul salam sidibé.</t>
  </si>
  <si>
    <t>Taxi moto bureau-Gare routière pour boké, cas ivoire  kamsar</t>
  </si>
  <si>
    <t>18/03/GALFPC344R31</t>
  </si>
  <si>
    <t>18/03/GALFPC344R28</t>
  </si>
  <si>
    <t>18/03/GALFPC344R27</t>
  </si>
  <si>
    <t>18/03/GALFPC344R25</t>
  </si>
  <si>
    <t>18/03/GALFPC344R26</t>
  </si>
  <si>
    <t>18/03/GALFPC344R24</t>
  </si>
  <si>
    <t>18/03/GALFPC344R23</t>
  </si>
  <si>
    <t>18/03/GALFPC344R22</t>
  </si>
  <si>
    <t>18/03/GALFPC344R21</t>
  </si>
  <si>
    <t>18/03/GALFPC344R05</t>
  </si>
  <si>
    <t xml:space="preserve">Frais d'Hotel une nuitée </t>
  </si>
  <si>
    <t>18/03/GALFPC344Fact14</t>
  </si>
  <si>
    <t>18/03/GALFPC344R17</t>
  </si>
  <si>
    <t>18/03/GALFPC344R19</t>
  </si>
  <si>
    <t>18/03/GALFPC344R20</t>
  </si>
  <si>
    <t xml:space="preserve">Frais de fonctionnement Castro pour la semaine </t>
  </si>
  <si>
    <t>Taxi moto bureau DNEF A/R pour paiement Bonus Agent de faune pour la relâche du Céphalophe au PNHN à Sidakoro</t>
  </si>
  <si>
    <t>Taxi bureau-maison</t>
  </si>
  <si>
    <t>Taxi maison foulamadina pour l'operation du Céphalophe</t>
  </si>
  <si>
    <t>Achat de jus pour attendre le trafiquant du Céphalophe</t>
  </si>
  <si>
    <t>Transport Maison-Banque en Ville AR</t>
  </si>
  <si>
    <t>Transport Bureau-Pour le dépôt OrangeMoney</t>
  </si>
  <si>
    <t>Transport Bureau-Pavé pour l'entretien des juristes et enquêteurs</t>
  </si>
  <si>
    <t>Transport Bureau-en ville achat tube d'encres</t>
  </si>
  <si>
    <t>Transport Bureau-Banque en ville pour le retrait</t>
  </si>
  <si>
    <t>Versement à Sessou les frais de suivi juridique cas abattage d'une panthère  à Dabola</t>
  </si>
  <si>
    <t>18/03/GALFPC449</t>
  </si>
  <si>
    <t>Versement à Castro les frais pour l'opération cas peaux de piton et  suivi juridique à Faranah</t>
  </si>
  <si>
    <t>Transport Castro maison-bureau (1) jour</t>
  </si>
  <si>
    <t>18/03/GALFPC452</t>
  </si>
  <si>
    <t>Paiement salaire Mars 2018  Maîmouna Baldé pour l'entretien des bureaux</t>
  </si>
  <si>
    <t>18/03/GALFPC454</t>
  </si>
  <si>
    <t>Transfert/orange money à l'Agent de faune Alpha Oumar Diallo pour transport et food allowance pour suivi cas abattage d'une panthère à Dabola</t>
  </si>
  <si>
    <t>18/03/GALFPC455</t>
  </si>
  <si>
    <t>Frais transfert/orange money à l'Agent de faune Alpha Oumar Diallo pour transport et food allowance pour suivi cas abattage d'une panthère à Dabola</t>
  </si>
  <si>
    <t>18/03/GALFPC456</t>
  </si>
  <si>
    <t>Chèque 01366755   Approvisionnement Caisse</t>
  </si>
  <si>
    <t>18/03/GALFPC457</t>
  </si>
  <si>
    <t>Achat d'une puce pour enquête</t>
  </si>
  <si>
    <t>18/03/GALFPC458</t>
  </si>
  <si>
    <t>18/03/GALFPC459</t>
  </si>
  <si>
    <t>Frais transport bureau-belle vue (BPMG) pour retrait appro caisse bureau</t>
  </si>
  <si>
    <t>Frais transport maison-madina pour la maitenance sur le retro projecteur</t>
  </si>
  <si>
    <t>18/03/GALFPC460</t>
  </si>
  <si>
    <t>Achat de E-recharge pour l'équipe du bureau</t>
  </si>
  <si>
    <t>18/03/GALFPC461</t>
  </si>
  <si>
    <t>Paiement Fact GS185 Internet Redevance mensuelle Avril2018</t>
  </si>
  <si>
    <t>18/03/GALFPC462</t>
  </si>
  <si>
    <t>Frais de deplacement vehicule opération cephalophe</t>
  </si>
  <si>
    <t>Frais d'impression dossier cephalophe</t>
  </si>
  <si>
    <t>Paiement 2ème tranche pour la formation en anglais</t>
  </si>
  <si>
    <t>SESSOU</t>
  </si>
  <si>
    <t>Maïmouna</t>
  </si>
  <si>
    <t>Achat de (10) litres d'essence pour voiture perso. Transport maison-bureau</t>
  </si>
  <si>
    <t>18/03/GALFPC463</t>
  </si>
  <si>
    <t>Transfert par orange money à Castro complement frais opération peau de piton à Faranah</t>
  </si>
  <si>
    <t>Transfert par orange money à Sessou  complement frais  suivi juridique abattage Dabola</t>
  </si>
  <si>
    <t>N°</t>
  </si>
  <si>
    <t>Chèque 01455106   Approvisionnement Caisse</t>
  </si>
  <si>
    <t>Chèque 01455107   Approvisionnement Caisse</t>
  </si>
  <si>
    <t xml:space="preserve">Travel subsistence </t>
  </si>
  <si>
    <t>Operation</t>
  </si>
  <si>
    <t>18/03/GALFPC451R01</t>
  </si>
  <si>
    <t>18/03/GALFPC451R02</t>
  </si>
  <si>
    <t>Food allowance</t>
  </si>
  <si>
    <t>Food allowance  Sékou Castro Kourouma pour opération peaux de python à Faranah</t>
  </si>
  <si>
    <t>Food allowance  Mamadou Saliou Baldé pour opération peaux de python à Faranah</t>
  </si>
  <si>
    <t>Food allowance Abdoulaye  Chérif Diallo pour opération peaux de python à Faranah</t>
  </si>
  <si>
    <t>18/03/GALFPC451R03</t>
  </si>
  <si>
    <t>18/03/GALFPC451R04</t>
  </si>
  <si>
    <t>18/03/GALFPC451R05</t>
  </si>
  <si>
    <t>18/03/GALFPC451R06</t>
  </si>
  <si>
    <t>Conakry-faranah</t>
  </si>
  <si>
    <t>Frais dhôtel</t>
  </si>
  <si>
    <t>Ration journaliére</t>
  </si>
  <si>
    <t>Taxi moto hôtel gare routiére</t>
  </si>
  <si>
    <t xml:space="preserve">carte de recharge </t>
  </si>
  <si>
    <t>Taxi-hotel-camp-hotel solima AR</t>
  </si>
  <si>
    <t>Taxi faranah -kanbambou AR</t>
  </si>
  <si>
    <t>Achat de nourriture et du thé puis le prix de transfert pour des informateurs  pour enqêtes</t>
  </si>
  <si>
    <t>Frais D'hôtel</t>
  </si>
  <si>
    <t>Ration journalière</t>
  </si>
  <si>
    <t>Cartes de recharge Areeba</t>
  </si>
  <si>
    <t>Ration Journalière</t>
  </si>
  <si>
    <t>Transfert de credit</t>
  </si>
  <si>
    <t>Taxi Hôtel-Marché AR</t>
  </si>
  <si>
    <t>Achat de nourriture,  du thé et prix de transfert de crédist téléphonique pour des informateurs pour enquêtes</t>
  </si>
  <si>
    <t>Carte de recharge Areeba</t>
  </si>
  <si>
    <t>Taxi Hôtel-Marché-Dandaya AR</t>
  </si>
  <si>
    <t>Taxi Hôtel-Marché-Solima AR</t>
  </si>
  <si>
    <t>Trust Building</t>
  </si>
  <si>
    <t>Taxi maison-bureau A/R</t>
  </si>
  <si>
    <t>Taxi moto bureau cour d'appel pour le suivi de l'audience lancinet doumbouya</t>
  </si>
  <si>
    <t xml:space="preserve"> Taxi moto ratoma -maison centrale pour verification de la date de sortie de lancinet doumbouya</t>
  </si>
  <si>
    <t>Taxi moto ratoma-foulamadina opération cephalophe foulamadina</t>
  </si>
  <si>
    <t>Taxi moto bureau-foulamadina opération cephalophe foulamadina</t>
  </si>
  <si>
    <t>Location véhicule opération cephalophe foulamadina</t>
  </si>
  <si>
    <t>Bonus opération cephalophe pour Mr tamba GALF</t>
  </si>
  <si>
    <t>Bonus operation cephalophe pour S/L Illias</t>
  </si>
  <si>
    <t>Bonus opération cephalophe pour c/c keita</t>
  </si>
  <si>
    <t>Bonus opération cephalophe pour c/c sidibé</t>
  </si>
  <si>
    <t>Achat sandwich et jus pour deux trafiquants</t>
  </si>
  <si>
    <t>Taxi moto Direction Nationale des Eaux et Fôrets -ratoma opération cephalophe</t>
  </si>
  <si>
    <t>Achact sandwich et jus deux trafiquants</t>
  </si>
  <si>
    <t>Transport Mr baldé pour interrogatoire</t>
  </si>
  <si>
    <t>Bonus opération cephalophe pour SESSOU</t>
  </si>
  <si>
    <t>Taxi moto ratoma -DNEF pour l'interrogatoire</t>
  </si>
  <si>
    <t>Jail visit</t>
  </si>
  <si>
    <t>Taxi moto  bureau-cour d'appel pour le suivi du cas dédé koivogui</t>
  </si>
  <si>
    <t>Transport bureau -DNEF pour  retrait du reçu de paiement d'amende cas cephalophe</t>
  </si>
  <si>
    <t>Achat de carte bancaire UBA pour GALF</t>
  </si>
  <si>
    <t>Frais bus de canne à l'Aéroport de Nice pour Saïdou (23,50 euro) au taux de 13 916 gnf</t>
  </si>
  <si>
    <t>Frais taxi moto Aéroport Conakry-Bureau</t>
  </si>
  <si>
    <t xml:space="preserve">Approvisionnement de la carte bancaire UBA pour  GALF </t>
  </si>
  <si>
    <t xml:space="preserve">Transport </t>
  </si>
  <si>
    <t>Travel Expenses</t>
  </si>
  <si>
    <t>Flight</t>
  </si>
  <si>
    <t>Bank Fees</t>
  </si>
  <si>
    <t>Food allowance de Charlotte  pour  (1) jours pour la formation en Leadership à Paris en raison de  (25 euro )par jour au taux de 13916 gnf</t>
  </si>
  <si>
    <t>Personnel</t>
  </si>
  <si>
    <t>Achat carte recharge orange</t>
  </si>
  <si>
    <t>Maimouna</t>
  </si>
  <si>
    <t>Taxi maison-bureau(AR)</t>
  </si>
  <si>
    <t>Dépalecement taxi moto maison en ville et bureau pour récupération de journaux cas condamnation de trafiquants de chimpanzés à mamou</t>
  </si>
  <si>
    <t>Paiement de bonus média au journal l'Indexeur sur la condamnation de trafiquants de chimpanzés à mamou</t>
  </si>
  <si>
    <t>Paiement de bonus média au journal Le Renard  sur la condamnation de trafiquants de chimpanzés à mamou</t>
  </si>
  <si>
    <t>Taxi maison bureau(ar)</t>
  </si>
  <si>
    <t>Media</t>
  </si>
  <si>
    <t xml:space="preserve">Taxi maison-en ville-bureau </t>
  </si>
  <si>
    <t>Ration jounaliére</t>
  </si>
  <si>
    <t>Frais  de bagages</t>
  </si>
  <si>
    <t>Frais transport Labé-Conakry</t>
  </si>
  <si>
    <t>Taxi moto gare routiére</t>
  </si>
  <si>
    <t xml:space="preserve">Aachat decarte recharge pour apeler un trafiquant </t>
  </si>
  <si>
    <t>Telephone</t>
  </si>
  <si>
    <t>Frais de transport maison-bureau Chérif pour (4) jours</t>
  </si>
  <si>
    <t>Taxi  maison gare routiére</t>
  </si>
  <si>
    <t>Taxi moto pour chercher lhôtel</t>
  </si>
  <si>
    <t>Taxi conakry labé</t>
  </si>
  <si>
    <t>Taxi moto pour les enquêtes</t>
  </si>
  <si>
    <t>Achat du credit pour  un  trafiquant</t>
  </si>
  <si>
    <t xml:space="preserve">Taxi moto pour les enquêtes </t>
  </si>
  <si>
    <t xml:space="preserve">Achat decarte recharge pour apeler un trafiquant </t>
  </si>
  <si>
    <t>Taxi moto labé ville à labé dheperai</t>
  </si>
  <si>
    <t>Transfére de credit orange pour appeler</t>
  </si>
  <si>
    <t>Taxi moto pour les enquêtes à  labé</t>
  </si>
  <si>
    <t>Frais d'hôtel (1) unitée</t>
  </si>
  <si>
    <t>18/03/GALFPC413F19</t>
  </si>
  <si>
    <t>18/03/GALFPC413F19tv</t>
  </si>
  <si>
    <t>18/03/GALFPC436tv</t>
  </si>
  <si>
    <t>18/03/GALFPC436F19</t>
  </si>
  <si>
    <t>18/03/GALF</t>
  </si>
  <si>
    <t>18/03/GALFPC411R15</t>
  </si>
  <si>
    <t>Paiement Bonus media  au site www.soleil fm guinee.net cas arrestation trafiquant Ivoires Kamsar</t>
  </si>
  <si>
    <t xml:space="preserve">Paiement Bonus media  au site www.lemidiguinee.com cas arrestation trafiquant Ivoires Kamsar </t>
  </si>
  <si>
    <t>18/03/GALFPC411R16</t>
  </si>
  <si>
    <t>18/03/GALFPC411R19</t>
  </si>
  <si>
    <t>18/03/GALFPC411R18</t>
  </si>
  <si>
    <t>18/03/GALFPC411R20</t>
  </si>
  <si>
    <t>18/03/GALFPC411R21</t>
  </si>
  <si>
    <t>Paiement Bonus media  au site www.ledelic.info cas Céphalophe Conakry</t>
  </si>
  <si>
    <t>Paiement Bonus media  au site www.visionguinee.info cas Céphalophe Conakry</t>
  </si>
  <si>
    <t>Paiement Bonus media  au site www.guineematin.com cas Céphalophe Conakry</t>
  </si>
  <si>
    <t>Paiement Bonus media  au site www.leverificateur.net  cas Céphalophe Conakry</t>
  </si>
  <si>
    <t>Frais d'hôtel (1)nuité</t>
  </si>
  <si>
    <t>18/02/GALFPC294</t>
  </si>
  <si>
    <t>Frais de photocopie et réliure documents juridique pour suivi cas abattage d'une panthère à Dabola et opération cas peaux de piton à Faranah</t>
  </si>
  <si>
    <t>Taxi moto bureau  -centre ville  pour depot ordre de virement salaire Mars pour le personnel</t>
  </si>
  <si>
    <t>Taxi moto DNEF pour le suivi de la  transaction cas cephalophe -cour d'appel et le suivi du cas dédé koivogui -DNEF-Bureau</t>
  </si>
  <si>
    <t>Office</t>
  </si>
  <si>
    <t>Team Building</t>
  </si>
  <si>
    <t>Services</t>
  </si>
  <si>
    <t>JOURNAL BANQUE  GNF  MARS  2018</t>
  </si>
  <si>
    <t>REPORT SOLDE DU 28/08/2018</t>
  </si>
  <si>
    <t>Achat de billet d'avion (676,49 euro) au taux de (12 168 gnf) pour le voyage pour Saïdou  pour la formation en Leadership à Paris</t>
  </si>
  <si>
    <t>Food allowance de Saïdou  pour  (6) jours  pour la formation en Leadership à Paris en raison de  (25 euro )par jour au taux de (12 168 gnf)</t>
  </si>
  <si>
    <t>18/03/GALFPC402TV</t>
  </si>
  <si>
    <t>18/03/GALFPC402R11</t>
  </si>
  <si>
    <t>18/03/GALFPC402R12</t>
  </si>
  <si>
    <t>18/03/GALFPC402R13</t>
  </si>
  <si>
    <t>Chèque 01366744   Approvisinnement de caisse</t>
  </si>
  <si>
    <t>Chèque 01366745 Salaire Moné Doré Février 2018</t>
  </si>
  <si>
    <t>Arbitrage (24 000  USD X 9 020)pour alimentation compte GNF</t>
  </si>
  <si>
    <t>Virement salaire Février 2018 Mamadou Saïdou Deba BARRY</t>
  </si>
  <si>
    <t>Chèque 01366755   Approvisinnement de caisse</t>
  </si>
  <si>
    <t>Chèque 01366746   Approvisinnement de caisse</t>
  </si>
  <si>
    <t>Chèque 01366747   Paiement RTS  Février 2018</t>
  </si>
  <si>
    <t>Certication Chèque 01366747   Paiement RTS Février 2018</t>
  </si>
  <si>
    <t>Chèque 01366748   Approvisinnement de caisse</t>
  </si>
  <si>
    <t>Chèque 01366749   Approvisinnement de caisse</t>
  </si>
  <si>
    <t>Chèque 01366750   Approvisinnement de caisse</t>
  </si>
  <si>
    <t>Reversement sur compte GNF montant retiré</t>
  </si>
  <si>
    <t>Chèque 01366751   Approvisinnement de caisse</t>
  </si>
  <si>
    <t>Chèque 01366752   Approvisinnement de caisse</t>
  </si>
  <si>
    <t>Chèque 01366753   Approvisinnement de caisse</t>
  </si>
  <si>
    <t>Chèque 01366754   Approvisinnement de caisse</t>
  </si>
  <si>
    <t>Chèque 01455106 Salaire Moné DORE  Mars 2018</t>
  </si>
  <si>
    <t>Chèque 01455107  Approvisinnement de caisse</t>
  </si>
  <si>
    <t>Frais de formation en Leadership de Charlotte HOUPLINE  et Mamadou Saidou Deba BARRY à Paris</t>
  </si>
  <si>
    <t>Virement salaire Mars 2018 Mamadou Saïdou Deba BARRY</t>
  </si>
  <si>
    <t xml:space="preserve">Virement salaire  Personnel Mars 2018 </t>
  </si>
  <si>
    <t>Facture service Web</t>
  </si>
  <si>
    <t>SOLDE AU  31/03/18</t>
  </si>
  <si>
    <t>Chèque 01455108  Approvisinnement de caisse</t>
  </si>
  <si>
    <t>Virement sur le Compte USD GALF par EAGLE</t>
  </si>
  <si>
    <t>Frais de virement par BPMG</t>
  </si>
  <si>
    <t>JOURNAL BANQUE USD  MARS  2018</t>
  </si>
  <si>
    <t>Arbitrage (24 000 USD x 9 020) pour alimentation compte GNF</t>
  </si>
  <si>
    <t>REPORT SOLDE 31/03/2018</t>
  </si>
  <si>
    <t xml:space="preserve">Virement  reçu sur le Compte USD GALF par EAGLE pour rembourssement formation de Charlotte </t>
  </si>
  <si>
    <t>SOLDE AU 31 /03/18</t>
  </si>
  <si>
    <t>Achat d'une puce Areeba pour enquête</t>
  </si>
  <si>
    <t>18/03/GALFPC467</t>
  </si>
  <si>
    <t>18/03/GALFPC469</t>
  </si>
  <si>
    <t>Frais transfert par orange money à Castro complement frais opération peau de piton à Faranah</t>
  </si>
  <si>
    <t>frais de transfert par orange money à Sessou  complement frais  suivi juridique abattage Dabola</t>
  </si>
  <si>
    <t>18/03/GALFPC471</t>
  </si>
  <si>
    <t>18/03/GALFPC</t>
  </si>
  <si>
    <t xml:space="preserve">Frais hôtel (1) nuité </t>
  </si>
  <si>
    <t>Frais couverture mediatique parla radio ESPACE Kakandé condamnation cas Ivoire Kamsar</t>
  </si>
  <si>
    <t>Paiement Bonus pour obtention CD d'émission  avec la radio rurale de Boké sur cas Ivoires Kamsar</t>
  </si>
  <si>
    <t>Transport Kagbelen-Maison retour couverture médiatique à Boké cas Ivoires Kamsar</t>
  </si>
  <si>
    <t>Frais taxi moto Radio Rurale -Gare routière Boké</t>
  </si>
  <si>
    <t>Transport  Boké-Tamarinsy pour la rencontre du chef Adjoint des Eaux et forêts/ couverture médiatique à Boké cas Ivoires Kamsar</t>
  </si>
  <si>
    <t>18/03/GALFPC412R06</t>
  </si>
  <si>
    <t>18/03/GALFPC412F04</t>
  </si>
  <si>
    <t>Frais taxi moto  centre ville Boké-Radio Rurale de Boké</t>
  </si>
  <si>
    <t>18/03/GALFPC412R12</t>
  </si>
  <si>
    <t xml:space="preserve">Transport  Tamarinsy-hôtel </t>
  </si>
  <si>
    <t>18/03/GALFPC412R07</t>
  </si>
  <si>
    <t>18/03/GALFPC412R08</t>
  </si>
  <si>
    <t>Transport gare routière-TPI Boké</t>
  </si>
  <si>
    <t>18/03/GALFPC412R10</t>
  </si>
  <si>
    <t>18/03/GALFPC412R03</t>
  </si>
  <si>
    <t>Frais transport Conakry-Boké pour couverture médiation cas ivoires Kamsar à Boké</t>
  </si>
  <si>
    <t>Food allowance pour couverture médiation cas ivoires Kamsar à Boké</t>
  </si>
  <si>
    <t>Transport Maison-gare routière Boké  pour couverture médiation cas ivoires Kamsar à Boké</t>
  </si>
  <si>
    <t>Frais transport Boké-Conakry retour de la  couverture médiation cas ivoires Kamsar à Boné</t>
  </si>
  <si>
    <t>18/03/GALFPC412TV</t>
  </si>
  <si>
    <t>Frais transport  HÖTEL6RESTAURANCE</t>
  </si>
  <si>
    <t>Frais transport Radio Espace Kakandé-hôtel</t>
  </si>
  <si>
    <t>18/03/GALFPC412R09</t>
  </si>
  <si>
    <t>18/03/GALFPC417TV</t>
  </si>
  <si>
    <t>18/03/GALFPC417F190</t>
  </si>
  <si>
    <t>18/03/GALFPC417F46</t>
  </si>
  <si>
    <t>18/03/GALFPC417R20</t>
  </si>
  <si>
    <t>18/03/GALFPC417R14</t>
  </si>
  <si>
    <t>18/03/GALFPC417R11</t>
  </si>
  <si>
    <t>Transfer Fees</t>
  </si>
  <si>
    <t>Internet</t>
  </si>
  <si>
    <t>Paiement Bonus Avocat  pour la réouverture du Procès  cas Ivoire Kamsar</t>
  </si>
  <si>
    <t>Lawyer Fees</t>
  </si>
  <si>
    <t>Frais transport de  l'Agent AR de faune Alpha Oumar Diallo  pour suivi cas abattage d'une panthère à Dabola</t>
  </si>
  <si>
    <t>Food allowance (5) jours de  l'Agent AR de faune Alpha Oumar Diallo  pour suivi cas abattage d'une panthère à Dabola</t>
  </si>
  <si>
    <t>BPMG GNF</t>
  </si>
  <si>
    <t>Paiement salaire Février Comptable</t>
  </si>
  <si>
    <t>Frais  de virement salaire Mamadou Saidou Barry</t>
  </si>
  <si>
    <t>Paiement salaire Mars Comptable</t>
  </si>
  <si>
    <t>18/03/GALFPC444R25</t>
  </si>
  <si>
    <t>18/03/GALFPC444R26</t>
  </si>
  <si>
    <t>18/03/GALFPC444R23</t>
  </si>
  <si>
    <t>18/03/GALFPC444R22</t>
  </si>
  <si>
    <t>18/03/GALFPC444R09</t>
  </si>
  <si>
    <t>Paiement Bonus media au site www.lemidiguinee.com condamnation cas Ivoires  Kamsar</t>
  </si>
  <si>
    <t>Paiement Bonus media au site www.soleilfmguinee.net cas verdict cas Ivoires Kamsar</t>
  </si>
  <si>
    <t>Paiement Bonus media au site www.ledeclic.info cas verdict Ivoires Kamsar</t>
  </si>
  <si>
    <t>Paiement Bonus media au site www.leverificateur.net cas verdict Ivoires  Kamsar</t>
  </si>
  <si>
    <t>Paiement Bonus media au site www.guineematin.com cas verdict Ivoires  Kamsar</t>
  </si>
  <si>
    <t>Paiement Bonus media au site www.visionguinee.info cas verdict Ivoires Kamsar</t>
  </si>
  <si>
    <t>Somme de SORTIES</t>
  </si>
  <si>
    <t>Étiquettes de colonnes</t>
  </si>
  <si>
    <t>(vide)</t>
  </si>
  <si>
    <t>Total général</t>
  </si>
  <si>
    <t>Étiquettes de lignes</t>
  </si>
  <si>
    <t>Trust building</t>
  </si>
  <si>
    <t>BPMG USD</t>
  </si>
  <si>
    <t xml:space="preserve">Frais de Virement sur compte GALF prélévé par la BPMG </t>
  </si>
  <si>
    <t>Remboursement achat de billet de Mme Charlotte par ARCUS</t>
  </si>
  <si>
    <t>OUI</t>
  </si>
  <si>
    <t>Somme de Montant dépensé</t>
  </si>
  <si>
    <t>Taxi moto, Hotel-gare routière Boké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</si>
  <si>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</si>
  <si>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</si>
  <si>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</si>
  <si>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</si>
  <si>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</si>
  <si>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</si>
  <si>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</si>
  <si>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</si>
  <si>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 xml:space="preserve">Charlotte 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</si>
  <si>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</si>
  <si>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</si>
  <si>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</si>
  <si>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</si>
  <si>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</si>
  <si>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</si>
  <si>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</si>
  <si>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</si>
  <si>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</si>
  <si>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Solde comptable au 31/01/2018</t>
  </si>
  <si>
    <t>Mouvements mensuels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</si>
  <si>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</si>
  <si>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</si>
  <si>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</si>
  <si>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</si>
  <si>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</si>
  <si>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</si>
  <si>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</si>
  <si>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</si>
  <si>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</si>
  <si>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</si>
  <si>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Balance au 28/02/2018</t>
  </si>
  <si>
    <t>Balance au 31/03/2018</t>
  </si>
  <si>
    <t>Caisse</t>
  </si>
  <si>
    <t>Investigation</t>
  </si>
  <si>
    <t>Salaire Tamba Fatou Oularé mars/2018</t>
  </si>
  <si>
    <t>Salaire Sekou Castro Kourouma  mars/2018</t>
  </si>
  <si>
    <t>Salaire Mamadou Saliou Baldé  mars/2018</t>
  </si>
  <si>
    <t>Salaire Aissatou Sessou mars /2018</t>
  </si>
  <si>
    <t>Salaire Mamadou Oury Diallo mars/2018</t>
  </si>
  <si>
    <t>Solde comptable au 31/03/2018</t>
  </si>
  <si>
    <t>Document de Suivi financier</t>
  </si>
  <si>
    <t>EAGLE NETWORK</t>
  </si>
  <si>
    <t xml:space="preserve">COUVRANT LA PERIODE DU 01/03/2018 AU 31/03/2018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</si>
  <si>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31/03/2018</t>
    </r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</si>
  <si>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</si>
  <si>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</si>
  <si>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</si>
  <si>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</si>
  <si>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</si>
  <si>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</si>
  <si>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</si>
  <si>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</si>
  <si>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</si>
  <si>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</si>
  <si>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</si>
  <si>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</si>
  <si>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(-36) GNF car il n'ya pas de pieces de  (36) francs guineens </t>
    </r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</si>
  <si>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</si>
  <si>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</si>
  <si>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</si>
  <si>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</si>
  <si>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>Mamadou Saidou Deba Barry</t>
  </si>
  <si>
    <t xml:space="preserve">  Moné Doré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</si>
  <si>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</si>
  <si>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</si>
  <si>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</si>
  <si>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</si>
  <si>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</si>
  <si>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</si>
  <si>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</si>
  <si>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</si>
  <si>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</si>
  <si>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</si>
  <si>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</si>
  <si>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</si>
  <si>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</si>
  <si>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</si>
  <si>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</si>
  <si>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</si>
  <si>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</si>
  <si>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</si>
  <si>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</si>
  <si>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</si>
  <si>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 xml:space="preserve">         31/03/2018</t>
  </si>
  <si>
    <t xml:space="preserve">     31/03/2018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</si>
  <si>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</si>
  <si>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</si>
  <si>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</si>
  <si>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</si>
  <si>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     31/03/2018</t>
  </si>
  <si>
    <t>Achat de billet d'avion (772,06 euro) au taux de (13 916 gnf)  pour le voyage pour Charlotte pour la formation en Leadership à Paris</t>
  </si>
  <si>
    <t>Paiement Bonus de l'Agent des Eaux et Forêts pour la relâche du Céphalophe au PNHG à Sidakoro</t>
  </si>
  <si>
    <t>Paiement main d'œuvre Kerfala Camara pour l'entretien et arrogeage des fleures de la cours du bureau pour le mois de Mars 2018</t>
  </si>
  <si>
    <t>18/03/GALF fact n°746806254</t>
  </si>
  <si>
    <t>Paiement  Facture n°746806254 de la SARL LAROCHE PRODUCTION pour la formation de  Charlotte HOUPLINE  et Mamadou Saidou Deba BARRY en Leadership à Paris</t>
  </si>
  <si>
    <t xml:space="preserve">Frais d'hôtel  NOVOTEL Facture n°280740 pour (4) nuitées  de Mr Saïdou Barry à (611,12 euro) au taux de 13 916 GNF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</si>
</sst>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\-mmm\-yy"/>
    <numFmt numFmtId="165" formatCode="_-* #,##0\ _€_-;\-* #,##0\ _€_-;_-* &quot;-&quot;??\ _€_-;_-@_-"/>
    <numFmt numFmtId="166" formatCode="#,##0.0"/>
    <numFmt numFmtId="167" formatCode="_(* #,##0.00_);_(* \(#,##0.00\);_(* &quot;-&quot;??_);_(@_)"/>
    <numFmt numFmtId="168" formatCode="_-* #,##0.0\ _€_-;\-* #,##0.0\ _€_-;_-* &quot;-&quot;??\ _€_-;_-@_-"/>
    <numFmt numFmtId="169" formatCode="#,##0.00\ _A_r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0" fillId="3" borderId="10" xfId="0" applyFill="1" applyBorder="1"/>
    <xf numFmtId="0" fontId="5" fillId="4" borderId="11" xfId="0" applyFont="1" applyFill="1" applyBorder="1"/>
    <xf numFmtId="0" fontId="5" fillId="4" borderId="1" xfId="0" applyFont="1" applyFill="1" applyBorder="1"/>
    <xf numFmtId="3" fontId="6" fillId="4" borderId="12" xfId="0" applyNumberFormat="1" applyFont="1" applyFill="1" applyBorder="1"/>
    <xf numFmtId="0" fontId="4" fillId="0" borderId="10" xfId="0" applyFont="1" applyBorder="1"/>
    <xf numFmtId="14" fontId="4" fillId="0" borderId="13" xfId="0" applyNumberFormat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3" fontId="4" fillId="0" borderId="10" xfId="0" applyNumberFormat="1" applyFont="1" applyFill="1" applyBorder="1" applyAlignment="1">
      <alignment horizontal="center"/>
    </xf>
    <xf numFmtId="0" fontId="4" fillId="0" borderId="14" xfId="0" applyFont="1" applyFill="1" applyBorder="1"/>
    <xf numFmtId="3" fontId="4" fillId="0" borderId="1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15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3" fontId="4" fillId="0" borderId="16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center"/>
    </xf>
    <xf numFmtId="0" fontId="5" fillId="0" borderId="0" xfId="0" applyFont="1" applyBorder="1"/>
    <xf numFmtId="0" fontId="9" fillId="0" borderId="17" xfId="0" applyFont="1" applyBorder="1" applyAlignment="1">
      <alignment horizontal="right"/>
    </xf>
    <xf numFmtId="3" fontId="7" fillId="0" borderId="17" xfId="0" applyNumberFormat="1" applyFont="1" applyBorder="1"/>
    <xf numFmtId="3" fontId="7" fillId="0" borderId="18" xfId="0" applyNumberFormat="1" applyFont="1" applyBorder="1"/>
    <xf numFmtId="0" fontId="0" fillId="0" borderId="10" xfId="0" applyBorder="1"/>
    <xf numFmtId="14" fontId="4" fillId="5" borderId="13" xfId="0" applyNumberFormat="1" applyFont="1" applyFill="1" applyBorder="1" applyAlignment="1">
      <alignment horizontal="center"/>
    </xf>
    <xf numFmtId="14" fontId="4" fillId="5" borderId="10" xfId="0" applyNumberFormat="1" applyFont="1" applyFill="1" applyBorder="1" applyAlignment="1">
      <alignment horizontal="left"/>
    </xf>
    <xf numFmtId="0" fontId="4" fillId="5" borderId="14" xfId="0" applyFont="1" applyFill="1" applyBorder="1"/>
    <xf numFmtId="3" fontId="4" fillId="5" borderId="10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4" fillId="5" borderId="10" xfId="1" applyNumberFormat="1" applyFont="1" applyFill="1" applyBorder="1" applyAlignment="1">
      <alignment horizontal="center"/>
    </xf>
    <xf numFmtId="0" fontId="4" fillId="0" borderId="15" xfId="0" applyFont="1" applyFill="1" applyBorder="1"/>
    <xf numFmtId="14" fontId="4" fillId="0" borderId="10" xfId="2" applyNumberFormat="1" applyFont="1" applyFill="1" applyBorder="1" applyAlignment="1">
      <alignment horizontal="left" wrapText="1"/>
    </xf>
    <xf numFmtId="0" fontId="4" fillId="0" borderId="10" xfId="2" applyFont="1" applyFill="1" applyBorder="1" applyAlignment="1">
      <alignment horizontal="left"/>
    </xf>
    <xf numFmtId="3" fontId="4" fillId="0" borderId="10" xfId="1" applyNumberFormat="1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horizontal="left" wrapText="1"/>
    </xf>
    <xf numFmtId="14" fontId="4" fillId="0" borderId="0" xfId="0" applyNumberFormat="1" applyFont="1" applyFill="1" applyAlignment="1"/>
    <xf numFmtId="0" fontId="4" fillId="0" borderId="0" xfId="0" applyFont="1" applyFill="1" applyBorder="1"/>
    <xf numFmtId="3" fontId="4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0" fillId="0" borderId="0" xfId="0" applyFill="1"/>
    <xf numFmtId="14" fontId="4" fillId="0" borderId="0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4" fillId="0" borderId="19" xfId="0" applyFont="1" applyBorder="1"/>
    <xf numFmtId="14" fontId="4" fillId="0" borderId="14" xfId="0" applyNumberFormat="1" applyFont="1" applyFill="1" applyBorder="1" applyAlignment="1">
      <alignment horizontal="left"/>
    </xf>
    <xf numFmtId="14" fontId="4" fillId="0" borderId="20" xfId="0" applyNumberFormat="1" applyFont="1" applyFill="1" applyBorder="1" applyAlignment="1">
      <alignment horizontal="center"/>
    </xf>
    <xf numFmtId="14" fontId="4" fillId="0" borderId="21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17" xfId="0" applyFont="1" applyFill="1" applyBorder="1"/>
    <xf numFmtId="3" fontId="4" fillId="2" borderId="17" xfId="0" applyNumberFormat="1" applyFont="1" applyFill="1" applyBorder="1"/>
    <xf numFmtId="0" fontId="3" fillId="0" borderId="10" xfId="0" applyFont="1" applyBorder="1"/>
    <xf numFmtId="164" fontId="2" fillId="0" borderId="10" xfId="0" applyNumberFormat="1" applyFont="1" applyBorder="1" applyAlignment="1">
      <alignment horizontal="center"/>
    </xf>
    <xf numFmtId="0" fontId="2" fillId="7" borderId="10" xfId="0" applyFont="1" applyFill="1" applyBorder="1" applyAlignment="1">
      <alignment horizontal="left"/>
    </xf>
    <xf numFmtId="3" fontId="4" fillId="7" borderId="10" xfId="0" applyNumberFormat="1" applyFont="1" applyFill="1" applyBorder="1"/>
    <xf numFmtId="1" fontId="3" fillId="0" borderId="22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0" fillId="0" borderId="23" xfId="0" applyFill="1" applyBorder="1" applyAlignment="1">
      <alignment horizontal="left"/>
    </xf>
    <xf numFmtId="4" fontId="4" fillId="7" borderId="10" xfId="0" applyNumberFormat="1" applyFont="1" applyFill="1" applyBorder="1"/>
    <xf numFmtId="0" fontId="0" fillId="0" borderId="3" xfId="0" applyFill="1" applyBorder="1" applyAlignment="1">
      <alignment horizontal="left"/>
    </xf>
    <xf numFmtId="4" fontId="4" fillId="7" borderId="0" xfId="0" applyNumberFormat="1" applyFont="1" applyFill="1" applyBorder="1"/>
    <xf numFmtId="3" fontId="0" fillId="0" borderId="3" xfId="0" applyNumberFormat="1" applyFill="1" applyBorder="1"/>
    <xf numFmtId="1" fontId="3" fillId="0" borderId="24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4" fontId="4" fillId="0" borderId="17" xfId="0" applyNumberFormat="1" applyFont="1" applyBorder="1"/>
    <xf numFmtId="14" fontId="4" fillId="0" borderId="0" xfId="0" applyNumberFormat="1" applyFont="1" applyFill="1"/>
    <xf numFmtId="165" fontId="10" fillId="0" borderId="0" xfId="1" applyNumberFormat="1" applyFont="1"/>
    <xf numFmtId="3" fontId="4" fillId="2" borderId="7" xfId="0" applyNumberFormat="1" applyFont="1" applyFill="1" applyBorder="1"/>
    <xf numFmtId="4" fontId="10" fillId="0" borderId="10" xfId="0" applyNumberFormat="1" applyFont="1" applyBorder="1"/>
    <xf numFmtId="4" fontId="4" fillId="7" borderId="10" xfId="0" applyNumberFormat="1" applyFont="1" applyFill="1" applyBorder="1" applyAlignment="1"/>
    <xf numFmtId="0" fontId="3" fillId="7" borderId="10" xfId="0" applyFont="1" applyFill="1" applyBorder="1" applyAlignment="1">
      <alignment horizontal="left"/>
    </xf>
    <xf numFmtId="4" fontId="0" fillId="0" borderId="10" xfId="0" applyNumberFormat="1" applyBorder="1"/>
    <xf numFmtId="1" fontId="3" fillId="0" borderId="26" xfId="0" applyNumberFormat="1" applyFont="1" applyBorder="1" applyAlignment="1">
      <alignment horizontal="right"/>
    </xf>
    <xf numFmtId="166" fontId="4" fillId="7" borderId="10" xfId="0" applyNumberFormat="1" applyFont="1" applyFill="1" applyBorder="1" applyAlignment="1"/>
    <xf numFmtId="4" fontId="4" fillId="0" borderId="10" xfId="0" applyNumberFormat="1" applyFont="1" applyBorder="1"/>
    <xf numFmtId="4" fontId="4" fillId="0" borderId="10" xfId="0" applyNumberFormat="1" applyFont="1" applyBorder="1" applyAlignment="1"/>
    <xf numFmtId="0" fontId="2" fillId="0" borderId="17" xfId="0" applyFont="1" applyBorder="1" applyAlignment="1">
      <alignment horizontal="right"/>
    </xf>
    <xf numFmtId="4" fontId="7" fillId="0" borderId="17" xfId="0" applyNumberFormat="1" applyFont="1" applyBorder="1"/>
    <xf numFmtId="0" fontId="4" fillId="0" borderId="14" xfId="0" applyFont="1" applyFill="1" applyBorder="1" applyAlignment="1">
      <alignment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0" fillId="0" borderId="0" xfId="0" applyAlignment="1">
      <alignment horizontal="left" indent="1"/>
    </xf>
    <xf numFmtId="14" fontId="11" fillId="8" borderId="10" xfId="2" applyNumberFormat="1" applyFont="1" applyFill="1" applyBorder="1" applyAlignment="1">
      <alignment horizontal="center"/>
    </xf>
    <xf numFmtId="0" fontId="11" fillId="8" borderId="10" xfId="2" applyFont="1" applyFill="1" applyBorder="1" applyAlignment="1">
      <alignment horizontal="center"/>
    </xf>
    <xf numFmtId="0" fontId="11" fillId="8" borderId="10" xfId="2" applyFont="1" applyFill="1" applyBorder="1" applyAlignment="1">
      <alignment horizontal="center" wrapText="1"/>
    </xf>
    <xf numFmtId="167" fontId="12" fillId="0" borderId="10" xfId="0" applyNumberFormat="1" applyFont="1" applyBorder="1" applyAlignment="1">
      <alignment horizontal="left"/>
    </xf>
    <xf numFmtId="167" fontId="12" fillId="0" borderId="10" xfId="0" applyNumberFormat="1" applyFont="1" applyBorder="1"/>
    <xf numFmtId="165" fontId="13" fillId="9" borderId="10" xfId="3" applyNumberFormat="1" applyFont="1" applyFill="1" applyBorder="1"/>
    <xf numFmtId="167" fontId="11" fillId="0" borderId="10" xfId="0" applyNumberFormat="1" applyFont="1" applyBorder="1"/>
    <xf numFmtId="43" fontId="11" fillId="9" borderId="10" xfId="3" applyNumberFormat="1" applyFont="1" applyFill="1" applyBorder="1"/>
    <xf numFmtId="165" fontId="11" fillId="0" borderId="10" xfId="3" applyNumberFormat="1" applyFont="1" applyFill="1" applyBorder="1"/>
    <xf numFmtId="165" fontId="11" fillId="9" borderId="10" xfId="3" applyNumberFormat="1" applyFont="1" applyFill="1" applyBorder="1"/>
    <xf numFmtId="165" fontId="13" fillId="0" borderId="10" xfId="3" applyNumberFormat="1" applyFont="1" applyFill="1" applyBorder="1"/>
    <xf numFmtId="14" fontId="14" fillId="10" borderId="10" xfId="4" applyNumberFormat="1" applyFont="1" applyFill="1" applyBorder="1"/>
    <xf numFmtId="167" fontId="14" fillId="10" borderId="10" xfId="4" applyNumberFormat="1" applyFont="1" applyFill="1" applyBorder="1"/>
    <xf numFmtId="165" fontId="14" fillId="10" borderId="10" xfId="3" applyNumberFormat="1" applyFont="1" applyFill="1" applyBorder="1"/>
    <xf numFmtId="43" fontId="14" fillId="10" borderId="10" xfId="1" applyFont="1" applyFill="1" applyBorder="1"/>
    <xf numFmtId="165" fontId="11" fillId="10" borderId="10" xfId="3" applyNumberFormat="1" applyFont="1" applyFill="1" applyBorder="1"/>
    <xf numFmtId="14" fontId="15" fillId="11" borderId="16" xfId="4" applyNumberFormat="1" applyFont="1" applyFill="1" applyBorder="1"/>
    <xf numFmtId="14" fontId="15" fillId="11" borderId="20" xfId="4" applyNumberFormat="1" applyFont="1" applyFill="1" applyBorder="1"/>
    <xf numFmtId="165" fontId="15" fillId="11" borderId="20" xfId="3" applyNumberFormat="1" applyFont="1" applyFill="1" applyBorder="1"/>
    <xf numFmtId="3" fontId="15" fillId="11" borderId="20" xfId="1" applyNumberFormat="1" applyFont="1" applyFill="1" applyBorder="1" applyAlignment="1">
      <alignment horizontal="center"/>
    </xf>
    <xf numFmtId="43" fontId="15" fillId="12" borderId="10" xfId="3" applyNumberFormat="1" applyFont="1" applyFill="1" applyBorder="1"/>
    <xf numFmtId="14" fontId="14" fillId="11" borderId="28" xfId="4" applyNumberFormat="1" applyFont="1" applyFill="1" applyBorder="1"/>
    <xf numFmtId="165" fontId="14" fillId="11" borderId="0" xfId="3" applyNumberFormat="1" applyFont="1" applyFill="1" applyBorder="1" applyAlignment="1">
      <alignment horizontal="left"/>
    </xf>
    <xf numFmtId="43" fontId="14" fillId="11" borderId="0" xfId="1" applyFont="1" applyFill="1" applyBorder="1"/>
    <xf numFmtId="3" fontId="14" fillId="11" borderId="0" xfId="1" applyNumberFormat="1" applyFont="1" applyFill="1" applyBorder="1" applyAlignment="1">
      <alignment horizontal="center"/>
    </xf>
    <xf numFmtId="165" fontId="14" fillId="11" borderId="0" xfId="3" applyNumberFormat="1" applyFont="1" applyFill="1" applyBorder="1"/>
    <xf numFmtId="168" fontId="14" fillId="11" borderId="0" xfId="3" applyNumberFormat="1" applyFont="1" applyFill="1" applyBorder="1"/>
    <xf numFmtId="43" fontId="14" fillId="12" borderId="10" xfId="3" applyNumberFormat="1" applyFont="1" applyFill="1" applyBorder="1"/>
    <xf numFmtId="14" fontId="14" fillId="11" borderId="29" xfId="4" applyNumberFormat="1" applyFont="1" applyFill="1" applyBorder="1"/>
    <xf numFmtId="165" fontId="14" fillId="11" borderId="21" xfId="3" applyNumberFormat="1" applyFont="1" applyFill="1" applyBorder="1"/>
    <xf numFmtId="168" fontId="14" fillId="11" borderId="21" xfId="3" applyNumberFormat="1" applyFont="1" applyFill="1" applyBorder="1"/>
    <xf numFmtId="0" fontId="12" fillId="6" borderId="0" xfId="4" applyFont="1" applyFill="1"/>
    <xf numFmtId="165" fontId="11" fillId="0" borderId="0" xfId="3" applyNumberFormat="1" applyFont="1"/>
    <xf numFmtId="3" fontId="11" fillId="0" borderId="0" xfId="3" applyNumberFormat="1" applyFont="1" applyAlignment="1">
      <alignment horizontal="center"/>
    </xf>
    <xf numFmtId="43" fontId="11" fillId="0" borderId="0" xfId="3" applyNumberFormat="1" applyFont="1"/>
    <xf numFmtId="165" fontId="11" fillId="0" borderId="15" xfId="3" applyNumberFormat="1" applyFont="1" applyBorder="1"/>
    <xf numFmtId="169" fontId="12" fillId="0" borderId="30" xfId="4" applyNumberFormat="1" applyFont="1" applyBorder="1"/>
    <xf numFmtId="169" fontId="12" fillId="0" borderId="31" xfId="4" applyNumberFormat="1" applyFont="1" applyBorder="1"/>
    <xf numFmtId="165" fontId="14" fillId="11" borderId="31" xfId="3" applyNumberFormat="1" applyFont="1" applyFill="1" applyBorder="1"/>
    <xf numFmtId="165" fontId="14" fillId="11" borderId="32" xfId="3" applyNumberFormat="1" applyFont="1" applyFill="1" applyBorder="1"/>
    <xf numFmtId="0" fontId="14" fillId="0" borderId="0" xfId="0" applyFont="1"/>
    <xf numFmtId="165" fontId="14" fillId="0" borderId="0" xfId="0" applyNumberFormat="1" applyFont="1"/>
    <xf numFmtId="165" fontId="12" fillId="0" borderId="10" xfId="1" applyNumberFormat="1" applyFont="1" applyBorder="1"/>
    <xf numFmtId="165" fontId="14" fillId="0" borderId="10" xfId="1" applyNumberFormat="1" applyFont="1" applyBorder="1"/>
    <xf numFmtId="3" fontId="0" fillId="0" borderId="10" xfId="0" applyNumberFormat="1" applyBorder="1" applyAlignment="1">
      <alignment horizontal="center"/>
    </xf>
    <xf numFmtId="165" fontId="14" fillId="0" borderId="0" xfId="1" applyNumberFormat="1" applyFont="1"/>
    <xf numFmtId="165" fontId="14" fillId="0" borderId="16" xfId="1" applyNumberFormat="1" applyFont="1" applyBorder="1"/>
    <xf numFmtId="165" fontId="14" fillId="0" borderId="11" xfId="1" applyNumberFormat="1" applyFont="1" applyBorder="1"/>
    <xf numFmtId="165" fontId="14" fillId="0" borderId="0" xfId="1" applyNumberFormat="1" applyFont="1" applyBorder="1"/>
    <xf numFmtId="43" fontId="14" fillId="0" borderId="0" xfId="0" applyNumberFormat="1" applyFont="1"/>
    <xf numFmtId="165" fontId="14" fillId="0" borderId="28" xfId="1" applyNumberFormat="1" applyFont="1" applyBorder="1"/>
    <xf numFmtId="165" fontId="16" fillId="0" borderId="33" xfId="1" applyNumberFormat="1" applyFont="1" applyBorder="1"/>
    <xf numFmtId="165" fontId="14" fillId="0" borderId="33" xfId="1" applyNumberFormat="1" applyFont="1" applyBorder="1"/>
    <xf numFmtId="165" fontId="14" fillId="0" borderId="29" xfId="1" applyNumberFormat="1" applyFont="1" applyBorder="1"/>
    <xf numFmtId="165" fontId="14" fillId="0" borderId="34" xfId="1" applyNumberFormat="1" applyFont="1" applyBorder="1"/>
    <xf numFmtId="43" fontId="14" fillId="0" borderId="0" xfId="1" applyFont="1"/>
    <xf numFmtId="165" fontId="16" fillId="0" borderId="0" xfId="1" applyNumberFormat="1" applyFont="1"/>
    <xf numFmtId="165" fontId="0" fillId="0" borderId="0" xfId="0" applyNumberFormat="1"/>
    <xf numFmtId="0" fontId="4" fillId="5" borderId="10" xfId="0" applyFont="1" applyFill="1" applyBorder="1"/>
    <xf numFmtId="14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Border="1"/>
    <xf numFmtId="0" fontId="4" fillId="0" borderId="27" xfId="0" applyFont="1" applyFill="1" applyBorder="1"/>
    <xf numFmtId="3" fontId="7" fillId="4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4" fontId="0" fillId="0" borderId="16" xfId="0" applyNumberFormat="1" applyFill="1" applyBorder="1" applyAlignment="1">
      <alignment vertical="center"/>
    </xf>
    <xf numFmtId="0" fontId="22" fillId="0" borderId="20" xfId="0" applyFont="1" applyFill="1" applyBorder="1" applyAlignment="1">
      <alignment horizontal="center"/>
    </xf>
    <xf numFmtId="3" fontId="0" fillId="0" borderId="11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0" fontId="0" fillId="0" borderId="33" xfId="0" applyFill="1" applyBorder="1" applyAlignment="1">
      <alignment vertical="center"/>
    </xf>
    <xf numFmtId="4" fontId="0" fillId="0" borderId="29" xfId="0" applyNumberFormat="1" applyFill="1" applyBorder="1" applyAlignment="1">
      <alignment vertical="center"/>
    </xf>
    <xf numFmtId="0" fontId="22" fillId="0" borderId="21" xfId="0" applyFont="1" applyFill="1" applyBorder="1" applyAlignment="1">
      <alignment horizontal="center"/>
    </xf>
    <xf numFmtId="0" fontId="0" fillId="0" borderId="34" xfId="0" applyFill="1" applyBorder="1" applyAlignment="1">
      <alignment vertical="center"/>
    </xf>
    <xf numFmtId="4" fontId="0" fillId="0" borderId="32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0" fillId="0" borderId="32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14" fontId="24" fillId="0" borderId="0" xfId="0" applyNumberFormat="1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6" fillId="0" borderId="28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14" fontId="28" fillId="0" borderId="0" xfId="0" applyNumberFormat="1" applyFont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4" fontId="0" fillId="0" borderId="40" xfId="0" applyNumberFormat="1" applyBorder="1" applyAlignment="1">
      <alignment horizontal="center" vertical="center"/>
    </xf>
    <xf numFmtId="3" fontId="3" fillId="0" borderId="7" xfId="0" applyNumberFormat="1" applyFont="1" applyBorder="1"/>
    <xf numFmtId="3" fontId="0" fillId="0" borderId="41" xfId="0" applyNumberFormat="1" applyBorder="1" applyAlignment="1">
      <alignment vertical="center"/>
    </xf>
    <xf numFmtId="14" fontId="0" fillId="0" borderId="50" xfId="0" applyNumberFormat="1" applyBorder="1" applyAlignment="1">
      <alignment horizontal="center" vertical="center"/>
    </xf>
    <xf numFmtId="3" fontId="0" fillId="0" borderId="15" xfId="0" applyNumberFormat="1" applyBorder="1" applyAlignment="1">
      <alignment vertical="center"/>
    </xf>
    <xf numFmtId="3" fontId="30" fillId="0" borderId="15" xfId="0" applyNumberFormat="1" applyFont="1" applyBorder="1" applyAlignment="1">
      <alignment vertical="center"/>
    </xf>
    <xf numFmtId="3" fontId="31" fillId="0" borderId="15" xfId="0" applyNumberFormat="1" applyFont="1" applyBorder="1" applyAlignment="1">
      <alignment vertical="center"/>
    </xf>
    <xf numFmtId="3" fontId="0" fillId="0" borderId="43" xfId="0" applyNumberFormat="1" applyBorder="1" applyAlignment="1">
      <alignment vertical="center"/>
    </xf>
    <xf numFmtId="4" fontId="3" fillId="0" borderId="7" xfId="0" applyNumberFormat="1" applyFont="1" applyBorder="1"/>
    <xf numFmtId="14" fontId="0" fillId="0" borderId="42" xfId="0" applyNumberFormat="1" applyBorder="1" applyAlignment="1">
      <alignment horizontal="center" vertical="center"/>
    </xf>
    <xf numFmtId="14" fontId="2" fillId="0" borderId="40" xfId="0" applyNumberFormat="1" applyFont="1" applyBorder="1" applyAlignment="1">
      <alignment horizontal="center" vertical="center"/>
    </xf>
    <xf numFmtId="3" fontId="0" fillId="0" borderId="51" xfId="0" applyNumberFormat="1" applyBorder="1" applyAlignment="1">
      <alignment vertical="center"/>
    </xf>
    <xf numFmtId="14" fontId="2" fillId="0" borderId="42" xfId="0" applyNumberFormat="1" applyFont="1" applyBorder="1" applyAlignment="1">
      <alignment horizontal="center" vertical="center"/>
    </xf>
    <xf numFmtId="3" fontId="0" fillId="0" borderId="28" xfId="0" applyNumberForma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9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26" fillId="0" borderId="0" xfId="0" applyFont="1" applyAlignment="1">
      <alignment vertical="center"/>
    </xf>
    <xf numFmtId="15" fontId="24" fillId="0" borderId="0" xfId="0" applyNumberFormat="1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14" fillId="0" borderId="43" xfId="0" applyFont="1" applyBorder="1" applyAlignment="1">
      <alignment vertical="center"/>
    </xf>
    <xf numFmtId="14" fontId="0" fillId="0" borderId="40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14" fontId="0" fillId="0" borderId="50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3" fontId="14" fillId="0" borderId="43" xfId="0" applyNumberFormat="1" applyFont="1" applyBorder="1" applyAlignment="1">
      <alignment vertical="center"/>
    </xf>
    <xf numFmtId="14" fontId="0" fillId="0" borderId="42" xfId="0" applyNumberFormat="1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/>
    </xf>
    <xf numFmtId="4" fontId="14" fillId="0" borderId="51" xfId="0" applyNumberFormat="1" applyFont="1" applyBorder="1" applyAlignment="1">
      <alignment vertical="center"/>
    </xf>
    <xf numFmtId="14" fontId="9" fillId="0" borderId="42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vertical="center"/>
    </xf>
    <xf numFmtId="0" fontId="0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vertical="center"/>
    </xf>
    <xf numFmtId="14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0" xfId="0" applyFont="1" applyFill="1"/>
    <xf numFmtId="3" fontId="34" fillId="0" borderId="0" xfId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3" fontId="34" fillId="0" borderId="0" xfId="0" applyNumberFormat="1" applyFont="1" applyFill="1" applyBorder="1" applyAlignment="1">
      <alignment horizontal="center"/>
    </xf>
    <xf numFmtId="14" fontId="34" fillId="0" borderId="0" xfId="0" applyNumberFormat="1" applyFont="1" applyFill="1"/>
    <xf numFmtId="3" fontId="34" fillId="0" borderId="0" xfId="0" applyNumberFormat="1" applyFont="1" applyFill="1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4" fillId="0" borderId="0" xfId="2" applyNumberFormat="1" applyFont="1" applyFill="1" applyBorder="1" applyAlignment="1">
      <alignment horizont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676900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248400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26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8640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26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5790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201.836351041668" createdVersion="5" refreshedVersion="5" minRefreshableVersion="3" recordCount="151">
  <cacheSource type="worksheet">
    <worksheetSource ref="B6:F157" sheet="Journal Caisse Mars2018"/>
  </cacheSource>
  <cacheFields count="5">
    <cacheField name="DATE" numFmtId="0">
      <sharedItems containsNonDate="0" containsDate="1" containsString="0" containsBlank="1" minDate="2018-03-01T00:00:00" maxDate="2018-03-31T00:00:00"/>
    </cacheField>
    <cacheField name="Nom" numFmtId="0">
      <sharedItems containsBlank="1" count="13">
        <m/>
        <s v="Moné"/>
        <s v="Castro"/>
        <s v="Sessou"/>
        <s v="Saïdou"/>
        <s v="Tamba"/>
        <s v="E37"/>
        <s v="Baldé"/>
        <s v="E19"/>
        <s v="Charlotte"/>
        <s v="Caisse"/>
        <s v="Chérif"/>
        <s v="Maïmouna"/>
      </sharedItems>
    </cacheField>
    <cacheField name="LIBELLE" numFmtId="0">
      <sharedItems/>
    </cacheField>
    <cacheField name="ENTREES" numFmtId="0">
      <sharedItems containsString="0" containsBlank="1" containsNumber="1" containsInteger="1" minValue="5000000" maxValue="31761636"/>
    </cacheField>
    <cacheField name="SORTIES" numFmtId="3">
      <sharedItems containsString="0" containsBlank="1" containsNumber="1" containsInteger="1" minValue="5000" maxValue="3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201.902754282404" createdVersion="5" refreshedVersion="5" minRefreshableVersion="3" recordCount="332">
  <cacheSource type="worksheet">
    <worksheetSource ref="A1:K333" sheet="Compta Mars2018"/>
  </cacheSource>
  <cacheFields count="11">
    <cacheField name="Date" numFmtId="14">
      <sharedItems containsSemiMixedTypes="0" containsNonDate="0" containsDate="1" containsString="0" minDate="2018-03-01T00:00:00" maxDate="2018-04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ntainsBlank="1" count="20">
        <s v="Transport"/>
        <s v="Bonus"/>
        <s v="Personnel"/>
        <s v="Transport "/>
        <m/>
        <s v="Travel subsistence"/>
        <s v="Telephone"/>
        <s v="Office Materials"/>
        <s v="Services"/>
        <s v="Team Building"/>
        <s v="Bank Fees"/>
        <s v="Transfer Fees"/>
        <s v="Travel Expenses"/>
        <s v="Flight"/>
        <s v="Trust Building"/>
        <s v="Jail visit"/>
        <s v="Internet"/>
        <s v="Lawyer Fees"/>
        <s v="Food allowance"/>
        <s v="Travel subsistence 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8">
        <s v="Legal"/>
        <s v="Investigations"/>
        <s v="Media"/>
        <s v="Office"/>
        <s v="Management"/>
        <m/>
        <s v="Operation"/>
        <s v="Investigation"/>
      </sharedItems>
    </cacheField>
    <cacheField name="Montant dépensé" numFmtId="0">
      <sharedItems containsSemiMixedTypes="0" containsString="0" containsNumber="1" containsInteger="1" minValue="-12050000" maxValue="19062400"/>
    </cacheField>
    <cacheField name="Nom" numFmtId="0">
      <sharedItems count="13">
        <s v="Castro"/>
        <s v="E19"/>
        <s v="Tamba"/>
        <s v="E37"/>
        <s v="SESSOU"/>
        <s v="Moné"/>
        <s v="Saïdou"/>
        <s v="BPMG GNF"/>
        <s v="Baldé"/>
        <s v="Charlotte"/>
        <s v="BPMG USD"/>
        <s v="Chérif"/>
        <s v="Maimouna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 containsBlank="1"/>
    </cacheField>
    <cacheField name="Montant en dollars  (USD)" numFmtId="0">
      <sharedItems containsSemiMixedTypes="0" containsString="0" containsNumber="1" minValue="-1282.051282051282" maxValue="2118.0444444444443"/>
    </cacheField>
    <cacheField name="Taux de change en dollars (USD)" numFmtId="0">
      <sharedItems containsSemiMixedTypes="0" containsString="0" containsNumber="1" containsInteger="1" minValue="9000" maxValue="93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">
  <r>
    <m/>
    <x v="0"/>
    <s v="Repport solde au 28/02/2018"/>
    <n v="31761636"/>
    <m/>
  </r>
  <r>
    <d v="2018-03-01T00:00:00"/>
    <x v="1"/>
    <s v="Paiement Bonus pour réquisition numéro de téléphone trafiquants (Cubin)"/>
    <m/>
    <n v="180000"/>
  </r>
  <r>
    <d v="2018-03-01T00:00:00"/>
    <x v="2"/>
    <s v="Frais taxi moto A/R Bureau- centre ville (Interpol) pour paiement Bonus pour réquisition numéro de téléphone trafiquants (Cubin)"/>
    <m/>
    <n v="70000"/>
  </r>
  <r>
    <d v="2018-03-02T00:00:00"/>
    <x v="1"/>
    <s v="Frais de fonctionnement Maïmouna pour la semaine"/>
    <m/>
    <n v="70000"/>
  </r>
  <r>
    <d v="2018-03-02T00:00:00"/>
    <x v="3"/>
    <s v="Frais taxi moto A/R Bureau-Cour d'Appel pour suivi Audience du cas Lancinet Doumbouya "/>
    <m/>
    <n v="70000"/>
  </r>
  <r>
    <d v="2018-03-05T00:00:00"/>
    <x v="4"/>
    <s v="Achat de (20)l d'essence pour véh. Perso. Saïdou pour son transport maison-bureau"/>
    <m/>
    <n v="160000"/>
  </r>
  <r>
    <d v="2018-03-05T00:00:00"/>
    <x v="2"/>
    <s v="Frais de fonctionnement  Castro  pour la semaine"/>
    <m/>
    <n v="150000"/>
  </r>
  <r>
    <d v="2018-03-05T00:00:00"/>
    <x v="5"/>
    <s v="Frais de fonctionnement Tamba pour la semaine"/>
    <m/>
    <n v="50000"/>
  </r>
  <r>
    <d v="2018-03-05T00:00:00"/>
    <x v="5"/>
    <s v="Frais de transport bureau-centre ville des journaux sur le cas Ivoire Kamsar"/>
    <m/>
    <n v="60000"/>
  </r>
  <r>
    <d v="2018-03-05T00:00:00"/>
    <x v="1"/>
    <s v="Frais de fonctionnement  Moné pour la semaine "/>
    <m/>
    <n v="150000"/>
  </r>
  <r>
    <d v="2018-03-05T00:00:00"/>
    <x v="6"/>
    <s v="Frais de fonctionnement  E37 pour la semaine"/>
    <m/>
    <n v="75000"/>
  </r>
  <r>
    <d v="2018-03-05T00:00:00"/>
    <x v="3"/>
    <s v="Frais taxi moto Sessou bureau-maison centrale pour une vérification de la sortie de Lancinet Doumbouta"/>
    <m/>
    <n v="70000"/>
  </r>
  <r>
    <d v="2018-03-05T00:00:00"/>
    <x v="4"/>
    <s v="Achat de produit pharmaceutique (Oxopen) pour Mr Saïdou"/>
    <m/>
    <n v="77000"/>
  </r>
  <r>
    <d v="2018-03-05T00:00:00"/>
    <x v="1"/>
    <s v="Paiement  salaire Castro février 2018"/>
    <m/>
    <n v="2913750"/>
  </r>
  <r>
    <d v="2018-03-05T00:00:00"/>
    <x v="1"/>
    <s v="Paiement salaire Tamba février 2018"/>
    <m/>
    <n v="2613750"/>
  </r>
  <r>
    <d v="2018-03-05T00:00:00"/>
    <x v="1"/>
    <s v="Paiement salaire Baldé  février 2018"/>
    <m/>
    <n v="2213750"/>
  </r>
  <r>
    <d v="2018-03-05T00:00:00"/>
    <x v="1"/>
    <s v="Paiement salaire Sessou février 2018"/>
    <m/>
    <n v="2213750"/>
  </r>
  <r>
    <d v="2018-03-05T00:00:00"/>
    <x v="1"/>
    <s v="Paiement salaire E37 février 2018"/>
    <m/>
    <n v="2000000"/>
  </r>
  <r>
    <d v="2018-03-05T00:00:00"/>
    <x v="1"/>
    <s v="Paiement salaire E19 février 2018"/>
    <m/>
    <n v="1600000"/>
  </r>
  <r>
    <d v="2018-03-05T00:00:00"/>
    <x v="1"/>
    <s v="Frais taxi moto Moné bureau-centre ville (BPMG) pour recupération des relévés de banques"/>
    <m/>
    <n v="70000"/>
  </r>
  <r>
    <d v="2018-03-06T00:00:00"/>
    <x v="7"/>
    <s v="Versement à Baldé pour la mission de  suivi d'Audience du cas Ivoire Kamsar"/>
    <m/>
    <n v="1353000"/>
  </r>
  <r>
    <d v="2018-03-06T00:00:00"/>
    <x v="7"/>
    <s v="Frais taxi moto  bureau-Cour d'appel, suivi pour orientation du dossier Abdouramane Sidibé et Abdoul Salam Sidibé"/>
    <m/>
    <n v="65000"/>
  </r>
  <r>
    <d v="2018-03-06T00:00:00"/>
    <x v="8"/>
    <s v="Frais de fonctionnement E19 pour la semaine "/>
    <m/>
    <n v="85000"/>
  </r>
  <r>
    <d v="2018-03-06T00:00:00"/>
    <x v="9"/>
    <s v="Paiement 1ère tranche food allowance charlotte"/>
    <m/>
    <n v="500000"/>
  </r>
  <r>
    <d v="2018-03-06T00:00:00"/>
    <x v="1"/>
    <s v="Frais de deplacement taxi ville pour la recherche de Charlotte à l'Aéroport pour le Bureau"/>
    <m/>
    <n v="100000"/>
  </r>
  <r>
    <d v="2018-03-06T00:00:00"/>
    <x v="1"/>
    <s v="Paiement E-recharge pour l'équipe du bureau"/>
    <m/>
    <n v="400000"/>
  </r>
  <r>
    <d v="2018-03-07T00:00:00"/>
    <x v="5"/>
    <s v="Versement à Tamba  Bonus média du cas condamnation de trafiquants de chimpanzé à Mamou"/>
    <m/>
    <n v="200000"/>
  </r>
  <r>
    <d v="2018-03-07T00:00:00"/>
    <x v="1"/>
    <s v="Paiement de frais poubelle pour ramassage d'ordure février 2018"/>
    <m/>
    <n v="75000"/>
  </r>
  <r>
    <d v="2018-03-08T00:00:00"/>
    <x v="1"/>
    <s v="Achat d'une ampoule économique plus main d'œuvre pour fixation"/>
    <m/>
    <n v="35000"/>
  </r>
  <r>
    <d v="2018-03-08T00:00:00"/>
    <x v="1"/>
    <s v="Achat de (10) paquets d'eau minerale pour l'équipe du bureau"/>
    <m/>
    <n v="70000"/>
  </r>
  <r>
    <d v="2018-03-08T00:00:00"/>
    <x v="1"/>
    <s v="Achat de repas pour la fête du 08 mars (fête des femmes) pour le personnel du bureau"/>
    <m/>
    <n v="360000"/>
  </r>
  <r>
    <d v="2018-03-09T00:00:00"/>
    <x v="1"/>
    <s v="Frais de fonctionnement Maïmouna pour la semaine"/>
    <m/>
    <n v="70000"/>
  </r>
  <r>
    <d v="2018-03-09T00:00:00"/>
    <x v="8"/>
    <s v="Frais transport E19 (2) jours maison-bureau"/>
    <m/>
    <n v="28000"/>
  </r>
  <r>
    <d v="2018-03-09T00:00:00"/>
    <x v="3"/>
    <s v="Frais de fonctionnement Sessou pour la semaine "/>
    <m/>
    <n v="80000"/>
  </r>
  <r>
    <d v="2018-03-09T00:00:00"/>
    <x v="4"/>
    <s v="Achat de (20)l d'essence pour véh. Perso. Saïdou pour son transport maison-bureau"/>
    <m/>
    <n v="160000"/>
  </r>
  <r>
    <d v="2018-03-09T00:00:00"/>
    <x v="3"/>
    <s v="Frais taxi moto Sessou maison-bureau- centre ville (Cour d'appel) pour le suivi du cas Dédé Koivogui"/>
    <m/>
    <n v="70000"/>
  </r>
  <r>
    <d v="2018-03-10T00:00:00"/>
    <x v="9"/>
    <s v="Paiement reliquat food allowance de Mme Charlotte"/>
    <m/>
    <n v="700000"/>
  </r>
  <r>
    <d v="2018-03-10T00:00:00"/>
    <x v="1"/>
    <s v="Frais transfert/orange money pour dépôt du food allowance de Mme Charlotte"/>
    <m/>
    <n v="20000"/>
  </r>
  <r>
    <d v="2018-03-11T00:00:00"/>
    <x v="4"/>
    <s v="Achat de (20)l d'essence pour véh. Perso. Saïdou pour son transport maison-bureau"/>
    <m/>
    <n v="160000"/>
  </r>
  <r>
    <d v="2018-03-12T00:00:00"/>
    <x v="4"/>
    <s v="Achat de (20)l d'essence pour véh. Perso. Saïdou pour son transport maison-bureau"/>
    <m/>
    <n v="160000"/>
  </r>
  <r>
    <d v="2018-03-12T00:00:00"/>
    <x v="1"/>
    <s v="Frais de fonctionnement Moné  pour la semaine"/>
    <m/>
    <n v="150000"/>
  </r>
  <r>
    <d v="2018-03-12T00:00:00"/>
    <x v="2"/>
    <s v="Frais de fonctionnement Castro pour la semaine (4) jours"/>
    <m/>
    <n v="120000"/>
  </r>
  <r>
    <d v="2018-03-12T00:00:00"/>
    <x v="6"/>
    <s v="Frais de fonctionnement E37  pour la semaine "/>
    <m/>
    <n v="75000"/>
  </r>
  <r>
    <d v="2018-03-12T00:00:00"/>
    <x v="8"/>
    <s v="Frais de fonctionnement E19 pour la semaine "/>
    <m/>
    <n v="85000"/>
  </r>
  <r>
    <d v="2018-03-12T00:00:00"/>
    <x v="5"/>
    <s v="Frais de fonctionnement Tamba pour la semaine"/>
    <m/>
    <n v="50000"/>
  </r>
  <r>
    <d v="2018-03-12T00:00:00"/>
    <x v="1"/>
    <s v="Frais restauration au centre ville lors de la manifestation des grevistes à Kaloum"/>
    <m/>
    <n v="285000"/>
  </r>
  <r>
    <d v="2018-03-12T00:00:00"/>
    <x v="1"/>
    <s v="Chèque 01366744 Approvisionnement Caisse"/>
    <n v="5000000"/>
    <m/>
  </r>
  <r>
    <d v="2018-03-12T00:00:00"/>
    <x v="1"/>
    <s v="Chèque 01366746  Approvisionnement Caisse"/>
    <n v="8000000"/>
    <m/>
  </r>
  <r>
    <d v="2018-03-12T00:00:00"/>
    <x v="1"/>
    <s v="Chèque 01366748  Approvisionnement Caisse"/>
    <n v="13000000"/>
    <m/>
  </r>
  <r>
    <d v="2018-03-12T00:00:00"/>
    <x v="1"/>
    <s v="Chèque 01366749  Approvisionnement Caisse"/>
    <n v="13000000"/>
    <m/>
  </r>
  <r>
    <d v="2018-03-12T00:00:00"/>
    <x v="1"/>
    <s v="Chèque 01366750   Approvisionnement Caisse"/>
    <n v="13000000"/>
    <m/>
  </r>
  <r>
    <d v="2018-03-12T00:00:00"/>
    <x v="10"/>
    <s v="Reversement du montant  sur le compte GNF"/>
    <m/>
    <n v="39000000"/>
  </r>
  <r>
    <d v="2018-03-13T00:00:00"/>
    <x v="6"/>
    <s v="Frais taxi moto Maison-centre ville (BPMG)-bueau pour retrait "/>
    <m/>
    <n v="80000"/>
  </r>
  <r>
    <d v="2018-03-13T00:00:00"/>
    <x v="1"/>
    <s v="Chèque 01366751   Approvisionnement Caisse"/>
    <n v="13000000"/>
    <m/>
  </r>
  <r>
    <d v="2018-03-13T00:00:00"/>
    <x v="1"/>
    <s v="Chèque 01366752   Approvisionnement Caisse"/>
    <n v="13000000"/>
    <m/>
  </r>
  <r>
    <d v="2018-03-13T00:00:00"/>
    <x v="1"/>
    <s v="Chèque 01366753   Approvisionnement Caisse"/>
    <n v="13000000"/>
    <m/>
  </r>
  <r>
    <d v="2018-03-13T00:00:00"/>
    <x v="4"/>
    <s v="Paiement e-recharge pour l'équipe du bureau"/>
    <m/>
    <n v="800000"/>
  </r>
  <r>
    <d v="2018-03-13T00:00:00"/>
    <x v="4"/>
    <s v="Frais de visa Saïdou à l'Ambassade de France"/>
    <m/>
    <n v="670000"/>
  </r>
  <r>
    <d v="2018-03-13T00:00:00"/>
    <x v="4"/>
    <s v="Approvisionnement de la carte bancaire UBA pour  GALF "/>
    <m/>
    <n v="22500000"/>
  </r>
  <r>
    <d v="2018-03-15T00:00:00"/>
    <x v="1"/>
    <s v="Frais deplacement taxi ville pour les courses de chralotte et l'accompagnée à l'Aéroport"/>
    <m/>
    <n v="200000"/>
  </r>
  <r>
    <d v="2018-03-17T00:00:00"/>
    <x v="4"/>
    <s v="Achat de (20)l d'essence pour véh. Perso. Saïdou pour son transport maison-bureau"/>
    <m/>
    <n v="160000"/>
  </r>
  <r>
    <d v="2018-03-18T00:00:00"/>
    <x v="3"/>
    <s v="Versement à Sessou pour l'opération Céphalophe à Conakry"/>
    <m/>
    <n v="2000000"/>
  </r>
  <r>
    <d v="2018-03-19T00:00:00"/>
    <x v="1"/>
    <s v="Achat de  (45) l de gasoil pour le véhicule de location pour la relâche du Céphalophe au PHNG à Sidakoro (faranah)"/>
    <m/>
    <n v="360000"/>
  </r>
  <r>
    <d v="2018-03-19T00:00:00"/>
    <x v="1"/>
    <s v="Food allowance (2) jours de l'Agent des Eaux et Forêts pour la relâche du Céphalophe du PNHG"/>
    <m/>
    <n v="160000"/>
  </r>
  <r>
    <d v="2018-03-19T00:00:00"/>
    <x v="1"/>
    <s v="Food allowance (2) jours du soigneur Chimpanzé  pour la relâche du Céphalophe du PNHG"/>
    <m/>
    <n v="160000"/>
  </r>
  <r>
    <d v="2018-03-19T00:00:00"/>
    <x v="1"/>
    <s v="Achat de nouritures pour le Céphalophe en route pour sa relâche"/>
    <m/>
    <n v="40000"/>
  </r>
  <r>
    <d v="2018-03-19T00:00:00"/>
    <x v="1"/>
    <s v="Paiement 1ère  tranche main d'œuvre au soigneur du chimpanzé pour les frais de relâche de conakry au PNHG du Céphalophe "/>
    <m/>
    <n v="1000000"/>
  </r>
  <r>
    <d v="2018-03-19T00:00:00"/>
    <x v="1"/>
    <s v="Paiement facture redevance internet pour le mois de mars 2018"/>
    <m/>
    <n v="3000000"/>
  </r>
  <r>
    <d v="2018-03-19T00:00:00"/>
    <x v="1"/>
    <s v="Paiement Bonus Avocat /orange money pour la réouverture du Procès  cas Ivoire Kamsar"/>
    <m/>
    <n v="1500000"/>
  </r>
  <r>
    <d v="2018-03-19T00:00:00"/>
    <x v="1"/>
    <s v="Frais transfert/orange money  pour paiement Bonus pour la réouverture du Procès  cas Ivoire Kamsar"/>
    <m/>
    <n v="34000"/>
  </r>
  <r>
    <d v="2018-03-19T00:00:00"/>
    <x v="1"/>
    <s v="Paiement e-recharge pour l'équipe du bureau"/>
    <m/>
    <n v="400000"/>
  </r>
  <r>
    <d v="2018-03-19T00:00:00"/>
    <x v="6"/>
    <s v="Transport E37 pour transfert/orange money Bonus Avocat pour la réouverture du Procès Cas Ivoire Kamsar"/>
    <m/>
    <n v="5000"/>
  </r>
  <r>
    <d v="2018-03-19T00:00:00"/>
    <x v="1"/>
    <s v="Achat de nouritures  Céphalophe après recupération des mains des trafiquants"/>
    <m/>
    <n v="20000"/>
  </r>
  <r>
    <d v="2018-03-19T00:00:00"/>
    <x v="1"/>
    <s v="Frais  de frais de fonctionnement pour la seamine"/>
    <m/>
    <n v="70000"/>
  </r>
  <r>
    <d v="2018-03-19T00:00:00"/>
    <x v="3"/>
    <s v="Paiement 2ème tranche de formation  en Anglaire de Aïssatou Sessou"/>
    <m/>
    <n v="300000"/>
  </r>
  <r>
    <d v="2018-03-19T00:00:00"/>
    <x v="8"/>
    <s v="Frais de fonctionnement E19 pour la semaine "/>
    <m/>
    <n v="85000"/>
  </r>
  <r>
    <d v="2018-03-19T00:00:00"/>
    <x v="8"/>
    <s v="Paiement Bonus E19 pour l'opération du Céphalophe à Conkary"/>
    <m/>
    <n v="500000"/>
  </r>
  <r>
    <d v="2018-03-20T00:00:00"/>
    <x v="6"/>
    <s v="Transport des participants  Bureau-restaurant  (&quot;le Pavé&quot;) pour l'interview de la section des juristes"/>
    <m/>
    <n v="30000"/>
  </r>
  <r>
    <d v="2018-03-20T00:00:00"/>
    <x v="6"/>
    <s v="Frais taxi moto bureau-centre ville pour achat des tubes d'encres pour l'emprimante"/>
    <m/>
    <n v="70000"/>
  </r>
  <r>
    <d v="2018-03-20T00:00:00"/>
    <x v="4"/>
    <s v="Frais d'hôtel, food allowance et taxi en France (850 Euro)"/>
    <m/>
    <n v="9500000"/>
  </r>
  <r>
    <d v="2018-03-20T00:00:00"/>
    <x v="1"/>
    <s v="Achat de (4) tubes d'encres pour  imprimante"/>
    <m/>
    <n v="1800000"/>
  </r>
  <r>
    <d v="2018-03-20T00:00:00"/>
    <x v="4"/>
    <s v="Achat de (20)l d'essence pour véh. Perso. Saïdou pour son transport maison-bureau"/>
    <m/>
    <n v="160000"/>
  </r>
  <r>
    <d v="2018-03-20T00:00:00"/>
    <x v="4"/>
    <s v="Frais taxi moto Saïdou Bureau centre ville et à Ratoma pour diverses courses et interview des candidats juristes"/>
    <m/>
    <n v="70000"/>
  </r>
  <r>
    <d v="2018-03-20T00:00:00"/>
    <x v="1"/>
    <s v="Achat de (52)l de gasoil pour pour le véhicule de location pour la relâche du Céphalophe au PHNG à Sidakoro (faranah)"/>
    <m/>
    <n v="416000"/>
  </r>
  <r>
    <d v="2018-03-20T00:00:00"/>
    <x v="1"/>
    <s v="Achat de  nouritures d'une semaine du  Céphalophe en route pour sa relâche"/>
    <m/>
    <n v="200000"/>
  </r>
  <r>
    <d v="2018-03-21T00:00:00"/>
    <x v="1"/>
    <s v="Achat de (20)l de gasoil pour pour le véhicule de location pour la relâche du Céphalophe au PHNG à Sidakoro (faranah)"/>
    <m/>
    <n v="160000"/>
  </r>
  <r>
    <d v="2018-03-21T00:00:00"/>
    <x v="1"/>
    <s v="Paiement reliquat  main d'œuvre frais de relâche du Céphalophe de Conakry au PNHG"/>
    <m/>
    <n v="400000"/>
  </r>
  <r>
    <d v="2018-03-21T00:00:00"/>
    <x v="6"/>
    <s v="Frais taxi moto Maison-centre ville (BPMG)-bueau pour retrait "/>
    <m/>
    <n v="70000"/>
  </r>
  <r>
    <d v="2018-03-21T00:00:00"/>
    <x v="1"/>
    <s v="Chèque 01366754   Approvisionnement Caisse"/>
    <n v="10000000"/>
    <m/>
  </r>
  <r>
    <d v="2018-03-21T00:00:00"/>
    <x v="5"/>
    <s v="Paiement Bonus média pour l'arrêtation de (3) trafiquants du Céphalophe à Conakry"/>
    <m/>
    <n v="600000"/>
  </r>
  <r>
    <d v="2018-03-21T00:00:00"/>
    <x v="5"/>
    <s v="Versement à Tamba Frais mission suivi Audience, communication, sensibilisation dans le cadre de la lutte contre la criminalité faunique"/>
    <m/>
    <n v="581500"/>
  </r>
  <r>
    <d v="2018-03-21T00:00:00"/>
    <x v="8"/>
    <s v="Versement à E19 pour frais d'enquête à Labé"/>
    <m/>
    <n v="1248500"/>
  </r>
  <r>
    <d v="2018-03-21T00:00:00"/>
    <x v="6"/>
    <s v="Versement à E37  pour frais d'enquête à Faranah"/>
    <m/>
    <n v="2521200"/>
  </r>
  <r>
    <d v="2018-03-21T00:00:00"/>
    <x v="1"/>
    <s v="Paiement Bonus de 'Agent des Eaux et Forêts pour la relâche du Céphalophe au PNHG à Sidakoro"/>
    <m/>
    <n v="300000"/>
  </r>
  <r>
    <d v="2018-03-21T00:00:00"/>
    <x v="1"/>
    <s v="Paiement frais location véhicule (2) jours Conakry-Faranah (PHNG à Sidakoro)"/>
    <m/>
    <n v="1700000"/>
  </r>
  <r>
    <d v="2018-03-21T00:00:00"/>
    <x v="5"/>
    <s v="Transfert/orange money à Tamba complement Frais mission suivi Audience, communication, sensibilisation dans le cadre de la lutte contre la criminalité faunique"/>
    <m/>
    <n v="1150000"/>
  </r>
  <r>
    <d v="2018-03-21T00:00:00"/>
    <x v="1"/>
    <s v="Frais transfert/orange money depot à Tamba  pour suivi Audience, communication, sensibilisation dans le cadre de la lutte contre la criminalité faunique"/>
    <m/>
    <n v="34000"/>
  </r>
  <r>
    <d v="2018-03-21T00:00:00"/>
    <x v="4"/>
    <s v="Frais taxi moto bureau-centre ville pour diverse courses"/>
    <m/>
    <n v="70000"/>
  </r>
  <r>
    <d v="2018-03-21T00:00:00"/>
    <x v="2"/>
    <s v="Frais taxi moto bureau-DNEF POUR PAIEMENT Bonus Agent des Eaux et Forêts pour la relâche du Céphalophe"/>
    <m/>
    <n v="60000"/>
  </r>
  <r>
    <d v="2018-03-21T00:00:00"/>
    <x v="3"/>
    <s v="Frais taxi moto maison-centre ville (BPMG)-bueau pour dépôt de lettre pour virment salaire mars 2018"/>
    <m/>
    <n v="70000"/>
  </r>
  <r>
    <d v="2018-03-21T00:00:00"/>
    <x v="6"/>
    <s v="Frais transport bureau-cabine orange money pour dépôt d'argent à Tamba  pour suivi Audience, communication, sensibilisation dans le cadre de la lutte contre la criminalité faunique"/>
    <m/>
    <n v="5000"/>
  </r>
  <r>
    <d v="2018-03-21T00:00:00"/>
    <x v="11"/>
    <s v="Frais de transport (3) maison-bureau"/>
    <m/>
    <n v="30000"/>
  </r>
  <r>
    <d v="2018-03-23T00:00:00"/>
    <x v="1"/>
    <s v="Paiement facture n°003/071BSPS mars 2018 pour frais de gardiennage bureau/ (2) Agents nuit et jour"/>
    <m/>
    <n v="2000000"/>
  </r>
  <r>
    <d v="2018-03-23T00:00:00"/>
    <x v="1"/>
    <s v="Achat de (2) serpières pour nettoyage bureau"/>
    <m/>
    <n v="30000"/>
  </r>
  <r>
    <d v="2018-03-23T00:00:00"/>
    <x v="2"/>
    <s v="Transport bureau-retaurant &quot;le Pavé&quot; pour l'interview des candidats en enquête"/>
    <m/>
    <n v="30000"/>
  </r>
  <r>
    <d v="2018-03-23T00:00:00"/>
    <x v="2"/>
    <s v="Frais de fonctionnement Castro pour la semaine "/>
    <m/>
    <n v="150000"/>
  </r>
  <r>
    <d v="2018-03-23T00:00:00"/>
    <x v="3"/>
    <s v="Frais de fonctionnement Sessou pour la semaine "/>
    <m/>
    <n v="80000"/>
  </r>
  <r>
    <d v="2018-03-23T00:00:00"/>
    <x v="1"/>
    <s v="Frais de fonctionnement Moné  pour la semaine"/>
    <m/>
    <n v="150000"/>
  </r>
  <r>
    <d v="2018-03-26T00:00:00"/>
    <x v="1"/>
    <s v="Achat d'un paquet de bic bleu pour le bureau"/>
    <m/>
    <n v="30000"/>
  </r>
  <r>
    <d v="2018-03-26T00:00:00"/>
    <x v="1"/>
    <s v="Achat d'une clée USB 4GB"/>
    <m/>
    <n v="50000"/>
  </r>
  <r>
    <d v="2018-03-26T00:00:00"/>
    <x v="11"/>
    <s v="Frais de fonctionnement Chérif pour (4) jours"/>
    <m/>
    <n v="40000"/>
  </r>
  <r>
    <d v="2018-03-26T00:00:00"/>
    <x v="1"/>
    <s v="Frais transport bureau-centre ville (BPMG) pour retrait"/>
    <m/>
    <n v="70000"/>
  </r>
  <r>
    <d v="2018-03-26T00:00:00"/>
    <x v="1"/>
    <s v="Paiement main d'œuvre entretienet arrogeage des fleures de la cours du bureau"/>
    <m/>
    <n v="100000"/>
  </r>
  <r>
    <d v="2018-03-26T00:00:00"/>
    <x v="1"/>
    <s v="Chèque 01366755   Approvisionnement Caisse"/>
    <n v="10000000"/>
    <m/>
  </r>
  <r>
    <d v="2018-03-26T00:00:00"/>
    <x v="8"/>
    <s v="Transfert/orange money à E19 (2 500 000 GNF)  en enquête à Labé"/>
    <m/>
    <n v="2500000"/>
  </r>
  <r>
    <d v="2018-03-26T00:00:00"/>
    <x v="1"/>
    <s v="Frais transfert/orange money à E19 (2 500 000 GNF) en enquête à Labé"/>
    <m/>
    <n v="55000"/>
  </r>
  <r>
    <d v="2018-03-26T00:00:00"/>
    <x v="2"/>
    <s v="Frais taxi moto Castro bureau-centre ville pour récuperation de la réquisition des numéros des Cubin"/>
    <m/>
    <n v="70000"/>
  </r>
  <r>
    <d v="2018-03-26T00:00:00"/>
    <x v="3"/>
    <s v="Frais taxi moto bureau-DNEF pour récuperation du reçu de paiement de l'amende des trafiquants du Céphalophe à la Direction Nationale des Eausx et Forêts"/>
    <m/>
    <n v="60000"/>
  </r>
  <r>
    <d v="2018-03-26T00:00:00"/>
    <x v="2"/>
    <s v="Transport bureau-Bambeto pour faire un constat des lieux par les manifestants de la  journée ville morte declarée par l'Oposition Républicaine Guinéennepour information"/>
    <m/>
    <n v="20000"/>
  </r>
  <r>
    <d v="2018-03-27T00:00:00"/>
    <x v="1"/>
    <s v="Paiement e-recharge pour l'équipe du bureau"/>
    <m/>
    <n v="400000"/>
  </r>
  <r>
    <d v="2018-03-27T00:00:00"/>
    <x v="6"/>
    <s v="Transfert/orange money à E37 (1 680 000 GNF)  en enquête à Faranah"/>
    <m/>
    <n v="1680000"/>
  </r>
  <r>
    <d v="2018-03-27T00:00:00"/>
    <x v="1"/>
    <s v="Frais detTransfert/orange money à E37 (1 680 000 GNF)  en enquête à Faranah"/>
    <m/>
    <n v="34000"/>
  </r>
  <r>
    <d v="2018-03-27T00:00:00"/>
    <x v="5"/>
    <s v="Versement à Tamba pour Paiement des Bonus média pour la condamnation des peines d'emprisonnement fermes par le TPI de Boké  de (3) trafiquants pour trafic d'ivoire sculptés"/>
    <m/>
    <n v="600000"/>
  </r>
  <r>
    <d v="2018-03-28T00:00:00"/>
    <x v="5"/>
    <s v="Frais taxi moto bureau-centre ville pour récuperation des journaux"/>
    <m/>
    <n v="60000"/>
  </r>
  <r>
    <d v="2018-03-28T00:00:00"/>
    <x v="7"/>
    <s v="Frais transport TPI Kaloum-Cours d'appel-bureau pour suivi juridique des cas Abdouramane Sidibé et Bébé chimpanzé  Sierra"/>
    <m/>
    <n v="40000"/>
  </r>
  <r>
    <d v="2018-03-28T00:00:00"/>
    <x v="1"/>
    <s v="Achat d'une puce Areeba pour enquête"/>
    <m/>
    <n v="10000"/>
  </r>
  <r>
    <d v="2018-03-29T00:00:00"/>
    <x v="2"/>
    <s v="Frais transport maison-DNEF pour la formation des Agents du corps des conservations de la nature à la technique de redaction de Procès Verbal (PV)"/>
    <m/>
    <n v="50000"/>
  </r>
  <r>
    <d v="2018-03-29T00:00:00"/>
    <x v="3"/>
    <s v="Frais transport maison-DNEF pour la formation des Agents du corps des conservations de la nature à la technique de redaction de Procès Verbal (PV)"/>
    <m/>
    <n v="60000"/>
  </r>
  <r>
    <d v="2018-03-29T00:00:00"/>
    <x v="3"/>
    <s v="Versement à Sessou les frais de suivi juridique cas abattage d'une panthère  à Dabola"/>
    <m/>
    <n v="1500000"/>
  </r>
  <r>
    <d v="2018-03-29T00:00:00"/>
    <x v="2"/>
    <s v="Versement à Castro les frais pour l'opération cas peaux de piton et  suivi juridique à Faranah"/>
    <m/>
    <n v="4000000"/>
  </r>
  <r>
    <d v="2018-03-29T00:00:00"/>
    <x v="3"/>
    <s v="Frais de photocopie et réliure documents juridique pour suivi cas abattage d'une panthère à Dabola et opération cas peaux de piton à Faranah"/>
    <m/>
    <n v="260000"/>
  </r>
  <r>
    <d v="2018-03-29T00:00:00"/>
    <x v="2"/>
    <s v="Transport Castro maison-bureau (1) jour"/>
    <m/>
    <n v="30000"/>
  </r>
  <r>
    <d v="2018-03-30T00:00:00"/>
    <x v="1"/>
    <s v="Chèque 01455106   Approvisionnement Caisse"/>
    <n v="10000000"/>
    <m/>
  </r>
  <r>
    <d v="2018-03-30T00:00:00"/>
    <x v="1"/>
    <s v="Chèque 01455107   Approvisionnement Caisse"/>
    <n v="7000000"/>
    <m/>
  </r>
  <r>
    <d v="2018-03-30T00:00:00"/>
    <x v="1"/>
    <s v="Paiement salaire Mars 2018  Maîmouna Baldé pour l'entretien des bureaux"/>
    <m/>
    <n v="500000"/>
  </r>
  <r>
    <d v="2018-03-30T00:00:00"/>
    <x v="1"/>
    <s v="Frais de fonctionnement Maïmouna pour la semaine"/>
    <m/>
    <n v="70000"/>
  </r>
  <r>
    <d v="2018-03-30T00:00:00"/>
    <x v="1"/>
    <s v="Transfert/orange money à l'Agent de faune Alpha Oumar Diallo pour transport et food allowance pour suivi cas abattage d'une panthère à Dabola"/>
    <m/>
    <n v="600000"/>
  </r>
  <r>
    <d v="2018-03-30T00:00:00"/>
    <x v="1"/>
    <s v="Frais transfert/orange money à l'Agent de faune Alpha Oumar Diallo pour transport et food allowance pour suivi cas abattage d'une panthère à Dabola"/>
    <m/>
    <n v="20000"/>
  </r>
  <r>
    <d v="2018-03-30T00:00:00"/>
    <x v="5"/>
    <s v="Frais transport bureau-belle vue (BPMG) pour retrait appro caisse bureau"/>
    <m/>
    <n v="40000"/>
  </r>
  <r>
    <d v="2018-03-30T00:00:00"/>
    <x v="1"/>
    <s v="Achat de (10) paquets d'eau minerale pour l'équipe du bureau"/>
    <m/>
    <n v="70000"/>
  </r>
  <r>
    <d v="2018-03-30T00:00:00"/>
    <x v="5"/>
    <s v="Frais transport maison-madina pour la maitenance sur le retro projecteur"/>
    <m/>
    <n v="40000"/>
  </r>
  <r>
    <d v="2018-03-30T00:00:00"/>
    <x v="1"/>
    <s v="Achat de E-recharge pour l'équipe du bureau"/>
    <m/>
    <n v="400000"/>
  </r>
  <r>
    <d v="2018-03-30T00:00:00"/>
    <x v="1"/>
    <s v="Paiement Fact GS185 Internet Redevance mensuelle Avril2018"/>
    <m/>
    <n v="3000000"/>
  </r>
  <r>
    <d v="2018-03-30T00:00:00"/>
    <x v="12"/>
    <s v="Achat de (10) litres d'essence pour voiture perso. Transport maison-bureau"/>
    <m/>
    <n v="80000"/>
  </r>
  <r>
    <d v="2018-03-30T00:00:00"/>
    <x v="2"/>
    <s v="Transfert par orange money à Castro complement frais opération peau de piton à Faranah"/>
    <m/>
    <n v="4300000"/>
  </r>
  <r>
    <d v="2018-03-30T00:00:00"/>
    <x v="1"/>
    <s v="Frais transfert par orange money à Castro complement frais opération peau de piton à Faranah"/>
    <m/>
    <n v="34000"/>
  </r>
  <r>
    <d v="2018-03-30T00:00:00"/>
    <x v="3"/>
    <s v="Transfert par orange money à Sessou  complement frais  suivi juridique abattage Dabola"/>
    <m/>
    <n v="2000000"/>
  </r>
  <r>
    <d v="2018-03-30T00:00:00"/>
    <x v="1"/>
    <s v="frais de transfert par orange money à Sessou  complement frais  suivi juridique abattage Dabola"/>
    <m/>
    <n v="34000"/>
  </r>
  <r>
    <d v="2018-03-30T00:00:00"/>
    <x v="3"/>
    <s v="Transfert par orange money à Sessou  complement frais  suivi juridique abattage Dabola"/>
    <m/>
    <n v="100000"/>
  </r>
  <r>
    <d v="2018-03-30T00:00:00"/>
    <x v="1"/>
    <s v="frais de transfert par orange money à Sessou  complement frais  suivi juridique abattage Dabola"/>
    <m/>
    <n v="5000"/>
  </r>
  <r>
    <d v="2018-03-30T00:00:00"/>
    <x v="4"/>
    <s v="Achat de (20)l d'essence pour véh. Perso. Saïdou pour son transport maison-bureau"/>
    <m/>
    <n v="16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2">
  <r>
    <d v="2018-03-01T00:00:00"/>
    <s v="Frais taxi moto A/R bureau-Interpol pour réquisition numéro Cubin"/>
    <x v="0"/>
    <x v="0"/>
    <n v="70000"/>
    <x v="0"/>
    <x v="0"/>
    <s v="18/03/GALFPC326"/>
    <s v="Oui"/>
    <n v="7.7777777777777777"/>
    <n v="9000"/>
  </r>
  <r>
    <d v="2018-03-01T00:00:00"/>
    <s v="Taxi bureau-maison"/>
    <x v="0"/>
    <x v="1"/>
    <n v="15000"/>
    <x v="1"/>
    <x v="0"/>
    <s v="18/03/GALF"/>
    <s v="Oui"/>
    <n v="1.6666666666666667"/>
    <n v="9000"/>
  </r>
  <r>
    <d v="2018-03-01T00:00:00"/>
    <s v="Taxi maison-bureau(AR)"/>
    <x v="0"/>
    <x v="2"/>
    <n v="10000"/>
    <x v="2"/>
    <x v="0"/>
    <s v="18/03/GALF"/>
    <s v="Oui"/>
    <n v="1.1111111111111112"/>
    <n v="9000"/>
  </r>
  <r>
    <d v="2018-03-01T00:00:00"/>
    <s v="Transport Maison-Bureau AR"/>
    <x v="0"/>
    <x v="1"/>
    <n v="15000"/>
    <x v="3"/>
    <x v="0"/>
    <s v="18/02/GALFPC294"/>
    <s v="Oui"/>
    <n v="1.6666666666666667"/>
    <n v="9000"/>
  </r>
  <r>
    <d v="2018-03-01T00:00:00"/>
    <s v="Taxi maison-bureau A/R"/>
    <x v="0"/>
    <x v="0"/>
    <n v="16000"/>
    <x v="4"/>
    <x v="0"/>
    <s v="18/03/GALF"/>
    <s v="Oui"/>
    <n v="1.7777777777777777"/>
    <n v="9000"/>
  </r>
  <r>
    <d v="2018-03-01T00:00:00"/>
    <s v="Paiement Bonus pour réquisition numéro de téléphone trafiquants (Cubin)"/>
    <x v="1"/>
    <x v="0"/>
    <n v="180000"/>
    <x v="5"/>
    <x v="0"/>
    <s v="18/03/GALFPC325"/>
    <s v="Oui"/>
    <n v="20"/>
    <n v="9000"/>
  </r>
  <r>
    <d v="2018-03-02T00:00:00"/>
    <s v="Taxi bureau-maison"/>
    <x v="0"/>
    <x v="1"/>
    <n v="15000"/>
    <x v="1"/>
    <x v="0"/>
    <s v="18/03/GALF"/>
    <s v="Oui"/>
    <n v="1.6666666666666667"/>
    <n v="9000"/>
  </r>
  <r>
    <d v="2018-03-02T00:00:00"/>
    <s v="Transport Maison-Bureau AR"/>
    <x v="0"/>
    <x v="1"/>
    <n v="15000"/>
    <x v="3"/>
    <x v="0"/>
    <s v="18/02/GALFPC294"/>
    <s v="Oui"/>
    <n v="1.6666666666666667"/>
    <n v="9000"/>
  </r>
  <r>
    <d v="2018-03-02T00:00:00"/>
    <s v="Taxi maison-bureau A/R"/>
    <x v="0"/>
    <x v="0"/>
    <n v="16000"/>
    <x v="4"/>
    <x v="0"/>
    <s v="18/03/GALF"/>
    <s v="Oui"/>
    <n v="1.7777777777777777"/>
    <n v="9000"/>
  </r>
  <r>
    <d v="2018-03-02T00:00:00"/>
    <s v="Frais de fonctionnement Maïmouna pour la semaine"/>
    <x v="0"/>
    <x v="3"/>
    <n v="70000"/>
    <x v="5"/>
    <x v="0"/>
    <s v="18/03/GALFPC327"/>
    <s v="Oui"/>
    <n v="7.7777777777777777"/>
    <n v="9000"/>
  </r>
  <r>
    <d v="2018-03-05T00:00:00"/>
    <s v="Transport maison-bureau "/>
    <x v="0"/>
    <x v="0"/>
    <n v="30000"/>
    <x v="0"/>
    <x v="0"/>
    <s v="18/03/GALFPC330"/>
    <s v="Oui"/>
    <n v="3.3333333333333335"/>
    <n v="9000"/>
  </r>
  <r>
    <d v="2018-03-05T00:00:00"/>
    <s v="Taxi bureau-maison"/>
    <x v="0"/>
    <x v="1"/>
    <n v="17000"/>
    <x v="1"/>
    <x v="0"/>
    <s v="18/03/GALFPC346"/>
    <s v="Oui"/>
    <n v="1.8888888888888888"/>
    <n v="9000"/>
  </r>
  <r>
    <d v="2018-03-05T00:00:00"/>
    <s v="Taxi maison-bureau(AR)"/>
    <x v="0"/>
    <x v="2"/>
    <n v="10000"/>
    <x v="2"/>
    <x v="0"/>
    <s v="18/03/GALF"/>
    <s v="Oui"/>
    <n v="1.1111111111111112"/>
    <n v="9000"/>
  </r>
  <r>
    <d v="2018-03-05T00:00:00"/>
    <s v="Transport Maison-Bureau AR"/>
    <x v="0"/>
    <x v="1"/>
    <n v="15000"/>
    <x v="3"/>
    <x v="0"/>
    <s v="18/03/GALFPC334"/>
    <s v="Oui"/>
    <n v="1.6666666666666667"/>
    <n v="9000"/>
  </r>
  <r>
    <d v="2018-03-05T00:00:00"/>
    <s v="Taxi moto bureau cour d'appel pour le suivi de l'audience lancinet doumbouya"/>
    <x v="0"/>
    <x v="0"/>
    <n v="70000"/>
    <x v="4"/>
    <x v="0"/>
    <s v="18/03/GALFPC328"/>
    <s v="Oui"/>
    <n v="7.7777777777777777"/>
    <n v="9000"/>
  </r>
  <r>
    <d v="2018-03-05T00:00:00"/>
    <s v="Taxi maison-bureau A/R"/>
    <x v="0"/>
    <x v="0"/>
    <n v="16000"/>
    <x v="4"/>
    <x v="0"/>
    <s v="18/03/GALF"/>
    <s v="Oui"/>
    <n v="1.7777777777777777"/>
    <n v="9000"/>
  </r>
  <r>
    <d v="2018-03-05T00:00:00"/>
    <s v=" Taxi moto ratoma -maison centrale pour verification de la date de sortie de lancinet doumbouya"/>
    <x v="0"/>
    <x v="0"/>
    <n v="70000"/>
    <x v="4"/>
    <x v="0"/>
    <s v="18/03/GALFPC335"/>
    <s v="Oui"/>
    <n v="7.7777777777777777"/>
    <n v="9000"/>
  </r>
  <r>
    <d v="2018-03-05T00:00:00"/>
    <s v="Frais de fonctionnement  Moné pour la semaine "/>
    <x v="0"/>
    <x v="3"/>
    <n v="150000"/>
    <x v="5"/>
    <x v="0"/>
    <s v="18/03/GALFPC333"/>
    <s v="Oui"/>
    <n v="16.666666666666668"/>
    <n v="9000"/>
  </r>
  <r>
    <d v="2018-03-05T00:00:00"/>
    <s v="Paiement  salaire Castro février 2018"/>
    <x v="2"/>
    <x v="0"/>
    <n v="2913750"/>
    <x v="5"/>
    <x v="0"/>
    <s v="18/03/GALFPC337"/>
    <s v="Oui"/>
    <n v="323.75"/>
    <n v="9000"/>
  </r>
  <r>
    <d v="2018-03-05T00:00:00"/>
    <s v="Paiement salaire Tamba février 2018"/>
    <x v="2"/>
    <x v="2"/>
    <n v="2613750"/>
    <x v="5"/>
    <x v="0"/>
    <s v="18/03/GALFPC338"/>
    <s v="Oui"/>
    <n v="290.41666666666669"/>
    <n v="9000"/>
  </r>
  <r>
    <d v="2018-03-05T00:00:00"/>
    <s v="Paiement salaire Baldé  février 2018"/>
    <x v="2"/>
    <x v="0"/>
    <n v="2213750"/>
    <x v="5"/>
    <x v="0"/>
    <s v="18/03/GALFPC339"/>
    <s v="Oui"/>
    <n v="245.97222222222223"/>
    <n v="9000"/>
  </r>
  <r>
    <d v="2018-03-05T00:00:00"/>
    <s v="Paiement salaire Sessou février 2018"/>
    <x v="2"/>
    <x v="0"/>
    <n v="2213750"/>
    <x v="5"/>
    <x v="0"/>
    <s v="18/03/GALFPC340"/>
    <s v="Oui"/>
    <n v="245.97222222222223"/>
    <n v="9000"/>
  </r>
  <r>
    <d v="2018-03-05T00:00:00"/>
    <s v="Paiement salaire E37 février 2018"/>
    <x v="2"/>
    <x v="1"/>
    <n v="2000000"/>
    <x v="5"/>
    <x v="0"/>
    <s v="18/03/GALFPC341"/>
    <s v="Oui"/>
    <n v="222.22222222222223"/>
    <n v="9000"/>
  </r>
  <r>
    <d v="2018-03-05T00:00:00"/>
    <s v="Paiement salaire E19 février 2018"/>
    <x v="2"/>
    <x v="1"/>
    <n v="1600000"/>
    <x v="5"/>
    <x v="0"/>
    <s v="18/03/GALFPC342"/>
    <s v="Oui"/>
    <n v="177.77777777777777"/>
    <n v="9000"/>
  </r>
  <r>
    <d v="2018-03-05T00:00:00"/>
    <s v="Frais taxi moto Moné bureau-centre ville (BPMG) pour recupération des relévés de banques"/>
    <x v="0"/>
    <x v="3"/>
    <n v="70000"/>
    <x v="5"/>
    <x v="0"/>
    <s v="18/03/GALFPC343"/>
    <s v="Oui"/>
    <n v="7.7777777777777777"/>
    <n v="9000"/>
  </r>
  <r>
    <d v="2018-03-05T00:00:00"/>
    <s v="Achat de (20)l d'essence pour véh. Perso. Saïdou pour son transport maison-bureau"/>
    <x v="3"/>
    <x v="4"/>
    <n v="160000"/>
    <x v="6"/>
    <x v="0"/>
    <s v="18/03/GALFPC329"/>
    <s v="Oui"/>
    <n v="17.777777777777779"/>
    <n v="9000"/>
  </r>
  <r>
    <d v="2018-03-05T00:00:00"/>
    <s v="Achat de produit pharmaceutique (Oxopen) pour Mr Saïdou"/>
    <x v="2"/>
    <x v="4"/>
    <n v="77000"/>
    <x v="6"/>
    <x v="0"/>
    <s v="18/03/GALFPC336"/>
    <s v="Oui"/>
    <n v="8.5555555555555554"/>
    <n v="9000"/>
  </r>
  <r>
    <d v="2018-03-05T00:00:00"/>
    <s v="Paiement salaire Février Comptable"/>
    <x v="4"/>
    <x v="5"/>
    <n v="4313750"/>
    <x v="7"/>
    <x v="0"/>
    <s v="18/03/GALF"/>
    <s v="Oui"/>
    <n v="479.30555555555554"/>
    <n v="9000"/>
  </r>
  <r>
    <d v="2018-03-06T00:00:00"/>
    <s v="Taxi moto bureau-cour d'appel pour  suivi  orientation du dossier Abdouramane Sidibé et Abdoul salam sidibé."/>
    <x v="0"/>
    <x v="0"/>
    <n v="65000"/>
    <x v="8"/>
    <x v="0"/>
    <s v="18/03/GALFPC345"/>
    <s v="Oui"/>
    <n v="7.2222222222222223"/>
    <n v="9000"/>
  </r>
  <r>
    <d v="2018-03-06T00:00:00"/>
    <s v="Taxi moto bureau-Gare routière pour boké, cas ivoire  kamsar"/>
    <x v="0"/>
    <x v="0"/>
    <n v="5000"/>
    <x v="8"/>
    <x v="0"/>
    <s v="18/03/GALFPC344R17"/>
    <s v="Oui"/>
    <n v="0.55555555555555558"/>
    <n v="9000"/>
  </r>
  <r>
    <d v="2018-03-06T00:00:00"/>
    <s v="Transport Conakry- Boké pour suivi d'audience, cas Ivoire, kamsar."/>
    <x v="0"/>
    <x v="0"/>
    <n v="60000"/>
    <x v="8"/>
    <x v="0"/>
    <s v="18/03/GALFPC344R05"/>
    <s v="Oui"/>
    <n v="6.666666666666667"/>
    <n v="9000"/>
  </r>
  <r>
    <d v="2018-03-06T00:00:00"/>
    <s v="Food allowence, cas ivoire, kamsar"/>
    <x v="5"/>
    <x v="0"/>
    <n v="80000"/>
    <x v="8"/>
    <x v="0"/>
    <s v="18/03/GALFPC344R19"/>
    <s v="Oui"/>
    <n v="8.8888888888888893"/>
    <n v="9000"/>
  </r>
  <r>
    <d v="2018-03-06T00:00:00"/>
    <s v="Taxi moto, Gare-routière de Boké- Hotel"/>
    <x v="0"/>
    <x v="0"/>
    <n v="5000"/>
    <x v="8"/>
    <x v="0"/>
    <s v="18/03/GALFPC344R20"/>
    <s v="Oui"/>
    <n v="0.55555555555555558"/>
    <n v="9000"/>
  </r>
  <r>
    <d v="2018-03-06T00:00:00"/>
    <s v="Transport maison-bureau "/>
    <x v="0"/>
    <x v="0"/>
    <n v="30000"/>
    <x v="0"/>
    <x v="0"/>
    <s v="18/03/GALFPC330"/>
    <s v="Oui"/>
    <n v="3.3333333333333335"/>
    <n v="9000"/>
  </r>
  <r>
    <d v="2018-03-06T00:00:00"/>
    <s v="Paiement 1ère tranche food allowance charlotte"/>
    <x v="5"/>
    <x v="4"/>
    <n v="500000"/>
    <x v="9"/>
    <x v="0"/>
    <s v="18/03/GALFPC347"/>
    <s v="Oui"/>
    <n v="55.555555555555557"/>
    <n v="9000"/>
  </r>
  <r>
    <d v="2018-03-06T00:00:00"/>
    <s v="Dépalecement taxi moto maison en ville et bureau pour récupération de journaux cas condamnation de trafiquants de chimpanzés à mamou"/>
    <x v="0"/>
    <x v="2"/>
    <n v="60000"/>
    <x v="2"/>
    <x v="0"/>
    <s v="18/03/GALFPC332"/>
    <s v="Oui"/>
    <n v="6.666666666666667"/>
    <n v="9000"/>
  </r>
  <r>
    <d v="2018-03-06T00:00:00"/>
    <s v="Transport Maison-Bureau AR"/>
    <x v="0"/>
    <x v="1"/>
    <n v="15000"/>
    <x v="3"/>
    <x v="0"/>
    <s v="18/03/GALFPC334"/>
    <s v="Oui"/>
    <n v="1.6666666666666667"/>
    <n v="9000"/>
  </r>
  <r>
    <d v="2018-03-06T00:00:00"/>
    <s v="Taxi maison-bureau A/R"/>
    <x v="0"/>
    <x v="0"/>
    <n v="16000"/>
    <x v="4"/>
    <x v="0"/>
    <s v="18/03/GALF"/>
    <s v="Oui"/>
    <n v="1.7777777777777777"/>
    <n v="9000"/>
  </r>
  <r>
    <d v="2018-03-06T00:00:00"/>
    <s v="Frais de deplacement taxi ville pour la recherche de Charlotte à l'Aéroport pour le Bureau"/>
    <x v="0"/>
    <x v="3"/>
    <n v="100000"/>
    <x v="5"/>
    <x v="0"/>
    <s v="18/03/GALFPC348"/>
    <s v="Oui"/>
    <n v="11.111111111111111"/>
    <n v="9000"/>
  </r>
  <r>
    <d v="2018-03-06T00:00:00"/>
    <s v="Paiement E-recharge pour l'équipe du bureau"/>
    <x v="6"/>
    <x v="3"/>
    <n v="400000"/>
    <x v="5"/>
    <x v="0"/>
    <s v="18/03/GALFPC349"/>
    <s v="Oui"/>
    <n v="44.444444444444443"/>
    <n v="9000"/>
  </r>
  <r>
    <d v="2018-03-07T00:00:00"/>
    <s v="Food allowence, cas ivoire, kamsar"/>
    <x v="5"/>
    <x v="0"/>
    <n v="80000"/>
    <x v="8"/>
    <x v="0"/>
    <s v="18/03/GALFPC344R26"/>
    <s v="Oui"/>
    <n v="8.8888888888888893"/>
    <n v="9000"/>
  </r>
  <r>
    <d v="2018-03-07T00:00:00"/>
    <s v="Frais d'Hotel une nuitée "/>
    <x v="5"/>
    <x v="0"/>
    <n v="250000"/>
    <x v="8"/>
    <x v="0"/>
    <s v="18/03/GALFPC344Fact14"/>
    <s v="Oui"/>
    <n v="27.777777777777779"/>
    <n v="9000"/>
  </r>
  <r>
    <d v="2018-03-07T00:00:00"/>
    <s v="Food allowence de l'Avocat, cas ivoire, kamsar"/>
    <x v="5"/>
    <x v="0"/>
    <n v="200000"/>
    <x v="8"/>
    <x v="0"/>
    <s v="18/03/GALFPC344R21"/>
    <s v="Oui"/>
    <n v="22.222222222222221"/>
    <n v="9000"/>
  </r>
  <r>
    <d v="2018-03-07T00:00:00"/>
    <s v="Frais de carburant de l'Avocat Conakry-BokéA/R"/>
    <x v="0"/>
    <x v="0"/>
    <n v="480000"/>
    <x v="8"/>
    <x v="0"/>
    <s v="18/03/GALFPC344R22"/>
    <s v="Oui"/>
    <n v="53.333333333333336"/>
    <n v="9000"/>
  </r>
  <r>
    <d v="2018-03-07T00:00:00"/>
    <s v="Taxi moto, Hotel  kakandé- TPI de Boké"/>
    <x v="0"/>
    <x v="0"/>
    <n v="2000"/>
    <x v="8"/>
    <x v="0"/>
    <s v="18/03/GALFPC344R23"/>
    <s v="Oui"/>
    <n v="0.22222222222222221"/>
    <n v="9000"/>
  </r>
  <r>
    <d v="2018-03-07T00:00:00"/>
    <s v="Taxi moto, TPI de Boké-Prestation, pour photocopie de l'analyse juridique,cas ivoire pour l'Avocat A/R."/>
    <x v="0"/>
    <x v="0"/>
    <n v="5000"/>
    <x v="8"/>
    <x v="0"/>
    <s v="18/03/GALFPC344R24"/>
    <s v="Oui"/>
    <n v="0.55555555555555558"/>
    <n v="9000"/>
  </r>
  <r>
    <d v="2018-03-07T00:00:00"/>
    <s v="Taxi moto, Hotel-gare routière Boké"/>
    <x v="0"/>
    <x v="0"/>
    <n v="13500"/>
    <x v="8"/>
    <x v="0"/>
    <s v="18/03/GALFPC344"/>
    <s v="Oui"/>
    <n v="1.5"/>
    <n v="9000"/>
  </r>
  <r>
    <d v="2018-03-07T00:00:00"/>
    <s v="Photocopie de l'analyse juridique, cas ivoire, kamsar,pour l'Avocat"/>
    <x v="7"/>
    <x v="3"/>
    <n v="2500"/>
    <x v="8"/>
    <x v="0"/>
    <s v="18/03/GALFPC344R25"/>
    <s v="Oui"/>
    <n v="0.27777777777777779"/>
    <n v="9000"/>
  </r>
  <r>
    <d v="2018-03-07T00:00:00"/>
    <s v="Taxi moto, ANTA- Maison, au retour de Boké"/>
    <x v="0"/>
    <x v="0"/>
    <n v="40000"/>
    <x v="8"/>
    <x v="0"/>
    <s v="18/03/GALFPC344R27"/>
    <s v="Oui"/>
    <n v="4.4444444444444446"/>
    <n v="9000"/>
  </r>
  <r>
    <d v="2018-03-07T00:00:00"/>
    <s v="Transport maison-bureau "/>
    <x v="0"/>
    <x v="0"/>
    <n v="30000"/>
    <x v="0"/>
    <x v="0"/>
    <s v="18/03/GALFPC330"/>
    <s v="Oui"/>
    <n v="3.3333333333333335"/>
    <n v="9000"/>
  </r>
  <r>
    <d v="2018-03-07T00:00:00"/>
    <s v="Taxi bureau-maison"/>
    <x v="0"/>
    <x v="1"/>
    <n v="17000"/>
    <x v="1"/>
    <x v="0"/>
    <s v="18/03/GALFPC346"/>
    <s v="Oui"/>
    <n v="1.8888888888888888"/>
    <n v="9000"/>
  </r>
  <r>
    <d v="2018-03-07T00:00:00"/>
    <s v="Taxi maison-en ville-bureau "/>
    <x v="0"/>
    <x v="2"/>
    <n v="30000"/>
    <x v="2"/>
    <x v="0"/>
    <s v="18/03/GALFPC331"/>
    <s v="Oui"/>
    <n v="3.3333333333333335"/>
    <n v="9000"/>
  </r>
  <r>
    <d v="2018-03-07T00:00:00"/>
    <s v="Paiement de bonus média au journal l'Indexeur sur la condamnation de trafiquants de chimpanzés à mamou"/>
    <x v="1"/>
    <x v="2"/>
    <n v="100000"/>
    <x v="2"/>
    <x v="0"/>
    <s v="18/03/GALFPC350"/>
    <s v="Oui"/>
    <n v="11.111111111111111"/>
    <n v="9000"/>
  </r>
  <r>
    <d v="2018-03-07T00:00:00"/>
    <s v="Paiement de bonus média au journal Le Renard  sur la condamnation de trafiquants de chimpanzés à mamou"/>
    <x v="1"/>
    <x v="2"/>
    <n v="100000"/>
    <x v="2"/>
    <x v="0"/>
    <s v="18/03/GALFPC350"/>
    <s v="Oui"/>
    <n v="11.111111111111111"/>
    <n v="9000"/>
  </r>
  <r>
    <d v="2018-03-07T00:00:00"/>
    <s v="Transport Maison-Bureau AR"/>
    <x v="0"/>
    <x v="1"/>
    <n v="15000"/>
    <x v="3"/>
    <x v="0"/>
    <s v="18/03/GALFPC334"/>
    <s v="Oui"/>
    <n v="1.6666666666666667"/>
    <n v="9000"/>
  </r>
  <r>
    <d v="2018-03-07T00:00:00"/>
    <s v="Taxi maison-bureau A/R"/>
    <x v="0"/>
    <x v="0"/>
    <n v="16000"/>
    <x v="4"/>
    <x v="0"/>
    <s v="18/03/GALF"/>
    <s v="Oui"/>
    <n v="1.7777777777777777"/>
    <n v="9000"/>
  </r>
  <r>
    <d v="2018-03-07T00:00:00"/>
    <s v="Paiement de frais poubelle pour ramassage d'ordure février 2018"/>
    <x v="8"/>
    <x v="3"/>
    <n v="75000"/>
    <x v="5"/>
    <x v="0"/>
    <s v="18/03/GALFPC351"/>
    <s v="Oui"/>
    <n v="8.3333333333333339"/>
    <n v="9000"/>
  </r>
  <r>
    <d v="2018-03-08T00:00:00"/>
    <s v="Taxi moto,bureau- TPI de Kaloum pour suivi du cas bébé chimpanzé et cour d'Appel pour suivi du cas Abdouramane Sidibé et fils."/>
    <x v="0"/>
    <x v="0"/>
    <n v="65000"/>
    <x v="8"/>
    <x v="0"/>
    <s v="18/03/GALFPC344R28"/>
    <s v="Oui"/>
    <n v="7.2222222222222223"/>
    <n v="9000"/>
  </r>
  <r>
    <d v="2018-03-08T00:00:00"/>
    <s v="Transport maison-bureau "/>
    <x v="0"/>
    <x v="0"/>
    <n v="30000"/>
    <x v="0"/>
    <x v="0"/>
    <s v="18/03/GALFPC330"/>
    <s v="Oui"/>
    <n v="3.3333333333333335"/>
    <n v="9000"/>
  </r>
  <r>
    <d v="2018-03-08T00:00:00"/>
    <s v="Taxi bureau-maison"/>
    <x v="0"/>
    <x v="1"/>
    <n v="17000"/>
    <x v="1"/>
    <x v="0"/>
    <s v="18/03/GALFPC346"/>
    <s v="Oui"/>
    <n v="1.8888888888888888"/>
    <n v="9000"/>
  </r>
  <r>
    <d v="2018-03-08T00:00:00"/>
    <s v="Taxi maison-bureau(AR)"/>
    <x v="0"/>
    <x v="2"/>
    <n v="10000"/>
    <x v="2"/>
    <x v="0"/>
    <s v="18/03/GALFPC368"/>
    <s v="Oui"/>
    <n v="1.1111111111111112"/>
    <n v="9000"/>
  </r>
  <r>
    <d v="2018-03-08T00:00:00"/>
    <s v="Transport Maison-Bureau AR"/>
    <x v="0"/>
    <x v="1"/>
    <n v="15000"/>
    <x v="3"/>
    <x v="0"/>
    <s v="18/03/GALFPC334"/>
    <s v="Oui"/>
    <n v="1.6666666666666667"/>
    <n v="9000"/>
  </r>
  <r>
    <d v="2018-03-08T00:00:00"/>
    <s v="Taxi maison-bureau A/R"/>
    <x v="0"/>
    <x v="0"/>
    <n v="16000"/>
    <x v="4"/>
    <x v="0"/>
    <s v="18/03/GALFPC357"/>
    <s v="Oui"/>
    <n v="1.7777777777777777"/>
    <n v="9000"/>
  </r>
  <r>
    <d v="2018-03-08T00:00:00"/>
    <s v="Achat d'une ampoule économique plus main d'œuvre pour fixation"/>
    <x v="7"/>
    <x v="3"/>
    <n v="35000"/>
    <x v="5"/>
    <x v="0"/>
    <s v="18/03/GALFPC352"/>
    <s v="Oui"/>
    <n v="3.8888888888888888"/>
    <n v="9000"/>
  </r>
  <r>
    <d v="2018-03-08T00:00:00"/>
    <s v="Achat de (10) paquets d'eau minerale pour l'équipe du bureau"/>
    <x v="9"/>
    <x v="3"/>
    <n v="70000"/>
    <x v="5"/>
    <x v="0"/>
    <s v="18/03/GALFPC353"/>
    <s v="Oui"/>
    <n v="7.7777777777777777"/>
    <n v="9000"/>
  </r>
  <r>
    <d v="2018-03-08T00:00:00"/>
    <s v="Achat de repas pour la fête du 08 mars (fête des femmes) pour le personnel du bureau"/>
    <x v="9"/>
    <x v="3"/>
    <n v="360000"/>
    <x v="5"/>
    <x v="0"/>
    <s v="18/03/GALFPC354"/>
    <s v="Oui"/>
    <n v="40"/>
    <n v="9000"/>
  </r>
  <r>
    <d v="2018-03-08T00:00:00"/>
    <s v="Frais de Virement sur compte GALF prélévé par la BPMG "/>
    <x v="10"/>
    <x v="3"/>
    <n v="2702700"/>
    <x v="10"/>
    <x v="0"/>
    <s v="18/03/GALF"/>
    <s v="Oui"/>
    <n v="300.3"/>
    <n v="9000"/>
  </r>
  <r>
    <d v="2018-03-09T00:00:00"/>
    <s v="Taxi bureau-maison"/>
    <x v="0"/>
    <x v="1"/>
    <n v="17000"/>
    <x v="1"/>
    <x v="0"/>
    <s v="18/03/GALFPC346"/>
    <s v="Oui"/>
    <n v="1.8888888888888888"/>
    <n v="9000"/>
  </r>
  <r>
    <d v="2018-03-09T00:00:00"/>
    <s v="Taxi bureau-maison"/>
    <x v="0"/>
    <x v="1"/>
    <n v="17000"/>
    <x v="1"/>
    <x v="0"/>
    <s v="18/03/GALFPC346"/>
    <s v="Oui"/>
    <n v="1.8888888888888888"/>
    <n v="9000"/>
  </r>
  <r>
    <d v="2018-03-09T00:00:00"/>
    <s v="Frais transport E19 (2) jours maison-bureau"/>
    <x v="0"/>
    <x v="1"/>
    <n v="28000"/>
    <x v="1"/>
    <x v="0"/>
    <s v="18/03/GALFPC356"/>
    <s v="Oui"/>
    <n v="3.1111111111111112"/>
    <n v="9000"/>
  </r>
  <r>
    <d v="2018-03-09T00:00:00"/>
    <s v="Taxi maison-bureau(AR)"/>
    <x v="0"/>
    <x v="2"/>
    <n v="10000"/>
    <x v="2"/>
    <x v="0"/>
    <s v="18/03/GALFPC368"/>
    <s v="Oui"/>
    <n v="1.1111111111111112"/>
    <n v="9000"/>
  </r>
  <r>
    <d v="2018-03-09T00:00:00"/>
    <s v="Transport Maison-Bureau AR"/>
    <x v="0"/>
    <x v="1"/>
    <n v="15000"/>
    <x v="3"/>
    <x v="0"/>
    <s v="18/03/GALFPC334"/>
    <s v="Oui"/>
    <n v="1.6666666666666667"/>
    <n v="9000"/>
  </r>
  <r>
    <d v="2018-03-09T00:00:00"/>
    <s v="Taxi maison-bureau A/R"/>
    <x v="0"/>
    <x v="0"/>
    <n v="16000"/>
    <x v="4"/>
    <x v="0"/>
    <s v="18/03/GALFPC357"/>
    <s v="Oui"/>
    <n v="1.7777777777777777"/>
    <n v="9000"/>
  </r>
  <r>
    <d v="2018-03-09T00:00:00"/>
    <s v="Frais de fonctionnement Maïmouna pour la semaine"/>
    <x v="0"/>
    <x v="3"/>
    <n v="70000"/>
    <x v="5"/>
    <x v="0"/>
    <s v="18/03/GALFPC355"/>
    <s v="Oui"/>
    <n v="7.7777777777777777"/>
    <n v="9000"/>
  </r>
  <r>
    <d v="2018-03-09T00:00:00"/>
    <s v="Achat de (20)l d'essence pour véh. Perso. Saïdou pour son transport maison-bureau"/>
    <x v="0"/>
    <x v="4"/>
    <n v="160000"/>
    <x v="6"/>
    <x v="0"/>
    <s v="18/03/GALFPC358"/>
    <s v="Oui"/>
    <n v="17.777777777777779"/>
    <n v="9000"/>
  </r>
  <r>
    <d v="2018-03-10T00:00:00"/>
    <s v="Paiement reliquat food allowance de Mme Charlotte"/>
    <x v="5"/>
    <x v="4"/>
    <n v="700000"/>
    <x v="9"/>
    <x v="0"/>
    <s v="18/03/GALFPC360"/>
    <s v="Oui"/>
    <n v="77.777777777777771"/>
    <n v="9000"/>
  </r>
  <r>
    <d v="2018-03-10T00:00:00"/>
    <s v="Frais transfert/orange money pour dépôt du food allowance de Mme Charlotte"/>
    <x v="11"/>
    <x v="3"/>
    <n v="20000"/>
    <x v="5"/>
    <x v="0"/>
    <s v="18/03/GALFPC361"/>
    <s v="Oui"/>
    <n v="2.2222222222222223"/>
    <n v="9000"/>
  </r>
  <r>
    <d v="2018-03-11T00:00:00"/>
    <s v="Achat de (20)l d'essence pour véh. Perso. Saïdou pour son transport maison-bureau"/>
    <x v="0"/>
    <x v="4"/>
    <n v="160000"/>
    <x v="6"/>
    <x v="0"/>
    <s v="18/03/GALFPC362"/>
    <s v="Oui"/>
    <n v="17.777777777777779"/>
    <n v="9000"/>
  </r>
  <r>
    <d v="2018-03-11T00:00:00"/>
    <s v="Virement salaire Février 2018 Mamadou Saïdou Deba BARRY"/>
    <x v="2"/>
    <x v="4"/>
    <n v="13467500"/>
    <x v="7"/>
    <x v="0"/>
    <s v="18/03/GALF"/>
    <s v="Oui"/>
    <n v="1496.3888888888889"/>
    <n v="9000"/>
  </r>
  <r>
    <d v="2018-03-11T00:00:00"/>
    <s v="Chèque 01366747   Paiement RTS  Février 2018"/>
    <x v="2"/>
    <x v="3"/>
    <n v="462500"/>
    <x v="7"/>
    <x v="0"/>
    <s v="18/03/GALF"/>
    <s v="Oui"/>
    <n v="51.388888888888886"/>
    <n v="9000"/>
  </r>
  <r>
    <d v="2018-03-11T00:00:00"/>
    <s v="Certication Chèque 01366747   Paiement RTS Février 2018"/>
    <x v="10"/>
    <x v="3"/>
    <n v="56500"/>
    <x v="7"/>
    <x v="0"/>
    <s v="18/03/GALF"/>
    <s v="Oui"/>
    <n v="6.2777777777777777"/>
    <n v="9000"/>
  </r>
  <r>
    <d v="2018-03-12T00:00:00"/>
    <s v="Transport maison-bureau "/>
    <x v="0"/>
    <x v="0"/>
    <n v="30000"/>
    <x v="0"/>
    <x v="0"/>
    <s v="18/03/GALFPC330"/>
    <s v="Oui"/>
    <n v="3.3333333333333335"/>
    <n v="9000"/>
  </r>
  <r>
    <d v="2018-03-12T00:00:00"/>
    <s v="Taxi bureau-maison"/>
    <x v="0"/>
    <x v="1"/>
    <n v="17000"/>
    <x v="1"/>
    <x v="0"/>
    <s v="18/03/GALFPC367"/>
    <s v="Oui"/>
    <n v="1.8888888888888888"/>
    <n v="9000"/>
  </r>
  <r>
    <d v="2018-03-12T00:00:00"/>
    <s v="Taxi maison-bureau(AR)"/>
    <x v="0"/>
    <x v="2"/>
    <n v="10000"/>
    <x v="2"/>
    <x v="0"/>
    <s v="18/03/GALFPC368"/>
    <s v="Oui"/>
    <n v="1.1111111111111112"/>
    <n v="9000"/>
  </r>
  <r>
    <d v="2018-03-12T00:00:00"/>
    <s v="Transport Maison-Bureau AR"/>
    <x v="0"/>
    <x v="1"/>
    <n v="15000"/>
    <x v="3"/>
    <x v="0"/>
    <s v="18/03/GALFPC366"/>
    <s v="Oui"/>
    <n v="1.6666666666666667"/>
    <n v="9000"/>
  </r>
  <r>
    <d v="2018-03-12T00:00:00"/>
    <s v="Transport Maison-Banque en Ville AR"/>
    <x v="0"/>
    <x v="1"/>
    <n v="80000"/>
    <x v="3"/>
    <x v="0"/>
    <s v="18/03/GALFPC376"/>
    <s v="Oui"/>
    <n v="8.8888888888888893"/>
    <n v="9000"/>
  </r>
  <r>
    <d v="2018-03-12T00:00:00"/>
    <s v="Frais de fonctionnement Moné  pour la semaine"/>
    <x v="0"/>
    <x v="3"/>
    <n v="150000"/>
    <x v="5"/>
    <x v="0"/>
    <s v="18/03/GALFPC364"/>
    <s v="Oui"/>
    <n v="16.666666666666668"/>
    <n v="9000"/>
  </r>
  <r>
    <d v="2018-03-12T00:00:00"/>
    <s v="Achat de (20)l d'essence pour véh. Perso. Saïdou pour son transport maison-bureau"/>
    <x v="0"/>
    <x v="4"/>
    <n v="160000"/>
    <x v="6"/>
    <x v="0"/>
    <s v="18/03/GALFPC363"/>
    <s v="Oui"/>
    <n v="17.777777777777779"/>
    <n v="9000"/>
  </r>
  <r>
    <d v="2018-03-12T00:00:00"/>
    <s v="Frais restauration au centre ville lors de la manifestation des grevistes à Kaloum"/>
    <x v="9"/>
    <x v="3"/>
    <n v="285000"/>
    <x v="5"/>
    <x v="0"/>
    <s v="18/03/GALFPC369"/>
    <m/>
    <n v="31.666666666666668"/>
    <n v="9000"/>
  </r>
  <r>
    <d v="2018-03-13T00:00:00"/>
    <s v="Transport maison-bureau "/>
    <x v="0"/>
    <x v="0"/>
    <n v="30000"/>
    <x v="0"/>
    <x v="0"/>
    <s v="18/03/GALFPC365"/>
    <s v="Oui"/>
    <n v="3.3333333333333335"/>
    <n v="9000"/>
  </r>
  <r>
    <d v="2018-03-13T00:00:00"/>
    <s v="Transport Maison-Bureau AR"/>
    <x v="0"/>
    <x v="1"/>
    <n v="15000"/>
    <x v="3"/>
    <x v="0"/>
    <s v="18/03/GALFPC366"/>
    <s v="Oui"/>
    <n v="1.6666666666666667"/>
    <n v="9000"/>
  </r>
  <r>
    <d v="2018-03-13T00:00:00"/>
    <s v="Frais de visa Saïdou à l'Ambassade de France"/>
    <x v="12"/>
    <x v="4"/>
    <n v="670000"/>
    <x v="6"/>
    <x v="0"/>
    <s v="18/03/GALFPC381"/>
    <s v="Oui"/>
    <n v="74.444444444444443"/>
    <n v="9000"/>
  </r>
  <r>
    <d v="2018-03-13T00:00:00"/>
    <s v="Paiement e-recharge pour l'équipe du bureau"/>
    <x v="6"/>
    <x v="3"/>
    <n v="800000"/>
    <x v="6"/>
    <x v="0"/>
    <s v="18/03/GALFPC392"/>
    <s v="Oui"/>
    <n v="88.888888888888886"/>
    <n v="9000"/>
  </r>
  <r>
    <d v="2018-03-13T00:00:00"/>
    <s v="Achat de billet d'avion (676,49 euro) au taux de (13 916 gnf)  pour le voyage pour Charlotte pour la formation en Leadership à Paris"/>
    <x v="13"/>
    <x v="4"/>
    <n v="9414684"/>
    <x v="6"/>
    <x v="0"/>
    <s v="18/03/GALFPC382"/>
    <s v="Oui"/>
    <n v="1046.076"/>
    <n v="9000"/>
  </r>
  <r>
    <d v="2018-03-13T00:00:00"/>
    <s v="Achat de carte bancaire UBA pour GALF"/>
    <x v="10"/>
    <x v="4"/>
    <n v="317813"/>
    <x v="6"/>
    <x v="0"/>
    <s v="18/03/GALFPC382"/>
    <s v="Oui"/>
    <n v="35.312555555555555"/>
    <n v="9000"/>
  </r>
  <r>
    <d v="2018-03-14T00:00:00"/>
    <s v="Frais de Virement sur compte GALF prélévé par la BPMG "/>
    <x v="10"/>
    <x v="3"/>
    <n v="203400"/>
    <x v="10"/>
    <x v="0"/>
    <s v="18/03/GALF"/>
    <s v="Oui"/>
    <n v="21.64060006383658"/>
    <n v="9399"/>
  </r>
  <r>
    <d v="2018-03-14T00:00:00"/>
    <s v="Remboursement achat de billet de Mme Charlotte par ARCUS"/>
    <x v="13"/>
    <x v="4"/>
    <n v="-12050000"/>
    <x v="10"/>
    <x v="0"/>
    <s v="18/03/GALF"/>
    <s v="Oui"/>
    <n v="-1282.051282051282"/>
    <n v="9399"/>
  </r>
  <r>
    <d v="2018-03-15T00:00:00"/>
    <s v="Taxi bureau-maison"/>
    <x v="0"/>
    <x v="1"/>
    <n v="17000"/>
    <x v="1"/>
    <x v="0"/>
    <s v="18/03/GALFPC367"/>
    <s v="Oui"/>
    <n v="1.8888888888888888"/>
    <n v="9000"/>
  </r>
  <r>
    <d v="2018-03-15T00:00:00"/>
    <s v="Frais deplacement taxi ville pour les courses de chralotte et l'accompagnée à l'Aéroport"/>
    <x v="0"/>
    <x v="3"/>
    <n v="200000"/>
    <x v="5"/>
    <x v="0"/>
    <s v="18/03/GALFPC393"/>
    <s v="Oui"/>
    <n v="22.222222222222221"/>
    <n v="9000"/>
  </r>
  <r>
    <d v="2018-03-16T00:00:00"/>
    <s v="Achat de billet d'avion (676,49 euro) au taux de (12 168 gnf) pour le voyage pour Saïdou  pour la formation en Leadership à Paris"/>
    <x v="13"/>
    <x v="4"/>
    <n v="8231788"/>
    <x v="6"/>
    <x v="0"/>
    <s v="18/03/GALFPC382"/>
    <s v="Oui"/>
    <n v="914.64311111111112"/>
    <n v="9000"/>
  </r>
  <r>
    <d v="2018-03-17T00:00:00"/>
    <s v="Taxi maison foulamadina pour l'operation du Céphalophe"/>
    <x v="0"/>
    <x v="6"/>
    <n v="5000"/>
    <x v="1"/>
    <x v="0"/>
    <s v="18/03/GALF"/>
    <s v="Oui"/>
    <n v="0.55555555555555558"/>
    <n v="9000"/>
  </r>
  <r>
    <d v="2018-03-17T00:00:00"/>
    <s v="Achat de jus pour attendre le trafiquant du Céphalophe"/>
    <x v="14"/>
    <x v="6"/>
    <n v="20000"/>
    <x v="1"/>
    <x v="0"/>
    <s v="18/03/GALF"/>
    <s v="Oui"/>
    <n v="2.2222222222222223"/>
    <n v="9000"/>
  </r>
  <r>
    <d v="2018-03-17T00:00:00"/>
    <s v="Taxi moto ratoma-foulamadina opération cephalophe foulamadina"/>
    <x v="0"/>
    <x v="6"/>
    <n v="10000"/>
    <x v="4"/>
    <x v="0"/>
    <s v="18/03/GALFPC384bis"/>
    <s v="Oui"/>
    <n v="1.1111111111111112"/>
    <n v="9000"/>
  </r>
  <r>
    <d v="2018-03-17T00:00:00"/>
    <s v="Taxi moto bureau-foulamadina opération cephalophe foulamadina"/>
    <x v="0"/>
    <x v="6"/>
    <n v="40000"/>
    <x v="4"/>
    <x v="0"/>
    <s v="18/03/GALFPC384bis"/>
    <s v="Oui"/>
    <n v="4.4444444444444446"/>
    <n v="9000"/>
  </r>
  <r>
    <d v="2018-03-17T00:00:00"/>
    <s v="Location véhicule opération cephalophe foulamadina"/>
    <x v="0"/>
    <x v="6"/>
    <n v="145000"/>
    <x v="4"/>
    <x v="0"/>
    <s v="18/03/GALFPC384bis"/>
    <s v="Oui"/>
    <n v="16.111111111111111"/>
    <n v="9000"/>
  </r>
  <r>
    <d v="2018-03-17T00:00:00"/>
    <s v="Bonus opération cephalophe pour Mr tamba GALF"/>
    <x v="1"/>
    <x v="6"/>
    <n v="200000"/>
    <x v="4"/>
    <x v="0"/>
    <s v="18/03/GALFPC384bis"/>
    <s v="Oui"/>
    <n v="22.222222222222221"/>
    <n v="9000"/>
  </r>
  <r>
    <d v="2018-03-17T00:00:00"/>
    <s v="Frais de deplacement vehicule opération cephalophe"/>
    <x v="0"/>
    <x v="6"/>
    <n v="250000"/>
    <x v="4"/>
    <x v="0"/>
    <s v="18/03/GALFPC384bis"/>
    <s v="Oui"/>
    <n v="27.777777777777779"/>
    <n v="9000"/>
  </r>
  <r>
    <d v="2018-03-17T00:00:00"/>
    <s v="Bonus operation cephalophe pour S/L Illias"/>
    <x v="1"/>
    <x v="6"/>
    <n v="300000"/>
    <x v="4"/>
    <x v="0"/>
    <s v="18/03/GALFPC384bis"/>
    <s v="Oui"/>
    <n v="33.333333333333336"/>
    <n v="9000"/>
  </r>
  <r>
    <d v="2018-03-17T00:00:00"/>
    <s v="Bonus opération cephalophe pour c/c keita"/>
    <x v="1"/>
    <x v="6"/>
    <n v="250000"/>
    <x v="4"/>
    <x v="0"/>
    <s v="18/03/GALFPC384bis"/>
    <s v="Oui"/>
    <n v="27.777777777777779"/>
    <n v="9000"/>
  </r>
  <r>
    <d v="2018-03-17T00:00:00"/>
    <s v="Bonus opération cephalophe pour c/c sidibé"/>
    <x v="1"/>
    <x v="6"/>
    <n v="250000"/>
    <x v="4"/>
    <x v="0"/>
    <s v="18/03/GALFPC384bis"/>
    <s v="Oui"/>
    <n v="27.777777777777779"/>
    <n v="9000"/>
  </r>
  <r>
    <d v="2018-03-17T00:00:00"/>
    <s v="Achat sandwich et jus pour deux trafiquants"/>
    <x v="15"/>
    <x v="6"/>
    <n v="45000"/>
    <x v="4"/>
    <x v="0"/>
    <s v="18/03/GALFPC384bis"/>
    <s v="Oui"/>
    <n v="5"/>
    <n v="9000"/>
  </r>
  <r>
    <d v="2018-03-17T00:00:00"/>
    <s v="Taxi moto Direction Nationale des Eaux et Fôrets -ratoma opération cephalophe"/>
    <x v="0"/>
    <x v="6"/>
    <n v="30000"/>
    <x v="4"/>
    <x v="0"/>
    <s v="18/03/GALFPC384bis"/>
    <s v="Oui"/>
    <n v="3.3333333333333335"/>
    <n v="9000"/>
  </r>
  <r>
    <d v="2018-03-17T00:00:00"/>
    <s v="Achat de (20)l d'essence pour véh. Perso. Saïdou pour son transport maison-bureau"/>
    <x v="0"/>
    <x v="4"/>
    <n v="160000"/>
    <x v="6"/>
    <x v="0"/>
    <s v="18/03/GALFPC384"/>
    <s v="Oui"/>
    <n v="17.777777777777779"/>
    <n v="9000"/>
  </r>
  <r>
    <d v="2018-03-18T00:00:00"/>
    <s v="Taxi moto ratoma -DNEF pour l'interrogatoire"/>
    <x v="0"/>
    <x v="0"/>
    <n v="60000"/>
    <x v="4"/>
    <x v="0"/>
    <s v="18/03/GALFPC384bis"/>
    <s v="Oui"/>
    <n v="6.666666666666667"/>
    <n v="9000"/>
  </r>
  <r>
    <d v="2018-03-18T00:00:00"/>
    <s v="Achact sandwich et jus deux trafiquants"/>
    <x v="15"/>
    <x v="0"/>
    <n v="43000"/>
    <x v="4"/>
    <x v="0"/>
    <s v="18/03/GALFPC384bis"/>
    <s v="Oui"/>
    <n v="4.7777777777777777"/>
    <n v="9000"/>
  </r>
  <r>
    <d v="2018-03-18T00:00:00"/>
    <s v="Transport Mr baldé pour interrogatoire"/>
    <x v="0"/>
    <x v="0"/>
    <n v="60000"/>
    <x v="4"/>
    <x v="0"/>
    <s v="18/03/GALFPC384bis"/>
    <s v="Oui"/>
    <n v="6.666666666666667"/>
    <n v="9000"/>
  </r>
  <r>
    <d v="2018-03-18T00:00:00"/>
    <s v="Bonus opération cephalophe pour SESSOU"/>
    <x v="1"/>
    <x v="6"/>
    <n v="200000"/>
    <x v="4"/>
    <x v="0"/>
    <s v="18/03/GALFPC384bis"/>
    <s v="Oui"/>
    <n v="22.222222222222221"/>
    <n v="9000"/>
  </r>
  <r>
    <d v="2018-03-18T00:00:00"/>
    <s v="Frais d'impression dossier cephalophe"/>
    <x v="7"/>
    <x v="3"/>
    <n v="20000"/>
    <x v="4"/>
    <x v="0"/>
    <s v="18/03/GALFPC384bis"/>
    <s v="Oui"/>
    <n v="2.2222222222222223"/>
    <n v="9000"/>
  </r>
  <r>
    <d v="2018-03-19T00:00:00"/>
    <s v="Transport maison-bureau "/>
    <x v="0"/>
    <x v="0"/>
    <n v="30000"/>
    <x v="0"/>
    <x v="0"/>
    <s v="18/03/GALFPC365"/>
    <s v="Oui"/>
    <n v="3.3333333333333335"/>
    <n v="9000"/>
  </r>
  <r>
    <d v="2018-03-19T00:00:00"/>
    <s v="Taxi bureau-maison"/>
    <x v="0"/>
    <x v="1"/>
    <n v="17000"/>
    <x v="1"/>
    <x v="0"/>
    <s v="18/03/GALFPC367"/>
    <s v="Oui"/>
    <n v="1.8888888888888888"/>
    <n v="9000"/>
  </r>
  <r>
    <d v="2018-03-19T00:00:00"/>
    <s v="Paiement Bonus E19 pour l'opération du Céphalophe à Conkary"/>
    <x v="1"/>
    <x v="1"/>
    <n v="500000"/>
    <x v="1"/>
    <x v="0"/>
    <s v="18/03/GALFPC399"/>
    <s v="Oui"/>
    <n v="55.555555555555557"/>
    <n v="9000"/>
  </r>
  <r>
    <d v="2018-03-19T00:00:00"/>
    <s v="Taxi maison bureau(ar)"/>
    <x v="0"/>
    <x v="2"/>
    <n v="10000"/>
    <x v="2"/>
    <x v="0"/>
    <s v="18/03/GALFPC368"/>
    <s v="Oui"/>
    <n v="1.1111111111111112"/>
    <n v="9000"/>
  </r>
  <r>
    <d v="2018-03-19T00:00:00"/>
    <s v="Transport Maison-Bureau AR"/>
    <x v="0"/>
    <x v="1"/>
    <n v="15000"/>
    <x v="3"/>
    <x v="0"/>
    <s v="18/03/GALFPC366"/>
    <s v="Oui"/>
    <n v="1.6666666666666667"/>
    <n v="9000"/>
  </r>
  <r>
    <d v="2018-03-19T00:00:00"/>
    <s v="Transport Bureau-Pour le dépôt OrangeMoney"/>
    <x v="0"/>
    <x v="1"/>
    <n v="5000"/>
    <x v="3"/>
    <x v="0"/>
    <s v="18/03/GALFPC394"/>
    <s v="Oui"/>
    <n v="0.55555555555555558"/>
    <n v="9000"/>
  </r>
  <r>
    <d v="2018-03-19T00:00:00"/>
    <s v="Achat de  (45) l de gasoil pour le véhicule de location pour la relâche du Céphalophe au PHNG à Sidakoro (faranah)"/>
    <x v="0"/>
    <x v="3"/>
    <n v="360000"/>
    <x v="5"/>
    <x v="0"/>
    <s v="18/03/GALFPC395"/>
    <s v="Oui"/>
    <n v="40"/>
    <n v="9000"/>
  </r>
  <r>
    <d v="2018-03-19T00:00:00"/>
    <s v="Food allowance (2) jours de l'Agent des Eaux et Forêts pour la relâche du Céphalophe du PNHG"/>
    <x v="5"/>
    <x v="3"/>
    <n v="160000"/>
    <x v="5"/>
    <x v="0"/>
    <s v="18/03/GALFPC396"/>
    <s v="Oui"/>
    <n v="17.777777777777779"/>
    <n v="9000"/>
  </r>
  <r>
    <d v="2018-03-19T00:00:00"/>
    <s v="Food allowance (2) jours du soigneur Chimpanzé  pour la relâche du Céphalophe du PNHG"/>
    <x v="5"/>
    <x v="3"/>
    <n v="160000"/>
    <x v="5"/>
    <x v="0"/>
    <s v="18/03/GALFPC403"/>
    <s v="Oui"/>
    <n v="17.777777777777779"/>
    <n v="9000"/>
  </r>
  <r>
    <d v="2018-03-19T00:00:00"/>
    <s v="Achat de nouritures pour le Céphalophe en route pour sa relâche"/>
    <x v="7"/>
    <x v="3"/>
    <n v="40000"/>
    <x v="5"/>
    <x v="0"/>
    <s v="18/03/GALFPC406"/>
    <s v="Oui"/>
    <n v="4.4444444444444446"/>
    <n v="9000"/>
  </r>
  <r>
    <d v="2018-03-19T00:00:00"/>
    <s v="Paiement 1ère  tranche main d'œuvre au soigneur du chimpanzé pour les frais de relâche de conakry au PNHG du Céphalophe "/>
    <x v="8"/>
    <x v="3"/>
    <n v="1000000"/>
    <x v="5"/>
    <x v="0"/>
    <s v="18/03/GALFPC407"/>
    <s v="Oui"/>
    <n v="111.11111111111111"/>
    <n v="9000"/>
  </r>
  <r>
    <d v="2018-03-19T00:00:00"/>
    <s v="Paiement facture redevance internet pour le mois de mars 2018"/>
    <x v="16"/>
    <x v="3"/>
    <n v="3000000"/>
    <x v="5"/>
    <x v="0"/>
    <s v="18/03/GALFPC408"/>
    <s v="Oui"/>
    <n v="333.33333333333331"/>
    <n v="9000"/>
  </r>
  <r>
    <d v="2018-03-19T00:00:00"/>
    <s v="Paiement Bonus Avocat  pour la réouverture du Procès  cas Ivoire Kamsar"/>
    <x v="17"/>
    <x v="3"/>
    <n v="1500000"/>
    <x v="5"/>
    <x v="0"/>
    <s v="18/03/GALFPC409"/>
    <s v="Oui"/>
    <n v="166.66666666666666"/>
    <n v="9000"/>
  </r>
  <r>
    <d v="2018-03-19T00:00:00"/>
    <s v="Frais transfert/orange money  pour paiement Bonus pour la réouverture du Procès  cas Ivoire Kamsar"/>
    <x v="11"/>
    <x v="3"/>
    <n v="34000"/>
    <x v="5"/>
    <x v="0"/>
    <s v="18/03/GALFPC415"/>
    <s v="Oui"/>
    <n v="3.7777777777777777"/>
    <n v="9000"/>
  </r>
  <r>
    <d v="2018-03-19T00:00:00"/>
    <s v="Paiement e-recharge pour l'équipe du bureau"/>
    <x v="6"/>
    <x v="3"/>
    <n v="400000"/>
    <x v="5"/>
    <x v="0"/>
    <s v="18/03/GALFPC416"/>
    <s v="Oui"/>
    <n v="44.444444444444443"/>
    <n v="9000"/>
  </r>
  <r>
    <d v="2018-03-19T00:00:00"/>
    <s v="Achat de nouritures  Céphalophe après recupération des mains des trafiquants"/>
    <x v="7"/>
    <x v="3"/>
    <n v="20000"/>
    <x v="5"/>
    <x v="0"/>
    <s v="18/03/GALFPC418"/>
    <s v="Oui"/>
    <n v="2.2222222222222223"/>
    <n v="9000"/>
  </r>
  <r>
    <d v="2018-03-19T00:00:00"/>
    <s v="Frais  de frais de fonctionnement pour la seamine"/>
    <x v="0"/>
    <x v="3"/>
    <n v="70000"/>
    <x v="5"/>
    <x v="0"/>
    <s v="18/03/GALFPC424"/>
    <s v="Oui"/>
    <n v="7.7777777777777777"/>
    <n v="9000"/>
  </r>
  <r>
    <d v="2018-03-19T00:00:00"/>
    <s v="Frais de formation en Leadership de Charlotte HOUPLINE  et Mamadou Saidou Deba BARRY à Paris"/>
    <x v="9"/>
    <x v="4"/>
    <n v="19062400"/>
    <x v="7"/>
    <x v="0"/>
    <s v="18/03/GALF"/>
    <s v="Oui"/>
    <n v="2118.0444444444443"/>
    <n v="9000"/>
  </r>
  <r>
    <d v="2018-03-20T00:00:00"/>
    <s v="Transport maison-bureau "/>
    <x v="0"/>
    <x v="0"/>
    <n v="30000"/>
    <x v="0"/>
    <x v="0"/>
    <s v="18/03/GALFPC365"/>
    <s v="Oui"/>
    <n v="3.3333333333333335"/>
    <n v="9000"/>
  </r>
  <r>
    <d v="2018-03-20T00:00:00"/>
    <s v="Taxi bureau-maison"/>
    <x v="0"/>
    <x v="1"/>
    <n v="17000"/>
    <x v="1"/>
    <x v="0"/>
    <s v="18/03/GALFPC367"/>
    <s v="Oui"/>
    <n v="1.8888888888888888"/>
    <n v="9000"/>
  </r>
  <r>
    <d v="2018-03-20T00:00:00"/>
    <s v="Taxi maison bureau(ar)"/>
    <x v="0"/>
    <x v="2"/>
    <n v="10000"/>
    <x v="2"/>
    <x v="0"/>
    <s v="18/03/GALFPC368"/>
    <s v="Oui"/>
    <n v="1.1111111111111112"/>
    <n v="9000"/>
  </r>
  <r>
    <d v="2018-03-20T00:00:00"/>
    <s v="Transport Maison-Bureau AR"/>
    <x v="0"/>
    <x v="1"/>
    <n v="15000"/>
    <x v="3"/>
    <x v="0"/>
    <s v="18/03/GALFPC366"/>
    <s v="Oui"/>
    <n v="1.6666666666666667"/>
    <n v="9000"/>
  </r>
  <r>
    <d v="2018-03-20T00:00:00"/>
    <s v="Transport Bureau-Pavé pour l'entretien des juristes et enquêteurs"/>
    <x v="0"/>
    <x v="1"/>
    <n v="30000"/>
    <x v="3"/>
    <x v="0"/>
    <s v="18/03/GALFPC400"/>
    <s v="Oui"/>
    <n v="3.3333333333333335"/>
    <n v="9000"/>
  </r>
  <r>
    <d v="2018-03-20T00:00:00"/>
    <s v="Transport Bureau-en ville achat tube d'encres"/>
    <x v="0"/>
    <x v="1"/>
    <n v="70000"/>
    <x v="3"/>
    <x v="0"/>
    <s v="18/03/GALFPC401"/>
    <s v="Oui"/>
    <n v="7.7777777777777777"/>
    <n v="9000"/>
  </r>
  <r>
    <d v="2018-03-20T00:00:00"/>
    <s v="Transport Bureau-Banque en ville pour le retrait"/>
    <x v="0"/>
    <x v="1"/>
    <n v="70000"/>
    <x v="3"/>
    <x v="0"/>
    <s v="18/03/GALFPC410"/>
    <s v="Oui"/>
    <n v="7.7777777777777777"/>
    <n v="9000"/>
  </r>
  <r>
    <d v="2018-03-20T00:00:00"/>
    <s v="Taxi maison-bureau A/R"/>
    <x v="0"/>
    <x v="0"/>
    <n v="16000"/>
    <x v="4"/>
    <x v="0"/>
    <s v="18/03/GALFPC357"/>
    <s v="Oui"/>
    <n v="1.7777777777777777"/>
    <n v="9000"/>
  </r>
  <r>
    <d v="2018-03-20T00:00:00"/>
    <s v="Taxi moto DNEF pour le suivi de la  transaction cas cephalophe -cour d'appel et le suivi du cas dédé koivogui -DNEF-Bureau"/>
    <x v="0"/>
    <x v="0"/>
    <n v="85000"/>
    <x v="4"/>
    <x v="0"/>
    <s v="18/03/GALFPC384bis"/>
    <s v="Oui"/>
    <n v="9.4444444444444446"/>
    <n v="9000"/>
  </r>
  <r>
    <d v="2018-03-20T00:00:00"/>
    <s v="Achat de (4) tubes d'encres pour  imprimante"/>
    <x v="7"/>
    <x v="3"/>
    <n v="1800000"/>
    <x v="5"/>
    <x v="0"/>
    <s v="18/03/GALFPC425"/>
    <s v="Oui"/>
    <n v="200"/>
    <n v="9000"/>
  </r>
  <r>
    <d v="2018-03-20T00:00:00"/>
    <s v="Achat de (52)l de gasoil pour pour le véhicule de location pour la relâche du Céphalophe au PHNG à Sidakoro (faranah)"/>
    <x v="0"/>
    <x v="3"/>
    <n v="416000"/>
    <x v="5"/>
    <x v="0"/>
    <s v="18/03/GALFPC429"/>
    <s v="Oui"/>
    <n v="46.222222222222221"/>
    <n v="9000"/>
  </r>
  <r>
    <d v="2018-03-20T00:00:00"/>
    <s v="Achat de  nouritures d'une semaine du  Céphalophe en route pour sa relâche"/>
    <x v="7"/>
    <x v="3"/>
    <n v="200000"/>
    <x v="5"/>
    <x v="0"/>
    <s v="18/03/GALFPC430"/>
    <s v="Oui"/>
    <n v="22.222222222222221"/>
    <n v="9000"/>
  </r>
  <r>
    <d v="2018-03-20T00:00:00"/>
    <s v="Achat de (20)l d'essence pour véh. Perso. Saïdou pour son transport maison-bureau"/>
    <x v="0"/>
    <x v="4"/>
    <n v="160000"/>
    <x v="6"/>
    <x v="0"/>
    <s v="18/03/GALFPC404"/>
    <s v="Oui"/>
    <n v="17.777777777777779"/>
    <n v="9000"/>
  </r>
  <r>
    <d v="2018-03-20T00:00:00"/>
    <s v="Frais taxi moto Saïdou Bureau centre ville et à Ratoma pour diverses courses et interview des candidats juristes"/>
    <x v="0"/>
    <x v="4"/>
    <n v="70000"/>
    <x v="6"/>
    <x v="0"/>
    <s v="18/03/GALFPC405"/>
    <s v="Oui"/>
    <n v="7.7777777777777777"/>
    <n v="9000"/>
  </r>
  <r>
    <d v="2018-03-21T00:00:00"/>
    <s v="Taxi moto,bureau-Cour d'Appel A/R, pour retrait de la cedule de citation du cas Dédé Koivogui."/>
    <x v="0"/>
    <x v="0"/>
    <n v="65000"/>
    <x v="8"/>
    <x v="0"/>
    <s v="18/03/GALFPC344R31"/>
    <s v="Oui"/>
    <n v="7.2222222222222223"/>
    <n v="9000"/>
  </r>
  <r>
    <d v="2018-03-21T00:00:00"/>
    <s v="Transport maison-bureau "/>
    <x v="0"/>
    <x v="0"/>
    <n v="30000"/>
    <x v="0"/>
    <x v="0"/>
    <s v="18/03/GALFPC365"/>
    <s v="Oui"/>
    <n v="3.3333333333333335"/>
    <n v="9000"/>
  </r>
  <r>
    <d v="2018-03-21T00:00:00"/>
    <s v="Taxi moto bureau DNEF A/R pour paiement Bonus Agent de faune pour la relâche du Céphalophe au PNHN à Sidakoro"/>
    <x v="0"/>
    <x v="0"/>
    <n v="60000"/>
    <x v="0"/>
    <x v="0"/>
    <s v="18/03/GALFPC438"/>
    <s v="Oui"/>
    <n v="6.666666666666667"/>
    <n v="9000"/>
  </r>
  <r>
    <d v="2018-03-21T00:00:00"/>
    <s v="Frais de transport (3) maison-bureau"/>
    <x v="0"/>
    <x v="1"/>
    <n v="30000"/>
    <x v="11"/>
    <x v="0"/>
    <s v="18/03/GALFPC423"/>
    <s v="Oui"/>
    <n v="3.3333333333333335"/>
    <n v="9000"/>
  </r>
  <r>
    <d v="2018-03-21T00:00:00"/>
    <s v="Taxi bureau-maison"/>
    <x v="0"/>
    <x v="1"/>
    <n v="17000"/>
    <x v="1"/>
    <x v="0"/>
    <s v="18/03/GALFPC398"/>
    <s v="Oui"/>
    <n v="1.8888888888888888"/>
    <n v="9000"/>
  </r>
  <r>
    <d v="2018-03-21T00:00:00"/>
    <s v="Frais couverture mediatique parla radio ESPACE Kakandé condamnation cas Ivoire Kamsar"/>
    <x v="1"/>
    <x v="2"/>
    <n v="500000"/>
    <x v="2"/>
    <x v="0"/>
    <s v="18/03/GALFPC417F190"/>
    <s v="Oui"/>
    <n v="55.555555555555557"/>
    <n v="9000"/>
  </r>
  <r>
    <d v="2018-03-21T00:00:00"/>
    <s v="Transport  Boké-Tamarinsy pour la rencontre du chef Adjoint des Eaux et forêts/ couverture médiatique à Boké cas Ivoires Kamsar"/>
    <x v="0"/>
    <x v="2"/>
    <n v="15000"/>
    <x v="2"/>
    <x v="0"/>
    <s v="18/03/GALFPC412R06"/>
    <s v="Oui"/>
    <n v="1.6666666666666667"/>
    <n v="9000"/>
  </r>
  <r>
    <d v="2018-03-21T00:00:00"/>
    <s v="Transport  Tamarinsy-hôtel "/>
    <x v="0"/>
    <x v="2"/>
    <n v="15000"/>
    <x v="2"/>
    <x v="0"/>
    <s v="18/03/GALFPC412R07"/>
    <s v="Oui"/>
    <n v="1.6666666666666667"/>
    <n v="9000"/>
  </r>
  <r>
    <d v="2018-03-21T00:00:00"/>
    <s v="Transport gare routière-TPI Boké"/>
    <x v="0"/>
    <x v="2"/>
    <n v="4000"/>
    <x v="2"/>
    <x v="0"/>
    <s v="18/03/GALFPC412R08"/>
    <s v="Oui"/>
    <n v="0.44444444444444442"/>
    <n v="9000"/>
  </r>
  <r>
    <d v="2018-03-21T00:00:00"/>
    <s v="Transport Maison-gare routière Boké  pour couverture médiation cas ivoires Kamsar à Boké"/>
    <x v="0"/>
    <x v="2"/>
    <n v="1500"/>
    <x v="2"/>
    <x v="0"/>
    <s v="18/03/GALFPC412R10"/>
    <s v="Oui"/>
    <n v="0.16666666666666666"/>
    <n v="9000"/>
  </r>
  <r>
    <d v="2018-03-21T00:00:00"/>
    <s v="Food allowance pour couverture médiation cas ivoires Kamsar à Boké"/>
    <x v="5"/>
    <x v="2"/>
    <n v="80000"/>
    <x v="2"/>
    <x v="0"/>
    <s v="18/03/GALFPC412R03"/>
    <s v="Oui"/>
    <n v="8.8888888888888893"/>
    <n v="9000"/>
  </r>
  <r>
    <d v="2018-03-21T00:00:00"/>
    <s v="Frais transport Conakry-Boké pour couverture médiation cas ivoires Kamsar à Boké"/>
    <x v="0"/>
    <x v="2"/>
    <n v="60000"/>
    <x v="2"/>
    <x v="0"/>
    <s v="18/03/GALFPC412TV"/>
    <s v="Oui"/>
    <n v="6.666666666666667"/>
    <n v="9000"/>
  </r>
  <r>
    <d v="2018-03-21T00:00:00"/>
    <s v="Frais transport Radio Espace Kakandé-hôtel"/>
    <x v="0"/>
    <x v="2"/>
    <n v="20000"/>
    <x v="2"/>
    <x v="0"/>
    <s v="18/03/GALFPC412R09"/>
    <s v="Oui"/>
    <n v="2.2222222222222223"/>
    <n v="9000"/>
  </r>
  <r>
    <d v="2018-03-21T00:00:00"/>
    <s v="Transport Maison-Bureau AR"/>
    <x v="0"/>
    <x v="1"/>
    <n v="15000"/>
    <x v="3"/>
    <x v="0"/>
    <s v="18/03/GALFPC366"/>
    <s v="Oui"/>
    <n v="1.6666666666666667"/>
    <n v="9000"/>
  </r>
  <r>
    <d v="2018-03-21T00:00:00"/>
    <s v="Transport Bureau-Pour le dépôt OrangeMoney"/>
    <x v="0"/>
    <x v="1"/>
    <n v="5000"/>
    <x v="3"/>
    <x v="0"/>
    <s v="18/03/GALFPC422"/>
    <s v="Oui"/>
    <n v="0.55555555555555558"/>
    <n v="9000"/>
  </r>
  <r>
    <d v="2018-03-21T00:00:00"/>
    <s v="Taxi maison-bureau A/R"/>
    <x v="0"/>
    <x v="0"/>
    <n v="16000"/>
    <x v="4"/>
    <x v="0"/>
    <s v="18/03/GALFPC357"/>
    <s v="Oui"/>
    <n v="1.7777777777777777"/>
    <n v="9000"/>
  </r>
  <r>
    <d v="2018-03-21T00:00:00"/>
    <s v="Taxi moto  bureau-cour d'appel pour le suivi du cas dédé koivogui"/>
    <x v="0"/>
    <x v="0"/>
    <n v="70000"/>
    <x v="4"/>
    <x v="0"/>
    <s v="18/03/GALFPC359"/>
    <s v="Oui"/>
    <n v="7.7777777777777777"/>
    <n v="9000"/>
  </r>
  <r>
    <d v="2018-03-21T00:00:00"/>
    <s v="Achat de (20)l de gasoil pour pour le véhicule de location pour la relâche du Céphalophe au PHNG à Sidakoro (faranah)"/>
    <x v="0"/>
    <x v="3"/>
    <n v="160000"/>
    <x v="5"/>
    <x v="0"/>
    <s v="18/03/GALFPC431"/>
    <s v="Oui"/>
    <n v="17.777777777777779"/>
    <n v="9000"/>
  </r>
  <r>
    <d v="2018-03-21T00:00:00"/>
    <s v="Paiement reliquat  main d'œuvre frais de relâche du Céphalophe de Conakry au PNHG"/>
    <x v="8"/>
    <x v="3"/>
    <n v="400000"/>
    <x v="5"/>
    <x v="0"/>
    <s v="18/03/GALFPC433"/>
    <s v="Oui"/>
    <n v="44.444444444444443"/>
    <n v="9000"/>
  </r>
  <r>
    <d v="2018-03-21T00:00:00"/>
    <s v="Paiement Bonus de 'Agent des Eaux et Forêts pour la relâche du Céphalophe au PNHG à Sidakoro"/>
    <x v="1"/>
    <x v="3"/>
    <n v="300000"/>
    <x v="5"/>
    <x v="0"/>
    <s v="18/03/GALFPC415"/>
    <s v="Oui"/>
    <n v="33.333333333333336"/>
    <n v="9000"/>
  </r>
  <r>
    <d v="2018-03-21T00:00:00"/>
    <s v="Paiement frais location véhicule (2) jours Conakry-Faranah (PHNG à Sidakoro)"/>
    <x v="0"/>
    <x v="3"/>
    <n v="1700000"/>
    <x v="5"/>
    <x v="0"/>
    <s v="18/03/GALFPC416"/>
    <s v="Oui"/>
    <n v="188.88888888888889"/>
    <n v="9000"/>
  </r>
  <r>
    <d v="2018-03-21T00:00:00"/>
    <s v="Frais transfert/orange money depot à Tamba  pour suivi Audience, communication, sensibilisation dans le cadre de la lutte contre la criminalité faunique"/>
    <x v="11"/>
    <x v="3"/>
    <n v="34000"/>
    <x v="5"/>
    <x v="0"/>
    <s v="18/03/GALFPC418"/>
    <s v="Oui"/>
    <n v="3.7777777777777777"/>
    <n v="9000"/>
  </r>
  <r>
    <d v="2018-03-21T00:00:00"/>
    <s v="Frais taxi moto bureau-centre ville pour diverse courses"/>
    <x v="0"/>
    <x v="4"/>
    <n v="70000"/>
    <x v="6"/>
    <x v="0"/>
    <s v="18/03/GALFPC419"/>
    <s v="Oui"/>
    <n v="7.7777777777777777"/>
    <n v="9000"/>
  </r>
  <r>
    <d v="2018-03-22T00:00:00"/>
    <s v="Taxi  maison gare routiére"/>
    <x v="0"/>
    <x v="1"/>
    <n v="10000"/>
    <x v="1"/>
    <x v="0"/>
    <s v="18/03/GALFPC413"/>
    <s v="Oui"/>
    <n v="1.1111111111111112"/>
    <n v="9000"/>
  </r>
  <r>
    <d v="2018-03-22T00:00:00"/>
    <s v="Ration jounaliére"/>
    <x v="5"/>
    <x v="1"/>
    <n v="80000"/>
    <x v="1"/>
    <x v="0"/>
    <s v="18/03/GALFPC413"/>
    <s v="Oui"/>
    <n v="8.8888888888888893"/>
    <n v="9000"/>
  </r>
  <r>
    <d v="2018-03-22T00:00:00"/>
    <s v="Taxi moto pour chercher lhôtel"/>
    <x v="0"/>
    <x v="1"/>
    <n v="10000"/>
    <x v="1"/>
    <x v="0"/>
    <s v="18/03/GALFPC413"/>
    <s v="Oui"/>
    <n v="1.1111111111111112"/>
    <n v="9000"/>
  </r>
  <r>
    <d v="2018-03-22T00:00:00"/>
    <s v="Frais d'hôtel (1) unitée"/>
    <x v="5"/>
    <x v="1"/>
    <n v="250000"/>
    <x v="1"/>
    <x v="0"/>
    <s v="18/03/GALFPC413F19"/>
    <s v="Oui"/>
    <n v="27.777777777777779"/>
    <n v="9000"/>
  </r>
  <r>
    <d v="2018-03-22T00:00:00"/>
    <s v="Taxi conakry labé"/>
    <x v="0"/>
    <x v="1"/>
    <n v="95000"/>
    <x v="1"/>
    <x v="0"/>
    <s v="18/03/GALFPC413F19tv"/>
    <s v="Oui"/>
    <n v="10.555555555555555"/>
    <n v="9000"/>
  </r>
  <r>
    <d v="2018-03-22T00:00:00"/>
    <s v="Paiement Bonus media  au site www.lemidiguinee.com cas arrestation trafiquant Ivoires Kamsar "/>
    <x v="1"/>
    <x v="2"/>
    <n v="100000"/>
    <x v="2"/>
    <x v="0"/>
    <s v="18/03/GALFPC411R15"/>
    <s v="Oui"/>
    <n v="11.111111111111111"/>
    <n v="9000"/>
  </r>
  <r>
    <d v="2018-03-22T00:00:00"/>
    <s v="Paiement Bonus media  au site www.soleil fm guinee.net cas arrestation trafiquant Ivoires Kamsar"/>
    <x v="1"/>
    <x v="2"/>
    <n v="100000"/>
    <x v="2"/>
    <x v="0"/>
    <s v="18/03/GALFPC411R16"/>
    <s v="Oui"/>
    <n v="11.111111111111111"/>
    <n v="9000"/>
  </r>
  <r>
    <d v="2018-03-22T00:00:00"/>
    <s v="Paiement Bonus media  au site www.ledelic.info cas Céphalophe Conakry"/>
    <x v="1"/>
    <x v="2"/>
    <n v="100000"/>
    <x v="2"/>
    <x v="0"/>
    <s v="18/03/GALFPC411R18"/>
    <s v="Oui"/>
    <n v="11.111111111111111"/>
    <n v="9000"/>
  </r>
  <r>
    <d v="2018-03-22T00:00:00"/>
    <s v="Paiement Bonus media  au site www.visionguinee.info cas Céphalophe Conakry"/>
    <x v="1"/>
    <x v="2"/>
    <n v="100000"/>
    <x v="2"/>
    <x v="0"/>
    <s v="18/03/GALFPC411R19"/>
    <s v="Oui"/>
    <n v="11.111111111111111"/>
    <n v="9000"/>
  </r>
  <r>
    <d v="2018-03-22T00:00:00"/>
    <s v="Paiement Bonus media  au site www.guineematin.com cas Céphalophe Conakry"/>
    <x v="1"/>
    <x v="2"/>
    <n v="100000"/>
    <x v="2"/>
    <x v="0"/>
    <s v="18/03/GALFPC411R20"/>
    <s v="Oui"/>
    <n v="11.111111111111111"/>
    <n v="9000"/>
  </r>
  <r>
    <d v="2018-03-22T00:00:00"/>
    <s v="Paiement Bonus media  au site www.leverificateur.net  cas Céphalophe Conakry"/>
    <x v="1"/>
    <x v="2"/>
    <n v="100000"/>
    <x v="2"/>
    <x v="0"/>
    <s v="18/03/GALFPC411R21"/>
    <s v="Oui"/>
    <n v="11.111111111111111"/>
    <n v="9000"/>
  </r>
  <r>
    <d v="2018-03-22T00:00:00"/>
    <s v="Frais hôtel (1) nuité "/>
    <x v="5"/>
    <x v="2"/>
    <n v="250000"/>
    <x v="2"/>
    <x v="0"/>
    <s v="18/03/GALFPC417F46"/>
    <s v="Oui"/>
    <n v="27.777777777777779"/>
    <n v="9000"/>
  </r>
  <r>
    <d v="2018-03-22T00:00:00"/>
    <s v="Paiement Bonus pour obtention CD d'émission  avec la radio rurale de Boké sur cas Ivoires Kamsar"/>
    <x v="1"/>
    <x v="2"/>
    <n v="250000"/>
    <x v="2"/>
    <x v="0"/>
    <s v="18/03/GALFPC417R20"/>
    <s v="Oui"/>
    <n v="27.777777777777779"/>
    <n v="9000"/>
  </r>
  <r>
    <d v="2018-03-22T00:00:00"/>
    <s v="Transport Kagbelen-Maison retour couverture médiatique à Boké cas Ivoires Kamsar"/>
    <x v="0"/>
    <x v="2"/>
    <n v="15000"/>
    <x v="2"/>
    <x v="0"/>
    <s v="18/03/GALFPC417R14"/>
    <s v="Oui"/>
    <n v="1.6666666666666667"/>
    <n v="9000"/>
  </r>
  <r>
    <d v="2018-03-22T00:00:00"/>
    <s v="Frais taxi moto Radio Rurale -Gare routière Boké"/>
    <x v="0"/>
    <x v="2"/>
    <n v="4000"/>
    <x v="2"/>
    <x v="0"/>
    <s v="18/03/GALFPC417"/>
    <s v="Oui"/>
    <n v="0.44444444444444442"/>
    <n v="9000"/>
  </r>
  <r>
    <d v="2018-03-22T00:00:00"/>
    <s v="Food allowance pour couverture médiation cas ivoires Kamsar à Boké"/>
    <x v="5"/>
    <x v="2"/>
    <n v="80000"/>
    <x v="2"/>
    <x v="0"/>
    <s v="18/03/GALFPC412F04"/>
    <s v="Oui"/>
    <n v="8.8888888888888893"/>
    <n v="9000"/>
  </r>
  <r>
    <d v="2018-03-22T00:00:00"/>
    <s v="Frais taxi moto  centre ville Boké-Radio Rurale de Boké"/>
    <x v="0"/>
    <x v="2"/>
    <n v="1500"/>
    <x v="2"/>
    <x v="0"/>
    <s v="18/03/GALFPC412R12"/>
    <s v="Oui"/>
    <n v="0.16666666666666666"/>
    <n v="9000"/>
  </r>
  <r>
    <d v="2018-03-22T00:00:00"/>
    <s v="Frais transport Boké-Conakry retour de la  couverture médiation cas ivoires Kamsar à Boné"/>
    <x v="0"/>
    <x v="2"/>
    <n v="60000"/>
    <x v="2"/>
    <x v="0"/>
    <s v="18/03/GALFPC417TV"/>
    <s v="Oui"/>
    <n v="6.666666666666667"/>
    <n v="9000"/>
  </r>
  <r>
    <d v="2018-03-22T00:00:00"/>
    <s v="Frais transport  HÖTEL6RESTAURANCE"/>
    <x v="0"/>
    <x v="2"/>
    <n v="2000"/>
    <x v="2"/>
    <x v="0"/>
    <s v="18/03/GALFPC417R11"/>
    <s v="Oui"/>
    <n v="0.22222222222222221"/>
    <n v="9000"/>
  </r>
  <r>
    <d v="2018-03-22T00:00:00"/>
    <s v="Conakry-faranah"/>
    <x v="0"/>
    <x v="1"/>
    <n v="130000"/>
    <x v="3"/>
    <x v="0"/>
    <s v="18/03/GALFPC414"/>
    <s v="Oui"/>
    <n v="14.444444444444445"/>
    <n v="9000"/>
  </r>
  <r>
    <d v="2018-03-22T00:00:00"/>
    <s v="Frais d'hôtel (1)nuité"/>
    <x v="5"/>
    <x v="1"/>
    <n v="250000"/>
    <x v="3"/>
    <x v="0"/>
    <s v="18/03/GALFPC414"/>
    <s v="Oui"/>
    <n v="27.777777777777779"/>
    <n v="9000"/>
  </r>
  <r>
    <d v="2018-03-22T00:00:00"/>
    <s v="Ration journaliére"/>
    <x v="18"/>
    <x v="1"/>
    <n v="80000"/>
    <x v="3"/>
    <x v="0"/>
    <s v="18/03/GALFPC414"/>
    <s v="Oui"/>
    <n v="8.8888888888888893"/>
    <n v="9000"/>
  </r>
  <r>
    <d v="2018-03-22T00:00:00"/>
    <s v="Taxi moto hôtel gare routiére"/>
    <x v="0"/>
    <x v="1"/>
    <n v="10000"/>
    <x v="3"/>
    <x v="0"/>
    <s v="18/03/GALFPC414"/>
    <s v="Oui"/>
    <n v="1.1111111111111112"/>
    <n v="9000"/>
  </r>
  <r>
    <d v="2018-03-23T00:00:00"/>
    <s v="Transport bureau-retaurant &quot;le Pavé&quot; pour l'interview des candidats en enquête"/>
    <x v="0"/>
    <x v="0"/>
    <n v="30000"/>
    <x v="0"/>
    <x v="0"/>
    <s v="18/03/GALFPC426"/>
    <s v="Oui"/>
    <n v="3.3333333333333335"/>
    <n v="9000"/>
  </r>
  <r>
    <d v="2018-03-23T00:00:00"/>
    <s v="Transport maison-bureau "/>
    <x v="0"/>
    <x v="0"/>
    <n v="30000"/>
    <x v="0"/>
    <x v="0"/>
    <s v="18/03/GALFPC427"/>
    <s v="Oui"/>
    <n v="3.3333333333333335"/>
    <n v="9000"/>
  </r>
  <r>
    <d v="2018-03-23T00:00:00"/>
    <s v="Taxi moto pour les enquêtes"/>
    <x v="0"/>
    <x v="1"/>
    <n v="15000"/>
    <x v="1"/>
    <x v="0"/>
    <s v="18/03/GALFPC413"/>
    <s v="Oui"/>
    <n v="1.6666666666666667"/>
    <n v="9000"/>
  </r>
  <r>
    <d v="2018-03-23T00:00:00"/>
    <s v="Ration jounaliére"/>
    <x v="5"/>
    <x v="1"/>
    <n v="80000"/>
    <x v="1"/>
    <x v="0"/>
    <s v="18/03/GALFPC413"/>
    <s v="Oui"/>
    <n v="8.8888888888888893"/>
    <n v="9000"/>
  </r>
  <r>
    <d v="2018-03-23T00:00:00"/>
    <s v="Achat du credit pour  un  trafiquant"/>
    <x v="14"/>
    <x v="1"/>
    <n v="10000"/>
    <x v="1"/>
    <x v="0"/>
    <s v="18/03/GALFPC413"/>
    <s v="Oui"/>
    <n v="1.1111111111111112"/>
    <n v="9000"/>
  </r>
  <r>
    <d v="2018-03-23T00:00:00"/>
    <s v="Frais d'hôtel (1) unitée"/>
    <x v="5"/>
    <x v="1"/>
    <n v="250000"/>
    <x v="1"/>
    <x v="0"/>
    <s v="18/03/GALFPC413F19"/>
    <s v="Oui"/>
    <n v="27.777777777777779"/>
    <n v="9000"/>
  </r>
  <r>
    <d v="2018-03-23T00:00:00"/>
    <s v="Frais d'hôtel (1)nuité"/>
    <x v="5"/>
    <x v="1"/>
    <n v="250000"/>
    <x v="3"/>
    <x v="0"/>
    <s v="18/03/GALFPC414"/>
    <s v="Oui"/>
    <n v="27.777777777777779"/>
    <n v="9000"/>
  </r>
  <r>
    <d v="2018-03-23T00:00:00"/>
    <s v="Ration journaliére"/>
    <x v="18"/>
    <x v="1"/>
    <n v="80000"/>
    <x v="3"/>
    <x v="0"/>
    <s v="18/03/GALFPC414"/>
    <s v="Oui"/>
    <n v="8.8888888888888893"/>
    <n v="9000"/>
  </r>
  <r>
    <d v="2018-03-23T00:00:00"/>
    <s v="carte de recharge "/>
    <x v="6"/>
    <x v="1"/>
    <n v="10000"/>
    <x v="3"/>
    <x v="0"/>
    <s v="18/03/GALFPC414"/>
    <s v="Oui"/>
    <n v="1.1111111111111112"/>
    <n v="9000"/>
  </r>
  <r>
    <d v="2018-03-23T00:00:00"/>
    <s v="Taxi maison-bureau A/R"/>
    <x v="0"/>
    <x v="0"/>
    <n v="16000"/>
    <x v="4"/>
    <x v="0"/>
    <s v="18/03/GALFPC428"/>
    <s v="Oui"/>
    <n v="1.7777777777777777"/>
    <n v="9000"/>
  </r>
  <r>
    <d v="2018-03-23T00:00:00"/>
    <s v="Taxi moto bureau  -centre ville  pour depot ordre de virement salaire Mars pour le personnel"/>
    <x v="0"/>
    <x v="0"/>
    <n v="70000"/>
    <x v="4"/>
    <x v="0"/>
    <s v="18/03/GALFPC421"/>
    <s v="Oui"/>
    <n v="7.7777777777777777"/>
    <n v="9000"/>
  </r>
  <r>
    <d v="2018-03-23T00:00:00"/>
    <s v="Paiement facture n°003/071BSPS mars 2018 pour frais de gardiennage bureau/ (2) Agents nuit et jour"/>
    <x v="8"/>
    <x v="3"/>
    <n v="2000000"/>
    <x v="5"/>
    <x v="0"/>
    <s v="18/03/GALFPC424"/>
    <s v="Oui"/>
    <n v="222.22222222222223"/>
    <n v="9000"/>
  </r>
  <r>
    <d v="2018-03-23T00:00:00"/>
    <s v="Achat de (2) serpières pour nettoyage bureau"/>
    <x v="7"/>
    <x v="3"/>
    <n v="30000"/>
    <x v="5"/>
    <x v="0"/>
    <s v="18/03/GALFPC425"/>
    <s v="Oui"/>
    <n v="3.3333333333333335"/>
    <n v="9000"/>
  </r>
  <r>
    <d v="2018-03-23T00:00:00"/>
    <s v="Frais de fonctionnement Moné  pour la semaine"/>
    <x v="0"/>
    <x v="3"/>
    <n v="150000"/>
    <x v="5"/>
    <x v="0"/>
    <s v="18/03/GALFPC429"/>
    <s v="Oui"/>
    <n v="16.666666666666668"/>
    <n v="9000"/>
  </r>
  <r>
    <d v="2018-03-23T00:00:00"/>
    <s v="Virement salaire Mars 2018 Mamadou Saïdou Deba BARRY"/>
    <x v="2"/>
    <x v="4"/>
    <n v="13467500"/>
    <x v="7"/>
    <x v="0"/>
    <s v="18/03/GALF"/>
    <s v="Oui"/>
    <n v="1496.3888888888889"/>
    <n v="9000"/>
  </r>
  <r>
    <d v="2018-03-23T00:00:00"/>
    <s v="Frais  de virement salaire Mamadou Saidou Barry"/>
    <x v="10"/>
    <x v="3"/>
    <n v="11300"/>
    <x v="7"/>
    <x v="0"/>
    <s v="18/03/GALF"/>
    <s v="Oui"/>
    <n v="1.2555555555555555"/>
    <n v="9000"/>
  </r>
  <r>
    <d v="2018-03-23T00:00:00"/>
    <s v="Salaire Tamba Fatou Oularé mars/2018"/>
    <x v="2"/>
    <x v="2"/>
    <n v="2613750"/>
    <x v="7"/>
    <x v="0"/>
    <s v="18/03/GALF"/>
    <s v="Oui"/>
    <n v="290.41666666666669"/>
    <n v="9000"/>
  </r>
  <r>
    <d v="2018-03-23T00:00:00"/>
    <s v="Salaire Sekou Castro Kourouma  mars/2018"/>
    <x v="2"/>
    <x v="0"/>
    <n v="2913750"/>
    <x v="7"/>
    <x v="0"/>
    <s v="18/03/GALF"/>
    <s v="Oui"/>
    <n v="323.75"/>
    <n v="9000"/>
  </r>
  <r>
    <d v="2018-03-23T00:00:00"/>
    <s v="Salaire Mamadou Saliou Baldé  mars/2018"/>
    <x v="2"/>
    <x v="0"/>
    <n v="2213750"/>
    <x v="7"/>
    <x v="0"/>
    <s v="18/03/GALF"/>
    <s v="Oui"/>
    <n v="245.97222222222223"/>
    <n v="9000"/>
  </r>
  <r>
    <d v="2018-03-23T00:00:00"/>
    <s v="Salaire Aissatou Sessou mars /2018"/>
    <x v="2"/>
    <x v="0"/>
    <n v="2213750"/>
    <x v="7"/>
    <x v="0"/>
    <s v="18/03/GALF"/>
    <s v="Oui"/>
    <n v="245.97222222222223"/>
    <n v="9000"/>
  </r>
  <r>
    <d v="2018-03-23T00:00:00"/>
    <s v="Salaire Mamadou Oury Diallo mars/2018"/>
    <x v="2"/>
    <x v="7"/>
    <n v="2000000"/>
    <x v="7"/>
    <x v="0"/>
    <s v="18/03/GALF"/>
    <s v="Oui"/>
    <n v="222.22222222222223"/>
    <n v="9000"/>
  </r>
  <r>
    <d v="2018-03-24T00:00:00"/>
    <s v="Taxi moto pour les enquêtes "/>
    <x v="0"/>
    <x v="1"/>
    <n v="15000"/>
    <x v="1"/>
    <x v="0"/>
    <s v="18/03/GALFPC413"/>
    <s v="Oui"/>
    <n v="1.6666666666666667"/>
    <n v="9000"/>
  </r>
  <r>
    <d v="2018-03-24T00:00:00"/>
    <s v="Ration jounaliére"/>
    <x v="5"/>
    <x v="1"/>
    <n v="80000"/>
    <x v="1"/>
    <x v="0"/>
    <s v="18/03/GALFPC413"/>
    <s v="Oui"/>
    <n v="8.8888888888888893"/>
    <n v="9000"/>
  </r>
  <r>
    <d v="2018-03-24T00:00:00"/>
    <s v="Achat decarte recharge pour apeler un trafiquant "/>
    <x v="6"/>
    <x v="1"/>
    <n v="10000"/>
    <x v="1"/>
    <x v="0"/>
    <s v="18/03/GALFPC413"/>
    <s v="Oui"/>
    <n v="1.1111111111111112"/>
    <n v="9000"/>
  </r>
  <r>
    <d v="2018-03-24T00:00:00"/>
    <s v="Frais d'hôtel (1) unitée"/>
    <x v="5"/>
    <x v="1"/>
    <n v="250000"/>
    <x v="1"/>
    <x v="0"/>
    <s v="18/03/GALFPC413F19"/>
    <s v="Oui"/>
    <n v="27.777777777777779"/>
    <n v="9000"/>
  </r>
  <r>
    <d v="2018-03-24T00:00:00"/>
    <s v="Frais d'hôtel (1)nuité"/>
    <x v="5"/>
    <x v="1"/>
    <n v="250000"/>
    <x v="3"/>
    <x v="0"/>
    <s v="18/03/GALFPC414"/>
    <s v="Oui"/>
    <n v="27.777777777777779"/>
    <n v="9000"/>
  </r>
  <r>
    <d v="2018-03-24T00:00:00"/>
    <s v="Ration journaliére"/>
    <x v="18"/>
    <x v="1"/>
    <n v="80000"/>
    <x v="3"/>
    <x v="0"/>
    <s v="18/03/GALFPC414"/>
    <s v="Oui"/>
    <n v="8.8888888888888893"/>
    <n v="9000"/>
  </r>
  <r>
    <d v="2018-03-24T00:00:00"/>
    <s v="Taxi-hotel-camp-hotel solima AR"/>
    <x v="0"/>
    <x v="1"/>
    <n v="10000"/>
    <x v="3"/>
    <x v="0"/>
    <s v="18/03/GALFPC414"/>
    <s v="Oui"/>
    <n v="1.1111111111111112"/>
    <n v="9000"/>
  </r>
  <r>
    <d v="2018-03-24T00:00:00"/>
    <s v="Frais d'hôtel  NOVOTEL pour (4) nuitées  de Mr Saïdou Barry à (611,12 euro) au taux de 13 916 GNF "/>
    <x v="5"/>
    <x v="4"/>
    <n v="8504345"/>
    <x v="6"/>
    <x v="0"/>
    <s v="18/03/GALFPC402R11"/>
    <s v="Oui"/>
    <n v="944.92722222222221"/>
    <n v="9000"/>
  </r>
  <r>
    <d v="2018-03-25T00:00:00"/>
    <s v="Taxi moto labé ville à labé dheperai"/>
    <x v="0"/>
    <x v="1"/>
    <n v="25000"/>
    <x v="1"/>
    <x v="0"/>
    <s v="18/03/GALFPC413"/>
    <s v="Oui"/>
    <n v="2.7777777777777777"/>
    <n v="9000"/>
  </r>
  <r>
    <d v="2018-03-25T00:00:00"/>
    <s v="Ration jounaliére"/>
    <x v="5"/>
    <x v="1"/>
    <n v="80000"/>
    <x v="1"/>
    <x v="0"/>
    <s v="18/03/GALFPC413"/>
    <s v="Oui"/>
    <n v="8.8888888888888893"/>
    <n v="9000"/>
  </r>
  <r>
    <d v="2018-03-25T00:00:00"/>
    <s v="Frais d'hôtel (1) unitée"/>
    <x v="5"/>
    <x v="1"/>
    <n v="250000"/>
    <x v="1"/>
    <x v="0"/>
    <s v="18/03/GALFPC436F19"/>
    <s v="Oui"/>
    <n v="27.777777777777779"/>
    <n v="9000"/>
  </r>
  <r>
    <d v="2018-03-25T00:00:00"/>
    <s v="Frais d'hôtel (1)nuité"/>
    <x v="5"/>
    <x v="1"/>
    <n v="250000"/>
    <x v="3"/>
    <x v="0"/>
    <s v="18/03/GALFPC414"/>
    <s v="Oui"/>
    <n v="27.777777777777779"/>
    <n v="9000"/>
  </r>
  <r>
    <d v="2018-03-25T00:00:00"/>
    <s v="Ration journaliére"/>
    <x v="18"/>
    <x v="1"/>
    <n v="80000"/>
    <x v="3"/>
    <x v="0"/>
    <s v="18/03/GALFPC414"/>
    <s v="Oui"/>
    <n v="8.8888888888888893"/>
    <n v="9000"/>
  </r>
  <r>
    <d v="2018-03-25T00:00:00"/>
    <s v="Taxi faranah -kanbambou AR"/>
    <x v="0"/>
    <x v="1"/>
    <n v="40000"/>
    <x v="3"/>
    <x v="0"/>
    <s v="18/03/GALFPC414"/>
    <s v="Oui"/>
    <n v="4.4444444444444446"/>
    <n v="9000"/>
  </r>
  <r>
    <d v="2018-03-25T00:00:00"/>
    <s v="Achat de nourriture et du thé puis le prix de transfert pour des informateurs  pour enqêtes"/>
    <x v="14"/>
    <x v="1"/>
    <n v="180000"/>
    <x v="3"/>
    <x v="0"/>
    <s v="18/03/GALFPC414"/>
    <s v="Oui"/>
    <n v="20"/>
    <n v="9000"/>
  </r>
  <r>
    <d v="2018-03-26T00:00:00"/>
    <s v="Transport maison-bureau "/>
    <x v="0"/>
    <x v="0"/>
    <n v="30000"/>
    <x v="0"/>
    <x v="0"/>
    <s v="18/03/GALFPC427"/>
    <s v="Oui"/>
    <n v="3.3333333333333335"/>
    <n v="9000"/>
  </r>
  <r>
    <d v="2018-03-26T00:00:00"/>
    <s v="Frais taxi moto Castro bureau-centre ville pour récuperation de la réquisition des numéros des Cubin"/>
    <x v="0"/>
    <x v="0"/>
    <n v="70000"/>
    <x v="0"/>
    <x v="0"/>
    <s v="18/03/GALFPC438"/>
    <s v="Oui"/>
    <n v="7.7777777777777777"/>
    <n v="9000"/>
  </r>
  <r>
    <d v="2018-03-26T00:00:00"/>
    <s v="Transport bureau-Bambeto pour faire un constat des lieux par les manifestants de la  journée ville morte declarée par l'Oposition Républicaine Guinéennepour information"/>
    <x v="0"/>
    <x v="0"/>
    <n v="20000"/>
    <x v="0"/>
    <x v="0"/>
    <s v="18/03/GALFPC440"/>
    <m/>
    <n v="2.2222222222222223"/>
    <n v="9000"/>
  </r>
  <r>
    <d v="2018-03-26T00:00:00"/>
    <s v="Frais de transport maison-bureau Chérif pour (4) jours"/>
    <x v="4"/>
    <x v="1"/>
    <n v="40000"/>
    <x v="11"/>
    <x v="0"/>
    <s v="18/03/GALFPC432"/>
    <s v="Oui"/>
    <n v="4.4444444444444446"/>
    <n v="9000"/>
  </r>
  <r>
    <d v="2018-03-26T00:00:00"/>
    <s v="Taxi moto pour les enquêtes "/>
    <x v="0"/>
    <x v="1"/>
    <n v="15000"/>
    <x v="1"/>
    <x v="0"/>
    <s v="18/03/GALFPC436"/>
    <s v="Oui"/>
    <n v="1.6666666666666667"/>
    <n v="9000"/>
  </r>
  <r>
    <d v="2018-03-26T00:00:00"/>
    <s v="Ration jounaliére"/>
    <x v="5"/>
    <x v="1"/>
    <n v="80000"/>
    <x v="1"/>
    <x v="0"/>
    <s v="18/03/GALFPC436"/>
    <s v="Oui"/>
    <n v="8.8888888888888893"/>
    <n v="9000"/>
  </r>
  <r>
    <d v="2018-03-26T00:00:00"/>
    <s v="Transfére de credit orange pour appeler"/>
    <x v="6"/>
    <x v="1"/>
    <n v="5000"/>
    <x v="1"/>
    <x v="0"/>
    <s v="18/03/GALFPC436"/>
    <s v="Oui"/>
    <n v="0.55555555555555558"/>
    <n v="9000"/>
  </r>
  <r>
    <d v="2018-03-26T00:00:00"/>
    <s v="Frais d'hôtel (1) unitée"/>
    <x v="5"/>
    <x v="1"/>
    <n v="250000"/>
    <x v="1"/>
    <x v="0"/>
    <s v="18/03/GALFPC436F19"/>
    <s v="Oui"/>
    <n v="27.777777777777779"/>
    <n v="9000"/>
  </r>
  <r>
    <d v="2018-03-26T00:00:00"/>
    <s v="Frais D'hôtel"/>
    <x v="5"/>
    <x v="1"/>
    <n v="250000"/>
    <x v="3"/>
    <x v="0"/>
    <s v="18/03/GALFPC414"/>
    <s v="Oui"/>
    <n v="27.777777777777779"/>
    <n v="9000"/>
  </r>
  <r>
    <d v="2018-03-26T00:00:00"/>
    <s v="Ration journalière"/>
    <x v="18"/>
    <x v="1"/>
    <n v="80000"/>
    <x v="3"/>
    <x v="0"/>
    <s v="18/03/GALFPC414"/>
    <s v="Oui"/>
    <n v="8.8888888888888893"/>
    <n v="9000"/>
  </r>
  <r>
    <d v="2018-03-26T00:00:00"/>
    <s v="Cartes de recharge Areeba"/>
    <x v="6"/>
    <x v="1"/>
    <n v="20000"/>
    <x v="3"/>
    <x v="0"/>
    <s v="18/03/GALFPC414"/>
    <s v="Oui"/>
    <n v="2.2222222222222223"/>
    <n v="9000"/>
  </r>
  <r>
    <d v="2018-03-26T00:00:00"/>
    <s v="Taxi maison-bureau A/R"/>
    <x v="0"/>
    <x v="0"/>
    <n v="16000"/>
    <x v="4"/>
    <x v="0"/>
    <s v="18/03/GALFPC428"/>
    <s v="Oui"/>
    <n v="1.7777777777777777"/>
    <n v="9000"/>
  </r>
  <r>
    <d v="2018-03-26T00:00:00"/>
    <s v="Transport bureau -DNEF pour  retrait du reçu de paiement d'amende cas cephalophe"/>
    <x v="0"/>
    <x v="0"/>
    <n v="60000"/>
    <x v="4"/>
    <x v="0"/>
    <s v="18/03/GALFPC439"/>
    <s v="Oui"/>
    <n v="6.666666666666667"/>
    <n v="9000"/>
  </r>
  <r>
    <d v="2018-03-26T00:00:00"/>
    <s v="Paiement 2ème tranche pour la formation en anglais"/>
    <x v="2"/>
    <x v="0"/>
    <n v="300000"/>
    <x v="4"/>
    <x v="0"/>
    <s v="18/03/GALFPC397"/>
    <s v="Oui"/>
    <n v="33.333333333333336"/>
    <n v="9000"/>
  </r>
  <r>
    <d v="2018-03-26T00:00:00"/>
    <s v="Frais transport maison-DNEF pour la formation des Agents du corps des conservations de la nature à la technique de redaction de Procès Verbal (PV)"/>
    <x v="0"/>
    <x v="0"/>
    <n v="60000"/>
    <x v="4"/>
    <x v="0"/>
    <s v="18/03/GALFPC449"/>
    <s v="Oui"/>
    <n v="6.666666666666667"/>
    <n v="9000"/>
  </r>
  <r>
    <d v="2018-03-26T00:00:00"/>
    <s v="Achat d'un paquet de bic bleu pour le bureau"/>
    <x v="7"/>
    <x v="3"/>
    <n v="30000"/>
    <x v="5"/>
    <x v="0"/>
    <s v="18/03/GALFPC430"/>
    <s v="Oui"/>
    <n v="3.3333333333333335"/>
    <n v="9000"/>
  </r>
  <r>
    <d v="2018-03-26T00:00:00"/>
    <s v="Achat d'une clée USB 4GB"/>
    <x v="7"/>
    <x v="3"/>
    <n v="50000"/>
    <x v="5"/>
    <x v="0"/>
    <s v="18/03/GALFPC431"/>
    <s v="Oui"/>
    <n v="5.5555555555555554"/>
    <n v="9000"/>
  </r>
  <r>
    <d v="2018-03-26T00:00:00"/>
    <s v="Frais transport bureau-centre ville (BPMG) pour retrait"/>
    <x v="0"/>
    <x v="3"/>
    <n v="70000"/>
    <x v="5"/>
    <x v="0"/>
    <s v="18/03/GALFPC433"/>
    <s v="Oui"/>
    <n v="7.7777777777777777"/>
    <n v="9000"/>
  </r>
  <r>
    <d v="2018-03-26T00:00:00"/>
    <s v="Paiement main d'œuvre entretienet arrogeage des fleures de la cours du bureau"/>
    <x v="7"/>
    <x v="3"/>
    <n v="100000"/>
    <x v="5"/>
    <x v="0"/>
    <s v="18/03/GALFPC434"/>
    <s v="Oui"/>
    <n v="11.111111111111111"/>
    <n v="9000"/>
  </r>
  <r>
    <d v="2018-03-26T00:00:00"/>
    <s v="Frais transfert/orange money à E19 (2 500 000 GNF) en enquête à Labé"/>
    <x v="11"/>
    <x v="3"/>
    <n v="55000"/>
    <x v="5"/>
    <x v="0"/>
    <s v="18/03/GALFPC437"/>
    <s v="Oui"/>
    <n v="6.1111111111111107"/>
    <n v="9000"/>
  </r>
  <r>
    <d v="2018-03-26T00:00:00"/>
    <s v="Paiement salaire Mars Comptable"/>
    <x v="4"/>
    <x v="5"/>
    <n v="4313750"/>
    <x v="7"/>
    <x v="0"/>
    <s v="18/03/GALF"/>
    <s v="Oui"/>
    <n v="479.30555555555554"/>
    <n v="9000"/>
  </r>
  <r>
    <d v="2018-03-27T00:00:00"/>
    <s v="Transport maison-bureau "/>
    <x v="0"/>
    <x v="0"/>
    <n v="30000"/>
    <x v="0"/>
    <x v="0"/>
    <s v="18/03/GALFPC427"/>
    <s v="Oui"/>
    <n v="3.3333333333333335"/>
    <n v="9000"/>
  </r>
  <r>
    <d v="2018-03-27T00:00:00"/>
    <s v="Taxi moto pour les enquêtes"/>
    <x v="0"/>
    <x v="1"/>
    <n v="15000"/>
    <x v="1"/>
    <x v="0"/>
    <s v="18/03/GALFPC436"/>
    <s v="Oui"/>
    <n v="1.6666666666666667"/>
    <n v="9000"/>
  </r>
  <r>
    <d v="2018-03-27T00:00:00"/>
    <s v="Achat carte recharge orange"/>
    <x v="6"/>
    <x v="1"/>
    <n v="10000"/>
    <x v="1"/>
    <x v="0"/>
    <s v="18/03/GALFPC436"/>
    <s v="Oui"/>
    <n v="1.1111111111111112"/>
    <n v="9000"/>
  </r>
  <r>
    <d v="2018-03-27T00:00:00"/>
    <s v="Ration jounaliére"/>
    <x v="5"/>
    <x v="1"/>
    <n v="80000"/>
    <x v="1"/>
    <x v="0"/>
    <s v="18/03/GALFPC436"/>
    <s v="Oui"/>
    <n v="8.8888888888888893"/>
    <n v="9000"/>
  </r>
  <r>
    <d v="2018-03-27T00:00:00"/>
    <s v="Frais d'hôtel (1) unitée"/>
    <x v="5"/>
    <x v="1"/>
    <n v="250000"/>
    <x v="1"/>
    <x v="0"/>
    <s v="18/03/GALFPC436F19"/>
    <s v="Oui"/>
    <n v="27.777777777777779"/>
    <n v="9000"/>
  </r>
  <r>
    <d v="2018-03-27T00:00:00"/>
    <s v="Frais d'hôtel (1)nuité"/>
    <x v="5"/>
    <x v="1"/>
    <n v="250000"/>
    <x v="3"/>
    <x v="0"/>
    <s v="18/03/GALFPC414"/>
    <s v="Oui"/>
    <n v="27.777777777777779"/>
    <n v="9000"/>
  </r>
  <r>
    <d v="2018-03-27T00:00:00"/>
    <s v="Ration Journalière"/>
    <x v="18"/>
    <x v="1"/>
    <n v="80000"/>
    <x v="3"/>
    <x v="0"/>
    <s v="18/03/GALFPC414"/>
    <s v="Oui"/>
    <n v="8.8888888888888893"/>
    <n v="9000"/>
  </r>
  <r>
    <d v="2018-03-27T00:00:00"/>
    <s v="taxi Hôtel-Marché AR"/>
    <x v="11"/>
    <x v="1"/>
    <n v="10000"/>
    <x v="3"/>
    <x v="0"/>
    <s v="18/03/GALFPC414"/>
    <s v="Oui"/>
    <n v="1.1111111111111112"/>
    <n v="9000"/>
  </r>
  <r>
    <d v="2018-03-27T00:00:00"/>
    <s v="Transfert de credit"/>
    <x v="14"/>
    <x v="1"/>
    <n v="30000"/>
    <x v="3"/>
    <x v="0"/>
    <s v="18/03/GALFPC414"/>
    <s v="Oui"/>
    <n v="3.3333333333333335"/>
    <n v="9000"/>
  </r>
  <r>
    <d v="2018-03-27T00:00:00"/>
    <s v="Paiement e-recharge pour l'équipe du bureau"/>
    <x v="6"/>
    <x v="3"/>
    <n v="400000"/>
    <x v="5"/>
    <x v="0"/>
    <s v="18/03/GALFPC441"/>
    <s v="Oui"/>
    <n v="44.444444444444443"/>
    <n v="9000"/>
  </r>
  <r>
    <d v="2018-03-27T00:00:00"/>
    <s v="Frais detTransfert/orange money à E37 (1 680 000 GNF)  en enquête à Faranah"/>
    <x v="11"/>
    <x v="3"/>
    <n v="34000"/>
    <x v="5"/>
    <x v="0"/>
    <s v="18/03/GALFPC443"/>
    <s v="Oui"/>
    <n v="3.7777777777777777"/>
    <n v="9000"/>
  </r>
  <r>
    <d v="2018-03-27T00:00:00"/>
    <s v="Food allowance de Charlotte  pour  (1) jours pour la formation en Leadership à Paris en raison de  (25 euro )par jour au taux de 13916 gnf"/>
    <x v="5"/>
    <x v="4"/>
    <n v="347900"/>
    <x v="6"/>
    <x v="0"/>
    <s v="18/03/GALFPC402R12"/>
    <s v="Oui"/>
    <n v="38.655555555555559"/>
    <n v="9000"/>
  </r>
  <r>
    <d v="2018-03-28T00:00:00"/>
    <s v="Frais transport TPI Kaloum-Cours d'appel-bureau pour suivi juridique des cas Abdouramane Sidibé et Bébé chimpanzé  Sierra"/>
    <x v="0"/>
    <x v="0"/>
    <n v="40000"/>
    <x v="8"/>
    <x v="0"/>
    <s v="18/03/GALFPC446"/>
    <s v="Oui"/>
    <n v="4.4444444444444446"/>
    <n v="9000"/>
  </r>
  <r>
    <d v="2018-03-28T00:00:00"/>
    <s v="Transport maison-bureau "/>
    <x v="0"/>
    <x v="0"/>
    <n v="30000"/>
    <x v="0"/>
    <x v="0"/>
    <s v="18/03/GALFPC427"/>
    <s v="Oui"/>
    <n v="3.3333333333333335"/>
    <n v="9000"/>
  </r>
  <r>
    <d v="2018-03-28T00:00:00"/>
    <s v="Taxi moto pour les enquêtes"/>
    <x v="0"/>
    <x v="1"/>
    <n v="17000"/>
    <x v="1"/>
    <x v="0"/>
    <s v="18/03/GALFPC398"/>
    <s v="Oui"/>
    <n v="1.8888888888888888"/>
    <n v="9000"/>
  </r>
  <r>
    <d v="2018-03-28T00:00:00"/>
    <s v="Ration jounaliére"/>
    <x v="5"/>
    <x v="1"/>
    <n v="80000"/>
    <x v="1"/>
    <x v="0"/>
    <s v="18/03/GALFPC436"/>
    <s v="Oui"/>
    <n v="8.8888888888888893"/>
    <n v="9000"/>
  </r>
  <r>
    <d v="2018-03-28T00:00:00"/>
    <s v="Frais dhôtel"/>
    <x v="5"/>
    <x v="1"/>
    <n v="250000"/>
    <x v="1"/>
    <x v="0"/>
    <s v="18/03/GALFPC436F19"/>
    <s v="Oui"/>
    <n v="27.777777777777779"/>
    <n v="9000"/>
  </r>
  <r>
    <d v="2018-03-28T00:00:00"/>
    <s v="Frais transport maison-madina pour la maitenance sur le retro projecteur"/>
    <x v="0"/>
    <x v="2"/>
    <n v="60000"/>
    <x v="2"/>
    <x v="0"/>
    <s v="18/03/GALFPC445"/>
    <s v="Oui"/>
    <n v="6.666666666666667"/>
    <n v="9000"/>
  </r>
  <r>
    <d v="2018-03-28T00:00:00"/>
    <s v="Paiement Bonus media au site www.visionguinee.info cas verdict Ivoires Kamsar"/>
    <x v="1"/>
    <x v="2"/>
    <n v="100000"/>
    <x v="2"/>
    <x v="0"/>
    <s v="18/03/GALFPC444R09"/>
    <s v="Oui"/>
    <n v="11.111111111111111"/>
    <n v="9000"/>
  </r>
  <r>
    <d v="2018-03-28T00:00:00"/>
    <s v="Paiement Bonus media au site www.guineematin.com cas verdict Ivoires  Kamsar"/>
    <x v="1"/>
    <x v="2"/>
    <n v="100000"/>
    <x v="2"/>
    <x v="0"/>
    <s v="18/03/GALFPC444R25"/>
    <s v="Oui"/>
    <n v="11.111111111111111"/>
    <n v="9000"/>
  </r>
  <r>
    <d v="2018-03-28T00:00:00"/>
    <s v="Paiement Bonus media au site www.leverificateur.net cas verdict Ivoires  Kamsar"/>
    <x v="1"/>
    <x v="2"/>
    <n v="100000"/>
    <x v="2"/>
    <x v="0"/>
    <s v="18/03/GALFPC444R22"/>
    <s v="Oui"/>
    <n v="11.111111111111111"/>
    <n v="9000"/>
  </r>
  <r>
    <d v="2018-03-28T00:00:00"/>
    <s v="Paiement Bonus media au site www.ledeclic.info cas verdict Ivoires Kamsar"/>
    <x v="1"/>
    <x v="2"/>
    <n v="100000"/>
    <x v="2"/>
    <x v="0"/>
    <s v="18/03/GALFPC444R23"/>
    <s v="Oui"/>
    <n v="11.111111111111111"/>
    <n v="9000"/>
  </r>
  <r>
    <d v="2018-03-28T00:00:00"/>
    <s v="Paiement Bonus media au site www.soleilfmguinee.net cas verdict cas Ivoires Kamsar"/>
    <x v="1"/>
    <x v="2"/>
    <n v="100000"/>
    <x v="2"/>
    <x v="0"/>
    <s v="18/03/GALFPC444R26"/>
    <s v="Oui"/>
    <n v="11.111111111111111"/>
    <n v="9000"/>
  </r>
  <r>
    <d v="2018-03-28T00:00:00"/>
    <s v="Paiement Bonus media au site www.lemidiguinee.com condamnation cas Ivoires  Kamsar"/>
    <x v="1"/>
    <x v="2"/>
    <n v="100000"/>
    <x v="2"/>
    <x v="0"/>
    <s v="18/03/GALFPC412R09"/>
    <s v="Oui"/>
    <n v="11.111111111111111"/>
    <n v="9000"/>
  </r>
  <r>
    <d v="2018-03-28T00:00:00"/>
    <s v="Frais D'hôtel"/>
    <x v="5"/>
    <x v="1"/>
    <n v="250000"/>
    <x v="3"/>
    <x v="0"/>
    <s v="18/03/GALFPC442"/>
    <s v="Oui"/>
    <n v="27.777777777777779"/>
    <n v="9000"/>
  </r>
  <r>
    <d v="2018-03-28T00:00:00"/>
    <s v="Ration Journalière"/>
    <x v="18"/>
    <x v="1"/>
    <n v="80000"/>
    <x v="3"/>
    <x v="0"/>
    <s v="18/03/GALFPC442"/>
    <s v="Oui"/>
    <n v="8.8888888888888893"/>
    <n v="9000"/>
  </r>
  <r>
    <d v="2018-03-28T00:00:00"/>
    <s v="Taxi Hôtel-Marché AR"/>
    <x v="0"/>
    <x v="1"/>
    <n v="10000"/>
    <x v="3"/>
    <x v="0"/>
    <s v="18/03/GALFPC442"/>
    <s v="Oui"/>
    <n v="1.1111111111111112"/>
    <n v="9000"/>
  </r>
  <r>
    <d v="2018-03-28T00:00:00"/>
    <s v="Achat d'une puce pour enquête"/>
    <x v="6"/>
    <x v="3"/>
    <n v="10000"/>
    <x v="5"/>
    <x v="0"/>
    <s v="18/03/GALFPC446"/>
    <s v="Oui"/>
    <n v="1.1111111111111112"/>
    <n v="9000"/>
  </r>
  <r>
    <d v="2018-03-29T00:00:00"/>
    <s v="Transport maison-bureau "/>
    <x v="0"/>
    <x v="0"/>
    <n v="30000"/>
    <x v="0"/>
    <x v="0"/>
    <s v="18/03/GALFPC427"/>
    <s v="Oui"/>
    <n v="3.3333333333333335"/>
    <n v="9000"/>
  </r>
  <r>
    <d v="2018-03-29T00:00:00"/>
    <s v="Frais transport maison-DNEF pour la formation des Agents du corps des conservations de la nature à la technique de redaction de Procès Verbal (PV)"/>
    <x v="0"/>
    <x v="0"/>
    <n v="50000"/>
    <x v="0"/>
    <x v="0"/>
    <s v="18/03/GALFPC447"/>
    <s v="Oui"/>
    <n v="5.5555555555555554"/>
    <n v="9000"/>
  </r>
  <r>
    <d v="2018-03-29T00:00:00"/>
    <s v="Taxi moto pour les enquêtes "/>
    <x v="5"/>
    <x v="1"/>
    <n v="18000"/>
    <x v="1"/>
    <x v="0"/>
    <s v="18/03/GALFPC436"/>
    <s v="Oui"/>
    <n v="2"/>
    <n v="9000"/>
  </r>
  <r>
    <d v="2018-03-29T00:00:00"/>
    <s v="Ration jounaliére"/>
    <x v="5"/>
    <x v="1"/>
    <n v="80000"/>
    <x v="1"/>
    <x v="0"/>
    <s v="18/03/GALFPC436"/>
    <s v="Oui"/>
    <n v="8.8888888888888893"/>
    <n v="9000"/>
  </r>
  <r>
    <d v="2018-03-29T00:00:00"/>
    <s v="Frais d'hôtel (1) unitée"/>
    <x v="5"/>
    <x v="1"/>
    <n v="250000"/>
    <x v="1"/>
    <x v="0"/>
    <s v="18/03/GALFPC436F19"/>
    <s v="Oui"/>
    <n v="27.777777777777779"/>
    <n v="9000"/>
  </r>
  <r>
    <d v="2018-03-29T00:00:00"/>
    <s v="Achat du credit pour  un  trafiquant"/>
    <x v="14"/>
    <x v="1"/>
    <n v="10000"/>
    <x v="1"/>
    <x v="0"/>
    <s v="18/03/GALFPC436"/>
    <s v="Oui"/>
    <n v="1.1111111111111112"/>
    <n v="9000"/>
  </r>
  <r>
    <d v="2018-03-29T00:00:00"/>
    <s v="Frais d'hôtel (1)nuité"/>
    <x v="5"/>
    <x v="1"/>
    <n v="250000"/>
    <x v="3"/>
    <x v="0"/>
    <s v="18/03/GALFPC442"/>
    <s v="Oui"/>
    <n v="27.777777777777779"/>
    <n v="9000"/>
  </r>
  <r>
    <d v="2018-03-29T00:00:00"/>
    <s v="Ration Journalière"/>
    <x v="18"/>
    <x v="1"/>
    <n v="80000"/>
    <x v="3"/>
    <x v="0"/>
    <s v="18/03/GALFPC442"/>
    <s v="Oui"/>
    <n v="8.8888888888888893"/>
    <n v="9000"/>
  </r>
  <r>
    <d v="2018-03-29T00:00:00"/>
    <s v="Achat de nourriture,  du thé et prix de transfert de crédist téléphonique pour des informateurs pour enquêtes"/>
    <x v="14"/>
    <x v="1"/>
    <n v="230000"/>
    <x v="3"/>
    <x v="0"/>
    <s v="18/03/GALFPC442"/>
    <s v="Oui"/>
    <n v="25.555555555555557"/>
    <n v="9000"/>
  </r>
  <r>
    <d v="2018-03-29T00:00:00"/>
    <s v="Carte de recharge Areeba"/>
    <x v="6"/>
    <x v="1"/>
    <n v="10000"/>
    <x v="3"/>
    <x v="0"/>
    <s v="18/03/GALFPC442"/>
    <s v="Oui"/>
    <n v="1.1111111111111112"/>
    <n v="9000"/>
  </r>
  <r>
    <d v="2018-03-29T00:00:00"/>
    <s v="Taxi Hôtel-Marché-Dandaya AR"/>
    <x v="0"/>
    <x v="1"/>
    <n v="25000"/>
    <x v="3"/>
    <x v="0"/>
    <s v="18/03/GALFPC442"/>
    <s v="Oui"/>
    <n v="2.7777777777777777"/>
    <n v="9000"/>
  </r>
  <r>
    <d v="2018-03-29T00:00:00"/>
    <s v="Frais de photocopie et réliure documents juridique pour suivi cas abattage d'une panthère à Dabola et opération cas peaux de piton à Faranah"/>
    <x v="7"/>
    <x v="3"/>
    <n v="260000"/>
    <x v="4"/>
    <x v="0"/>
    <s v="18/03/GALFPC452"/>
    <s v="Oui"/>
    <n v="28.888888888888889"/>
    <n v="9000"/>
  </r>
  <r>
    <d v="2018-03-29T00:00:00"/>
    <s v="Food allowance de Saïdou  pour  (6) jours  pour la formation en Leadership à Paris en raison de  (25 euro )par jour au taux de (12 168 gnf)"/>
    <x v="5"/>
    <x v="4"/>
    <n v="2087543"/>
    <x v="6"/>
    <x v="0"/>
    <s v="18/03/GALFPC402"/>
    <s v="Oui"/>
    <n v="231.94922222222223"/>
    <n v="9000"/>
  </r>
  <r>
    <d v="2018-03-29T00:00:00"/>
    <s v="Frais bus de canne à l'Aéroport de Nice pour Saïdou (23,50 euro) au taux de 13 916 gnf"/>
    <x v="0"/>
    <x v="4"/>
    <n v="327026"/>
    <x v="6"/>
    <x v="0"/>
    <s v="18/03/GALFPC402TV"/>
    <s v="Oui"/>
    <n v="36.336222222222226"/>
    <n v="9000"/>
  </r>
  <r>
    <d v="2018-03-29T00:00:00"/>
    <s v="Frais taxi moto Aéroport Conakry-Bureau"/>
    <x v="0"/>
    <x v="4"/>
    <n v="15000"/>
    <x v="6"/>
    <x v="0"/>
    <s v="18/03/GALFPC402R13"/>
    <s v="Oui"/>
    <n v="1.6666666666666667"/>
    <n v="9000"/>
  </r>
  <r>
    <d v="2018-03-30T00:00:00"/>
    <s v="Food allowance  Sékou Castro Kourouma pour opération peaux de python à Faranah"/>
    <x v="19"/>
    <x v="6"/>
    <n v="80000"/>
    <x v="0"/>
    <x v="0"/>
    <s v="18/03/GALFPC451R01"/>
    <s v="Oui"/>
    <n v="8.8888888888888893"/>
    <n v="9000"/>
  </r>
  <r>
    <d v="2018-03-30T00:00:00"/>
    <s v="Food allowance  Mamadou Saliou Baldé pour opération peaux de python à Faranah"/>
    <x v="19"/>
    <x v="6"/>
    <n v="80000"/>
    <x v="0"/>
    <x v="0"/>
    <s v="18/03/GALFPC451R02"/>
    <s v="Oui"/>
    <n v="8.8888888888888893"/>
    <n v="9000"/>
  </r>
  <r>
    <d v="2018-03-30T00:00:00"/>
    <s v="Food allowance Abdoulaye  Chérif Diallo pour opération peaux de python à Faranah"/>
    <x v="19"/>
    <x v="6"/>
    <n v="80000"/>
    <x v="0"/>
    <x v="0"/>
    <s v="18/03/GALFPC451R03"/>
    <s v="Oui"/>
    <n v="8.8888888888888893"/>
    <n v="9000"/>
  </r>
  <r>
    <d v="2018-03-30T00:00:00"/>
    <s v="Achat de (10) litres d'essence pour voiture perso. Transport maison-bureau"/>
    <x v="0"/>
    <x v="0"/>
    <n v="80000"/>
    <x v="12"/>
    <x v="0"/>
    <s v="18/03/GALFPC463"/>
    <s v="Oui"/>
    <n v="8.8888888888888893"/>
    <n v="9000"/>
  </r>
  <r>
    <d v="2018-03-30T00:00:00"/>
    <s v="Taxi moto pour les enquêtes à  labé"/>
    <x v="0"/>
    <x v="1"/>
    <n v="15000"/>
    <x v="1"/>
    <x v="0"/>
    <s v="18/03/GALFPC436"/>
    <s v="Oui"/>
    <n v="1.6666666666666667"/>
    <n v="9000"/>
  </r>
  <r>
    <d v="2018-03-30T00:00:00"/>
    <s v="Ration jounaliére"/>
    <x v="5"/>
    <x v="1"/>
    <n v="80000"/>
    <x v="1"/>
    <x v="0"/>
    <s v="18/03/GALFPC436"/>
    <s v="Oui"/>
    <n v="8.8888888888888893"/>
    <n v="9000"/>
  </r>
  <r>
    <d v="2018-03-30T00:00:00"/>
    <s v="Frais d'hôtel (1) unitée"/>
    <x v="5"/>
    <x v="1"/>
    <n v="250000"/>
    <x v="1"/>
    <x v="0"/>
    <s v="18/03/GALFPC436F19"/>
    <s v="Oui"/>
    <n v="27.777777777777779"/>
    <n v="9000"/>
  </r>
  <r>
    <d v="2018-03-30T00:00:00"/>
    <s v="Aachat decarte recharge pour apeler un trafiquant "/>
    <x v="6"/>
    <x v="1"/>
    <n v="10000"/>
    <x v="1"/>
    <x v="0"/>
    <s v="18/03/GALFPC436"/>
    <s v="Oui"/>
    <n v="1.1111111111111112"/>
    <n v="9000"/>
  </r>
  <r>
    <d v="2018-03-30T00:00:00"/>
    <s v="Frais transport bureau-belle vue (BPMG) pour retrait appro caisse bureau"/>
    <x v="0"/>
    <x v="2"/>
    <n v="40000"/>
    <x v="2"/>
    <x v="0"/>
    <s v="18/03/GALFPC458"/>
    <s v="Oui"/>
    <n v="4.4444444444444446"/>
    <n v="9000"/>
  </r>
  <r>
    <d v="2018-03-30T00:00:00"/>
    <s v="Frais transport maison-madina pour la maitenance sur le retro projecteur"/>
    <x v="0"/>
    <x v="2"/>
    <n v="40000"/>
    <x v="2"/>
    <x v="0"/>
    <s v="18/03/GALFPC460"/>
    <s v="Oui"/>
    <n v="4.4444444444444446"/>
    <n v="9000"/>
  </r>
  <r>
    <d v="2018-03-30T00:00:00"/>
    <s v="Frais d'hôtel (1)nuité"/>
    <x v="5"/>
    <x v="1"/>
    <n v="250000"/>
    <x v="3"/>
    <x v="0"/>
    <s v="18/03/GALFPC442"/>
    <s v="Oui"/>
    <n v="27.777777777777779"/>
    <n v="9000"/>
  </r>
  <r>
    <d v="2018-03-30T00:00:00"/>
    <s v="Ration Journalière"/>
    <x v="18"/>
    <x v="1"/>
    <n v="80000"/>
    <x v="3"/>
    <x v="0"/>
    <s v="18/03/GALFPC442"/>
    <s v="Oui"/>
    <n v="8.8888888888888893"/>
    <n v="9000"/>
  </r>
  <r>
    <d v="2018-03-30T00:00:00"/>
    <s v="Taxi Hôtel-Marché AR"/>
    <x v="0"/>
    <x v="1"/>
    <n v="10000"/>
    <x v="3"/>
    <x v="0"/>
    <s v="18/03/GALFPC442"/>
    <s v="Oui"/>
    <n v="1.1111111111111112"/>
    <n v="9000"/>
  </r>
  <r>
    <d v="2018-03-30T00:00:00"/>
    <s v="Paiement salaire Mars 2018  Maîmouna Baldé pour l'entretien des bureaux"/>
    <x v="8"/>
    <x v="3"/>
    <n v="500000"/>
    <x v="5"/>
    <x v="0"/>
    <s v="18/03/GALFPC454"/>
    <s v="Oui"/>
    <n v="55.555555555555557"/>
    <n v="9000"/>
  </r>
  <r>
    <d v="2018-03-30T00:00:00"/>
    <s v="Frais de fonctionnement Maïmouna pour la semaine"/>
    <x v="0"/>
    <x v="3"/>
    <n v="70000"/>
    <x v="5"/>
    <x v="0"/>
    <s v="18/03/GALFPC455"/>
    <s v="Oui"/>
    <n v="7.7777777777777777"/>
    <n v="9000"/>
  </r>
  <r>
    <d v="2018-03-30T00:00:00"/>
    <s v="Frais transport de  l'Agent AR de faune Alpha Oumar Diallo  pour suivi cas abattage d'une panthère à Dabola"/>
    <x v="0"/>
    <x v="3"/>
    <n v="200000"/>
    <x v="5"/>
    <x v="0"/>
    <s v="18/03/GALFPC456"/>
    <s v="Oui"/>
    <n v="22.222222222222221"/>
    <n v="9000"/>
  </r>
  <r>
    <d v="2018-03-30T00:00:00"/>
    <s v="Food allowance (5) jours de  l'Agent AR de faune Alpha Oumar Diallo  pour suivi cas abattage d'une panthère à Dabola"/>
    <x v="5"/>
    <x v="3"/>
    <n v="400000"/>
    <x v="5"/>
    <x v="0"/>
    <s v="18/03/GALFPC456"/>
    <m/>
    <n v="44.444444444444443"/>
    <n v="9000"/>
  </r>
  <r>
    <d v="2018-03-30T00:00:00"/>
    <s v="Frais transfert/orange money à l'Agent de faune Alpha Oumar Diallo pour transport et food allowance pour suivi cas abattage d'une panthère à Dabola"/>
    <x v="11"/>
    <x v="3"/>
    <n v="20000"/>
    <x v="5"/>
    <x v="0"/>
    <s v="18/03/GALFPC457"/>
    <s v="Oui"/>
    <n v="2.2222222222222223"/>
    <n v="9000"/>
  </r>
  <r>
    <d v="2018-03-30T00:00:00"/>
    <s v="Achat de (10) paquets d'eau minerale pour l'équipe du bureau"/>
    <x v="9"/>
    <x v="3"/>
    <n v="70000"/>
    <x v="5"/>
    <x v="0"/>
    <s v="18/03/GALFPC459"/>
    <s v="Oui"/>
    <n v="7.7777777777777777"/>
    <n v="9000"/>
  </r>
  <r>
    <d v="2018-03-30T00:00:00"/>
    <s v="Achat de E-recharge pour l'équipe du bureau"/>
    <x v="6"/>
    <x v="3"/>
    <n v="400000"/>
    <x v="5"/>
    <x v="0"/>
    <s v="18/03/GALFPC461"/>
    <s v="Oui"/>
    <n v="44.444444444444443"/>
    <n v="9000"/>
  </r>
  <r>
    <d v="2018-03-30T00:00:00"/>
    <s v="Paiement Fact GS185 Internet Redevance mensuelle Avril2018"/>
    <x v="16"/>
    <x v="3"/>
    <n v="3000000"/>
    <x v="5"/>
    <x v="0"/>
    <s v="18/03/GALFPC462"/>
    <s v="Oui"/>
    <n v="333.33333333333331"/>
    <n v="9000"/>
  </r>
  <r>
    <d v="2018-03-30T00:00:00"/>
    <s v="Frais transfert par orange money à Castro complement frais opération peau de piton à Faranah"/>
    <x v="11"/>
    <x v="3"/>
    <n v="34000"/>
    <x v="5"/>
    <x v="0"/>
    <s v="18/03/GALFPC467"/>
    <m/>
    <n v="3.7777777777777777"/>
    <n v="9000"/>
  </r>
  <r>
    <d v="2018-03-30T00:00:00"/>
    <s v="frais de transfert par orange money à Sessou  complement frais  suivi juridique abattage Dabola"/>
    <x v="11"/>
    <x v="3"/>
    <n v="34000"/>
    <x v="5"/>
    <x v="0"/>
    <s v="18/03/GALFPC469"/>
    <m/>
    <n v="3.7777777777777777"/>
    <n v="9000"/>
  </r>
  <r>
    <d v="2018-03-30T00:00:00"/>
    <s v="frais de transfert par orange money à Sessou  complement frais  suivi juridique abattage Dabola"/>
    <x v="11"/>
    <x v="3"/>
    <n v="5000"/>
    <x v="5"/>
    <x v="0"/>
    <s v="18/03/GALFPC471"/>
    <m/>
    <n v="0.55555555555555558"/>
    <n v="9000"/>
  </r>
  <r>
    <d v="2018-03-30T00:00:00"/>
    <s v="Achat de (20)l d'essence pour véh. Perso. Saïdou pour son transport maison-bureau"/>
    <x v="0"/>
    <x v="4"/>
    <n v="160000"/>
    <x v="6"/>
    <x v="0"/>
    <s v="18/03/GALFPC"/>
    <s v="Oui"/>
    <n v="17.777777777777779"/>
    <n v="9000"/>
  </r>
  <r>
    <d v="2018-03-31T00:00:00"/>
    <s v="Food allowance  Sékou Castro Kourouma pour opération peaux de python à Faranah"/>
    <x v="19"/>
    <x v="6"/>
    <n v="80000"/>
    <x v="0"/>
    <x v="0"/>
    <s v="18/03/GALFPC451R04"/>
    <s v="Oui"/>
    <n v="8.8888888888888893"/>
    <n v="9000"/>
  </r>
  <r>
    <d v="2018-03-31T00:00:00"/>
    <s v="Food allowance  Mamadou Saliou Baldé pour opération peaux de python à Faranah"/>
    <x v="19"/>
    <x v="6"/>
    <n v="80000"/>
    <x v="0"/>
    <x v="0"/>
    <s v="18/03/GALFPC451R05"/>
    <s v="Oui"/>
    <n v="8.8888888888888893"/>
    <n v="9000"/>
  </r>
  <r>
    <d v="2018-03-31T00:00:00"/>
    <s v="Food allowance Abdoulaye  Chérif Diallo pour opération peaux de python à Faranah"/>
    <x v="19"/>
    <x v="6"/>
    <n v="80000"/>
    <x v="0"/>
    <x v="0"/>
    <s v="18/03/GALFPC451R06"/>
    <s v="Oui"/>
    <n v="8.8888888888888893"/>
    <n v="9000"/>
  </r>
  <r>
    <d v="2018-03-31T00:00:00"/>
    <s v="Taxi moto gare routiére"/>
    <x v="0"/>
    <x v="1"/>
    <n v="10000"/>
    <x v="1"/>
    <x v="0"/>
    <s v="18/03/GALFPC436"/>
    <s v="Oui"/>
    <n v="1.1111111111111112"/>
    <n v="9000"/>
  </r>
  <r>
    <d v="2018-03-31T00:00:00"/>
    <s v="Frais transport Labé-Conakry"/>
    <x v="0"/>
    <x v="1"/>
    <n v="95000"/>
    <x v="1"/>
    <x v="0"/>
    <s v="18/03/GALFPC436tv"/>
    <s v="Oui"/>
    <n v="10.555555555555555"/>
    <n v="9000"/>
  </r>
  <r>
    <d v="2018-03-31T00:00:00"/>
    <s v="Frais  de bagages"/>
    <x v="0"/>
    <x v="1"/>
    <n v="15000"/>
    <x v="1"/>
    <x v="0"/>
    <s v="18/03/GALFPC436"/>
    <s v="Oui"/>
    <n v="1.6666666666666667"/>
    <n v="9000"/>
  </r>
  <r>
    <d v="2018-03-31T00:00:00"/>
    <s v="Ration jounaliére"/>
    <x v="5"/>
    <x v="1"/>
    <n v="80000"/>
    <x v="1"/>
    <x v="0"/>
    <s v="18/03/GALFPC436"/>
    <s v="Oui"/>
    <n v="8.8888888888888893"/>
    <n v="9000"/>
  </r>
  <r>
    <d v="2018-03-31T00:00:00"/>
    <s v="Frais d'hôtel (1)nuité"/>
    <x v="5"/>
    <x v="1"/>
    <n v="250000"/>
    <x v="3"/>
    <x v="0"/>
    <s v="18/03/GALFPC442"/>
    <s v="Oui"/>
    <n v="27.777777777777779"/>
    <n v="9000"/>
  </r>
  <r>
    <d v="2018-03-31T00:00:00"/>
    <s v="Ration journalière"/>
    <x v="18"/>
    <x v="1"/>
    <n v="80000"/>
    <x v="3"/>
    <x v="0"/>
    <s v="18/03/GALFPC442"/>
    <s v="Oui"/>
    <n v="8.8888888888888893"/>
    <n v="9000"/>
  </r>
  <r>
    <d v="2018-03-31T00:00:00"/>
    <s v="Taxi Hôtel-Marché-Solima AR"/>
    <x v="0"/>
    <x v="1"/>
    <n v="10000"/>
    <x v="3"/>
    <x v="0"/>
    <s v="18/03/GALFPC442"/>
    <s v="Oui"/>
    <n v="1.1111111111111112"/>
    <n v="9000"/>
  </r>
  <r>
    <d v="2018-03-31T00:00:00"/>
    <s v="Facture service Web"/>
    <x v="10"/>
    <x v="3"/>
    <n v="22600"/>
    <x v="7"/>
    <x v="0"/>
    <s v="18/03/GALF"/>
    <s v="Oui"/>
    <n v="2.5111111111111111"/>
    <n v="9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5">
    <pivotField showAll="0"/>
    <pivotField axis="axisRow" showAll="0">
      <items count="14">
        <item x="7"/>
        <item x="2"/>
        <item x="9"/>
        <item x="11"/>
        <item x="8"/>
        <item x="6"/>
        <item x="12"/>
        <item x="1"/>
        <item x="4"/>
        <item x="3"/>
        <item x="5"/>
        <item x="0"/>
        <item x="10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SORTI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V14" firstHeaderRow="1" firstDataRow="2" firstDataCol="1"/>
  <pivotFields count="11">
    <pivotField numFmtId="14" showAll="0"/>
    <pivotField showAll="0"/>
    <pivotField axis="axisCol" showAll="0">
      <items count="21">
        <item x="10"/>
        <item x="1"/>
        <item x="13"/>
        <item x="18"/>
        <item x="16"/>
        <item x="15"/>
        <item x="17"/>
        <item x="7"/>
        <item x="2"/>
        <item x="8"/>
        <item x="9"/>
        <item x="6"/>
        <item x="11"/>
        <item x="0"/>
        <item x="3"/>
        <item x="12"/>
        <item x="5"/>
        <item x="19"/>
        <item x="14"/>
        <item x="4"/>
        <item t="default"/>
      </items>
    </pivotField>
    <pivotField axis="axisRow" showAll="0">
      <items count="9">
        <item x="1"/>
        <item x="0"/>
        <item x="4"/>
        <item x="2"/>
        <item x="3"/>
        <item x="6"/>
        <item x="5"/>
        <item x="7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</pivotFields>
  <rowFields count="2">
    <field x="6"/>
    <field x="3"/>
  </rowFields>
  <rowItems count="1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2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11">
    <pivotField numFmtId="14" showAll="0"/>
    <pivotField showAll="0"/>
    <pivotField showAll="0"/>
    <pivotField showAll="0"/>
    <pivotField dataField="1" showAll="0"/>
    <pivotField axis="axisRow" showAll="0">
      <items count="14">
        <item x="8"/>
        <item x="7"/>
        <item x="10"/>
        <item x="0"/>
        <item x="9"/>
        <item x="11"/>
        <item x="1"/>
        <item x="3"/>
        <item x="12"/>
        <item x="5"/>
        <item x="6"/>
        <item x="4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J9" sqref="J9"/>
    </sheetView>
  </sheetViews>
  <sheetFormatPr baseColWidth="10" defaultRowHeight="15" x14ac:dyDescent="0.25"/>
  <cols>
    <col min="1" max="1" width="21" customWidth="1"/>
    <col min="2" max="2" width="18.140625" customWidth="1"/>
    <col min="3" max="3" width="8" customWidth="1"/>
    <col min="4" max="4" width="9.28515625" customWidth="1"/>
    <col min="5" max="5" width="6.42578125" customWidth="1"/>
    <col min="6" max="7" width="8" customWidth="1"/>
    <col min="8" max="8" width="10.5703125" customWidth="1"/>
    <col min="9" max="10" width="9" customWidth="1"/>
    <col min="11" max="12" width="8" customWidth="1"/>
    <col min="13" max="13" width="6.28515625" customWidth="1"/>
    <col min="14" max="14" width="12.5703125" bestFit="1" customWidth="1"/>
  </cols>
  <sheetData>
    <row r="3" spans="1:2" x14ac:dyDescent="0.25">
      <c r="A3" s="101" t="s">
        <v>538</v>
      </c>
      <c r="B3" t="s">
        <v>534</v>
      </c>
    </row>
    <row r="4" spans="1:2" x14ac:dyDescent="0.25">
      <c r="A4" s="102" t="s">
        <v>45</v>
      </c>
      <c r="B4" s="100">
        <v>1458000</v>
      </c>
    </row>
    <row r="5" spans="1:2" x14ac:dyDescent="0.25">
      <c r="A5" s="102" t="s">
        <v>14</v>
      </c>
      <c r="B5" s="100">
        <v>9050000</v>
      </c>
    </row>
    <row r="6" spans="1:2" x14ac:dyDescent="0.25">
      <c r="A6" s="102" t="s">
        <v>63</v>
      </c>
      <c r="B6" s="100">
        <v>1200000</v>
      </c>
    </row>
    <row r="7" spans="1:2" x14ac:dyDescent="0.25">
      <c r="A7" s="102" t="s">
        <v>184</v>
      </c>
      <c r="B7" s="100">
        <v>70000</v>
      </c>
    </row>
    <row r="8" spans="1:2" x14ac:dyDescent="0.25">
      <c r="A8" s="102" t="s">
        <v>52</v>
      </c>
      <c r="B8" s="100">
        <v>4531500</v>
      </c>
    </row>
    <row r="9" spans="1:2" x14ac:dyDescent="0.25">
      <c r="A9" s="102" t="s">
        <v>34</v>
      </c>
      <c r="B9" s="100">
        <v>4611200</v>
      </c>
    </row>
    <row r="10" spans="1:2" x14ac:dyDescent="0.25">
      <c r="A10" s="102" t="s">
        <v>317</v>
      </c>
      <c r="B10" s="100">
        <v>80000</v>
      </c>
    </row>
    <row r="11" spans="1:2" x14ac:dyDescent="0.25">
      <c r="A11" s="102" t="s">
        <v>11</v>
      </c>
      <c r="B11" s="100">
        <v>35206000</v>
      </c>
    </row>
    <row r="12" spans="1:2" x14ac:dyDescent="0.25">
      <c r="A12" s="102" t="s">
        <v>22</v>
      </c>
      <c r="B12" s="100">
        <v>34807000</v>
      </c>
    </row>
    <row r="13" spans="1:2" x14ac:dyDescent="0.25">
      <c r="A13" s="102" t="s">
        <v>18</v>
      </c>
      <c r="B13" s="100">
        <v>6720000</v>
      </c>
    </row>
    <row r="14" spans="1:2" x14ac:dyDescent="0.25">
      <c r="A14" s="102" t="s">
        <v>27</v>
      </c>
      <c r="B14" s="100">
        <v>3431500</v>
      </c>
    </row>
    <row r="15" spans="1:2" x14ac:dyDescent="0.25">
      <c r="A15" s="102" t="s">
        <v>536</v>
      </c>
      <c r="B15" s="100"/>
    </row>
    <row r="16" spans="1:2" x14ac:dyDescent="0.25">
      <c r="A16" s="102" t="s">
        <v>578</v>
      </c>
      <c r="B16" s="100">
        <v>39000000</v>
      </c>
    </row>
    <row r="17" spans="1:2" x14ac:dyDescent="0.25">
      <c r="A17" s="102" t="s">
        <v>537</v>
      </c>
      <c r="B17" s="100">
        <v>140165200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5" sqref="L15"/>
    </sheetView>
  </sheetViews>
  <sheetFormatPr baseColWidth="10" defaultRowHeight="15" x14ac:dyDescent="0.25"/>
  <cols>
    <col min="6" max="6" width="14.140625" customWidth="1"/>
  </cols>
  <sheetData>
    <row r="1" spans="1:10" x14ac:dyDescent="0.25">
      <c r="A1" s="294" t="s">
        <v>586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8" t="s">
        <v>587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 ht="15.75" x14ac:dyDescent="0.25">
      <c r="A4" s="200" t="s">
        <v>0</v>
      </c>
      <c r="B4" s="203"/>
      <c r="C4" s="203"/>
      <c r="D4" s="209"/>
      <c r="E4" s="203"/>
      <c r="F4" s="203"/>
      <c r="G4" s="203"/>
      <c r="H4" s="176"/>
      <c r="I4" s="176"/>
      <c r="J4" s="176"/>
    </row>
    <row r="5" spans="1:10" ht="15.75" x14ac:dyDescent="0.25">
      <c r="A5" s="203"/>
      <c r="B5" s="203"/>
      <c r="C5" s="203"/>
      <c r="D5" s="203"/>
      <c r="E5" s="203"/>
      <c r="F5" s="203"/>
      <c r="G5" s="203"/>
      <c r="H5" s="176"/>
      <c r="I5" s="176"/>
      <c r="J5" s="176"/>
    </row>
    <row r="6" spans="1:10" ht="15.75" x14ac:dyDescent="0.25">
      <c r="A6" s="202"/>
      <c r="B6" s="203"/>
      <c r="C6" s="203"/>
      <c r="D6" s="203"/>
      <c r="E6" s="203"/>
      <c r="F6" s="203"/>
      <c r="G6" s="203"/>
      <c r="H6" s="304" t="s">
        <v>609</v>
      </c>
      <c r="I6" s="305"/>
      <c r="J6" s="306"/>
    </row>
    <row r="7" spans="1:10" ht="15.75" x14ac:dyDescent="0.25">
      <c r="A7" s="202"/>
      <c r="B7" s="203"/>
      <c r="C7" s="203"/>
      <c r="D7" s="203"/>
      <c r="E7" s="203"/>
      <c r="F7" s="203"/>
      <c r="G7" s="203"/>
      <c r="H7" s="210" t="s">
        <v>610</v>
      </c>
      <c r="I7" s="307" t="s">
        <v>611</v>
      </c>
      <c r="J7" s="308"/>
    </row>
    <row r="8" spans="1:10" ht="15.75" x14ac:dyDescent="0.25">
      <c r="A8" s="203"/>
      <c r="B8" s="203"/>
      <c r="C8" s="203"/>
      <c r="D8" s="203"/>
      <c r="E8" s="203"/>
      <c r="F8" s="203"/>
      <c r="G8" s="176"/>
      <c r="H8" s="210" t="s">
        <v>612</v>
      </c>
      <c r="I8" s="309" t="s">
        <v>613</v>
      </c>
      <c r="J8" s="310"/>
    </row>
    <row r="9" spans="1:10" ht="20.25" x14ac:dyDescent="0.25">
      <c r="A9" s="296" t="s">
        <v>614</v>
      </c>
      <c r="B9" s="296"/>
      <c r="C9" s="296"/>
      <c r="D9" s="296"/>
      <c r="E9" s="296"/>
      <c r="F9" s="296"/>
      <c r="G9" s="296"/>
      <c r="H9" s="211" t="s">
        <v>615</v>
      </c>
      <c r="I9" s="311" t="s">
        <v>616</v>
      </c>
      <c r="J9" s="312"/>
    </row>
    <row r="10" spans="1:10" ht="20.25" x14ac:dyDescent="0.25">
      <c r="A10" s="296" t="s">
        <v>617</v>
      </c>
      <c r="B10" s="296"/>
      <c r="C10" s="296"/>
      <c r="D10" s="296"/>
      <c r="E10" s="296"/>
      <c r="F10" s="212">
        <v>43190</v>
      </c>
      <c r="G10" s="203"/>
      <c r="H10" s="176"/>
      <c r="I10" s="176"/>
      <c r="J10" s="176"/>
    </row>
    <row r="11" spans="1:10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</row>
    <row r="12" spans="1:10" ht="15.75" thickBot="1" x14ac:dyDescent="0.3">
      <c r="A12" s="176"/>
      <c r="B12" s="176"/>
      <c r="C12" s="176"/>
      <c r="D12" s="176"/>
      <c r="E12" s="176"/>
      <c r="F12" s="176"/>
      <c r="G12" s="176"/>
      <c r="H12" s="176"/>
      <c r="I12" s="176"/>
      <c r="J12" s="176"/>
    </row>
    <row r="13" spans="1:10" ht="15.75" thickBot="1" x14ac:dyDescent="0.3">
      <c r="A13" s="297" t="s">
        <v>618</v>
      </c>
      <c r="B13" s="298"/>
      <c r="C13" s="298"/>
      <c r="D13" s="298"/>
      <c r="E13" s="299"/>
      <c r="F13" s="300" t="s">
        <v>609</v>
      </c>
      <c r="G13" s="298"/>
      <c r="H13" s="298"/>
      <c r="I13" s="298"/>
      <c r="J13" s="301"/>
    </row>
    <row r="14" spans="1:10" ht="15.75" thickTop="1" x14ac:dyDescent="0.25">
      <c r="A14" s="213"/>
      <c r="B14" s="214"/>
      <c r="C14" s="214"/>
      <c r="D14" s="214"/>
      <c r="E14" s="215"/>
      <c r="F14" s="216"/>
      <c r="G14" s="214" t="s">
        <v>619</v>
      </c>
      <c r="H14" s="214" t="s">
        <v>619</v>
      </c>
      <c r="I14" s="214" t="s">
        <v>619</v>
      </c>
      <c r="J14" s="217" t="s">
        <v>619</v>
      </c>
    </row>
    <row r="15" spans="1:10" ht="15.75" thickBot="1" x14ac:dyDescent="0.3">
      <c r="A15" s="218" t="s">
        <v>230</v>
      </c>
      <c r="B15" s="219" t="s">
        <v>620</v>
      </c>
      <c r="C15" s="220" t="s">
        <v>621</v>
      </c>
      <c r="D15" s="221" t="s">
        <v>622</v>
      </c>
      <c r="E15" s="222" t="s">
        <v>623</v>
      </c>
      <c r="F15" s="223" t="s">
        <v>230</v>
      </c>
      <c r="G15" s="219" t="s">
        <v>620</v>
      </c>
      <c r="H15" s="220" t="s">
        <v>621</v>
      </c>
      <c r="I15" s="219" t="s">
        <v>622</v>
      </c>
      <c r="J15" s="224" t="s">
        <v>623</v>
      </c>
    </row>
    <row r="16" spans="1:10" ht="15.75" thickTop="1" x14ac:dyDescent="0.25">
      <c r="A16" s="225"/>
      <c r="B16" s="226"/>
      <c r="C16" s="214"/>
      <c r="D16" s="226"/>
      <c r="E16" s="215"/>
      <c r="F16" s="227"/>
      <c r="G16" s="226"/>
      <c r="H16" s="228"/>
      <c r="I16" s="226"/>
      <c r="J16" s="217"/>
    </row>
    <row r="17" spans="1:10" x14ac:dyDescent="0.25">
      <c r="A17" s="229">
        <f>F10</f>
        <v>43190</v>
      </c>
      <c r="B17" s="226"/>
      <c r="C17" s="228" t="s">
        <v>624</v>
      </c>
      <c r="D17" s="230">
        <v>65711938</v>
      </c>
      <c r="E17" s="231"/>
      <c r="F17" s="232">
        <f>F10</f>
        <v>43190</v>
      </c>
      <c r="G17" s="226"/>
      <c r="H17" s="228" t="s">
        <v>625</v>
      </c>
      <c r="I17" s="233"/>
      <c r="J17" s="234">
        <v>65711938</v>
      </c>
    </row>
    <row r="18" spans="1:10" x14ac:dyDescent="0.25">
      <c r="A18" s="225"/>
      <c r="B18" s="226"/>
      <c r="C18" s="228"/>
      <c r="D18" s="235"/>
      <c r="E18" s="231"/>
      <c r="F18" s="227"/>
      <c r="G18" s="226"/>
      <c r="H18" s="228"/>
      <c r="I18" s="233"/>
      <c r="J18" s="236"/>
    </row>
    <row r="19" spans="1:10" x14ac:dyDescent="0.25">
      <c r="A19" s="225"/>
      <c r="B19" s="226"/>
      <c r="C19" s="228"/>
      <c r="D19" s="237"/>
      <c r="E19" s="231"/>
      <c r="F19" s="238"/>
      <c r="G19" s="226"/>
      <c r="H19" s="228"/>
      <c r="I19" s="233"/>
      <c r="J19" s="236"/>
    </row>
    <row r="20" spans="1:10" x14ac:dyDescent="0.25">
      <c r="A20" s="225"/>
      <c r="B20" s="226"/>
      <c r="C20" s="228"/>
      <c r="D20" s="233"/>
      <c r="E20" s="231"/>
      <c r="F20" s="227"/>
      <c r="G20" s="226"/>
      <c r="H20" s="228"/>
      <c r="I20" s="233"/>
      <c r="J20" s="236"/>
    </row>
    <row r="21" spans="1:10" x14ac:dyDescent="0.25">
      <c r="A21" s="225"/>
      <c r="B21" s="226"/>
      <c r="C21" s="228"/>
      <c r="D21" s="233"/>
      <c r="E21" s="231"/>
      <c r="F21" s="227"/>
      <c r="G21" s="226"/>
      <c r="H21" s="228"/>
      <c r="I21" s="233"/>
      <c r="J21" s="236"/>
    </row>
    <row r="22" spans="1:10" x14ac:dyDescent="0.25">
      <c r="A22" s="225"/>
      <c r="B22" s="226"/>
      <c r="C22" s="228"/>
      <c r="D22" s="233"/>
      <c r="E22" s="231"/>
      <c r="F22" s="227"/>
      <c r="G22" s="226"/>
      <c r="H22" s="228"/>
      <c r="I22" s="233"/>
      <c r="J22" s="236"/>
    </row>
    <row r="23" spans="1:10" x14ac:dyDescent="0.25">
      <c r="A23" s="239">
        <f>F10</f>
        <v>43190</v>
      </c>
      <c r="B23" s="226"/>
      <c r="C23" s="228"/>
      <c r="D23" s="240">
        <f>SUM(D17:D21)-SUM(E17:E22)</f>
        <v>65711938</v>
      </c>
      <c r="E23" s="231"/>
      <c r="F23" s="241">
        <f>F10</f>
        <v>43190</v>
      </c>
      <c r="G23" s="226"/>
      <c r="H23" s="228"/>
      <c r="I23" s="242"/>
      <c r="J23" s="240">
        <f>SUM(J17:J22)-SUM(I18:I22)</f>
        <v>65711938</v>
      </c>
    </row>
    <row r="24" spans="1:10" ht="15.75" thickBot="1" x14ac:dyDescent="0.3">
      <c r="A24" s="243"/>
      <c r="B24" s="244"/>
      <c r="C24" s="245"/>
      <c r="D24" s="244"/>
      <c r="E24" s="246"/>
      <c r="F24" s="247"/>
      <c r="G24" s="244"/>
      <c r="H24" s="245"/>
      <c r="I24" s="244"/>
      <c r="J24" s="248"/>
    </row>
    <row r="25" spans="1:10" x14ac:dyDescent="0.25">
      <c r="A25" s="176"/>
      <c r="B25" s="176"/>
      <c r="C25" s="176"/>
      <c r="D25" s="176"/>
      <c r="E25" s="302">
        <f>J23-D23</f>
        <v>0</v>
      </c>
      <c r="F25" s="303"/>
      <c r="G25" s="176"/>
      <c r="H25" s="176"/>
      <c r="I25" s="176"/>
      <c r="J25" s="176"/>
    </row>
    <row r="26" spans="1:10" ht="15.75" x14ac:dyDescent="0.25">
      <c r="A26" s="202"/>
      <c r="B26" s="203"/>
      <c r="C26" s="180" t="s">
        <v>626</v>
      </c>
      <c r="D26" s="249"/>
      <c r="E26" s="249"/>
      <c r="F26" s="180"/>
      <c r="G26" s="249"/>
      <c r="H26" s="180" t="s">
        <v>627</v>
      </c>
      <c r="I26" s="202"/>
      <c r="J26" s="199"/>
    </row>
    <row r="27" spans="1:10" ht="15.75" x14ac:dyDescent="0.25">
      <c r="A27" s="202"/>
      <c r="B27" s="203"/>
      <c r="C27" s="203"/>
      <c r="D27" s="202"/>
      <c r="E27" s="202"/>
      <c r="F27" s="203"/>
      <c r="G27" s="202"/>
      <c r="H27" s="203"/>
      <c r="I27" s="202"/>
      <c r="J27" s="202"/>
    </row>
    <row r="28" spans="1:10" x14ac:dyDescent="0.25">
      <c r="A28" s="176"/>
      <c r="B28" s="176"/>
      <c r="C28" s="176"/>
      <c r="D28" s="176"/>
      <c r="E28" s="176"/>
      <c r="F28" s="176"/>
      <c r="G28" s="176"/>
      <c r="H28" s="176"/>
      <c r="I28" s="176"/>
      <c r="J28" s="176"/>
    </row>
    <row r="29" spans="1:10" x14ac:dyDescent="0.25">
      <c r="A29" s="176"/>
      <c r="B29" s="176"/>
      <c r="C29" s="176"/>
      <c r="D29" s="176"/>
      <c r="E29" s="176"/>
      <c r="F29" s="176"/>
      <c r="G29" s="176"/>
      <c r="H29" s="176"/>
      <c r="I29" s="176"/>
      <c r="J29" s="176"/>
    </row>
    <row r="30" spans="1:10" x14ac:dyDescent="0.25">
      <c r="A30" s="205"/>
      <c r="B30" s="205"/>
      <c r="C30" s="205" t="s">
        <v>607</v>
      </c>
      <c r="D30" s="205"/>
      <c r="E30" s="205"/>
      <c r="F30" s="205"/>
      <c r="G30" s="205"/>
      <c r="H30" s="205" t="s">
        <v>628</v>
      </c>
      <c r="I30" s="205"/>
      <c r="J30" s="205"/>
    </row>
    <row r="31" spans="1:10" x14ac:dyDescent="0.25">
      <c r="A31" s="205"/>
      <c r="B31" s="205"/>
      <c r="C31" s="250" t="s">
        <v>629</v>
      </c>
      <c r="D31" s="205"/>
      <c r="E31" s="205"/>
      <c r="F31" s="205"/>
      <c r="G31" s="205"/>
      <c r="H31" s="250" t="s">
        <v>630</v>
      </c>
      <c r="I31" s="205"/>
      <c r="J31" s="205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G19" sqref="G19"/>
    </sheetView>
  </sheetViews>
  <sheetFormatPr baseColWidth="10" defaultRowHeight="15" x14ac:dyDescent="0.25"/>
  <sheetData>
    <row r="1" spans="1:10" x14ac:dyDescent="0.25">
      <c r="A1" s="294" t="s">
        <v>586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8" t="s">
        <v>587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 ht="15.75" x14ac:dyDescent="0.25">
      <c r="A4" s="200" t="s">
        <v>0</v>
      </c>
      <c r="B4" s="203"/>
      <c r="C4" s="203"/>
      <c r="D4" s="209"/>
      <c r="E4" s="203"/>
      <c r="F4" s="203"/>
      <c r="G4" s="203"/>
      <c r="H4" s="176"/>
      <c r="I4" s="176"/>
      <c r="J4" s="176"/>
    </row>
    <row r="5" spans="1:10" ht="15.75" x14ac:dyDescent="0.25">
      <c r="A5" s="202"/>
      <c r="B5" s="203"/>
      <c r="C5" s="203"/>
      <c r="D5" s="203"/>
      <c r="E5" s="203"/>
      <c r="F5" s="203"/>
      <c r="G5" s="203"/>
      <c r="H5" s="251" t="s">
        <v>609</v>
      </c>
      <c r="I5" s="252"/>
      <c r="J5" s="253"/>
    </row>
    <row r="6" spans="1:10" ht="15.75" x14ac:dyDescent="0.25">
      <c r="A6" s="203"/>
      <c r="B6" s="203"/>
      <c r="C6" s="203"/>
      <c r="D6" s="203"/>
      <c r="E6" s="203"/>
      <c r="F6" s="203"/>
      <c r="G6" s="203"/>
      <c r="H6" s="210" t="s">
        <v>610</v>
      </c>
      <c r="I6" s="254" t="s">
        <v>611</v>
      </c>
      <c r="J6" s="255"/>
    </row>
    <row r="7" spans="1:10" x14ac:dyDescent="0.25">
      <c r="H7" s="210" t="s">
        <v>612</v>
      </c>
      <c r="I7" s="256" t="s">
        <v>631</v>
      </c>
      <c r="J7" s="257"/>
    </row>
    <row r="8" spans="1:10" ht="15.75" x14ac:dyDescent="0.25">
      <c r="A8" s="203"/>
      <c r="B8" s="203"/>
      <c r="C8" s="203"/>
      <c r="D8" s="203"/>
      <c r="E8" s="203"/>
      <c r="F8" s="203"/>
      <c r="G8" s="203"/>
      <c r="H8" s="211" t="s">
        <v>615</v>
      </c>
      <c r="I8" s="258" t="s">
        <v>632</v>
      </c>
      <c r="J8" s="259"/>
    </row>
    <row r="9" spans="1:10" ht="15.75" x14ac:dyDescent="0.25">
      <c r="A9" s="202"/>
      <c r="B9" s="203"/>
      <c r="C9" s="203"/>
      <c r="D9" s="203"/>
      <c r="E9" s="203"/>
    </row>
    <row r="10" spans="1:10" ht="15.75" x14ac:dyDescent="0.25">
      <c r="A10" s="203"/>
      <c r="B10" s="203"/>
      <c r="C10" s="203"/>
      <c r="D10" s="203"/>
      <c r="E10" s="203"/>
    </row>
    <row r="11" spans="1:10" ht="20.25" x14ac:dyDescent="0.25">
      <c r="A11" s="178" t="s">
        <v>633</v>
      </c>
      <c r="B11" s="203"/>
      <c r="C11" s="203"/>
      <c r="D11" s="203"/>
      <c r="E11" s="203"/>
      <c r="F11" s="203"/>
      <c r="G11" s="203"/>
      <c r="H11" s="260"/>
    </row>
    <row r="12" spans="1:10" ht="15.75" x14ac:dyDescent="0.25">
      <c r="A12" s="313"/>
      <c r="B12" s="313"/>
      <c r="C12" s="313"/>
      <c r="D12" s="313"/>
      <c r="E12" s="313"/>
      <c r="F12" s="261">
        <v>43190</v>
      </c>
      <c r="G12" s="203"/>
      <c r="H12" s="176"/>
      <c r="I12" s="176"/>
      <c r="J12" s="176"/>
    </row>
    <row r="13" spans="1:10" x14ac:dyDescent="0.25">
      <c r="A13" s="176"/>
      <c r="B13" s="176"/>
      <c r="C13" s="176"/>
      <c r="D13" s="176"/>
      <c r="E13" s="176"/>
      <c r="F13" s="176"/>
      <c r="G13" s="176"/>
      <c r="H13" s="176"/>
      <c r="I13" s="176"/>
      <c r="J13" s="176"/>
    </row>
    <row r="14" spans="1:10" ht="15.75" thickBot="1" x14ac:dyDescent="0.3">
      <c r="A14" s="176"/>
      <c r="B14" s="176"/>
      <c r="C14" s="176"/>
      <c r="D14" s="176"/>
      <c r="E14" s="176"/>
      <c r="F14" s="176"/>
      <c r="G14" s="176"/>
      <c r="H14" s="176"/>
      <c r="I14" s="176"/>
      <c r="J14" s="176"/>
    </row>
    <row r="15" spans="1:10" ht="15.75" thickBot="1" x14ac:dyDescent="0.3">
      <c r="A15" s="297" t="s">
        <v>618</v>
      </c>
      <c r="B15" s="298"/>
      <c r="C15" s="298"/>
      <c r="D15" s="298"/>
      <c r="E15" s="299"/>
      <c r="F15" s="300" t="s">
        <v>609</v>
      </c>
      <c r="G15" s="298"/>
      <c r="H15" s="298"/>
      <c r="I15" s="298"/>
      <c r="J15" s="301"/>
    </row>
    <row r="16" spans="1:10" ht="15.75" thickTop="1" x14ac:dyDescent="0.25">
      <c r="A16" s="213"/>
      <c r="B16" s="214"/>
      <c r="C16" s="214"/>
      <c r="D16" s="214"/>
      <c r="E16" s="215"/>
      <c r="F16" s="216"/>
      <c r="G16" s="214" t="s">
        <v>619</v>
      </c>
      <c r="H16" s="214" t="s">
        <v>619</v>
      </c>
      <c r="I16" s="214" t="s">
        <v>619</v>
      </c>
      <c r="J16" s="217" t="s">
        <v>619</v>
      </c>
    </row>
    <row r="17" spans="1:10" ht="15.75" thickBot="1" x14ac:dyDescent="0.3">
      <c r="A17" s="218" t="s">
        <v>230</v>
      </c>
      <c r="B17" s="219" t="s">
        <v>620</v>
      </c>
      <c r="C17" s="220" t="s">
        <v>621</v>
      </c>
      <c r="D17" s="221" t="s">
        <v>622</v>
      </c>
      <c r="E17" s="222" t="s">
        <v>623</v>
      </c>
      <c r="F17" s="223" t="s">
        <v>230</v>
      </c>
      <c r="G17" s="219" t="s">
        <v>620</v>
      </c>
      <c r="H17" s="220" t="s">
        <v>621</v>
      </c>
      <c r="I17" s="219" t="s">
        <v>622</v>
      </c>
      <c r="J17" s="224" t="s">
        <v>623</v>
      </c>
    </row>
    <row r="18" spans="1:10" ht="15.75" thickTop="1" x14ac:dyDescent="0.25">
      <c r="A18" s="225"/>
      <c r="B18" s="226"/>
      <c r="C18" s="214"/>
      <c r="D18" s="226"/>
      <c r="E18" s="215"/>
      <c r="F18" s="227"/>
      <c r="G18" s="226"/>
      <c r="H18" s="228"/>
      <c r="I18" s="226"/>
      <c r="J18" s="262"/>
    </row>
    <row r="19" spans="1:10" x14ac:dyDescent="0.25">
      <c r="A19" s="263">
        <f>F12</f>
        <v>43190</v>
      </c>
      <c r="B19" s="264"/>
      <c r="C19" s="228" t="s">
        <v>624</v>
      </c>
      <c r="D19" s="265">
        <v>2155.7399999999998</v>
      </c>
      <c r="E19" s="266"/>
      <c r="F19" s="267">
        <f>F12</f>
        <v>43190</v>
      </c>
      <c r="G19" s="264"/>
      <c r="H19" s="228" t="s">
        <v>625</v>
      </c>
      <c r="I19" s="268"/>
      <c r="J19" s="265">
        <v>2155.7399999999998</v>
      </c>
    </row>
    <row r="20" spans="1:10" x14ac:dyDescent="0.25">
      <c r="A20" s="269"/>
      <c r="B20" s="264"/>
      <c r="C20" s="228"/>
      <c r="D20" s="235"/>
      <c r="E20" s="266"/>
      <c r="F20" s="270"/>
      <c r="G20" s="264"/>
      <c r="H20" s="228"/>
      <c r="I20" s="268"/>
      <c r="J20" s="271"/>
    </row>
    <row r="21" spans="1:10" x14ac:dyDescent="0.25">
      <c r="A21" s="269"/>
      <c r="B21" s="264"/>
      <c r="C21" s="228"/>
      <c r="D21" s="237"/>
      <c r="E21" s="266"/>
      <c r="F21" s="272"/>
      <c r="G21" s="264"/>
      <c r="H21" s="228"/>
      <c r="I21" s="268"/>
      <c r="J21" s="271"/>
    </row>
    <row r="22" spans="1:10" x14ac:dyDescent="0.25">
      <c r="A22" s="269"/>
      <c r="B22" s="264"/>
      <c r="C22" s="228"/>
      <c r="D22" s="268"/>
      <c r="E22" s="266"/>
      <c r="F22" s="270"/>
      <c r="G22" s="264"/>
      <c r="H22" s="228"/>
      <c r="I22" s="268"/>
      <c r="J22" s="271"/>
    </row>
    <row r="23" spans="1:10" x14ac:dyDescent="0.25">
      <c r="A23" s="269"/>
      <c r="B23" s="264"/>
      <c r="C23" s="228"/>
      <c r="D23" s="268"/>
      <c r="E23" s="266"/>
      <c r="F23" s="270"/>
      <c r="G23" s="264"/>
      <c r="H23" s="228"/>
      <c r="I23" s="268"/>
      <c r="J23" s="271"/>
    </row>
    <row r="24" spans="1:10" x14ac:dyDescent="0.25">
      <c r="A24" s="269"/>
      <c r="B24" s="264"/>
      <c r="C24" s="228"/>
      <c r="D24" s="268"/>
      <c r="E24" s="266"/>
      <c r="F24" s="270"/>
      <c r="G24" s="264"/>
      <c r="H24" s="228"/>
      <c r="I24" s="268"/>
      <c r="J24" s="271"/>
    </row>
    <row r="25" spans="1:10" x14ac:dyDescent="0.25">
      <c r="A25" s="273">
        <f>F12</f>
        <v>43190</v>
      </c>
      <c r="B25" s="264"/>
      <c r="C25" s="228"/>
      <c r="D25" s="274">
        <f>SUM(D19:D23)-SUM(E19:E24)</f>
        <v>2155.7399999999998</v>
      </c>
      <c r="E25" s="266"/>
      <c r="F25" s="275">
        <f>F12</f>
        <v>43190</v>
      </c>
      <c r="G25" s="264"/>
      <c r="H25" s="228"/>
      <c r="I25" s="276"/>
      <c r="J25" s="274">
        <f>SUM(J19:J24)-SUM(I20:I24)</f>
        <v>2155.7399999999998</v>
      </c>
    </row>
    <row r="26" spans="1:10" ht="15.75" thickBot="1" x14ac:dyDescent="0.3">
      <c r="A26" s="277"/>
      <c r="B26" s="278"/>
      <c r="C26" s="245"/>
      <c r="D26" s="278"/>
      <c r="E26" s="279"/>
      <c r="F26" s="280"/>
      <c r="G26" s="278"/>
      <c r="H26" s="245"/>
      <c r="I26" s="278"/>
      <c r="J26" s="281"/>
    </row>
    <row r="27" spans="1:10" x14ac:dyDescent="0.25">
      <c r="A27" s="176"/>
      <c r="B27" s="176"/>
      <c r="C27" s="176"/>
      <c r="D27" s="176"/>
      <c r="E27" s="302">
        <f>J25-D25</f>
        <v>0</v>
      </c>
      <c r="F27" s="303"/>
      <c r="G27" s="176"/>
      <c r="H27" s="176"/>
      <c r="I27" s="176"/>
      <c r="J27" s="176"/>
    </row>
    <row r="28" spans="1:10" ht="15.75" x14ac:dyDescent="0.25">
      <c r="A28" s="202"/>
      <c r="B28" s="203"/>
      <c r="C28" s="203" t="s">
        <v>626</v>
      </c>
      <c r="D28" s="202"/>
      <c r="E28" s="202"/>
      <c r="F28" s="203"/>
      <c r="G28" s="202"/>
      <c r="H28" s="203" t="s">
        <v>627</v>
      </c>
      <c r="I28" s="202"/>
      <c r="J28" s="199"/>
    </row>
    <row r="29" spans="1:10" ht="15.75" x14ac:dyDescent="0.25">
      <c r="A29" s="202"/>
      <c r="B29" s="203"/>
      <c r="C29" s="203"/>
      <c r="D29" s="202"/>
      <c r="E29" s="202"/>
      <c r="F29" s="203"/>
      <c r="G29" s="202"/>
      <c r="H29" s="203"/>
      <c r="I29" s="202"/>
      <c r="J29" s="202"/>
    </row>
    <row r="30" spans="1:10" x14ac:dyDescent="0.25">
      <c r="A30" s="176"/>
      <c r="B30" s="176"/>
      <c r="C30" s="176"/>
      <c r="D30" s="176"/>
      <c r="E30" s="176"/>
      <c r="F30" s="176"/>
      <c r="G30" s="176"/>
      <c r="H30" s="176"/>
      <c r="I30" s="176"/>
      <c r="J30" s="176"/>
    </row>
    <row r="31" spans="1:10" x14ac:dyDescent="0.25">
      <c r="A31" s="205"/>
      <c r="B31" s="205"/>
      <c r="C31" s="205" t="s">
        <v>607</v>
      </c>
      <c r="D31" s="205"/>
      <c r="E31" s="205"/>
      <c r="F31" s="205"/>
      <c r="G31" s="205"/>
      <c r="H31" s="205" t="s">
        <v>634</v>
      </c>
      <c r="I31" s="205"/>
      <c r="J31" s="205"/>
    </row>
    <row r="32" spans="1:10" x14ac:dyDescent="0.25">
      <c r="A32" s="205"/>
      <c r="B32" s="205"/>
      <c r="C32" s="250" t="s">
        <v>629</v>
      </c>
      <c r="D32" s="205"/>
      <c r="E32" s="205"/>
      <c r="F32" s="205"/>
      <c r="G32" s="205"/>
      <c r="H32" s="250" t="s">
        <v>635</v>
      </c>
      <c r="I32" s="205"/>
      <c r="J32" s="205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workbookViewId="0">
      <selection activeCell="D12" sqref="D12"/>
    </sheetView>
  </sheetViews>
  <sheetFormatPr baseColWidth="10" defaultRowHeight="15" x14ac:dyDescent="0.25"/>
  <cols>
    <col min="1" max="1" width="5.7109375" customWidth="1"/>
    <col min="3" max="3" width="7" customWidth="1"/>
    <col min="4" max="4" width="77" customWidth="1"/>
    <col min="5" max="5" width="12.85546875" customWidth="1"/>
    <col min="6" max="6" width="13.140625" customWidth="1"/>
    <col min="8" max="8" width="16.42578125" bestFit="1" customWidth="1"/>
    <col min="9" max="9" width="15.28515625" bestFit="1" customWidth="1"/>
  </cols>
  <sheetData>
    <row r="1" spans="1:6" x14ac:dyDescent="0.25">
      <c r="B1" s="1" t="s">
        <v>0</v>
      </c>
      <c r="C1" s="1"/>
      <c r="D1" s="2"/>
      <c r="E1" s="3"/>
      <c r="F1" s="3"/>
    </row>
    <row r="2" spans="1:6" x14ac:dyDescent="0.25">
      <c r="B2" s="2"/>
      <c r="C2" s="2"/>
      <c r="D2" s="2"/>
      <c r="E2" s="3"/>
      <c r="F2" s="3"/>
    </row>
    <row r="3" spans="1:6" x14ac:dyDescent="0.25">
      <c r="B3" s="1" t="s">
        <v>8</v>
      </c>
      <c r="C3" s="1"/>
      <c r="D3" s="2"/>
      <c r="E3" s="3"/>
      <c r="F3" s="3"/>
    </row>
    <row r="4" spans="1:6" x14ac:dyDescent="0.25">
      <c r="B4" s="2"/>
      <c r="C4" s="2"/>
      <c r="D4" s="2"/>
      <c r="E4" s="3"/>
      <c r="F4" s="3"/>
    </row>
    <row r="5" spans="1:6" x14ac:dyDescent="0.25">
      <c r="A5" s="292" t="s">
        <v>1</v>
      </c>
      <c r="B5" s="4"/>
      <c r="C5" s="5"/>
      <c r="D5" s="5"/>
      <c r="E5" s="6"/>
      <c r="F5" s="7"/>
    </row>
    <row r="6" spans="1:6" ht="15" customHeight="1" x14ac:dyDescent="0.25">
      <c r="A6" s="293"/>
      <c r="B6" s="8" t="s">
        <v>2</v>
      </c>
      <c r="C6" s="9" t="s">
        <v>3</v>
      </c>
      <c r="D6" s="9" t="s">
        <v>4</v>
      </c>
      <c r="E6" s="10" t="s">
        <v>5</v>
      </c>
      <c r="F6" s="11" t="s">
        <v>6</v>
      </c>
    </row>
    <row r="7" spans="1:6" ht="15.75" customHeight="1" x14ac:dyDescent="0.25">
      <c r="A7" s="12"/>
      <c r="B7" s="13"/>
      <c r="C7" s="14"/>
      <c r="D7" s="14" t="s">
        <v>9</v>
      </c>
      <c r="E7" s="170">
        <v>31761636</v>
      </c>
      <c r="F7" s="15"/>
    </row>
    <row r="8" spans="1:6" ht="15" customHeight="1" x14ac:dyDescent="0.25">
      <c r="A8" s="16">
        <v>325</v>
      </c>
      <c r="B8" s="17">
        <v>43160</v>
      </c>
      <c r="C8" s="18" t="s">
        <v>11</v>
      </c>
      <c r="D8" s="19" t="s">
        <v>12</v>
      </c>
      <c r="E8" s="20"/>
      <c r="F8" s="20">
        <v>180000</v>
      </c>
    </row>
    <row r="9" spans="1:6" ht="15" customHeight="1" x14ac:dyDescent="0.25">
      <c r="A9" s="16">
        <v>326</v>
      </c>
      <c r="B9" s="17">
        <v>43160</v>
      </c>
      <c r="C9" s="18" t="s">
        <v>14</v>
      </c>
      <c r="D9" s="19" t="s">
        <v>19</v>
      </c>
      <c r="E9" s="20"/>
      <c r="F9" s="20">
        <v>70000</v>
      </c>
    </row>
    <row r="10" spans="1:6" ht="15" customHeight="1" x14ac:dyDescent="0.25">
      <c r="A10" s="16">
        <v>327</v>
      </c>
      <c r="B10" s="17">
        <v>43161</v>
      </c>
      <c r="C10" s="18" t="s">
        <v>11</v>
      </c>
      <c r="D10" s="19" t="s">
        <v>16</v>
      </c>
      <c r="E10" s="20"/>
      <c r="F10" s="20">
        <v>70000</v>
      </c>
    </row>
    <row r="11" spans="1:6" ht="15" customHeight="1" x14ac:dyDescent="0.25">
      <c r="A11" s="16">
        <v>328</v>
      </c>
      <c r="B11" s="17">
        <v>43161</v>
      </c>
      <c r="C11" s="18" t="s">
        <v>18</v>
      </c>
      <c r="D11" s="21" t="s">
        <v>20</v>
      </c>
      <c r="E11" s="20"/>
      <c r="F11" s="20">
        <v>70000</v>
      </c>
    </row>
    <row r="12" spans="1:6" ht="15" customHeight="1" x14ac:dyDescent="0.25">
      <c r="A12" s="16">
        <v>329</v>
      </c>
      <c r="B12" s="17">
        <v>43164</v>
      </c>
      <c r="C12" s="18" t="s">
        <v>22</v>
      </c>
      <c r="D12" s="19" t="s">
        <v>23</v>
      </c>
      <c r="E12" s="20"/>
      <c r="F12" s="20">
        <v>160000</v>
      </c>
    </row>
    <row r="13" spans="1:6" ht="15" customHeight="1" x14ac:dyDescent="0.25">
      <c r="A13" s="16">
        <v>330</v>
      </c>
      <c r="B13" s="17">
        <v>43164</v>
      </c>
      <c r="C13" s="18" t="s">
        <v>14</v>
      </c>
      <c r="D13" s="21" t="s">
        <v>25</v>
      </c>
      <c r="E13" s="20"/>
      <c r="F13" s="20">
        <v>150000</v>
      </c>
    </row>
    <row r="14" spans="1:6" x14ac:dyDescent="0.25">
      <c r="A14" s="16">
        <v>331</v>
      </c>
      <c r="B14" s="17">
        <v>43164</v>
      </c>
      <c r="C14" s="18" t="s">
        <v>27</v>
      </c>
      <c r="D14" s="99" t="s">
        <v>28</v>
      </c>
      <c r="E14" s="20"/>
      <c r="F14" s="20">
        <v>50000</v>
      </c>
    </row>
    <row r="15" spans="1:6" x14ac:dyDescent="0.25">
      <c r="A15" s="16">
        <v>332</v>
      </c>
      <c r="B15" s="17">
        <v>43164</v>
      </c>
      <c r="C15" s="18" t="s">
        <v>27</v>
      </c>
      <c r="D15" s="21" t="s">
        <v>30</v>
      </c>
      <c r="E15" s="20"/>
      <c r="F15" s="20">
        <v>60000</v>
      </c>
    </row>
    <row r="16" spans="1:6" ht="15" customHeight="1" x14ac:dyDescent="0.25">
      <c r="A16" s="16">
        <v>333</v>
      </c>
      <c r="B16" s="17">
        <v>43164</v>
      </c>
      <c r="C16" s="18" t="s">
        <v>11</v>
      </c>
      <c r="D16" s="21" t="s">
        <v>32</v>
      </c>
      <c r="E16" s="20"/>
      <c r="F16" s="20">
        <v>150000</v>
      </c>
    </row>
    <row r="17" spans="1:6" ht="15" customHeight="1" x14ac:dyDescent="0.25">
      <c r="A17" s="16">
        <v>334</v>
      </c>
      <c r="B17" s="17">
        <v>43164</v>
      </c>
      <c r="C17" s="18" t="s">
        <v>34</v>
      </c>
      <c r="D17" s="21" t="s">
        <v>35</v>
      </c>
      <c r="E17" s="20"/>
      <c r="F17" s="20">
        <v>75000</v>
      </c>
    </row>
    <row r="18" spans="1:6" ht="15" customHeight="1" x14ac:dyDescent="0.25">
      <c r="A18" s="16">
        <v>335</v>
      </c>
      <c r="B18" s="17">
        <v>43164</v>
      </c>
      <c r="C18" s="18" t="s">
        <v>18</v>
      </c>
      <c r="D18" s="21" t="s">
        <v>37</v>
      </c>
      <c r="E18" s="20"/>
      <c r="F18" s="20">
        <v>70000</v>
      </c>
    </row>
    <row r="19" spans="1:6" ht="15" customHeight="1" x14ac:dyDescent="0.25">
      <c r="A19" s="16">
        <v>336</v>
      </c>
      <c r="B19" s="17">
        <v>43164</v>
      </c>
      <c r="C19" s="18" t="s">
        <v>22</v>
      </c>
      <c r="D19" s="21" t="s">
        <v>39</v>
      </c>
      <c r="E19" s="20"/>
      <c r="F19" s="20">
        <v>77000</v>
      </c>
    </row>
    <row r="20" spans="1:6" ht="15" customHeight="1" x14ac:dyDescent="0.25">
      <c r="A20" s="16">
        <v>337</v>
      </c>
      <c r="B20" s="17">
        <v>43164</v>
      </c>
      <c r="C20" s="18" t="s">
        <v>11</v>
      </c>
      <c r="D20" s="21" t="s">
        <v>41</v>
      </c>
      <c r="E20" s="20"/>
      <c r="F20" s="20">
        <v>2913750</v>
      </c>
    </row>
    <row r="21" spans="1:6" ht="15" customHeight="1" x14ac:dyDescent="0.25">
      <c r="A21" s="16">
        <v>338</v>
      </c>
      <c r="B21" s="17">
        <v>43164</v>
      </c>
      <c r="C21" s="18" t="s">
        <v>11</v>
      </c>
      <c r="D21" s="21" t="s">
        <v>43</v>
      </c>
      <c r="E21" s="20"/>
      <c r="F21" s="22">
        <v>2613750</v>
      </c>
    </row>
    <row r="22" spans="1:6" ht="15" customHeight="1" x14ac:dyDescent="0.25">
      <c r="A22" s="16">
        <v>339</v>
      </c>
      <c r="B22" s="17">
        <v>43164</v>
      </c>
      <c r="C22" s="18" t="s">
        <v>11</v>
      </c>
      <c r="D22" s="21" t="s">
        <v>46</v>
      </c>
      <c r="E22" s="20"/>
      <c r="F22" s="22">
        <v>2213750</v>
      </c>
    </row>
    <row r="23" spans="1:6" ht="15" customHeight="1" x14ac:dyDescent="0.25">
      <c r="A23" s="16">
        <v>340</v>
      </c>
      <c r="B23" s="17">
        <v>43164</v>
      </c>
      <c r="C23" s="18" t="s">
        <v>11</v>
      </c>
      <c r="D23" s="21" t="s">
        <v>48</v>
      </c>
      <c r="E23" s="20"/>
      <c r="F23" s="20">
        <v>2213750</v>
      </c>
    </row>
    <row r="24" spans="1:6" ht="15" customHeight="1" x14ac:dyDescent="0.25">
      <c r="A24" s="16">
        <v>341</v>
      </c>
      <c r="B24" s="17">
        <v>43164</v>
      </c>
      <c r="C24" s="18" t="s">
        <v>11</v>
      </c>
      <c r="D24" s="21" t="s">
        <v>50</v>
      </c>
      <c r="E24" s="20"/>
      <c r="F24" s="20">
        <v>2000000</v>
      </c>
    </row>
    <row r="25" spans="1:6" ht="15" customHeight="1" x14ac:dyDescent="0.25">
      <c r="A25" s="16">
        <v>342</v>
      </c>
      <c r="B25" s="17">
        <v>43164</v>
      </c>
      <c r="C25" s="18" t="s">
        <v>11</v>
      </c>
      <c r="D25" s="21" t="s">
        <v>53</v>
      </c>
      <c r="E25" s="20"/>
      <c r="F25" s="20">
        <v>1600000</v>
      </c>
    </row>
    <row r="26" spans="1:6" ht="15" customHeight="1" x14ac:dyDescent="0.25">
      <c r="A26" s="16">
        <v>343</v>
      </c>
      <c r="B26" s="17">
        <v>43164</v>
      </c>
      <c r="C26" s="18" t="s">
        <v>11</v>
      </c>
      <c r="D26" s="21" t="s">
        <v>55</v>
      </c>
      <c r="E26" s="20"/>
      <c r="F26" s="22">
        <v>70000</v>
      </c>
    </row>
    <row r="27" spans="1:6" ht="15" customHeight="1" x14ac:dyDescent="0.25">
      <c r="A27" s="16">
        <v>344</v>
      </c>
      <c r="B27" s="17">
        <v>43165</v>
      </c>
      <c r="C27" s="18" t="s">
        <v>45</v>
      </c>
      <c r="D27" s="21" t="s">
        <v>58</v>
      </c>
      <c r="E27" s="20"/>
      <c r="F27" s="22">
        <v>1353000</v>
      </c>
    </row>
    <row r="28" spans="1:6" ht="15" customHeight="1" x14ac:dyDescent="0.25">
      <c r="A28" s="16">
        <v>345</v>
      </c>
      <c r="B28" s="17">
        <v>43165</v>
      </c>
      <c r="C28" s="18" t="s">
        <v>45</v>
      </c>
      <c r="D28" s="21" t="s">
        <v>59</v>
      </c>
      <c r="E28" s="20"/>
      <c r="F28" s="22">
        <v>65000</v>
      </c>
    </row>
    <row r="29" spans="1:6" ht="15" customHeight="1" x14ac:dyDescent="0.25">
      <c r="A29" s="16">
        <v>346</v>
      </c>
      <c r="B29" s="17">
        <v>43165</v>
      </c>
      <c r="C29" s="18" t="s">
        <v>52</v>
      </c>
      <c r="D29" s="21" t="s">
        <v>61</v>
      </c>
      <c r="E29" s="20"/>
      <c r="F29" s="22">
        <v>85000</v>
      </c>
    </row>
    <row r="30" spans="1:6" ht="15" customHeight="1" x14ac:dyDescent="0.25">
      <c r="A30" s="16">
        <v>347</v>
      </c>
      <c r="B30" s="17">
        <v>43165</v>
      </c>
      <c r="C30" s="18" t="s">
        <v>63</v>
      </c>
      <c r="D30" s="21" t="s">
        <v>64</v>
      </c>
      <c r="E30" s="20"/>
      <c r="F30" s="22">
        <v>500000</v>
      </c>
    </row>
    <row r="31" spans="1:6" ht="15" customHeight="1" x14ac:dyDescent="0.25">
      <c r="A31" s="28">
        <v>348</v>
      </c>
      <c r="B31" s="17">
        <v>43165</v>
      </c>
      <c r="C31" s="18" t="s">
        <v>11</v>
      </c>
      <c r="D31" s="21" t="s">
        <v>66</v>
      </c>
      <c r="E31" s="20"/>
      <c r="F31" s="22">
        <v>100000</v>
      </c>
    </row>
    <row r="32" spans="1:6" ht="15" customHeight="1" x14ac:dyDescent="0.25">
      <c r="A32" s="28">
        <v>349</v>
      </c>
      <c r="B32" s="17">
        <v>43165</v>
      </c>
      <c r="C32" s="18" t="s">
        <v>11</v>
      </c>
      <c r="D32" s="21" t="s">
        <v>68</v>
      </c>
      <c r="E32" s="20"/>
      <c r="F32" s="22">
        <v>400000</v>
      </c>
    </row>
    <row r="33" spans="1:6" x14ac:dyDescent="0.25">
      <c r="A33" s="16">
        <v>350</v>
      </c>
      <c r="B33" s="17">
        <v>43166</v>
      </c>
      <c r="C33" s="18" t="s">
        <v>27</v>
      </c>
      <c r="D33" s="21" t="s">
        <v>70</v>
      </c>
      <c r="E33" s="23"/>
      <c r="F33" s="24">
        <v>200000</v>
      </c>
    </row>
    <row r="34" spans="1:6" ht="15" customHeight="1" x14ac:dyDescent="0.25">
      <c r="A34" s="28">
        <v>351</v>
      </c>
      <c r="B34" s="17">
        <v>43166</v>
      </c>
      <c r="C34" s="18" t="s">
        <v>11</v>
      </c>
      <c r="D34" s="21" t="s">
        <v>72</v>
      </c>
      <c r="E34" s="26"/>
      <c r="F34" s="20">
        <v>75000</v>
      </c>
    </row>
    <row r="35" spans="1:6" ht="15" customHeight="1" x14ac:dyDescent="0.25">
      <c r="A35" s="28">
        <v>352</v>
      </c>
      <c r="B35" s="17">
        <v>43167</v>
      </c>
      <c r="C35" s="18" t="s">
        <v>11</v>
      </c>
      <c r="D35" s="171" t="s">
        <v>74</v>
      </c>
      <c r="E35" s="26"/>
      <c r="F35" s="20">
        <v>35000</v>
      </c>
    </row>
    <row r="36" spans="1:6" ht="15" customHeight="1" x14ac:dyDescent="0.25">
      <c r="A36" s="28">
        <v>353</v>
      </c>
      <c r="B36" s="17">
        <v>43167</v>
      </c>
      <c r="C36" s="18" t="s">
        <v>11</v>
      </c>
      <c r="D36" s="21" t="s">
        <v>76</v>
      </c>
      <c r="E36" s="20"/>
      <c r="F36" s="20">
        <v>70000</v>
      </c>
    </row>
    <row r="37" spans="1:6" ht="15" customHeight="1" x14ac:dyDescent="0.25">
      <c r="A37" s="28">
        <v>354</v>
      </c>
      <c r="B37" s="17">
        <v>43167</v>
      </c>
      <c r="C37" s="18" t="s">
        <v>11</v>
      </c>
      <c r="D37" s="25" t="s">
        <v>78</v>
      </c>
      <c r="E37" s="26"/>
      <c r="F37" s="20">
        <v>360000</v>
      </c>
    </row>
    <row r="38" spans="1:6" ht="15" customHeight="1" x14ac:dyDescent="0.25">
      <c r="A38" s="28">
        <v>355</v>
      </c>
      <c r="B38" s="17">
        <v>43168</v>
      </c>
      <c r="C38" s="18" t="s">
        <v>11</v>
      </c>
      <c r="D38" s="25" t="s">
        <v>16</v>
      </c>
      <c r="E38" s="26"/>
      <c r="F38" s="20">
        <v>70000</v>
      </c>
    </row>
    <row r="39" spans="1:6" ht="15" customHeight="1" x14ac:dyDescent="0.25">
      <c r="A39" s="16">
        <v>356</v>
      </c>
      <c r="B39" s="17">
        <v>43168</v>
      </c>
      <c r="C39" s="18" t="s">
        <v>52</v>
      </c>
      <c r="D39" s="21" t="s">
        <v>81</v>
      </c>
      <c r="E39" s="20"/>
      <c r="F39" s="22">
        <v>28000</v>
      </c>
    </row>
    <row r="40" spans="1:6" ht="15" customHeight="1" x14ac:dyDescent="0.25">
      <c r="A40" s="16">
        <v>357</v>
      </c>
      <c r="B40" s="17">
        <v>43168</v>
      </c>
      <c r="C40" s="18" t="s">
        <v>18</v>
      </c>
      <c r="D40" s="25" t="s">
        <v>83</v>
      </c>
      <c r="E40" s="26"/>
      <c r="F40" s="20">
        <v>80000</v>
      </c>
    </row>
    <row r="41" spans="1:6" ht="15" customHeight="1" x14ac:dyDescent="0.25">
      <c r="A41" s="16">
        <v>358</v>
      </c>
      <c r="B41" s="17">
        <v>43168</v>
      </c>
      <c r="C41" s="18" t="s">
        <v>22</v>
      </c>
      <c r="D41" s="25" t="s">
        <v>23</v>
      </c>
      <c r="E41" s="26"/>
      <c r="F41" s="20">
        <v>160000</v>
      </c>
    </row>
    <row r="42" spans="1:6" ht="15" customHeight="1" x14ac:dyDescent="0.25">
      <c r="A42" s="16">
        <v>359</v>
      </c>
      <c r="B42" s="17">
        <v>43168</v>
      </c>
      <c r="C42" s="18" t="s">
        <v>18</v>
      </c>
      <c r="D42" s="21" t="s">
        <v>86</v>
      </c>
      <c r="E42" s="20"/>
      <c r="F42" s="22">
        <v>70000</v>
      </c>
    </row>
    <row r="43" spans="1:6" ht="15" customHeight="1" x14ac:dyDescent="0.25">
      <c r="A43" s="16">
        <v>360</v>
      </c>
      <c r="B43" s="17">
        <v>43169</v>
      </c>
      <c r="C43" s="18" t="s">
        <v>63</v>
      </c>
      <c r="D43" s="21" t="s">
        <v>88</v>
      </c>
      <c r="E43" s="20"/>
      <c r="F43" s="20">
        <v>700000</v>
      </c>
    </row>
    <row r="44" spans="1:6" ht="15" customHeight="1" x14ac:dyDescent="0.25">
      <c r="A44" s="28">
        <v>361</v>
      </c>
      <c r="B44" s="17">
        <v>43169</v>
      </c>
      <c r="C44" s="18" t="s">
        <v>11</v>
      </c>
      <c r="D44" s="21" t="s">
        <v>90</v>
      </c>
      <c r="E44" s="20"/>
      <c r="F44" s="20">
        <v>20000</v>
      </c>
    </row>
    <row r="45" spans="1:6" ht="15" customHeight="1" x14ac:dyDescent="0.25">
      <c r="A45" s="16">
        <v>362</v>
      </c>
      <c r="B45" s="17">
        <v>43170</v>
      </c>
      <c r="C45" s="18" t="s">
        <v>22</v>
      </c>
      <c r="D45" s="21" t="s">
        <v>23</v>
      </c>
      <c r="E45" s="20"/>
      <c r="F45" s="20">
        <v>160000</v>
      </c>
    </row>
    <row r="46" spans="1:6" ht="15" customHeight="1" x14ac:dyDescent="0.25">
      <c r="A46" s="16">
        <v>363</v>
      </c>
      <c r="B46" s="17">
        <v>43171</v>
      </c>
      <c r="C46" s="18" t="s">
        <v>22</v>
      </c>
      <c r="D46" s="21" t="s">
        <v>23</v>
      </c>
      <c r="E46" s="20"/>
      <c r="F46" s="20">
        <v>160000</v>
      </c>
    </row>
    <row r="47" spans="1:6" ht="15" customHeight="1" x14ac:dyDescent="0.25">
      <c r="A47" s="28">
        <v>364</v>
      </c>
      <c r="B47" s="17">
        <v>43171</v>
      </c>
      <c r="C47" s="18" t="s">
        <v>11</v>
      </c>
      <c r="D47" s="21" t="s">
        <v>94</v>
      </c>
      <c r="E47" s="20"/>
      <c r="F47" s="20">
        <v>150000</v>
      </c>
    </row>
    <row r="48" spans="1:6" ht="15" customHeight="1" x14ac:dyDescent="0.25">
      <c r="A48" s="16">
        <v>365</v>
      </c>
      <c r="B48" s="17">
        <v>43171</v>
      </c>
      <c r="C48" s="18" t="s">
        <v>14</v>
      </c>
      <c r="D48" s="21" t="s">
        <v>96</v>
      </c>
      <c r="E48" s="20"/>
      <c r="F48" s="20">
        <v>120000</v>
      </c>
    </row>
    <row r="49" spans="1:6" ht="15" customHeight="1" x14ac:dyDescent="0.25">
      <c r="A49" s="16">
        <v>366</v>
      </c>
      <c r="B49" s="17">
        <v>43171</v>
      </c>
      <c r="C49" s="18" t="s">
        <v>34</v>
      </c>
      <c r="D49" s="19" t="s">
        <v>98</v>
      </c>
      <c r="E49" s="20"/>
      <c r="F49" s="20">
        <v>75000</v>
      </c>
    </row>
    <row r="50" spans="1:6" ht="15" customHeight="1" x14ac:dyDescent="0.25">
      <c r="A50" s="16">
        <v>367</v>
      </c>
      <c r="B50" s="17">
        <v>43171</v>
      </c>
      <c r="C50" s="18" t="s">
        <v>52</v>
      </c>
      <c r="D50" s="25" t="s">
        <v>61</v>
      </c>
      <c r="E50" s="20"/>
      <c r="F50" s="20">
        <v>85000</v>
      </c>
    </row>
    <row r="51" spans="1:6" x14ac:dyDescent="0.25">
      <c r="A51" s="16">
        <v>368</v>
      </c>
      <c r="B51" s="17">
        <v>43171</v>
      </c>
      <c r="C51" s="18" t="s">
        <v>27</v>
      </c>
      <c r="D51" s="25" t="s">
        <v>28</v>
      </c>
      <c r="E51" s="20"/>
      <c r="F51" s="20">
        <v>50000</v>
      </c>
    </row>
    <row r="52" spans="1:6" ht="15" customHeight="1" x14ac:dyDescent="0.25">
      <c r="A52" s="28">
        <v>369</v>
      </c>
      <c r="B52" s="17">
        <v>43171</v>
      </c>
      <c r="C52" s="18" t="s">
        <v>11</v>
      </c>
      <c r="D52" s="21" t="s">
        <v>109</v>
      </c>
      <c r="E52" s="20"/>
      <c r="F52" s="22">
        <v>285000</v>
      </c>
    </row>
    <row r="53" spans="1:6" ht="15" customHeight="1" x14ac:dyDescent="0.25">
      <c r="A53" s="166">
        <v>370</v>
      </c>
      <c r="B53" s="39">
        <v>43171</v>
      </c>
      <c r="C53" s="40" t="s">
        <v>11</v>
      </c>
      <c r="D53" s="41" t="s">
        <v>103</v>
      </c>
      <c r="E53" s="42">
        <v>5000000</v>
      </c>
      <c r="F53" s="42"/>
    </row>
    <row r="54" spans="1:6" ht="15" customHeight="1" x14ac:dyDescent="0.25">
      <c r="A54" s="166">
        <v>371</v>
      </c>
      <c r="B54" s="39">
        <v>43171</v>
      </c>
      <c r="C54" s="40" t="s">
        <v>11</v>
      </c>
      <c r="D54" s="41" t="s">
        <v>105</v>
      </c>
      <c r="E54" s="42">
        <v>8000000</v>
      </c>
      <c r="F54" s="42"/>
    </row>
    <row r="55" spans="1:6" ht="15" customHeight="1" x14ac:dyDescent="0.25">
      <c r="A55" s="166">
        <v>372</v>
      </c>
      <c r="B55" s="39">
        <v>43171</v>
      </c>
      <c r="C55" s="40" t="s">
        <v>11</v>
      </c>
      <c r="D55" s="41" t="s">
        <v>106</v>
      </c>
      <c r="E55" s="42">
        <v>13000000</v>
      </c>
      <c r="F55" s="43"/>
    </row>
    <row r="56" spans="1:6" ht="15" customHeight="1" x14ac:dyDescent="0.25">
      <c r="A56" s="166">
        <v>373</v>
      </c>
      <c r="B56" s="39">
        <v>43171</v>
      </c>
      <c r="C56" s="40" t="s">
        <v>11</v>
      </c>
      <c r="D56" s="41" t="s">
        <v>107</v>
      </c>
      <c r="E56" s="42">
        <v>13000000</v>
      </c>
      <c r="F56" s="43"/>
    </row>
    <row r="57" spans="1:6" ht="15" customHeight="1" x14ac:dyDescent="0.25">
      <c r="A57" s="166">
        <v>374</v>
      </c>
      <c r="B57" s="39">
        <v>43171</v>
      </c>
      <c r="C57" s="40" t="s">
        <v>11</v>
      </c>
      <c r="D57" s="41" t="s">
        <v>108</v>
      </c>
      <c r="E57" s="42">
        <v>13000000</v>
      </c>
      <c r="F57" s="43"/>
    </row>
    <row r="58" spans="1:6" ht="15" customHeight="1" x14ac:dyDescent="0.25">
      <c r="A58" s="16">
        <v>375</v>
      </c>
      <c r="B58" s="17">
        <v>43171</v>
      </c>
      <c r="C58" s="18" t="s">
        <v>578</v>
      </c>
      <c r="D58" s="25" t="s">
        <v>120</v>
      </c>
      <c r="E58" s="26"/>
      <c r="F58" s="27">
        <v>39000000</v>
      </c>
    </row>
    <row r="59" spans="1:6" ht="15" customHeight="1" x14ac:dyDescent="0.25">
      <c r="A59" s="16">
        <v>376</v>
      </c>
      <c r="B59" s="17">
        <v>43172</v>
      </c>
      <c r="C59" s="18" t="s">
        <v>34</v>
      </c>
      <c r="D59" s="21" t="s">
        <v>101</v>
      </c>
      <c r="E59" s="20"/>
      <c r="F59" s="22">
        <v>80000</v>
      </c>
    </row>
    <row r="60" spans="1:6" ht="15" customHeight="1" x14ac:dyDescent="0.25">
      <c r="A60" s="166">
        <v>377</v>
      </c>
      <c r="B60" s="39">
        <v>43172</v>
      </c>
      <c r="C60" s="40" t="s">
        <v>11</v>
      </c>
      <c r="D60" s="41" t="s">
        <v>111</v>
      </c>
      <c r="E60" s="42">
        <v>13000000</v>
      </c>
      <c r="F60" s="44"/>
    </row>
    <row r="61" spans="1:6" ht="15" customHeight="1" x14ac:dyDescent="0.25">
      <c r="A61" s="166">
        <v>378</v>
      </c>
      <c r="B61" s="39">
        <v>43172</v>
      </c>
      <c r="C61" s="40" t="s">
        <v>11</v>
      </c>
      <c r="D61" s="41" t="s">
        <v>112</v>
      </c>
      <c r="E61" s="42">
        <v>13000000</v>
      </c>
      <c r="F61" s="44"/>
    </row>
    <row r="62" spans="1:6" ht="15" customHeight="1" x14ac:dyDescent="0.25">
      <c r="A62" s="166">
        <v>379</v>
      </c>
      <c r="B62" s="39">
        <v>43172</v>
      </c>
      <c r="C62" s="40" t="s">
        <v>11</v>
      </c>
      <c r="D62" s="41" t="s">
        <v>113</v>
      </c>
      <c r="E62" s="42">
        <v>13000000</v>
      </c>
      <c r="F62" s="44"/>
    </row>
    <row r="63" spans="1:6" ht="15" customHeight="1" x14ac:dyDescent="0.25">
      <c r="A63" s="16">
        <v>380</v>
      </c>
      <c r="B63" s="17">
        <v>43172</v>
      </c>
      <c r="C63" s="18" t="s">
        <v>22</v>
      </c>
      <c r="D63" s="28" t="s">
        <v>114</v>
      </c>
      <c r="E63" s="20"/>
      <c r="F63" s="22">
        <v>800000</v>
      </c>
    </row>
    <row r="64" spans="1:6" ht="15" customHeight="1" x14ac:dyDescent="0.25">
      <c r="A64" s="16">
        <v>381</v>
      </c>
      <c r="B64" s="17">
        <v>43172</v>
      </c>
      <c r="C64" s="18" t="s">
        <v>22</v>
      </c>
      <c r="D64" s="28" t="s">
        <v>115</v>
      </c>
      <c r="E64" s="20"/>
      <c r="F64" s="22">
        <v>670000</v>
      </c>
    </row>
    <row r="65" spans="1:6" ht="15" customHeight="1" x14ac:dyDescent="0.25">
      <c r="A65" s="16">
        <v>382</v>
      </c>
      <c r="B65" s="17">
        <v>43172</v>
      </c>
      <c r="C65" s="18" t="s">
        <v>22</v>
      </c>
      <c r="D65" s="28" t="s">
        <v>378</v>
      </c>
      <c r="E65" s="29"/>
      <c r="F65" s="22">
        <v>22500000</v>
      </c>
    </row>
    <row r="66" spans="1:6" ht="15" customHeight="1" x14ac:dyDescent="0.25">
      <c r="A66" s="16">
        <v>383</v>
      </c>
      <c r="B66" s="17">
        <v>43174</v>
      </c>
      <c r="C66" s="18" t="s">
        <v>11</v>
      </c>
      <c r="D66" s="28" t="s">
        <v>118</v>
      </c>
      <c r="E66" s="29"/>
      <c r="F66" s="22">
        <v>200000</v>
      </c>
    </row>
    <row r="67" spans="1:6" ht="15" customHeight="1" x14ac:dyDescent="0.25">
      <c r="A67" s="16">
        <v>384</v>
      </c>
      <c r="B67" s="17">
        <v>43176</v>
      </c>
      <c r="C67" s="18" t="s">
        <v>22</v>
      </c>
      <c r="D67" s="28" t="s">
        <v>23</v>
      </c>
      <c r="E67" s="29"/>
      <c r="F67" s="22">
        <v>160000</v>
      </c>
    </row>
    <row r="68" spans="1:6" ht="15" customHeight="1" x14ac:dyDescent="0.25">
      <c r="A68" s="16">
        <v>384</v>
      </c>
      <c r="B68" s="17">
        <v>43177</v>
      </c>
      <c r="C68" s="18" t="s">
        <v>18</v>
      </c>
      <c r="D68" s="28" t="s">
        <v>174</v>
      </c>
      <c r="E68" s="29"/>
      <c r="F68" s="22">
        <v>2000000</v>
      </c>
    </row>
    <row r="69" spans="1:6" ht="15" customHeight="1" x14ac:dyDescent="0.25">
      <c r="A69" s="16">
        <v>385</v>
      </c>
      <c r="B69" s="17">
        <v>43178</v>
      </c>
      <c r="C69" s="18" t="s">
        <v>11</v>
      </c>
      <c r="D69" s="28" t="s">
        <v>121</v>
      </c>
      <c r="E69" s="29"/>
      <c r="F69" s="22">
        <v>360000</v>
      </c>
    </row>
    <row r="70" spans="1:6" ht="15" customHeight="1" x14ac:dyDescent="0.25">
      <c r="A70" s="16">
        <v>386</v>
      </c>
      <c r="B70" s="17">
        <v>43178</v>
      </c>
      <c r="C70" s="18" t="s">
        <v>11</v>
      </c>
      <c r="D70" s="21" t="s">
        <v>122</v>
      </c>
      <c r="E70" s="20"/>
      <c r="F70" s="22">
        <v>160000</v>
      </c>
    </row>
    <row r="71" spans="1:6" ht="15" customHeight="1" x14ac:dyDescent="0.25">
      <c r="A71" s="16">
        <v>387</v>
      </c>
      <c r="B71" s="17">
        <v>43178</v>
      </c>
      <c r="C71" s="18" t="s">
        <v>11</v>
      </c>
      <c r="D71" s="21" t="s">
        <v>123</v>
      </c>
      <c r="E71" s="20"/>
      <c r="F71" s="20">
        <v>160000</v>
      </c>
    </row>
    <row r="72" spans="1:6" ht="15" customHeight="1" x14ac:dyDescent="0.25">
      <c r="A72" s="16">
        <v>388</v>
      </c>
      <c r="B72" s="17">
        <v>43178</v>
      </c>
      <c r="C72" s="18" t="s">
        <v>11</v>
      </c>
      <c r="D72" s="21" t="s">
        <v>124</v>
      </c>
      <c r="E72" s="20"/>
      <c r="F72" s="22">
        <v>40000</v>
      </c>
    </row>
    <row r="73" spans="1:6" ht="15" customHeight="1" x14ac:dyDescent="0.25">
      <c r="A73" s="16">
        <v>389</v>
      </c>
      <c r="B73" s="17">
        <v>43178</v>
      </c>
      <c r="C73" s="18" t="s">
        <v>11</v>
      </c>
      <c r="D73" s="28" t="s">
        <v>217</v>
      </c>
      <c r="E73" s="20"/>
      <c r="F73" s="20">
        <v>1000000</v>
      </c>
    </row>
    <row r="74" spans="1:6" ht="15" customHeight="1" x14ac:dyDescent="0.25">
      <c r="A74" s="16">
        <v>390</v>
      </c>
      <c r="B74" s="17">
        <v>43178</v>
      </c>
      <c r="C74" s="18" t="s">
        <v>11</v>
      </c>
      <c r="D74" s="28" t="s">
        <v>125</v>
      </c>
      <c r="E74" s="20"/>
      <c r="F74" s="20">
        <v>3000000</v>
      </c>
    </row>
    <row r="75" spans="1:6" ht="15" customHeight="1" x14ac:dyDescent="0.25">
      <c r="A75" s="16">
        <v>391</v>
      </c>
      <c r="B75" s="17">
        <v>43178</v>
      </c>
      <c r="C75" s="18" t="s">
        <v>11</v>
      </c>
      <c r="D75" s="28" t="s">
        <v>133</v>
      </c>
      <c r="E75" s="20"/>
      <c r="F75" s="20">
        <v>1500000</v>
      </c>
    </row>
    <row r="76" spans="1:6" ht="15" customHeight="1" x14ac:dyDescent="0.25">
      <c r="A76" s="16">
        <v>392</v>
      </c>
      <c r="B76" s="17">
        <v>43178</v>
      </c>
      <c r="C76" s="18" t="s">
        <v>11</v>
      </c>
      <c r="D76" s="28" t="s">
        <v>135</v>
      </c>
      <c r="E76" s="20"/>
      <c r="F76" s="22">
        <v>34000</v>
      </c>
    </row>
    <row r="77" spans="1:6" ht="15" customHeight="1" x14ac:dyDescent="0.25">
      <c r="A77" s="16">
        <v>393</v>
      </c>
      <c r="B77" s="17">
        <v>43178</v>
      </c>
      <c r="C77" s="18" t="s">
        <v>11</v>
      </c>
      <c r="D77" s="28" t="s">
        <v>114</v>
      </c>
      <c r="E77" s="20"/>
      <c r="F77" s="20">
        <v>400000</v>
      </c>
    </row>
    <row r="78" spans="1:6" ht="15" customHeight="1" x14ac:dyDescent="0.25">
      <c r="A78" s="16">
        <v>394</v>
      </c>
      <c r="B78" s="17">
        <v>43178</v>
      </c>
      <c r="C78" s="18" t="s">
        <v>34</v>
      </c>
      <c r="D78" s="19" t="s">
        <v>137</v>
      </c>
      <c r="E78" s="20"/>
      <c r="F78" s="20">
        <v>5000</v>
      </c>
    </row>
    <row r="79" spans="1:6" ht="15" customHeight="1" x14ac:dyDescent="0.25">
      <c r="A79" s="16">
        <v>395</v>
      </c>
      <c r="B79" s="17">
        <v>43178</v>
      </c>
      <c r="C79" s="18" t="s">
        <v>11</v>
      </c>
      <c r="D79" s="28" t="s">
        <v>138</v>
      </c>
      <c r="E79" s="20"/>
      <c r="F79" s="20">
        <v>20000</v>
      </c>
    </row>
    <row r="80" spans="1:6" ht="15" customHeight="1" x14ac:dyDescent="0.25">
      <c r="A80" s="16">
        <v>396</v>
      </c>
      <c r="B80" s="17">
        <v>43178</v>
      </c>
      <c r="C80" s="18" t="s">
        <v>11</v>
      </c>
      <c r="D80" s="28" t="s">
        <v>139</v>
      </c>
      <c r="E80" s="20"/>
      <c r="F80" s="22">
        <v>70000</v>
      </c>
    </row>
    <row r="81" spans="1:6" ht="15" customHeight="1" x14ac:dyDescent="0.25">
      <c r="A81" s="16">
        <v>397</v>
      </c>
      <c r="B81" s="17">
        <v>43178</v>
      </c>
      <c r="C81" s="18" t="s">
        <v>18</v>
      </c>
      <c r="D81" s="21" t="s">
        <v>140</v>
      </c>
      <c r="E81" s="22"/>
      <c r="F81" s="22">
        <v>300000</v>
      </c>
    </row>
    <row r="82" spans="1:6" ht="15" customHeight="1" x14ac:dyDescent="0.25">
      <c r="A82" s="16">
        <v>398</v>
      </c>
      <c r="B82" s="17">
        <v>43178</v>
      </c>
      <c r="C82" s="18" t="s">
        <v>52</v>
      </c>
      <c r="D82" s="28" t="s">
        <v>61</v>
      </c>
      <c r="E82" s="20"/>
      <c r="F82" s="22">
        <v>85000</v>
      </c>
    </row>
    <row r="83" spans="1:6" ht="15" customHeight="1" x14ac:dyDescent="0.25">
      <c r="A83" s="16">
        <v>399</v>
      </c>
      <c r="B83" s="17">
        <v>43178</v>
      </c>
      <c r="C83" s="18" t="s">
        <v>52</v>
      </c>
      <c r="D83" s="28" t="s">
        <v>143</v>
      </c>
      <c r="E83" s="20"/>
      <c r="F83" s="22">
        <v>500000</v>
      </c>
    </row>
    <row r="84" spans="1:6" ht="15" customHeight="1" x14ac:dyDescent="0.25">
      <c r="A84" s="16">
        <v>400</v>
      </c>
      <c r="B84" s="17">
        <v>43179</v>
      </c>
      <c r="C84" s="18" t="s">
        <v>34</v>
      </c>
      <c r="D84" s="28" t="s">
        <v>145</v>
      </c>
      <c r="E84" s="20"/>
      <c r="F84" s="22">
        <v>30000</v>
      </c>
    </row>
    <row r="85" spans="1:6" ht="15" customHeight="1" x14ac:dyDescent="0.25">
      <c r="A85" s="16">
        <v>401</v>
      </c>
      <c r="B85" s="17">
        <v>43179</v>
      </c>
      <c r="C85" s="18" t="s">
        <v>34</v>
      </c>
      <c r="D85" s="28" t="s">
        <v>147</v>
      </c>
      <c r="E85" s="20"/>
      <c r="F85" s="22">
        <v>70000</v>
      </c>
    </row>
    <row r="86" spans="1:6" ht="15" customHeight="1" x14ac:dyDescent="0.25">
      <c r="A86" s="16">
        <v>402</v>
      </c>
      <c r="B86" s="17">
        <v>43179</v>
      </c>
      <c r="C86" s="18" t="s">
        <v>22</v>
      </c>
      <c r="D86" s="28" t="s">
        <v>149</v>
      </c>
      <c r="E86" s="20"/>
      <c r="F86" s="22">
        <v>9500000</v>
      </c>
    </row>
    <row r="87" spans="1:6" ht="15" customHeight="1" x14ac:dyDescent="0.25">
      <c r="A87" s="16">
        <v>403</v>
      </c>
      <c r="B87" s="17">
        <v>43179</v>
      </c>
      <c r="C87" s="18" t="s">
        <v>11</v>
      </c>
      <c r="D87" s="28" t="s">
        <v>151</v>
      </c>
      <c r="E87" s="20"/>
      <c r="F87" s="22">
        <v>1800000</v>
      </c>
    </row>
    <row r="88" spans="1:6" ht="15" customHeight="1" x14ac:dyDescent="0.25">
      <c r="A88" s="16">
        <v>404</v>
      </c>
      <c r="B88" s="17">
        <v>43179</v>
      </c>
      <c r="C88" s="18" t="s">
        <v>22</v>
      </c>
      <c r="D88" s="21" t="s">
        <v>23</v>
      </c>
      <c r="E88" s="20"/>
      <c r="F88" s="20">
        <v>160000</v>
      </c>
    </row>
    <row r="89" spans="1:6" ht="15" customHeight="1" x14ac:dyDescent="0.25">
      <c r="A89" s="16">
        <v>405</v>
      </c>
      <c r="B89" s="17">
        <v>43179</v>
      </c>
      <c r="C89" s="18" t="s">
        <v>22</v>
      </c>
      <c r="D89" s="28" t="s">
        <v>154</v>
      </c>
      <c r="E89" s="20"/>
      <c r="F89" s="20">
        <v>70000</v>
      </c>
    </row>
    <row r="90" spans="1:6" ht="15" customHeight="1" x14ac:dyDescent="0.25">
      <c r="A90" s="16">
        <v>406</v>
      </c>
      <c r="B90" s="17">
        <v>43179</v>
      </c>
      <c r="C90" s="18" t="s">
        <v>11</v>
      </c>
      <c r="D90" s="28" t="s">
        <v>126</v>
      </c>
      <c r="E90" s="20"/>
      <c r="F90" s="20">
        <v>416000</v>
      </c>
    </row>
    <row r="91" spans="1:6" ht="15" customHeight="1" x14ac:dyDescent="0.25">
      <c r="A91" s="16">
        <v>407</v>
      </c>
      <c r="B91" s="17">
        <v>43179</v>
      </c>
      <c r="C91" s="18" t="s">
        <v>11</v>
      </c>
      <c r="D91" s="28" t="s">
        <v>127</v>
      </c>
      <c r="E91" s="20"/>
      <c r="F91" s="20">
        <v>200000</v>
      </c>
    </row>
    <row r="92" spans="1:6" ht="15" customHeight="1" x14ac:dyDescent="0.25">
      <c r="A92" s="16">
        <v>408</v>
      </c>
      <c r="B92" s="17">
        <v>43180</v>
      </c>
      <c r="C92" s="18" t="s">
        <v>11</v>
      </c>
      <c r="D92" s="28" t="s">
        <v>129</v>
      </c>
      <c r="E92" s="20"/>
      <c r="F92" s="20">
        <v>160000</v>
      </c>
    </row>
    <row r="93" spans="1:6" ht="15" customHeight="1" x14ac:dyDescent="0.25">
      <c r="A93" s="16">
        <v>409</v>
      </c>
      <c r="B93" s="17">
        <v>43180</v>
      </c>
      <c r="C93" s="18" t="s">
        <v>11</v>
      </c>
      <c r="D93" s="19" t="s">
        <v>131</v>
      </c>
      <c r="E93" s="20"/>
      <c r="F93" s="20">
        <v>400000</v>
      </c>
    </row>
    <row r="94" spans="1:6" ht="15" customHeight="1" x14ac:dyDescent="0.25">
      <c r="A94" s="16">
        <v>410</v>
      </c>
      <c r="B94" s="17">
        <v>43180</v>
      </c>
      <c r="C94" s="18" t="s">
        <v>34</v>
      </c>
      <c r="D94" s="21" t="s">
        <v>101</v>
      </c>
      <c r="E94" s="20"/>
      <c r="F94" s="20">
        <v>70000</v>
      </c>
    </row>
    <row r="95" spans="1:6" ht="15" customHeight="1" x14ac:dyDescent="0.25">
      <c r="A95" s="166">
        <v>410</v>
      </c>
      <c r="B95" s="39">
        <v>43180</v>
      </c>
      <c r="C95" s="40" t="s">
        <v>11</v>
      </c>
      <c r="D95" s="41" t="s">
        <v>162</v>
      </c>
      <c r="E95" s="42">
        <v>10000000</v>
      </c>
      <c r="F95" s="44"/>
    </row>
    <row r="96" spans="1:6" x14ac:dyDescent="0.25">
      <c r="A96" s="16">
        <v>411</v>
      </c>
      <c r="B96" s="17">
        <v>43180</v>
      </c>
      <c r="C96" s="18" t="s">
        <v>27</v>
      </c>
      <c r="D96" s="28" t="s">
        <v>160</v>
      </c>
      <c r="E96" s="20"/>
      <c r="F96" s="22">
        <v>600000</v>
      </c>
    </row>
    <row r="97" spans="1:6" x14ac:dyDescent="0.25">
      <c r="A97" s="16">
        <v>412</v>
      </c>
      <c r="B97" s="17">
        <v>43180</v>
      </c>
      <c r="C97" s="18" t="s">
        <v>27</v>
      </c>
      <c r="D97" s="21" t="s">
        <v>163</v>
      </c>
      <c r="E97" s="20"/>
      <c r="F97" s="22">
        <v>581500</v>
      </c>
    </row>
    <row r="98" spans="1:6" ht="15" customHeight="1" x14ac:dyDescent="0.25">
      <c r="A98" s="16">
        <v>413</v>
      </c>
      <c r="B98" s="17">
        <v>43180</v>
      </c>
      <c r="C98" s="18" t="s">
        <v>52</v>
      </c>
      <c r="D98" s="28" t="s">
        <v>164</v>
      </c>
      <c r="E98" s="20"/>
      <c r="F98" s="22">
        <v>1248500</v>
      </c>
    </row>
    <row r="99" spans="1:6" ht="15" customHeight="1" x14ac:dyDescent="0.25">
      <c r="A99" s="16">
        <v>414</v>
      </c>
      <c r="B99" s="17">
        <v>43180</v>
      </c>
      <c r="C99" s="18" t="s">
        <v>34</v>
      </c>
      <c r="D99" s="28" t="s">
        <v>167</v>
      </c>
      <c r="E99" s="20"/>
      <c r="F99" s="20">
        <v>2521200</v>
      </c>
    </row>
    <row r="100" spans="1:6" ht="15" customHeight="1" x14ac:dyDescent="0.25">
      <c r="A100" s="16">
        <v>415</v>
      </c>
      <c r="B100" s="17">
        <v>43180</v>
      </c>
      <c r="C100" s="18" t="s">
        <v>11</v>
      </c>
      <c r="D100" s="28" t="s">
        <v>168</v>
      </c>
      <c r="E100" s="20"/>
      <c r="F100" s="20">
        <v>300000</v>
      </c>
    </row>
    <row r="101" spans="1:6" ht="15" customHeight="1" x14ac:dyDescent="0.25">
      <c r="A101" s="16">
        <v>416</v>
      </c>
      <c r="B101" s="17">
        <v>43180</v>
      </c>
      <c r="C101" s="18" t="s">
        <v>11</v>
      </c>
      <c r="D101" s="28" t="s">
        <v>170</v>
      </c>
      <c r="E101" s="20"/>
      <c r="F101" s="20">
        <v>1700000</v>
      </c>
    </row>
    <row r="102" spans="1:6" x14ac:dyDescent="0.25">
      <c r="A102" s="16">
        <v>417</v>
      </c>
      <c r="B102" s="17">
        <v>43180</v>
      </c>
      <c r="C102" s="18" t="s">
        <v>27</v>
      </c>
      <c r="D102" s="19" t="s">
        <v>206</v>
      </c>
      <c r="E102" s="20"/>
      <c r="F102" s="20">
        <v>1150000</v>
      </c>
    </row>
    <row r="103" spans="1:6" ht="15" customHeight="1" x14ac:dyDescent="0.25">
      <c r="A103" s="16">
        <v>418</v>
      </c>
      <c r="B103" s="17">
        <v>43180</v>
      </c>
      <c r="C103" s="18" t="s">
        <v>11</v>
      </c>
      <c r="D103" s="21" t="s">
        <v>176</v>
      </c>
      <c r="E103" s="26"/>
      <c r="F103" s="27">
        <v>34000</v>
      </c>
    </row>
    <row r="104" spans="1:6" ht="15" customHeight="1" x14ac:dyDescent="0.25">
      <c r="A104" s="16">
        <v>419</v>
      </c>
      <c r="B104" s="17">
        <v>43180</v>
      </c>
      <c r="C104" s="18" t="s">
        <v>22</v>
      </c>
      <c r="D104" s="21" t="s">
        <v>177</v>
      </c>
      <c r="E104" s="20"/>
      <c r="F104" s="20">
        <v>70000</v>
      </c>
    </row>
    <row r="105" spans="1:6" ht="15" customHeight="1" x14ac:dyDescent="0.25">
      <c r="A105" s="16">
        <v>420</v>
      </c>
      <c r="B105" s="17">
        <v>43180</v>
      </c>
      <c r="C105" s="18" t="s">
        <v>14</v>
      </c>
      <c r="D105" s="21" t="s">
        <v>179</v>
      </c>
      <c r="E105" s="20"/>
      <c r="F105" s="22">
        <v>60000</v>
      </c>
    </row>
    <row r="106" spans="1:6" ht="15" customHeight="1" x14ac:dyDescent="0.25">
      <c r="A106" s="16">
        <v>421</v>
      </c>
      <c r="B106" s="17">
        <v>43180</v>
      </c>
      <c r="C106" s="18" t="s">
        <v>18</v>
      </c>
      <c r="D106" s="21" t="s">
        <v>180</v>
      </c>
      <c r="E106" s="20"/>
      <c r="F106" s="22">
        <v>70000</v>
      </c>
    </row>
    <row r="107" spans="1:6" ht="15" customHeight="1" x14ac:dyDescent="0.25">
      <c r="A107" s="16">
        <v>422</v>
      </c>
      <c r="B107" s="17">
        <v>43180</v>
      </c>
      <c r="C107" s="18" t="s">
        <v>34</v>
      </c>
      <c r="D107" s="28" t="s">
        <v>182</v>
      </c>
      <c r="E107" s="20"/>
      <c r="F107" s="22">
        <v>5000</v>
      </c>
    </row>
    <row r="108" spans="1:6" ht="15" customHeight="1" x14ac:dyDescent="0.25">
      <c r="A108" s="16">
        <v>423</v>
      </c>
      <c r="B108" s="17">
        <v>43180</v>
      </c>
      <c r="C108" s="18" t="s">
        <v>184</v>
      </c>
      <c r="D108" s="45" t="s">
        <v>185</v>
      </c>
      <c r="E108" s="20"/>
      <c r="F108" s="22">
        <v>30000</v>
      </c>
    </row>
    <row r="109" spans="1:6" ht="15" customHeight="1" x14ac:dyDescent="0.25">
      <c r="A109" s="16">
        <v>424</v>
      </c>
      <c r="B109" s="17">
        <v>43182</v>
      </c>
      <c r="C109" s="18" t="s">
        <v>11</v>
      </c>
      <c r="D109" s="21" t="s">
        <v>187</v>
      </c>
      <c r="E109" s="20"/>
      <c r="F109" s="22">
        <v>2000000</v>
      </c>
    </row>
    <row r="110" spans="1:6" ht="15" customHeight="1" x14ac:dyDescent="0.25">
      <c r="A110" s="16">
        <v>425</v>
      </c>
      <c r="B110" s="17">
        <v>43182</v>
      </c>
      <c r="C110" s="18" t="s">
        <v>11</v>
      </c>
      <c r="D110" s="28" t="s">
        <v>189</v>
      </c>
      <c r="E110" s="20"/>
      <c r="F110" s="22">
        <v>30000</v>
      </c>
    </row>
    <row r="111" spans="1:6" ht="15" customHeight="1" x14ac:dyDescent="0.25">
      <c r="A111" s="16">
        <v>426</v>
      </c>
      <c r="B111" s="17">
        <v>43182</v>
      </c>
      <c r="C111" s="18" t="s">
        <v>14</v>
      </c>
      <c r="D111" s="28" t="s">
        <v>191</v>
      </c>
      <c r="E111" s="20"/>
      <c r="F111" s="22">
        <v>30000</v>
      </c>
    </row>
    <row r="112" spans="1:6" ht="15" customHeight="1" x14ac:dyDescent="0.25">
      <c r="A112" s="16">
        <v>427</v>
      </c>
      <c r="B112" s="17">
        <v>43182</v>
      </c>
      <c r="C112" s="18" t="s">
        <v>14</v>
      </c>
      <c r="D112" s="28" t="s">
        <v>280</v>
      </c>
      <c r="E112" s="20"/>
      <c r="F112" s="22">
        <v>150000</v>
      </c>
    </row>
    <row r="113" spans="1:6" ht="15" customHeight="1" x14ac:dyDescent="0.25">
      <c r="A113" s="16">
        <v>428</v>
      </c>
      <c r="B113" s="17">
        <v>43182</v>
      </c>
      <c r="C113" s="18" t="s">
        <v>18</v>
      </c>
      <c r="D113" s="28" t="s">
        <v>83</v>
      </c>
      <c r="E113" s="20"/>
      <c r="F113" s="22">
        <v>80000</v>
      </c>
    </row>
    <row r="114" spans="1:6" ht="15" customHeight="1" x14ac:dyDescent="0.25">
      <c r="A114" s="16">
        <v>429</v>
      </c>
      <c r="B114" s="17">
        <v>43182</v>
      </c>
      <c r="C114" s="18" t="s">
        <v>11</v>
      </c>
      <c r="D114" s="28" t="s">
        <v>94</v>
      </c>
      <c r="E114" s="20"/>
      <c r="F114" s="22">
        <v>150000</v>
      </c>
    </row>
    <row r="115" spans="1:6" ht="15" customHeight="1" x14ac:dyDescent="0.25">
      <c r="A115" s="16">
        <v>430</v>
      </c>
      <c r="B115" s="17">
        <v>43185</v>
      </c>
      <c r="C115" s="18" t="s">
        <v>11</v>
      </c>
      <c r="D115" s="28" t="s">
        <v>196</v>
      </c>
      <c r="E115" s="20"/>
      <c r="F115" s="22">
        <v>30000</v>
      </c>
    </row>
    <row r="116" spans="1:6" ht="15" customHeight="1" x14ac:dyDescent="0.25">
      <c r="A116" s="16">
        <v>431</v>
      </c>
      <c r="B116" s="17">
        <v>43185</v>
      </c>
      <c r="C116" s="18" t="s">
        <v>11</v>
      </c>
      <c r="D116" s="21" t="s">
        <v>198</v>
      </c>
      <c r="E116" s="26"/>
      <c r="F116" s="27">
        <v>50000</v>
      </c>
    </row>
    <row r="117" spans="1:6" ht="15" customHeight="1" x14ac:dyDescent="0.25">
      <c r="A117" s="16">
        <v>432</v>
      </c>
      <c r="B117" s="17">
        <v>43185</v>
      </c>
      <c r="C117" s="18" t="s">
        <v>184</v>
      </c>
      <c r="D117" s="28" t="s">
        <v>205</v>
      </c>
      <c r="E117" s="20"/>
      <c r="F117" s="22">
        <v>40000</v>
      </c>
    </row>
    <row r="118" spans="1:6" ht="15" customHeight="1" x14ac:dyDescent="0.25">
      <c r="A118" s="16">
        <v>433</v>
      </c>
      <c r="B118" s="17">
        <v>43185</v>
      </c>
      <c r="C118" s="18" t="s">
        <v>11</v>
      </c>
      <c r="D118" s="28" t="s">
        <v>207</v>
      </c>
      <c r="E118" s="20"/>
      <c r="F118" s="22">
        <v>70000</v>
      </c>
    </row>
    <row r="119" spans="1:6" ht="15" customHeight="1" x14ac:dyDescent="0.25">
      <c r="A119" s="16">
        <v>434</v>
      </c>
      <c r="B119" s="17">
        <v>43185</v>
      </c>
      <c r="C119" s="18" t="s">
        <v>11</v>
      </c>
      <c r="D119" s="28" t="s">
        <v>208</v>
      </c>
      <c r="E119" s="20"/>
      <c r="F119" s="22">
        <v>100000</v>
      </c>
    </row>
    <row r="120" spans="1:6" ht="15" customHeight="1" x14ac:dyDescent="0.25">
      <c r="A120" s="166">
        <v>435</v>
      </c>
      <c r="B120" s="39">
        <v>43185</v>
      </c>
      <c r="C120" s="40" t="s">
        <v>11</v>
      </c>
      <c r="D120" s="41" t="s">
        <v>301</v>
      </c>
      <c r="E120" s="42">
        <v>10000000</v>
      </c>
      <c r="F120" s="44"/>
    </row>
    <row r="121" spans="1:6" ht="15" customHeight="1" x14ac:dyDescent="0.25">
      <c r="A121" s="16">
        <v>436</v>
      </c>
      <c r="B121" s="63">
        <v>43185</v>
      </c>
      <c r="C121" s="18" t="s">
        <v>52</v>
      </c>
      <c r="D121" s="28" t="s">
        <v>201</v>
      </c>
      <c r="E121" s="20"/>
      <c r="F121" s="22">
        <v>2500000</v>
      </c>
    </row>
    <row r="122" spans="1:6" ht="15" customHeight="1" x14ac:dyDescent="0.25">
      <c r="A122" s="61">
        <v>437</v>
      </c>
      <c r="B122" s="59">
        <v>43185</v>
      </c>
      <c r="C122" s="62" t="s">
        <v>11</v>
      </c>
      <c r="D122" s="28" t="s">
        <v>203</v>
      </c>
      <c r="E122" s="20"/>
      <c r="F122" s="22">
        <v>55000</v>
      </c>
    </row>
    <row r="123" spans="1:6" ht="15" customHeight="1" x14ac:dyDescent="0.25">
      <c r="A123" s="16">
        <v>438</v>
      </c>
      <c r="B123" s="64">
        <v>43185</v>
      </c>
      <c r="C123" s="18" t="s">
        <v>14</v>
      </c>
      <c r="D123" s="28" t="s">
        <v>211</v>
      </c>
      <c r="E123" s="20"/>
      <c r="F123" s="22">
        <v>70000</v>
      </c>
    </row>
    <row r="124" spans="1:6" ht="15" customHeight="1" x14ac:dyDescent="0.25">
      <c r="A124" s="16">
        <v>439</v>
      </c>
      <c r="B124" s="17">
        <v>43185</v>
      </c>
      <c r="C124" s="18" t="s">
        <v>18</v>
      </c>
      <c r="D124" s="21" t="s">
        <v>213</v>
      </c>
      <c r="E124" s="20"/>
      <c r="F124" s="22">
        <v>60000</v>
      </c>
    </row>
    <row r="125" spans="1:6" ht="15" customHeight="1" x14ac:dyDescent="0.25">
      <c r="A125" s="16">
        <v>440</v>
      </c>
      <c r="B125" s="63">
        <v>43185</v>
      </c>
      <c r="C125" s="18" t="s">
        <v>14</v>
      </c>
      <c r="D125" s="28" t="s">
        <v>216</v>
      </c>
      <c r="E125" s="20"/>
      <c r="F125" s="22">
        <v>20000</v>
      </c>
    </row>
    <row r="126" spans="1:6" ht="15" customHeight="1" x14ac:dyDescent="0.25">
      <c r="A126" s="61">
        <v>441</v>
      </c>
      <c r="B126" s="59">
        <v>43186</v>
      </c>
      <c r="C126" s="62" t="s">
        <v>11</v>
      </c>
      <c r="D126" s="28" t="s">
        <v>114</v>
      </c>
      <c r="E126" s="20"/>
      <c r="F126" s="22">
        <v>400000</v>
      </c>
    </row>
    <row r="127" spans="1:6" ht="15" customHeight="1" x14ac:dyDescent="0.25">
      <c r="A127" s="16">
        <v>442</v>
      </c>
      <c r="B127" s="59">
        <v>43186</v>
      </c>
      <c r="C127" s="18" t="s">
        <v>34</v>
      </c>
      <c r="D127" s="28" t="s">
        <v>221</v>
      </c>
      <c r="E127" s="20"/>
      <c r="F127" s="22">
        <v>1680000</v>
      </c>
    </row>
    <row r="128" spans="1:6" ht="15" customHeight="1" x14ac:dyDescent="0.25">
      <c r="A128" s="61">
        <v>443</v>
      </c>
      <c r="B128" s="59">
        <v>43186</v>
      </c>
      <c r="C128" s="62" t="s">
        <v>11</v>
      </c>
      <c r="D128" s="28" t="s">
        <v>222</v>
      </c>
      <c r="E128" s="20"/>
      <c r="F128" s="22">
        <v>34000</v>
      </c>
    </row>
    <row r="129" spans="1:6" x14ac:dyDescent="0.25">
      <c r="A129" s="16">
        <v>444</v>
      </c>
      <c r="B129" s="64">
        <v>43186</v>
      </c>
      <c r="C129" s="18" t="s">
        <v>27</v>
      </c>
      <c r="D129" s="21" t="s">
        <v>223</v>
      </c>
      <c r="E129" s="22"/>
      <c r="F129" s="22">
        <v>600000</v>
      </c>
    </row>
    <row r="130" spans="1:6" x14ac:dyDescent="0.25">
      <c r="A130" s="16">
        <v>445</v>
      </c>
      <c r="B130" s="63">
        <v>43187</v>
      </c>
      <c r="C130" s="18" t="s">
        <v>27</v>
      </c>
      <c r="D130" s="19" t="s">
        <v>224</v>
      </c>
      <c r="E130" s="20"/>
      <c r="F130" s="20">
        <v>60000</v>
      </c>
    </row>
    <row r="131" spans="1:6" ht="15" customHeight="1" x14ac:dyDescent="0.25">
      <c r="A131" s="16">
        <v>446</v>
      </c>
      <c r="B131" s="64">
        <v>43187</v>
      </c>
      <c r="C131" s="18" t="s">
        <v>45</v>
      </c>
      <c r="D131" s="19" t="s">
        <v>226</v>
      </c>
      <c r="E131" s="20"/>
      <c r="F131" s="20">
        <v>40000</v>
      </c>
    </row>
    <row r="132" spans="1:6" ht="15" customHeight="1" x14ac:dyDescent="0.25">
      <c r="A132" s="16">
        <v>447</v>
      </c>
      <c r="B132" s="64">
        <v>43187</v>
      </c>
      <c r="C132" s="18" t="s">
        <v>11</v>
      </c>
      <c r="D132" s="19" t="s">
        <v>476</v>
      </c>
      <c r="E132" s="20"/>
      <c r="F132" s="20">
        <v>10000</v>
      </c>
    </row>
    <row r="133" spans="1:6" ht="15" customHeight="1" x14ac:dyDescent="0.25">
      <c r="A133" s="16">
        <v>448</v>
      </c>
      <c r="B133" s="17">
        <v>43188</v>
      </c>
      <c r="C133" s="18" t="s">
        <v>14</v>
      </c>
      <c r="D133" s="19" t="s">
        <v>228</v>
      </c>
      <c r="E133" s="20"/>
      <c r="F133" s="20">
        <v>50000</v>
      </c>
    </row>
    <row r="134" spans="1:6" ht="15" customHeight="1" x14ac:dyDescent="0.25">
      <c r="A134" s="16">
        <v>449</v>
      </c>
      <c r="B134" s="17">
        <v>43188</v>
      </c>
      <c r="C134" s="18" t="s">
        <v>18</v>
      </c>
      <c r="D134" s="19" t="s">
        <v>228</v>
      </c>
      <c r="E134" s="20"/>
      <c r="F134" s="20">
        <v>60000</v>
      </c>
    </row>
    <row r="135" spans="1:6" ht="15" customHeight="1" x14ac:dyDescent="0.25">
      <c r="A135" s="16">
        <v>450</v>
      </c>
      <c r="B135" s="17">
        <v>43188</v>
      </c>
      <c r="C135" s="18" t="s">
        <v>18</v>
      </c>
      <c r="D135" s="19" t="s">
        <v>290</v>
      </c>
      <c r="E135" s="20"/>
      <c r="F135" s="20">
        <v>1500000</v>
      </c>
    </row>
    <row r="136" spans="1:6" ht="15" customHeight="1" x14ac:dyDescent="0.25">
      <c r="A136" s="16">
        <v>451</v>
      </c>
      <c r="B136" s="17">
        <v>43188</v>
      </c>
      <c r="C136" s="18" t="s">
        <v>14</v>
      </c>
      <c r="D136" s="19" t="s">
        <v>292</v>
      </c>
      <c r="E136" s="20"/>
      <c r="F136" s="20">
        <v>4000000</v>
      </c>
    </row>
    <row r="137" spans="1:6" ht="15" customHeight="1" x14ac:dyDescent="0.25">
      <c r="A137" s="16">
        <v>452</v>
      </c>
      <c r="B137" s="17">
        <v>43188</v>
      </c>
      <c r="C137" s="18" t="s">
        <v>18</v>
      </c>
      <c r="D137" s="19" t="s">
        <v>431</v>
      </c>
      <c r="E137" s="20"/>
      <c r="F137" s="20">
        <v>260000</v>
      </c>
    </row>
    <row r="138" spans="1:6" ht="15" customHeight="1" x14ac:dyDescent="0.25">
      <c r="A138" s="16">
        <v>453</v>
      </c>
      <c r="B138" s="17">
        <v>43188</v>
      </c>
      <c r="C138" s="18" t="s">
        <v>14</v>
      </c>
      <c r="D138" s="19" t="s">
        <v>293</v>
      </c>
      <c r="E138" s="20"/>
      <c r="F138" s="20">
        <v>30000</v>
      </c>
    </row>
    <row r="139" spans="1:6" ht="15" customHeight="1" x14ac:dyDescent="0.25">
      <c r="A139" s="166">
        <v>454</v>
      </c>
      <c r="B139" s="39">
        <v>43189</v>
      </c>
      <c r="C139" s="40" t="s">
        <v>11</v>
      </c>
      <c r="D139" s="41" t="s">
        <v>323</v>
      </c>
      <c r="E139" s="42">
        <v>10000000</v>
      </c>
      <c r="F139" s="42"/>
    </row>
    <row r="140" spans="1:6" ht="15" customHeight="1" x14ac:dyDescent="0.25">
      <c r="A140" s="166">
        <v>455</v>
      </c>
      <c r="B140" s="39">
        <v>43189</v>
      </c>
      <c r="C140" s="40" t="s">
        <v>11</v>
      </c>
      <c r="D140" s="41" t="s">
        <v>324</v>
      </c>
      <c r="E140" s="42">
        <v>7000000</v>
      </c>
      <c r="F140" s="42"/>
    </row>
    <row r="141" spans="1:6" ht="15" customHeight="1" x14ac:dyDescent="0.25">
      <c r="A141" s="16">
        <v>456</v>
      </c>
      <c r="B141" s="17">
        <v>43189</v>
      </c>
      <c r="C141" s="18" t="s">
        <v>11</v>
      </c>
      <c r="D141" s="19" t="s">
        <v>295</v>
      </c>
      <c r="E141" s="20"/>
      <c r="F141" s="20">
        <v>500000</v>
      </c>
    </row>
    <row r="142" spans="1:6" ht="15" customHeight="1" x14ac:dyDescent="0.25">
      <c r="A142" s="16">
        <v>457</v>
      </c>
      <c r="B142" s="17">
        <v>43189</v>
      </c>
      <c r="C142" s="18" t="s">
        <v>11</v>
      </c>
      <c r="D142" s="19" t="s">
        <v>16</v>
      </c>
      <c r="E142" s="20"/>
      <c r="F142" s="20">
        <v>70000</v>
      </c>
    </row>
    <row r="143" spans="1:6" ht="15" customHeight="1" x14ac:dyDescent="0.25">
      <c r="A143" s="16">
        <v>458</v>
      </c>
      <c r="B143" s="17">
        <v>43189</v>
      </c>
      <c r="C143" s="18" t="s">
        <v>11</v>
      </c>
      <c r="D143" s="19" t="s">
        <v>297</v>
      </c>
      <c r="E143" s="20"/>
      <c r="F143" s="20">
        <v>600000</v>
      </c>
    </row>
    <row r="144" spans="1:6" ht="15" customHeight="1" x14ac:dyDescent="0.25">
      <c r="A144" s="16">
        <v>459</v>
      </c>
      <c r="B144" s="17">
        <v>43189</v>
      </c>
      <c r="C144" s="18" t="s">
        <v>11</v>
      </c>
      <c r="D144" s="19" t="s">
        <v>299</v>
      </c>
      <c r="E144" s="20"/>
      <c r="F144" s="20">
        <v>20000</v>
      </c>
    </row>
    <row r="145" spans="1:9" x14ac:dyDescent="0.25">
      <c r="A145" s="16">
        <v>460</v>
      </c>
      <c r="B145" s="17">
        <v>43189</v>
      </c>
      <c r="C145" s="18" t="s">
        <v>27</v>
      </c>
      <c r="D145" s="19" t="s">
        <v>306</v>
      </c>
      <c r="E145" s="20"/>
      <c r="F145" s="20">
        <v>40000</v>
      </c>
    </row>
    <row r="146" spans="1:9" ht="15" customHeight="1" x14ac:dyDescent="0.25">
      <c r="A146" s="16">
        <v>461</v>
      </c>
      <c r="B146" s="17">
        <v>43189</v>
      </c>
      <c r="C146" s="18" t="s">
        <v>11</v>
      </c>
      <c r="D146" s="19" t="s">
        <v>76</v>
      </c>
      <c r="E146" s="20"/>
      <c r="F146" s="20">
        <v>70000</v>
      </c>
    </row>
    <row r="147" spans="1:9" x14ac:dyDescent="0.25">
      <c r="A147" s="16">
        <v>462</v>
      </c>
      <c r="B147" s="17">
        <v>43189</v>
      </c>
      <c r="C147" s="18" t="s">
        <v>27</v>
      </c>
      <c r="D147" s="19" t="s">
        <v>307</v>
      </c>
      <c r="E147" s="20"/>
      <c r="F147" s="20">
        <v>40000</v>
      </c>
    </row>
    <row r="148" spans="1:9" ht="15" customHeight="1" x14ac:dyDescent="0.25">
      <c r="A148" s="16">
        <v>463</v>
      </c>
      <c r="B148" s="17">
        <v>43189</v>
      </c>
      <c r="C148" s="18" t="s">
        <v>11</v>
      </c>
      <c r="D148" s="19" t="s">
        <v>309</v>
      </c>
      <c r="E148" s="20"/>
      <c r="F148" s="20">
        <v>400000</v>
      </c>
    </row>
    <row r="149" spans="1:9" ht="15" customHeight="1" x14ac:dyDescent="0.25">
      <c r="A149" s="16">
        <v>464</v>
      </c>
      <c r="B149" s="17">
        <v>43189</v>
      </c>
      <c r="C149" s="18" t="s">
        <v>11</v>
      </c>
      <c r="D149" s="19" t="s">
        <v>311</v>
      </c>
      <c r="E149" s="20"/>
      <c r="F149" s="20">
        <v>3000000</v>
      </c>
    </row>
    <row r="150" spans="1:9" ht="15" customHeight="1" x14ac:dyDescent="0.25">
      <c r="A150" s="16">
        <v>465</v>
      </c>
      <c r="B150" s="17">
        <v>43189</v>
      </c>
      <c r="C150" s="18" t="s">
        <v>317</v>
      </c>
      <c r="D150" s="19" t="s">
        <v>318</v>
      </c>
      <c r="E150" s="20"/>
      <c r="F150" s="20">
        <v>80000</v>
      </c>
    </row>
    <row r="151" spans="1:9" ht="15" customHeight="1" x14ac:dyDescent="0.25">
      <c r="A151" s="16">
        <v>466</v>
      </c>
      <c r="B151" s="17">
        <v>43189</v>
      </c>
      <c r="C151" s="18" t="s">
        <v>14</v>
      </c>
      <c r="D151" s="19" t="s">
        <v>320</v>
      </c>
      <c r="E151" s="20"/>
      <c r="F151" s="20">
        <v>4300000</v>
      </c>
    </row>
    <row r="152" spans="1:9" ht="15" customHeight="1" x14ac:dyDescent="0.25">
      <c r="A152" s="16">
        <v>467</v>
      </c>
      <c r="B152" s="17">
        <v>43189</v>
      </c>
      <c r="C152" s="18" t="s">
        <v>11</v>
      </c>
      <c r="D152" s="19" t="s">
        <v>479</v>
      </c>
      <c r="E152" s="20"/>
      <c r="F152" s="20">
        <v>34000</v>
      </c>
    </row>
    <row r="153" spans="1:9" ht="15" customHeight="1" x14ac:dyDescent="0.25">
      <c r="A153" s="16">
        <v>468</v>
      </c>
      <c r="B153" s="17">
        <v>43189</v>
      </c>
      <c r="C153" s="18" t="s">
        <v>18</v>
      </c>
      <c r="D153" s="19" t="s">
        <v>321</v>
      </c>
      <c r="E153" s="20"/>
      <c r="F153" s="20">
        <v>2000000</v>
      </c>
    </row>
    <row r="154" spans="1:9" ht="15" customHeight="1" x14ac:dyDescent="0.25">
      <c r="A154" s="16">
        <v>469</v>
      </c>
      <c r="B154" s="17">
        <v>43189</v>
      </c>
      <c r="C154" s="18" t="s">
        <v>11</v>
      </c>
      <c r="D154" s="19" t="s">
        <v>480</v>
      </c>
      <c r="E154" s="20"/>
      <c r="F154" s="20">
        <v>34000</v>
      </c>
    </row>
    <row r="155" spans="1:9" ht="15" customHeight="1" x14ac:dyDescent="0.25">
      <c r="A155" s="16">
        <v>470</v>
      </c>
      <c r="B155" s="17">
        <v>43189</v>
      </c>
      <c r="C155" s="18" t="s">
        <v>18</v>
      </c>
      <c r="D155" s="19" t="s">
        <v>321</v>
      </c>
      <c r="E155" s="20"/>
      <c r="F155" s="20">
        <v>100000</v>
      </c>
    </row>
    <row r="156" spans="1:9" ht="15" customHeight="1" x14ac:dyDescent="0.25">
      <c r="A156" s="16">
        <v>471</v>
      </c>
      <c r="B156" s="17">
        <v>43189</v>
      </c>
      <c r="C156" s="18" t="s">
        <v>11</v>
      </c>
      <c r="D156" s="19" t="s">
        <v>480</v>
      </c>
      <c r="E156" s="20"/>
      <c r="F156" s="20">
        <v>5000</v>
      </c>
    </row>
    <row r="157" spans="1:9" ht="15" customHeight="1" x14ac:dyDescent="0.25">
      <c r="A157" s="16">
        <v>472</v>
      </c>
      <c r="B157" s="17">
        <v>43189</v>
      </c>
      <c r="C157" s="18" t="s">
        <v>22</v>
      </c>
      <c r="D157" s="21" t="s">
        <v>23</v>
      </c>
      <c r="E157" s="20"/>
      <c r="F157" s="20">
        <v>160000</v>
      </c>
    </row>
    <row r="158" spans="1:9" ht="15.75" customHeight="1" x14ac:dyDescent="0.25">
      <c r="A158" s="38"/>
      <c r="B158" s="60"/>
      <c r="C158" s="30"/>
      <c r="D158" s="31" t="s">
        <v>7</v>
      </c>
      <c r="E158" s="32">
        <f>SUM(E7:E157)</f>
        <v>159761636</v>
      </c>
      <c r="F158" s="33">
        <f>SUM(F7:F157)</f>
        <v>140165200</v>
      </c>
      <c r="H158" s="291"/>
    </row>
    <row r="159" spans="1:9" ht="15.75" customHeight="1" x14ac:dyDescent="0.25">
      <c r="B159" s="34"/>
      <c r="C159" s="34"/>
      <c r="D159" s="35" t="s">
        <v>10</v>
      </c>
      <c r="E159" s="36">
        <f>+E158-F158</f>
        <v>19596436</v>
      </c>
      <c r="F159" s="37"/>
      <c r="I159" s="291"/>
    </row>
  </sheetData>
  <autoFilter ref="A5:F159"/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4" workbookViewId="0">
      <selection activeCell="H29" sqref="H29"/>
    </sheetView>
  </sheetViews>
  <sheetFormatPr baseColWidth="10" defaultRowHeight="15" x14ac:dyDescent="0.25"/>
  <cols>
    <col min="1" max="1" width="5.7109375" customWidth="1"/>
    <col min="3" max="3" width="63.85546875" customWidth="1"/>
    <col min="4" max="4" width="14.85546875" customWidth="1"/>
    <col min="5" max="5" width="15.140625" customWidth="1"/>
    <col min="7" max="7" width="18.85546875" customWidth="1"/>
  </cols>
  <sheetData>
    <row r="1" spans="1:6" x14ac:dyDescent="0.25">
      <c r="A1" s="1" t="s">
        <v>0</v>
      </c>
      <c r="B1" s="2"/>
      <c r="C1" s="2"/>
      <c r="D1" s="2"/>
      <c r="E1" s="3"/>
      <c r="F1" s="3"/>
    </row>
    <row r="2" spans="1:6" x14ac:dyDescent="0.25">
      <c r="A2" s="65"/>
      <c r="B2" s="2"/>
      <c r="C2" s="2"/>
      <c r="D2" s="2"/>
      <c r="E2" s="3"/>
      <c r="F2" s="3"/>
    </row>
    <row r="3" spans="1:6" x14ac:dyDescent="0.25">
      <c r="A3" s="66" t="s">
        <v>437</v>
      </c>
      <c r="B3" s="2"/>
      <c r="C3" s="2"/>
      <c r="D3" s="2"/>
      <c r="E3" s="3"/>
      <c r="F3" s="3"/>
    </row>
    <row r="4" spans="1:6" x14ac:dyDescent="0.25">
      <c r="A4" s="2"/>
      <c r="B4" s="2"/>
      <c r="C4" s="2"/>
      <c r="D4" s="3"/>
      <c r="E4" s="3"/>
      <c r="F4" s="3"/>
    </row>
    <row r="5" spans="1:6" x14ac:dyDescent="0.25">
      <c r="A5" s="5"/>
      <c r="B5" s="5"/>
      <c r="C5" s="5"/>
      <c r="D5" s="6"/>
      <c r="E5" s="6"/>
    </row>
    <row r="6" spans="1:6" x14ac:dyDescent="0.25">
      <c r="A6" s="9" t="s">
        <v>322</v>
      </c>
      <c r="B6" s="9" t="s">
        <v>2</v>
      </c>
      <c r="C6" s="9" t="s">
        <v>4</v>
      </c>
      <c r="D6" s="67" t="s">
        <v>5</v>
      </c>
      <c r="E6" s="67" t="s">
        <v>6</v>
      </c>
    </row>
    <row r="7" spans="1:6" x14ac:dyDescent="0.25">
      <c r="A7" s="68"/>
      <c r="B7" s="69"/>
      <c r="C7" s="69"/>
      <c r="D7" s="70"/>
      <c r="E7" s="70"/>
    </row>
    <row r="8" spans="1:6" x14ac:dyDescent="0.25">
      <c r="A8" s="71"/>
      <c r="B8" s="72"/>
      <c r="C8" s="73" t="s">
        <v>438</v>
      </c>
      <c r="D8" s="87">
        <v>5364738</v>
      </c>
      <c r="E8" s="74"/>
    </row>
    <row r="9" spans="1:6" x14ac:dyDescent="0.25">
      <c r="A9" s="75">
        <v>1</v>
      </c>
      <c r="B9" s="76">
        <v>43164</v>
      </c>
      <c r="C9" s="79" t="s">
        <v>446</v>
      </c>
      <c r="D9" s="78"/>
      <c r="E9" s="74">
        <v>4313750</v>
      </c>
    </row>
    <row r="10" spans="1:6" x14ac:dyDescent="0.25">
      <c r="A10" s="75">
        <v>2</v>
      </c>
      <c r="B10" s="76">
        <v>43170</v>
      </c>
      <c r="C10" s="77" t="s">
        <v>447</v>
      </c>
      <c r="D10" s="74">
        <v>216480000</v>
      </c>
      <c r="E10" s="74"/>
    </row>
    <row r="11" spans="1:6" x14ac:dyDescent="0.25">
      <c r="A11" s="75">
        <v>3</v>
      </c>
      <c r="B11" s="76">
        <v>43170</v>
      </c>
      <c r="C11" s="77" t="s">
        <v>448</v>
      </c>
      <c r="D11" s="78"/>
      <c r="E11" s="74">
        <v>13467500</v>
      </c>
    </row>
    <row r="12" spans="1:6" x14ac:dyDescent="0.25">
      <c r="A12" s="75">
        <v>4</v>
      </c>
      <c r="B12" s="76">
        <v>43170</v>
      </c>
      <c r="C12" s="79" t="s">
        <v>445</v>
      </c>
      <c r="D12" s="80"/>
      <c r="E12" s="74">
        <v>5000000</v>
      </c>
    </row>
    <row r="13" spans="1:6" x14ac:dyDescent="0.25">
      <c r="A13" s="75">
        <v>5</v>
      </c>
      <c r="B13" s="76">
        <v>43170</v>
      </c>
      <c r="C13" s="79" t="s">
        <v>450</v>
      </c>
      <c r="D13" s="81"/>
      <c r="E13" s="74">
        <v>8000000</v>
      </c>
    </row>
    <row r="14" spans="1:6" x14ac:dyDescent="0.25">
      <c r="A14" s="75">
        <v>6</v>
      </c>
      <c r="B14" s="76">
        <v>43170</v>
      </c>
      <c r="C14" s="77" t="s">
        <v>451</v>
      </c>
      <c r="D14" s="74"/>
      <c r="E14" s="74">
        <v>462500</v>
      </c>
    </row>
    <row r="15" spans="1:6" x14ac:dyDescent="0.25">
      <c r="A15" s="75">
        <v>7</v>
      </c>
      <c r="B15" s="76">
        <v>43170</v>
      </c>
      <c r="C15" s="77" t="s">
        <v>452</v>
      </c>
      <c r="D15" s="74"/>
      <c r="E15" s="74">
        <v>56500</v>
      </c>
    </row>
    <row r="16" spans="1:6" x14ac:dyDescent="0.25">
      <c r="A16" s="75">
        <v>8</v>
      </c>
      <c r="B16" s="76">
        <v>43170</v>
      </c>
      <c r="C16" s="79" t="s">
        <v>453</v>
      </c>
      <c r="D16" s="74"/>
      <c r="E16" s="74">
        <v>13000000</v>
      </c>
    </row>
    <row r="17" spans="1:5" x14ac:dyDescent="0.25">
      <c r="A17" s="75">
        <v>9</v>
      </c>
      <c r="B17" s="76">
        <v>43170</v>
      </c>
      <c r="C17" s="79" t="s">
        <v>454</v>
      </c>
      <c r="D17" s="74"/>
      <c r="E17" s="74">
        <v>13000000</v>
      </c>
    </row>
    <row r="18" spans="1:5" x14ac:dyDescent="0.25">
      <c r="A18" s="75">
        <v>10</v>
      </c>
      <c r="B18" s="76">
        <v>43170</v>
      </c>
      <c r="C18" s="79" t="s">
        <v>455</v>
      </c>
      <c r="D18" s="74"/>
      <c r="E18" s="74">
        <v>13000000</v>
      </c>
    </row>
    <row r="19" spans="1:5" x14ac:dyDescent="0.25">
      <c r="A19" s="75">
        <v>11</v>
      </c>
      <c r="B19" s="76">
        <v>43170</v>
      </c>
      <c r="C19" s="79" t="s">
        <v>456</v>
      </c>
      <c r="D19" s="74">
        <v>39000000</v>
      </c>
      <c r="E19" s="74"/>
    </row>
    <row r="20" spans="1:5" x14ac:dyDescent="0.25">
      <c r="A20" s="75">
        <v>12</v>
      </c>
      <c r="B20" s="76">
        <v>43171</v>
      </c>
      <c r="C20" s="79" t="s">
        <v>457</v>
      </c>
      <c r="D20" s="74"/>
      <c r="E20" s="74">
        <v>13000000</v>
      </c>
    </row>
    <row r="21" spans="1:5" x14ac:dyDescent="0.25">
      <c r="A21" s="75">
        <v>13</v>
      </c>
      <c r="B21" s="76">
        <v>43171</v>
      </c>
      <c r="C21" s="79" t="s">
        <v>458</v>
      </c>
      <c r="D21" s="74"/>
      <c r="E21" s="74">
        <v>13000000</v>
      </c>
    </row>
    <row r="22" spans="1:5" x14ac:dyDescent="0.25">
      <c r="A22" s="75">
        <v>14</v>
      </c>
      <c r="B22" s="76">
        <v>43171</v>
      </c>
      <c r="C22" s="79" t="s">
        <v>459</v>
      </c>
      <c r="D22" s="74"/>
      <c r="E22" s="74">
        <v>13000000</v>
      </c>
    </row>
    <row r="23" spans="1:5" x14ac:dyDescent="0.25">
      <c r="A23" s="75">
        <v>15</v>
      </c>
      <c r="B23" s="76">
        <v>43178</v>
      </c>
      <c r="C23" s="79" t="s">
        <v>463</v>
      </c>
      <c r="D23" s="74"/>
      <c r="E23" s="74">
        <v>19062400</v>
      </c>
    </row>
    <row r="24" spans="1:5" x14ac:dyDescent="0.25">
      <c r="A24" s="75">
        <v>16</v>
      </c>
      <c r="B24" s="76">
        <v>43180</v>
      </c>
      <c r="C24" s="79" t="s">
        <v>460</v>
      </c>
      <c r="D24" s="74"/>
      <c r="E24" s="74">
        <v>10000000</v>
      </c>
    </row>
    <row r="25" spans="1:5" x14ac:dyDescent="0.25">
      <c r="A25" s="75">
        <v>17</v>
      </c>
      <c r="B25" s="76">
        <v>43182</v>
      </c>
      <c r="C25" s="79" t="s">
        <v>464</v>
      </c>
      <c r="D25" s="74"/>
      <c r="E25" s="74">
        <v>13467500</v>
      </c>
    </row>
    <row r="26" spans="1:5" x14ac:dyDescent="0.25">
      <c r="A26" s="75">
        <v>18</v>
      </c>
      <c r="B26" s="76">
        <v>43182</v>
      </c>
      <c r="C26" s="79" t="s">
        <v>521</v>
      </c>
      <c r="D26" s="74"/>
      <c r="E26" s="74">
        <v>11300</v>
      </c>
    </row>
    <row r="27" spans="1:5" x14ac:dyDescent="0.25">
      <c r="A27" s="75">
        <v>19</v>
      </c>
      <c r="B27" s="76">
        <v>43182</v>
      </c>
      <c r="C27" s="79" t="s">
        <v>465</v>
      </c>
      <c r="D27" s="74"/>
      <c r="E27" s="74">
        <v>11955000</v>
      </c>
    </row>
    <row r="28" spans="1:5" x14ac:dyDescent="0.25">
      <c r="A28" s="75">
        <v>20</v>
      </c>
      <c r="B28" s="76">
        <v>43185</v>
      </c>
      <c r="C28" s="79" t="s">
        <v>449</v>
      </c>
      <c r="D28" s="74"/>
      <c r="E28" s="74">
        <v>10000000</v>
      </c>
    </row>
    <row r="29" spans="1:5" x14ac:dyDescent="0.25">
      <c r="A29" s="75">
        <v>21</v>
      </c>
      <c r="B29" s="76">
        <v>43185</v>
      </c>
      <c r="C29" s="79" t="s">
        <v>461</v>
      </c>
      <c r="D29" s="74"/>
      <c r="E29" s="74">
        <v>4313750</v>
      </c>
    </row>
    <row r="30" spans="1:5" x14ac:dyDescent="0.25">
      <c r="A30" s="75">
        <v>22</v>
      </c>
      <c r="B30" s="76">
        <v>43189</v>
      </c>
      <c r="C30" s="79" t="s">
        <v>462</v>
      </c>
      <c r="D30" s="74"/>
      <c r="E30" s="74">
        <v>10000000</v>
      </c>
    </row>
    <row r="31" spans="1:5" x14ac:dyDescent="0.25">
      <c r="A31" s="75">
        <v>23</v>
      </c>
      <c r="B31" s="76">
        <v>43189</v>
      </c>
      <c r="C31" s="79" t="s">
        <v>468</v>
      </c>
      <c r="D31" s="74"/>
      <c r="E31" s="74">
        <v>7000000</v>
      </c>
    </row>
    <row r="32" spans="1:5" x14ac:dyDescent="0.25">
      <c r="A32" s="75">
        <v>24</v>
      </c>
      <c r="B32" s="76">
        <v>43189</v>
      </c>
      <c r="C32" s="79" t="s">
        <v>466</v>
      </c>
      <c r="D32" s="74"/>
      <c r="E32" s="74">
        <v>22600</v>
      </c>
    </row>
    <row r="33" spans="1:5" x14ac:dyDescent="0.25">
      <c r="A33" s="82"/>
      <c r="B33" s="76"/>
      <c r="C33" s="83" t="s">
        <v>7</v>
      </c>
      <c r="D33" s="32">
        <f>SUM(D8:D32)</f>
        <v>260844738</v>
      </c>
      <c r="E33" s="32">
        <f>SUM(E8:E32)</f>
        <v>195132800</v>
      </c>
    </row>
    <row r="34" spans="1:5" x14ac:dyDescent="0.25">
      <c r="A34" s="2"/>
      <c r="B34" s="71"/>
      <c r="C34" s="84" t="s">
        <v>467</v>
      </c>
      <c r="D34" s="36">
        <f>+D33-E33</f>
        <v>65711938</v>
      </c>
      <c r="E34" s="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0" sqref="E20"/>
    </sheetView>
  </sheetViews>
  <sheetFormatPr baseColWidth="10" defaultRowHeight="15" x14ac:dyDescent="0.25"/>
  <cols>
    <col min="1" max="1" width="5.28515625" customWidth="1"/>
    <col min="3" max="3" width="59.42578125" customWidth="1"/>
    <col min="4" max="4" width="15.42578125" customWidth="1"/>
    <col min="5" max="5" width="14.42578125" customWidth="1"/>
    <col min="6" max="6" width="17.42578125" customWidth="1"/>
    <col min="7" max="7" width="19.85546875" customWidth="1"/>
  </cols>
  <sheetData>
    <row r="1" spans="1:6" x14ac:dyDescent="0.25">
      <c r="A1" s="1" t="s">
        <v>0</v>
      </c>
      <c r="B1" s="2"/>
      <c r="C1" s="2"/>
      <c r="D1" s="3"/>
      <c r="E1" s="3"/>
      <c r="F1" s="3"/>
    </row>
    <row r="2" spans="1:6" x14ac:dyDescent="0.25">
      <c r="A2" s="2"/>
      <c r="B2" s="2"/>
      <c r="C2" s="2"/>
      <c r="D2" s="3"/>
      <c r="E2" s="3"/>
      <c r="F2" s="3"/>
    </row>
    <row r="3" spans="1:6" x14ac:dyDescent="0.25">
      <c r="A3" s="66" t="s">
        <v>471</v>
      </c>
      <c r="B3" s="2"/>
      <c r="C3" s="2"/>
      <c r="D3" s="2"/>
      <c r="E3" s="3"/>
      <c r="F3" s="3"/>
    </row>
    <row r="4" spans="1:6" x14ac:dyDescent="0.25">
      <c r="A4" s="2"/>
      <c r="B4" s="2"/>
      <c r="C4" s="2"/>
      <c r="D4" s="3"/>
      <c r="E4" s="3"/>
      <c r="F4" s="3"/>
    </row>
    <row r="5" spans="1:6" x14ac:dyDescent="0.25">
      <c r="A5" s="9" t="s">
        <v>322</v>
      </c>
      <c r="B5" s="9" t="s">
        <v>2</v>
      </c>
      <c r="C5" s="9" t="s">
        <v>4</v>
      </c>
      <c r="D5" s="67" t="s">
        <v>5</v>
      </c>
      <c r="E5" s="67" t="s">
        <v>6</v>
      </c>
    </row>
    <row r="6" spans="1:6" x14ac:dyDescent="0.25">
      <c r="A6" s="68"/>
      <c r="B6" s="69"/>
      <c r="C6" s="69"/>
      <c r="D6" s="88"/>
      <c r="E6" s="70"/>
    </row>
    <row r="7" spans="1:6" x14ac:dyDescent="0.25">
      <c r="A7" s="71"/>
      <c r="B7" s="76"/>
      <c r="C7" s="73" t="s">
        <v>473</v>
      </c>
      <c r="D7" s="89">
        <v>196.64</v>
      </c>
      <c r="E7" s="90"/>
    </row>
    <row r="8" spans="1:6" x14ac:dyDescent="0.25">
      <c r="A8" s="71"/>
      <c r="B8" s="76">
        <v>43167</v>
      </c>
      <c r="C8" s="91" t="s">
        <v>469</v>
      </c>
      <c r="D8" s="92">
        <v>25000</v>
      </c>
      <c r="E8" s="90"/>
    </row>
    <row r="9" spans="1:6" x14ac:dyDescent="0.25">
      <c r="A9" s="93"/>
      <c r="B9" s="76">
        <v>43167</v>
      </c>
      <c r="C9" s="91" t="s">
        <v>470</v>
      </c>
      <c r="D9" s="92"/>
      <c r="E9" s="94">
        <v>300.3</v>
      </c>
    </row>
    <row r="10" spans="1:6" x14ac:dyDescent="0.25">
      <c r="A10" s="71"/>
      <c r="B10" s="76">
        <v>43171</v>
      </c>
      <c r="C10" s="91" t="s">
        <v>472</v>
      </c>
      <c r="D10" s="78"/>
      <c r="E10" s="78">
        <v>24000</v>
      </c>
    </row>
    <row r="11" spans="1:6" x14ac:dyDescent="0.25">
      <c r="A11" s="93"/>
      <c r="B11" s="76">
        <v>43173</v>
      </c>
      <c r="C11" s="91" t="s">
        <v>474</v>
      </c>
      <c r="D11" s="78">
        <v>1282</v>
      </c>
      <c r="E11" s="78"/>
    </row>
    <row r="12" spans="1:6" x14ac:dyDescent="0.25">
      <c r="A12" s="71"/>
      <c r="B12" s="76">
        <v>43173</v>
      </c>
      <c r="C12" s="91" t="s">
        <v>470</v>
      </c>
      <c r="D12" s="78"/>
      <c r="E12" s="78">
        <v>22.6</v>
      </c>
    </row>
    <row r="13" spans="1:6" x14ac:dyDescent="0.25">
      <c r="A13" s="82"/>
      <c r="B13" s="76"/>
      <c r="C13" s="83" t="s">
        <v>7</v>
      </c>
      <c r="D13" s="95">
        <f>SUM(D7:D12)</f>
        <v>26478.639999999999</v>
      </c>
      <c r="E13" s="96">
        <f>SUM(E7:E12)</f>
        <v>24322.899999999998</v>
      </c>
    </row>
    <row r="14" spans="1:6" x14ac:dyDescent="0.25">
      <c r="A14" s="2"/>
      <c r="B14" s="2"/>
      <c r="C14" s="97" t="s">
        <v>475</v>
      </c>
      <c r="D14" s="98">
        <f>D13-E13</f>
        <v>2155.7400000000016</v>
      </c>
      <c r="E14" s="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4"/>
  <sheetViews>
    <sheetView workbookViewId="0">
      <selection activeCell="I7" sqref="I7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4" width="8" customWidth="1"/>
    <col min="5" max="5" width="14.85546875" bestFit="1" customWidth="1"/>
    <col min="6" max="6" width="8.28515625" customWidth="1"/>
    <col min="7" max="7" width="8" customWidth="1"/>
    <col min="8" max="8" width="11.85546875" bestFit="1" customWidth="1"/>
    <col min="9" max="9" width="15.28515625" bestFit="1" customWidth="1"/>
    <col min="10" max="10" width="10" customWidth="1"/>
    <col min="11" max="11" width="8.28515625" customWidth="1"/>
    <col min="12" max="12" width="13.5703125" bestFit="1" customWidth="1"/>
    <col min="13" max="13" width="10.5703125" customWidth="1"/>
    <col min="14" max="14" width="12.85546875" bestFit="1" customWidth="1"/>
    <col min="15" max="15" width="9.42578125" customWidth="1"/>
    <col min="16" max="16" width="9.85546875" customWidth="1"/>
    <col min="17" max="17" width="15.140625" bestFit="1" customWidth="1"/>
    <col min="18" max="18" width="17.42578125" bestFit="1" customWidth="1"/>
    <col min="19" max="19" width="17.85546875" bestFit="1" customWidth="1"/>
    <col min="20" max="20" width="13.140625" bestFit="1" customWidth="1"/>
    <col min="21" max="21" width="8" customWidth="1"/>
    <col min="22" max="22" width="12.5703125" bestFit="1" customWidth="1"/>
  </cols>
  <sheetData>
    <row r="3" spans="1:22" x14ac:dyDescent="0.25">
      <c r="A3" s="101" t="s">
        <v>544</v>
      </c>
      <c r="B3" s="101" t="s">
        <v>535</v>
      </c>
    </row>
    <row r="4" spans="1:22" x14ac:dyDescent="0.25">
      <c r="A4" s="101" t="s">
        <v>538</v>
      </c>
      <c r="B4" t="s">
        <v>382</v>
      </c>
      <c r="C4" t="s">
        <v>248</v>
      </c>
      <c r="D4" t="s">
        <v>381</v>
      </c>
      <c r="E4" t="s">
        <v>329</v>
      </c>
      <c r="F4" t="s">
        <v>514</v>
      </c>
      <c r="G4" t="s">
        <v>372</v>
      </c>
      <c r="H4" t="s">
        <v>516</v>
      </c>
      <c r="I4" t="s">
        <v>246</v>
      </c>
      <c r="J4" t="s">
        <v>384</v>
      </c>
      <c r="K4" t="s">
        <v>436</v>
      </c>
      <c r="L4" t="s">
        <v>435</v>
      </c>
      <c r="M4" t="s">
        <v>399</v>
      </c>
      <c r="N4" t="s">
        <v>513</v>
      </c>
      <c r="O4" t="s">
        <v>240</v>
      </c>
      <c r="P4" t="s">
        <v>379</v>
      </c>
      <c r="Q4" t="s">
        <v>380</v>
      </c>
      <c r="R4" t="s">
        <v>249</v>
      </c>
      <c r="S4" t="s">
        <v>325</v>
      </c>
      <c r="T4" t="s">
        <v>355</v>
      </c>
      <c r="U4" t="s">
        <v>536</v>
      </c>
      <c r="V4" t="s">
        <v>537</v>
      </c>
    </row>
    <row r="5" spans="1:22" x14ac:dyDescent="0.25">
      <c r="A5" s="102" t="s">
        <v>242</v>
      </c>
      <c r="B5" s="100">
        <v>3314313</v>
      </c>
      <c r="C5" s="100">
        <v>4330000</v>
      </c>
      <c r="D5" s="100">
        <v>5596472</v>
      </c>
      <c r="E5" s="100">
        <v>800000</v>
      </c>
      <c r="F5" s="100">
        <v>6000000</v>
      </c>
      <c r="G5" s="100">
        <v>88000</v>
      </c>
      <c r="H5" s="100">
        <v>1500000</v>
      </c>
      <c r="I5" s="100">
        <v>2587500</v>
      </c>
      <c r="J5" s="100">
        <v>53284500</v>
      </c>
      <c r="K5" s="100">
        <v>3975000</v>
      </c>
      <c r="L5" s="100">
        <v>19847400</v>
      </c>
      <c r="M5" s="100">
        <v>2485000</v>
      </c>
      <c r="N5" s="100">
        <v>280000</v>
      </c>
      <c r="O5" s="100">
        <v>10147526</v>
      </c>
      <c r="P5" s="100">
        <v>160000</v>
      </c>
      <c r="Q5" s="100">
        <v>670000</v>
      </c>
      <c r="R5" s="100">
        <v>19447788</v>
      </c>
      <c r="S5" s="100">
        <v>480000</v>
      </c>
      <c r="T5" s="100">
        <v>480000</v>
      </c>
      <c r="U5" s="100">
        <v>8667500</v>
      </c>
      <c r="V5" s="100">
        <v>144140999</v>
      </c>
    </row>
    <row r="6" spans="1:22" x14ac:dyDescent="0.25">
      <c r="A6" s="107" t="s">
        <v>245</v>
      </c>
      <c r="B6" s="100"/>
      <c r="C6" s="100">
        <v>500000</v>
      </c>
      <c r="D6" s="100"/>
      <c r="E6" s="100">
        <v>800000</v>
      </c>
      <c r="F6" s="100"/>
      <c r="G6" s="100"/>
      <c r="H6" s="100"/>
      <c r="I6" s="100"/>
      <c r="J6" s="100">
        <v>3600000</v>
      </c>
      <c r="K6" s="100"/>
      <c r="L6" s="100"/>
      <c r="M6" s="100">
        <v>75000</v>
      </c>
      <c r="N6" s="100">
        <v>10000</v>
      </c>
      <c r="O6" s="100">
        <v>1295000</v>
      </c>
      <c r="P6" s="100"/>
      <c r="Q6" s="100"/>
      <c r="R6" s="100">
        <v>5568000</v>
      </c>
      <c r="S6" s="100"/>
      <c r="T6" s="100">
        <v>460000</v>
      </c>
      <c r="U6" s="100">
        <v>40000</v>
      </c>
      <c r="V6" s="100">
        <v>12348000</v>
      </c>
    </row>
    <row r="7" spans="1:22" x14ac:dyDescent="0.25">
      <c r="A7" s="107" t="s">
        <v>241</v>
      </c>
      <c r="B7" s="100"/>
      <c r="C7" s="100">
        <v>180000</v>
      </c>
      <c r="D7" s="100"/>
      <c r="E7" s="100"/>
      <c r="F7" s="100"/>
      <c r="G7" s="100">
        <v>43000</v>
      </c>
      <c r="H7" s="100"/>
      <c r="I7" s="100"/>
      <c r="J7" s="100">
        <v>14982500</v>
      </c>
      <c r="K7" s="100"/>
      <c r="L7" s="100"/>
      <c r="M7" s="100"/>
      <c r="N7" s="100"/>
      <c r="O7" s="100">
        <v>2426500</v>
      </c>
      <c r="P7" s="100"/>
      <c r="Q7" s="100"/>
      <c r="R7" s="100">
        <v>610000</v>
      </c>
      <c r="S7" s="100"/>
      <c r="T7" s="100"/>
      <c r="U7" s="100"/>
      <c r="V7" s="100">
        <v>18242000</v>
      </c>
    </row>
    <row r="8" spans="1:22" x14ac:dyDescent="0.25">
      <c r="A8" s="107" t="s">
        <v>247</v>
      </c>
      <c r="B8" s="100">
        <v>317813</v>
      </c>
      <c r="C8" s="100"/>
      <c r="D8" s="100">
        <v>5596472</v>
      </c>
      <c r="E8" s="100"/>
      <c r="F8" s="100"/>
      <c r="G8" s="100"/>
      <c r="H8" s="100"/>
      <c r="I8" s="100"/>
      <c r="J8" s="100">
        <v>27012000</v>
      </c>
      <c r="K8" s="100"/>
      <c r="L8" s="100">
        <v>19062400</v>
      </c>
      <c r="M8" s="100"/>
      <c r="N8" s="100"/>
      <c r="O8" s="100">
        <v>1442026</v>
      </c>
      <c r="P8" s="100">
        <v>160000</v>
      </c>
      <c r="Q8" s="100">
        <v>670000</v>
      </c>
      <c r="R8" s="100">
        <v>12139788</v>
      </c>
      <c r="S8" s="100"/>
      <c r="T8" s="100"/>
      <c r="U8" s="100"/>
      <c r="V8" s="100">
        <v>66400499</v>
      </c>
    </row>
    <row r="9" spans="1:22" x14ac:dyDescent="0.25">
      <c r="A9" s="107" t="s">
        <v>392</v>
      </c>
      <c r="B9" s="100"/>
      <c r="C9" s="100">
        <v>2150000</v>
      </c>
      <c r="D9" s="100"/>
      <c r="E9" s="100"/>
      <c r="F9" s="100"/>
      <c r="G9" s="100"/>
      <c r="H9" s="100"/>
      <c r="I9" s="100"/>
      <c r="J9" s="100">
        <v>5227500</v>
      </c>
      <c r="K9" s="100"/>
      <c r="L9" s="100"/>
      <c r="M9" s="100"/>
      <c r="N9" s="100"/>
      <c r="O9" s="100">
        <v>498000</v>
      </c>
      <c r="P9" s="100"/>
      <c r="Q9" s="100"/>
      <c r="R9" s="100">
        <v>410000</v>
      </c>
      <c r="S9" s="100"/>
      <c r="T9" s="100"/>
      <c r="U9" s="100"/>
      <c r="V9" s="100">
        <v>8285500</v>
      </c>
    </row>
    <row r="10" spans="1:22" x14ac:dyDescent="0.25">
      <c r="A10" s="107" t="s">
        <v>434</v>
      </c>
      <c r="B10" s="100">
        <v>2996500</v>
      </c>
      <c r="C10" s="100">
        <v>300000</v>
      </c>
      <c r="D10" s="100"/>
      <c r="E10" s="100"/>
      <c r="F10" s="100">
        <v>6000000</v>
      </c>
      <c r="G10" s="100"/>
      <c r="H10" s="100">
        <v>1500000</v>
      </c>
      <c r="I10" s="100">
        <v>2587500</v>
      </c>
      <c r="J10" s="100">
        <v>462500</v>
      </c>
      <c r="K10" s="100">
        <v>3975000</v>
      </c>
      <c r="L10" s="100">
        <v>785000</v>
      </c>
      <c r="M10" s="100">
        <v>2410000</v>
      </c>
      <c r="N10" s="100">
        <v>270000</v>
      </c>
      <c r="O10" s="100">
        <v>4006000</v>
      </c>
      <c r="P10" s="100"/>
      <c r="Q10" s="100"/>
      <c r="R10" s="100">
        <v>720000</v>
      </c>
      <c r="S10" s="100"/>
      <c r="T10" s="100"/>
      <c r="U10" s="100"/>
      <c r="V10" s="100">
        <v>26012500</v>
      </c>
    </row>
    <row r="11" spans="1:22" x14ac:dyDescent="0.25">
      <c r="A11" s="107" t="s">
        <v>326</v>
      </c>
      <c r="B11" s="100"/>
      <c r="C11" s="100">
        <v>1200000</v>
      </c>
      <c r="D11" s="100"/>
      <c r="E11" s="100"/>
      <c r="F11" s="100"/>
      <c r="G11" s="100">
        <v>45000</v>
      </c>
      <c r="H11" s="100"/>
      <c r="I11" s="100"/>
      <c r="J11" s="100"/>
      <c r="K11" s="100"/>
      <c r="L11" s="100"/>
      <c r="M11" s="100"/>
      <c r="N11" s="100"/>
      <c r="O11" s="100">
        <v>480000</v>
      </c>
      <c r="P11" s="100"/>
      <c r="Q11" s="100"/>
      <c r="R11" s="100"/>
      <c r="S11" s="100">
        <v>480000</v>
      </c>
      <c r="T11" s="100">
        <v>20000</v>
      </c>
      <c r="U11" s="100"/>
      <c r="V11" s="100">
        <v>2225000</v>
      </c>
    </row>
    <row r="12" spans="1:22" x14ac:dyDescent="0.25">
      <c r="A12" s="107" t="s">
        <v>536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>
        <v>8627500</v>
      </c>
      <c r="V12" s="100">
        <v>8627500</v>
      </c>
    </row>
    <row r="13" spans="1:22" x14ac:dyDescent="0.25">
      <c r="A13" s="107" t="s">
        <v>579</v>
      </c>
      <c r="B13" s="100"/>
      <c r="C13" s="100"/>
      <c r="D13" s="100"/>
      <c r="E13" s="100"/>
      <c r="F13" s="100"/>
      <c r="G13" s="100"/>
      <c r="H13" s="100"/>
      <c r="I13" s="100"/>
      <c r="J13" s="100">
        <v>2000000</v>
      </c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>
        <v>2000000</v>
      </c>
    </row>
    <row r="14" spans="1:22" x14ac:dyDescent="0.25">
      <c r="A14" s="102" t="s">
        <v>537</v>
      </c>
      <c r="B14" s="100">
        <v>3314313</v>
      </c>
      <c r="C14" s="100">
        <v>4330000</v>
      </c>
      <c r="D14" s="100">
        <v>5596472</v>
      </c>
      <c r="E14" s="100">
        <v>800000</v>
      </c>
      <c r="F14" s="100">
        <v>6000000</v>
      </c>
      <c r="G14" s="100">
        <v>88000</v>
      </c>
      <c r="H14" s="100">
        <v>1500000</v>
      </c>
      <c r="I14" s="100">
        <v>2587500</v>
      </c>
      <c r="J14" s="100">
        <v>53284500</v>
      </c>
      <c r="K14" s="100">
        <v>3975000</v>
      </c>
      <c r="L14" s="100">
        <v>19847400</v>
      </c>
      <c r="M14" s="100">
        <v>2485000</v>
      </c>
      <c r="N14" s="100">
        <v>280000</v>
      </c>
      <c r="O14" s="100">
        <v>10147526</v>
      </c>
      <c r="P14" s="100">
        <v>160000</v>
      </c>
      <c r="Q14" s="100">
        <v>670000</v>
      </c>
      <c r="R14" s="100">
        <v>19447788</v>
      </c>
      <c r="S14" s="100">
        <v>480000</v>
      </c>
      <c r="T14" s="100">
        <v>480000</v>
      </c>
      <c r="U14" s="100">
        <v>8667500</v>
      </c>
      <c r="V14" s="100">
        <v>144140999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G10" sqref="G10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101" t="s">
        <v>538</v>
      </c>
      <c r="B3" t="s">
        <v>544</v>
      </c>
    </row>
    <row r="4" spans="1:2" x14ac:dyDescent="0.25">
      <c r="A4" s="102" t="s">
        <v>45</v>
      </c>
      <c r="B4" s="100">
        <v>1458000</v>
      </c>
    </row>
    <row r="5" spans="1:2" x14ac:dyDescent="0.25">
      <c r="A5" s="102" t="s">
        <v>519</v>
      </c>
      <c r="B5" s="100">
        <v>67132800</v>
      </c>
    </row>
    <row r="6" spans="1:2" x14ac:dyDescent="0.25">
      <c r="A6" s="102" t="s">
        <v>540</v>
      </c>
      <c r="B6" s="100">
        <v>-9143900</v>
      </c>
    </row>
    <row r="7" spans="1:2" x14ac:dyDescent="0.25">
      <c r="A7" s="102" t="s">
        <v>14</v>
      </c>
      <c r="B7" s="100">
        <v>1200000</v>
      </c>
    </row>
    <row r="8" spans="1:2" x14ac:dyDescent="0.25">
      <c r="A8" s="102" t="s">
        <v>63</v>
      </c>
      <c r="B8" s="100">
        <v>1200000</v>
      </c>
    </row>
    <row r="9" spans="1:2" x14ac:dyDescent="0.25">
      <c r="A9" s="102" t="s">
        <v>184</v>
      </c>
      <c r="B9" s="100">
        <v>70000</v>
      </c>
    </row>
    <row r="10" spans="1:2" x14ac:dyDescent="0.25">
      <c r="A10" s="102" t="s">
        <v>52</v>
      </c>
      <c r="B10" s="100">
        <v>4228000</v>
      </c>
    </row>
    <row r="11" spans="1:2" x14ac:dyDescent="0.25">
      <c r="A11" s="102" t="s">
        <v>34</v>
      </c>
      <c r="B11" s="100">
        <v>4475000</v>
      </c>
    </row>
    <row r="12" spans="1:2" x14ac:dyDescent="0.25">
      <c r="A12" s="102" t="s">
        <v>386</v>
      </c>
      <c r="B12" s="100">
        <v>80000</v>
      </c>
    </row>
    <row r="13" spans="1:2" x14ac:dyDescent="0.25">
      <c r="A13" s="102" t="s">
        <v>11</v>
      </c>
      <c r="B13" s="100">
        <v>35206000</v>
      </c>
    </row>
    <row r="14" spans="1:2" x14ac:dyDescent="0.25">
      <c r="A14" s="102" t="s">
        <v>22</v>
      </c>
      <c r="B14" s="100">
        <v>32053099</v>
      </c>
    </row>
    <row r="15" spans="1:2" x14ac:dyDescent="0.25">
      <c r="A15" s="102" t="s">
        <v>316</v>
      </c>
      <c r="B15" s="100">
        <v>3124000</v>
      </c>
    </row>
    <row r="16" spans="1:2" x14ac:dyDescent="0.25">
      <c r="A16" s="102" t="s">
        <v>27</v>
      </c>
      <c r="B16" s="100">
        <v>3058000</v>
      </c>
    </row>
    <row r="17" spans="1:2" x14ac:dyDescent="0.25">
      <c r="A17" s="102" t="s">
        <v>537</v>
      </c>
      <c r="B17" s="100">
        <v>144140999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workbookViewId="0">
      <selection activeCell="A295" sqref="A295:K297"/>
    </sheetView>
  </sheetViews>
  <sheetFormatPr baseColWidth="10" defaultRowHeight="15" x14ac:dyDescent="0.25"/>
  <sheetData>
    <row r="1" spans="1:11" ht="60" x14ac:dyDescent="0.25">
      <c r="A1" s="46" t="s">
        <v>230</v>
      </c>
      <c r="B1" s="47" t="s">
        <v>231</v>
      </c>
      <c r="C1" s="47" t="s">
        <v>232</v>
      </c>
      <c r="D1" s="47" t="s">
        <v>233</v>
      </c>
      <c r="E1" s="48" t="s">
        <v>234</v>
      </c>
      <c r="F1" s="47" t="s">
        <v>3</v>
      </c>
      <c r="G1" s="47" t="s">
        <v>235</v>
      </c>
      <c r="H1" s="47" t="s">
        <v>236</v>
      </c>
      <c r="I1" s="47" t="s">
        <v>237</v>
      </c>
      <c r="J1" s="49" t="s">
        <v>238</v>
      </c>
      <c r="K1" s="49" t="s">
        <v>239</v>
      </c>
    </row>
    <row r="2" spans="1:11" x14ac:dyDescent="0.25">
      <c r="A2" s="86">
        <v>43160</v>
      </c>
      <c r="B2" s="55" t="s">
        <v>251</v>
      </c>
      <c r="C2" s="55" t="s">
        <v>240</v>
      </c>
      <c r="D2" s="55" t="s">
        <v>241</v>
      </c>
      <c r="E2" s="105">
        <v>70000</v>
      </c>
      <c r="F2" s="51" t="s">
        <v>14</v>
      </c>
      <c r="G2" s="53" t="s">
        <v>242</v>
      </c>
      <c r="H2" s="51" t="s">
        <v>15</v>
      </c>
      <c r="I2" s="54" t="s">
        <v>243</v>
      </c>
      <c r="J2" s="55">
        <f t="shared" ref="J2:J33" si="0">E2/9000</f>
        <v>7.7777777777777777</v>
      </c>
      <c r="K2" s="55">
        <v>9000</v>
      </c>
    </row>
    <row r="3" spans="1:11" x14ac:dyDescent="0.25">
      <c r="A3" s="168">
        <v>43160</v>
      </c>
      <c r="B3" s="55" t="s">
        <v>282</v>
      </c>
      <c r="C3" s="55" t="s">
        <v>240</v>
      </c>
      <c r="D3" s="51" t="s">
        <v>245</v>
      </c>
      <c r="E3" s="105">
        <v>15000</v>
      </c>
      <c r="F3" s="51" t="s">
        <v>52</v>
      </c>
      <c r="G3" s="53" t="s">
        <v>242</v>
      </c>
      <c r="H3" s="51" t="s">
        <v>416</v>
      </c>
      <c r="I3" s="54" t="s">
        <v>243</v>
      </c>
      <c r="J3" s="55">
        <f t="shared" si="0"/>
        <v>1.6666666666666667</v>
      </c>
      <c r="K3" s="55">
        <v>9000</v>
      </c>
    </row>
    <row r="4" spans="1:11" x14ac:dyDescent="0.25">
      <c r="A4" s="86">
        <v>43160</v>
      </c>
      <c r="B4" s="55" t="s">
        <v>387</v>
      </c>
      <c r="C4" s="55" t="s">
        <v>240</v>
      </c>
      <c r="D4" s="51" t="s">
        <v>392</v>
      </c>
      <c r="E4" s="106">
        <v>10000</v>
      </c>
      <c r="F4" s="51" t="s">
        <v>27</v>
      </c>
      <c r="G4" s="53" t="s">
        <v>242</v>
      </c>
      <c r="H4" s="51" t="s">
        <v>416</v>
      </c>
      <c r="I4" s="54" t="s">
        <v>243</v>
      </c>
      <c r="J4" s="55">
        <f t="shared" si="0"/>
        <v>1.1111111111111112</v>
      </c>
      <c r="K4" s="55">
        <v>9000</v>
      </c>
    </row>
    <row r="5" spans="1:11" x14ac:dyDescent="0.25">
      <c r="A5" s="86">
        <v>43160</v>
      </c>
      <c r="B5" s="55" t="s">
        <v>244</v>
      </c>
      <c r="C5" s="55" t="s">
        <v>240</v>
      </c>
      <c r="D5" s="51" t="s">
        <v>245</v>
      </c>
      <c r="E5" s="23">
        <v>15000</v>
      </c>
      <c r="F5" s="51" t="s">
        <v>34</v>
      </c>
      <c r="G5" s="53" t="s">
        <v>242</v>
      </c>
      <c r="H5" s="51" t="s">
        <v>430</v>
      </c>
      <c r="I5" s="54" t="s">
        <v>243</v>
      </c>
      <c r="J5" s="55">
        <f t="shared" si="0"/>
        <v>1.6666666666666667</v>
      </c>
      <c r="K5" s="55">
        <v>9000</v>
      </c>
    </row>
    <row r="6" spans="1:11" x14ac:dyDescent="0.25">
      <c r="A6" s="86">
        <v>43160</v>
      </c>
      <c r="B6" s="51" t="s">
        <v>356</v>
      </c>
      <c r="C6" s="55" t="s">
        <v>240</v>
      </c>
      <c r="D6" s="51" t="s">
        <v>241</v>
      </c>
      <c r="E6" s="105">
        <v>16000</v>
      </c>
      <c r="F6" s="55" t="s">
        <v>316</v>
      </c>
      <c r="G6" s="53" t="s">
        <v>242</v>
      </c>
      <c r="H6" s="51" t="s">
        <v>416</v>
      </c>
      <c r="I6" s="54" t="s">
        <v>243</v>
      </c>
      <c r="J6" s="55">
        <f t="shared" si="0"/>
        <v>1.7777777777777777</v>
      </c>
      <c r="K6" s="55">
        <v>9000</v>
      </c>
    </row>
    <row r="7" spans="1:11" x14ac:dyDescent="0.25">
      <c r="A7" s="59">
        <v>43160</v>
      </c>
      <c r="B7" s="53" t="s">
        <v>12</v>
      </c>
      <c r="C7" s="55" t="s">
        <v>248</v>
      </c>
      <c r="D7" s="51" t="s">
        <v>241</v>
      </c>
      <c r="E7" s="104">
        <v>180000</v>
      </c>
      <c r="F7" s="51" t="s">
        <v>11</v>
      </c>
      <c r="G7" s="53" t="s">
        <v>242</v>
      </c>
      <c r="H7" s="51" t="s">
        <v>13</v>
      </c>
      <c r="I7" s="54" t="s">
        <v>243</v>
      </c>
      <c r="J7" s="55">
        <f t="shared" si="0"/>
        <v>20</v>
      </c>
      <c r="K7" s="55">
        <v>9000</v>
      </c>
    </row>
    <row r="8" spans="1:11" x14ac:dyDescent="0.25">
      <c r="A8" s="168">
        <v>43161</v>
      </c>
      <c r="B8" s="55" t="s">
        <v>282</v>
      </c>
      <c r="C8" s="51" t="s">
        <v>240</v>
      </c>
      <c r="D8" s="54" t="s">
        <v>245</v>
      </c>
      <c r="E8" s="105">
        <v>15000</v>
      </c>
      <c r="F8" s="51" t="s">
        <v>52</v>
      </c>
      <c r="G8" s="53" t="s">
        <v>242</v>
      </c>
      <c r="H8" s="51" t="s">
        <v>416</v>
      </c>
      <c r="I8" s="54" t="s">
        <v>243</v>
      </c>
      <c r="J8" s="55">
        <f t="shared" si="0"/>
        <v>1.6666666666666667</v>
      </c>
      <c r="K8" s="55">
        <v>9000</v>
      </c>
    </row>
    <row r="9" spans="1:11" x14ac:dyDescent="0.25">
      <c r="A9" s="86">
        <v>43161</v>
      </c>
      <c r="B9" s="55" t="s">
        <v>244</v>
      </c>
      <c r="C9" s="51" t="s">
        <v>240</v>
      </c>
      <c r="D9" s="55" t="s">
        <v>245</v>
      </c>
      <c r="E9" s="23">
        <v>15000</v>
      </c>
      <c r="F9" s="51" t="s">
        <v>34</v>
      </c>
      <c r="G9" s="53" t="s">
        <v>242</v>
      </c>
      <c r="H9" s="51" t="s">
        <v>430</v>
      </c>
      <c r="I9" s="54" t="s">
        <v>243</v>
      </c>
      <c r="J9" s="55">
        <f t="shared" si="0"/>
        <v>1.6666666666666667</v>
      </c>
      <c r="K9" s="55">
        <v>9000</v>
      </c>
    </row>
    <row r="10" spans="1:11" x14ac:dyDescent="0.25">
      <c r="A10" s="86">
        <v>43161</v>
      </c>
      <c r="B10" s="51" t="s">
        <v>356</v>
      </c>
      <c r="C10" s="55" t="s">
        <v>240</v>
      </c>
      <c r="D10" s="51" t="s">
        <v>241</v>
      </c>
      <c r="E10" s="105">
        <v>16000</v>
      </c>
      <c r="F10" s="55" t="s">
        <v>316</v>
      </c>
      <c r="G10" s="53" t="s">
        <v>242</v>
      </c>
      <c r="H10" s="51" t="s">
        <v>416</v>
      </c>
      <c r="I10" s="54" t="s">
        <v>243</v>
      </c>
      <c r="J10" s="55">
        <f t="shared" si="0"/>
        <v>1.7777777777777777</v>
      </c>
      <c r="K10" s="55">
        <v>9000</v>
      </c>
    </row>
    <row r="11" spans="1:11" x14ac:dyDescent="0.25">
      <c r="A11" s="59">
        <v>43161</v>
      </c>
      <c r="B11" s="53" t="s">
        <v>16</v>
      </c>
      <c r="C11" s="55" t="s">
        <v>240</v>
      </c>
      <c r="D11" s="51" t="s">
        <v>434</v>
      </c>
      <c r="E11" s="104">
        <v>70000</v>
      </c>
      <c r="F11" s="51" t="s">
        <v>11</v>
      </c>
      <c r="G11" s="53" t="s">
        <v>242</v>
      </c>
      <c r="H11" s="51" t="s">
        <v>17</v>
      </c>
      <c r="I11" s="54" t="s">
        <v>243</v>
      </c>
      <c r="J11" s="55">
        <f t="shared" si="0"/>
        <v>7.7777777777777777</v>
      </c>
      <c r="K11" s="55">
        <v>9000</v>
      </c>
    </row>
    <row r="12" spans="1:11" x14ac:dyDescent="0.25">
      <c r="A12" s="86">
        <v>43164</v>
      </c>
      <c r="B12" s="55" t="s">
        <v>250</v>
      </c>
      <c r="C12" s="55" t="s">
        <v>240</v>
      </c>
      <c r="D12" s="55" t="s">
        <v>241</v>
      </c>
      <c r="E12" s="105">
        <v>30000</v>
      </c>
      <c r="F12" s="51" t="s">
        <v>14</v>
      </c>
      <c r="G12" s="53" t="s">
        <v>242</v>
      </c>
      <c r="H12" s="51" t="s">
        <v>26</v>
      </c>
      <c r="I12" s="54" t="s">
        <v>243</v>
      </c>
      <c r="J12" s="55">
        <f t="shared" si="0"/>
        <v>3.3333333333333335</v>
      </c>
      <c r="K12" s="55">
        <v>9000</v>
      </c>
    </row>
    <row r="13" spans="1:11" x14ac:dyDescent="0.25">
      <c r="A13" s="168">
        <v>43164</v>
      </c>
      <c r="B13" s="55" t="s">
        <v>282</v>
      </c>
      <c r="C13" s="55" t="s">
        <v>240</v>
      </c>
      <c r="D13" s="55" t="s">
        <v>245</v>
      </c>
      <c r="E13" s="105">
        <v>17000</v>
      </c>
      <c r="F13" s="51" t="s">
        <v>52</v>
      </c>
      <c r="G13" s="53" t="s">
        <v>242</v>
      </c>
      <c r="H13" s="51" t="s">
        <v>62</v>
      </c>
      <c r="I13" s="54" t="s">
        <v>243</v>
      </c>
      <c r="J13" s="55">
        <f t="shared" si="0"/>
        <v>1.8888888888888888</v>
      </c>
      <c r="K13" s="55">
        <v>9000</v>
      </c>
    </row>
    <row r="14" spans="1:11" x14ac:dyDescent="0.25">
      <c r="A14" s="86">
        <v>43164</v>
      </c>
      <c r="B14" s="55" t="s">
        <v>387</v>
      </c>
      <c r="C14" s="55" t="s">
        <v>240</v>
      </c>
      <c r="D14" s="51" t="s">
        <v>392</v>
      </c>
      <c r="E14" s="106">
        <v>10000</v>
      </c>
      <c r="F14" s="51" t="s">
        <v>27</v>
      </c>
      <c r="G14" s="53" t="s">
        <v>242</v>
      </c>
      <c r="H14" s="51" t="s">
        <v>416</v>
      </c>
      <c r="I14" s="54" t="s">
        <v>243</v>
      </c>
      <c r="J14" s="55">
        <f t="shared" si="0"/>
        <v>1.1111111111111112</v>
      </c>
      <c r="K14" s="55">
        <v>9000</v>
      </c>
    </row>
    <row r="15" spans="1:11" x14ac:dyDescent="0.25">
      <c r="A15" s="86">
        <v>43164</v>
      </c>
      <c r="B15" s="55" t="s">
        <v>244</v>
      </c>
      <c r="C15" s="51" t="s">
        <v>240</v>
      </c>
      <c r="D15" s="51" t="s">
        <v>245</v>
      </c>
      <c r="E15" s="23">
        <v>15000</v>
      </c>
      <c r="F15" s="51" t="s">
        <v>34</v>
      </c>
      <c r="G15" s="53" t="s">
        <v>242</v>
      </c>
      <c r="H15" s="51" t="s">
        <v>36</v>
      </c>
      <c r="I15" s="54" t="s">
        <v>243</v>
      </c>
      <c r="J15" s="55">
        <f t="shared" si="0"/>
        <v>1.6666666666666667</v>
      </c>
      <c r="K15" s="55">
        <v>9000</v>
      </c>
    </row>
    <row r="16" spans="1:11" x14ac:dyDescent="0.25">
      <c r="A16" s="86">
        <v>43164</v>
      </c>
      <c r="B16" s="51" t="s">
        <v>357</v>
      </c>
      <c r="C16" s="55" t="s">
        <v>240</v>
      </c>
      <c r="D16" s="51" t="s">
        <v>241</v>
      </c>
      <c r="E16" s="105">
        <v>70000</v>
      </c>
      <c r="F16" s="55" t="s">
        <v>316</v>
      </c>
      <c r="G16" s="53" t="s">
        <v>242</v>
      </c>
      <c r="H16" s="51" t="s">
        <v>21</v>
      </c>
      <c r="I16" s="54" t="s">
        <v>243</v>
      </c>
      <c r="J16" s="55">
        <f t="shared" si="0"/>
        <v>7.7777777777777777</v>
      </c>
      <c r="K16" s="55">
        <v>9000</v>
      </c>
    </row>
    <row r="17" spans="1:12" x14ac:dyDescent="0.25">
      <c r="A17" s="86">
        <v>43164</v>
      </c>
      <c r="B17" s="51" t="s">
        <v>356</v>
      </c>
      <c r="C17" s="55" t="s">
        <v>240</v>
      </c>
      <c r="D17" s="51" t="s">
        <v>241</v>
      </c>
      <c r="E17" s="105">
        <v>16000</v>
      </c>
      <c r="F17" s="55" t="s">
        <v>316</v>
      </c>
      <c r="G17" s="53" t="s">
        <v>242</v>
      </c>
      <c r="H17" s="51" t="s">
        <v>416</v>
      </c>
      <c r="I17" s="54" t="s">
        <v>243</v>
      </c>
      <c r="J17" s="55">
        <f t="shared" si="0"/>
        <v>1.7777777777777777</v>
      </c>
      <c r="K17" s="55">
        <v>9000</v>
      </c>
      <c r="L17" s="58"/>
    </row>
    <row r="18" spans="1:12" x14ac:dyDescent="0.25">
      <c r="A18" s="86">
        <v>43164</v>
      </c>
      <c r="B18" s="51" t="s">
        <v>358</v>
      </c>
      <c r="C18" s="51" t="s">
        <v>240</v>
      </c>
      <c r="D18" s="55" t="s">
        <v>241</v>
      </c>
      <c r="E18" s="105">
        <v>70000</v>
      </c>
      <c r="F18" s="55" t="s">
        <v>316</v>
      </c>
      <c r="G18" s="53" t="s">
        <v>242</v>
      </c>
      <c r="H18" s="51" t="s">
        <v>38</v>
      </c>
      <c r="I18" s="54" t="s">
        <v>243</v>
      </c>
      <c r="J18" s="55">
        <f t="shared" si="0"/>
        <v>7.7777777777777777</v>
      </c>
      <c r="K18" s="55">
        <v>9000</v>
      </c>
    </row>
    <row r="19" spans="1:12" x14ac:dyDescent="0.25">
      <c r="A19" s="59">
        <v>43164</v>
      </c>
      <c r="B19" s="51" t="s">
        <v>32</v>
      </c>
      <c r="C19" s="55" t="s">
        <v>240</v>
      </c>
      <c r="D19" s="55" t="s">
        <v>434</v>
      </c>
      <c r="E19" s="104">
        <v>150000</v>
      </c>
      <c r="F19" s="51" t="s">
        <v>11</v>
      </c>
      <c r="G19" s="53" t="s">
        <v>242</v>
      </c>
      <c r="H19" s="51" t="s">
        <v>33</v>
      </c>
      <c r="I19" s="54" t="s">
        <v>243</v>
      </c>
      <c r="J19" s="55">
        <f t="shared" si="0"/>
        <v>16.666666666666668</v>
      </c>
      <c r="K19" s="55">
        <v>9000</v>
      </c>
    </row>
    <row r="20" spans="1:12" x14ac:dyDescent="0.25">
      <c r="A20" s="59">
        <v>43164</v>
      </c>
      <c r="B20" s="51" t="s">
        <v>41</v>
      </c>
      <c r="C20" s="51" t="s">
        <v>384</v>
      </c>
      <c r="D20" s="51" t="s">
        <v>241</v>
      </c>
      <c r="E20" s="104">
        <v>2913750</v>
      </c>
      <c r="F20" s="51" t="s">
        <v>11</v>
      </c>
      <c r="G20" s="53" t="s">
        <v>242</v>
      </c>
      <c r="H20" s="51" t="s">
        <v>42</v>
      </c>
      <c r="I20" s="54" t="s">
        <v>243</v>
      </c>
      <c r="J20" s="55">
        <f t="shared" si="0"/>
        <v>323.75</v>
      </c>
      <c r="K20" s="55">
        <v>9000</v>
      </c>
    </row>
    <row r="21" spans="1:12" x14ac:dyDescent="0.25">
      <c r="A21" s="59">
        <v>43164</v>
      </c>
      <c r="B21" s="51" t="s">
        <v>43</v>
      </c>
      <c r="C21" s="51" t="s">
        <v>384</v>
      </c>
      <c r="D21" s="51" t="s">
        <v>392</v>
      </c>
      <c r="E21" s="103">
        <v>2613750</v>
      </c>
      <c r="F21" s="51" t="s">
        <v>11</v>
      </c>
      <c r="G21" s="53" t="s">
        <v>242</v>
      </c>
      <c r="H21" s="51" t="s">
        <v>44</v>
      </c>
      <c r="I21" s="54" t="s">
        <v>243</v>
      </c>
      <c r="J21" s="55">
        <f t="shared" si="0"/>
        <v>290.41666666666669</v>
      </c>
      <c r="K21" s="55">
        <v>9000</v>
      </c>
    </row>
    <row r="22" spans="1:12" x14ac:dyDescent="0.25">
      <c r="A22" s="59">
        <v>43164</v>
      </c>
      <c r="B22" s="51" t="s">
        <v>46</v>
      </c>
      <c r="C22" s="55" t="s">
        <v>384</v>
      </c>
      <c r="D22" s="55" t="s">
        <v>241</v>
      </c>
      <c r="E22" s="103">
        <v>2213750</v>
      </c>
      <c r="F22" s="51" t="s">
        <v>11</v>
      </c>
      <c r="G22" s="53" t="s">
        <v>242</v>
      </c>
      <c r="H22" s="51" t="s">
        <v>47</v>
      </c>
      <c r="I22" s="54" t="s">
        <v>243</v>
      </c>
      <c r="J22" s="55">
        <f t="shared" si="0"/>
        <v>245.97222222222223</v>
      </c>
      <c r="K22" s="55">
        <v>9000</v>
      </c>
    </row>
    <row r="23" spans="1:12" x14ac:dyDescent="0.25">
      <c r="A23" s="59">
        <v>43164</v>
      </c>
      <c r="B23" s="51" t="s">
        <v>48</v>
      </c>
      <c r="C23" s="55" t="s">
        <v>384</v>
      </c>
      <c r="D23" s="55" t="s">
        <v>241</v>
      </c>
      <c r="E23" s="104">
        <v>2213750</v>
      </c>
      <c r="F23" s="51" t="s">
        <v>11</v>
      </c>
      <c r="G23" s="53" t="s">
        <v>242</v>
      </c>
      <c r="H23" s="51" t="s">
        <v>49</v>
      </c>
      <c r="I23" s="54" t="s">
        <v>243</v>
      </c>
      <c r="J23" s="55">
        <f t="shared" si="0"/>
        <v>245.97222222222223</v>
      </c>
      <c r="K23" s="55">
        <v>9000</v>
      </c>
    </row>
    <row r="24" spans="1:12" x14ac:dyDescent="0.25">
      <c r="A24" s="59">
        <v>43164</v>
      </c>
      <c r="B24" s="51" t="s">
        <v>50</v>
      </c>
      <c r="C24" s="55" t="s">
        <v>384</v>
      </c>
      <c r="D24" s="55" t="s">
        <v>245</v>
      </c>
      <c r="E24" s="104">
        <v>2000000</v>
      </c>
      <c r="F24" s="51" t="s">
        <v>11</v>
      </c>
      <c r="G24" s="53" t="s">
        <v>242</v>
      </c>
      <c r="H24" s="51" t="s">
        <v>51</v>
      </c>
      <c r="I24" s="54" t="s">
        <v>243</v>
      </c>
      <c r="J24" s="55">
        <f t="shared" si="0"/>
        <v>222.22222222222223</v>
      </c>
      <c r="K24" s="55">
        <v>9000</v>
      </c>
    </row>
    <row r="25" spans="1:12" x14ac:dyDescent="0.25">
      <c r="A25" s="59">
        <v>43164</v>
      </c>
      <c r="B25" s="51" t="s">
        <v>53</v>
      </c>
      <c r="C25" s="55" t="s">
        <v>384</v>
      </c>
      <c r="D25" s="55" t="s">
        <v>245</v>
      </c>
      <c r="E25" s="104">
        <v>1600000</v>
      </c>
      <c r="F25" s="51" t="s">
        <v>11</v>
      </c>
      <c r="G25" s="53" t="s">
        <v>242</v>
      </c>
      <c r="H25" s="51" t="s">
        <v>54</v>
      </c>
      <c r="I25" s="54" t="s">
        <v>243</v>
      </c>
      <c r="J25" s="55">
        <f t="shared" si="0"/>
        <v>177.77777777777777</v>
      </c>
      <c r="K25" s="55">
        <v>9000</v>
      </c>
    </row>
    <row r="26" spans="1:12" x14ac:dyDescent="0.25">
      <c r="A26" s="59">
        <v>43164</v>
      </c>
      <c r="B26" s="51" t="s">
        <v>55</v>
      </c>
      <c r="C26" s="55" t="s">
        <v>240</v>
      </c>
      <c r="D26" s="55" t="s">
        <v>434</v>
      </c>
      <c r="E26" s="103">
        <v>70000</v>
      </c>
      <c r="F26" s="51" t="s">
        <v>11</v>
      </c>
      <c r="G26" s="53" t="s">
        <v>242</v>
      </c>
      <c r="H26" s="51" t="s">
        <v>56</v>
      </c>
      <c r="I26" s="54" t="s">
        <v>243</v>
      </c>
      <c r="J26" s="55">
        <f t="shared" si="0"/>
        <v>7.7777777777777777</v>
      </c>
      <c r="K26" s="55">
        <v>9000</v>
      </c>
    </row>
    <row r="27" spans="1:12" x14ac:dyDescent="0.25">
      <c r="A27" s="59">
        <v>43164</v>
      </c>
      <c r="B27" s="53" t="s">
        <v>23</v>
      </c>
      <c r="C27" s="55" t="s">
        <v>379</v>
      </c>
      <c r="D27" s="51" t="s">
        <v>247</v>
      </c>
      <c r="E27" s="104">
        <v>160000</v>
      </c>
      <c r="F27" s="51" t="s">
        <v>22</v>
      </c>
      <c r="G27" s="53" t="s">
        <v>242</v>
      </c>
      <c r="H27" s="51" t="s">
        <v>24</v>
      </c>
      <c r="I27" s="54" t="s">
        <v>243</v>
      </c>
      <c r="J27" s="55">
        <f t="shared" si="0"/>
        <v>17.777777777777779</v>
      </c>
      <c r="K27" s="55">
        <v>9000</v>
      </c>
    </row>
    <row r="28" spans="1:12" x14ac:dyDescent="0.25">
      <c r="A28" s="282">
        <v>43164</v>
      </c>
      <c r="B28" s="283" t="s">
        <v>39</v>
      </c>
      <c r="C28" s="284" t="s">
        <v>384</v>
      </c>
      <c r="D28" s="284" t="s">
        <v>435</v>
      </c>
      <c r="E28" s="288">
        <v>77000</v>
      </c>
      <c r="F28" s="283" t="s">
        <v>22</v>
      </c>
      <c r="G28" s="286" t="s">
        <v>242</v>
      </c>
      <c r="H28" s="283" t="s">
        <v>40</v>
      </c>
      <c r="I28" s="287" t="s">
        <v>243</v>
      </c>
      <c r="J28" s="284">
        <f t="shared" si="0"/>
        <v>8.5555555555555554</v>
      </c>
      <c r="K28" s="284">
        <v>9000</v>
      </c>
    </row>
    <row r="29" spans="1:12" x14ac:dyDescent="0.25">
      <c r="A29" s="86">
        <v>43164</v>
      </c>
      <c r="B29" s="55" t="s">
        <v>520</v>
      </c>
      <c r="C29" s="55"/>
      <c r="D29" s="55"/>
      <c r="E29" s="104">
        <v>4313750</v>
      </c>
      <c r="F29" s="54" t="s">
        <v>519</v>
      </c>
      <c r="G29" s="53" t="s">
        <v>242</v>
      </c>
      <c r="H29" s="55" t="s">
        <v>416</v>
      </c>
      <c r="I29" s="54" t="s">
        <v>243</v>
      </c>
      <c r="J29" s="55">
        <f t="shared" si="0"/>
        <v>479.30555555555554</v>
      </c>
      <c r="K29" s="55">
        <v>9000</v>
      </c>
    </row>
    <row r="30" spans="1:12" x14ac:dyDescent="0.25">
      <c r="A30" s="86">
        <v>43165</v>
      </c>
      <c r="B30" s="55" t="s">
        <v>263</v>
      </c>
      <c r="C30" s="55" t="s">
        <v>240</v>
      </c>
      <c r="D30" s="51" t="s">
        <v>241</v>
      </c>
      <c r="E30" s="105">
        <v>65000</v>
      </c>
      <c r="F30" s="51" t="s">
        <v>45</v>
      </c>
      <c r="G30" s="53" t="s">
        <v>242</v>
      </c>
      <c r="H30" s="51" t="s">
        <v>60</v>
      </c>
      <c r="I30" s="54" t="s">
        <v>243</v>
      </c>
      <c r="J30" s="55">
        <f t="shared" si="0"/>
        <v>7.2222222222222223</v>
      </c>
      <c r="K30" s="55">
        <v>9000</v>
      </c>
    </row>
    <row r="31" spans="1:12" x14ac:dyDescent="0.25">
      <c r="A31" s="86">
        <v>43165</v>
      </c>
      <c r="B31" s="55" t="s">
        <v>264</v>
      </c>
      <c r="C31" s="55" t="s">
        <v>240</v>
      </c>
      <c r="D31" s="55" t="s">
        <v>241</v>
      </c>
      <c r="E31" s="105">
        <v>5000</v>
      </c>
      <c r="F31" s="51" t="s">
        <v>45</v>
      </c>
      <c r="G31" s="53" t="s">
        <v>242</v>
      </c>
      <c r="H31" s="51" t="s">
        <v>277</v>
      </c>
      <c r="I31" s="54" t="s">
        <v>243</v>
      </c>
      <c r="J31" s="55">
        <f t="shared" si="0"/>
        <v>0.55555555555555558</v>
      </c>
      <c r="K31" s="55">
        <v>9000</v>
      </c>
    </row>
    <row r="32" spans="1:12" x14ac:dyDescent="0.25">
      <c r="A32" s="86">
        <v>43165</v>
      </c>
      <c r="B32" s="55" t="s">
        <v>252</v>
      </c>
      <c r="C32" s="55" t="s">
        <v>240</v>
      </c>
      <c r="D32" s="51" t="s">
        <v>241</v>
      </c>
      <c r="E32" s="105">
        <v>60000</v>
      </c>
      <c r="F32" s="51" t="s">
        <v>45</v>
      </c>
      <c r="G32" s="53" t="s">
        <v>242</v>
      </c>
      <c r="H32" s="51" t="s">
        <v>274</v>
      </c>
      <c r="I32" s="54" t="s">
        <v>243</v>
      </c>
      <c r="J32" s="55">
        <f t="shared" si="0"/>
        <v>6.666666666666667</v>
      </c>
      <c r="K32" s="55">
        <v>9000</v>
      </c>
    </row>
    <row r="33" spans="1:11" x14ac:dyDescent="0.25">
      <c r="A33" s="86">
        <v>43165</v>
      </c>
      <c r="B33" s="55" t="s">
        <v>253</v>
      </c>
      <c r="C33" s="55" t="s">
        <v>249</v>
      </c>
      <c r="D33" s="51" t="s">
        <v>241</v>
      </c>
      <c r="E33" s="105">
        <v>80000</v>
      </c>
      <c r="F33" s="51" t="s">
        <v>45</v>
      </c>
      <c r="G33" s="53" t="s">
        <v>242</v>
      </c>
      <c r="H33" s="51" t="s">
        <v>278</v>
      </c>
      <c r="I33" s="54" t="s">
        <v>243</v>
      </c>
      <c r="J33" s="55">
        <f t="shared" si="0"/>
        <v>8.8888888888888893</v>
      </c>
      <c r="K33" s="55">
        <v>9000</v>
      </c>
    </row>
    <row r="34" spans="1:11" x14ac:dyDescent="0.25">
      <c r="A34" s="86">
        <v>43165</v>
      </c>
      <c r="B34" s="55" t="s">
        <v>254</v>
      </c>
      <c r="C34" s="55" t="s">
        <v>240</v>
      </c>
      <c r="D34" s="55" t="s">
        <v>241</v>
      </c>
      <c r="E34" s="105">
        <v>5000</v>
      </c>
      <c r="F34" s="56" t="s">
        <v>45</v>
      </c>
      <c r="G34" s="53" t="s">
        <v>242</v>
      </c>
      <c r="H34" s="51" t="s">
        <v>279</v>
      </c>
      <c r="I34" s="54" t="s">
        <v>243</v>
      </c>
      <c r="J34" s="55">
        <f t="shared" ref="J34:J65" si="1">E34/9000</f>
        <v>0.55555555555555558</v>
      </c>
      <c r="K34" s="55">
        <v>9000</v>
      </c>
    </row>
    <row r="35" spans="1:11" x14ac:dyDescent="0.25">
      <c r="A35" s="86">
        <v>43165</v>
      </c>
      <c r="B35" s="55" t="s">
        <v>250</v>
      </c>
      <c r="C35" s="55" t="s">
        <v>240</v>
      </c>
      <c r="D35" s="55" t="s">
        <v>241</v>
      </c>
      <c r="E35" s="105">
        <v>30000</v>
      </c>
      <c r="F35" s="51" t="s">
        <v>14</v>
      </c>
      <c r="G35" s="53" t="s">
        <v>242</v>
      </c>
      <c r="H35" s="51" t="s">
        <v>26</v>
      </c>
      <c r="I35" s="54" t="s">
        <v>243</v>
      </c>
      <c r="J35" s="55">
        <f t="shared" si="1"/>
        <v>3.3333333333333335</v>
      </c>
      <c r="K35" s="55">
        <v>9000</v>
      </c>
    </row>
    <row r="36" spans="1:11" x14ac:dyDescent="0.25">
      <c r="A36" s="59">
        <v>43165</v>
      </c>
      <c r="B36" s="51" t="s">
        <v>64</v>
      </c>
      <c r="C36" s="55" t="s">
        <v>249</v>
      </c>
      <c r="D36" s="51" t="s">
        <v>247</v>
      </c>
      <c r="E36" s="104">
        <v>500000</v>
      </c>
      <c r="F36" s="51" t="s">
        <v>63</v>
      </c>
      <c r="G36" s="53" t="s">
        <v>242</v>
      </c>
      <c r="H36" s="51" t="s">
        <v>65</v>
      </c>
      <c r="I36" s="54" t="s">
        <v>243</v>
      </c>
      <c r="J36" s="55">
        <f t="shared" si="1"/>
        <v>55.555555555555557</v>
      </c>
      <c r="K36" s="55">
        <v>9000</v>
      </c>
    </row>
    <row r="37" spans="1:11" x14ac:dyDescent="0.25">
      <c r="A37" s="86">
        <v>43165</v>
      </c>
      <c r="B37" s="55" t="s">
        <v>388</v>
      </c>
      <c r="C37" s="55" t="s">
        <v>240</v>
      </c>
      <c r="D37" s="51" t="s">
        <v>392</v>
      </c>
      <c r="E37" s="105">
        <v>60000</v>
      </c>
      <c r="F37" s="51" t="s">
        <v>27</v>
      </c>
      <c r="G37" s="53" t="s">
        <v>242</v>
      </c>
      <c r="H37" s="51" t="s">
        <v>31</v>
      </c>
      <c r="I37" s="54" t="s">
        <v>243</v>
      </c>
      <c r="J37" s="55">
        <f t="shared" si="1"/>
        <v>6.666666666666667</v>
      </c>
      <c r="K37" s="55">
        <v>9000</v>
      </c>
    </row>
    <row r="38" spans="1:11" x14ac:dyDescent="0.25">
      <c r="A38" s="86">
        <v>43165</v>
      </c>
      <c r="B38" s="55" t="s">
        <v>244</v>
      </c>
      <c r="C38" s="51" t="s">
        <v>240</v>
      </c>
      <c r="D38" s="57" t="s">
        <v>245</v>
      </c>
      <c r="E38" s="23">
        <v>15000</v>
      </c>
      <c r="F38" s="51" t="s">
        <v>34</v>
      </c>
      <c r="G38" s="55" t="s">
        <v>242</v>
      </c>
      <c r="H38" s="51" t="s">
        <v>36</v>
      </c>
      <c r="I38" s="54" t="s">
        <v>243</v>
      </c>
      <c r="J38" s="55">
        <f t="shared" si="1"/>
        <v>1.6666666666666667</v>
      </c>
      <c r="K38" s="55">
        <v>9000</v>
      </c>
    </row>
    <row r="39" spans="1:11" x14ac:dyDescent="0.25">
      <c r="A39" s="86">
        <v>43165</v>
      </c>
      <c r="B39" s="51" t="s">
        <v>356</v>
      </c>
      <c r="C39" s="55" t="s">
        <v>240</v>
      </c>
      <c r="D39" s="51" t="s">
        <v>241</v>
      </c>
      <c r="E39" s="105">
        <v>16000</v>
      </c>
      <c r="F39" s="55" t="s">
        <v>316</v>
      </c>
      <c r="G39" s="53" t="s">
        <v>242</v>
      </c>
      <c r="H39" s="51" t="s">
        <v>416</v>
      </c>
      <c r="I39" s="54" t="s">
        <v>243</v>
      </c>
      <c r="J39" s="55">
        <f t="shared" si="1"/>
        <v>1.7777777777777777</v>
      </c>
      <c r="K39" s="55">
        <v>9000</v>
      </c>
    </row>
    <row r="40" spans="1:11" x14ac:dyDescent="0.25">
      <c r="A40" s="59">
        <v>43165</v>
      </c>
      <c r="B40" s="51" t="s">
        <v>66</v>
      </c>
      <c r="C40" s="55" t="s">
        <v>240</v>
      </c>
      <c r="D40" s="55" t="s">
        <v>434</v>
      </c>
      <c r="E40" s="103">
        <v>100000</v>
      </c>
      <c r="F40" s="51" t="s">
        <v>11</v>
      </c>
      <c r="G40" s="53" t="s">
        <v>242</v>
      </c>
      <c r="H40" s="51" t="s">
        <v>67</v>
      </c>
      <c r="I40" s="54" t="s">
        <v>243</v>
      </c>
      <c r="J40" s="55">
        <f t="shared" si="1"/>
        <v>11.111111111111111</v>
      </c>
      <c r="K40" s="55">
        <v>9000</v>
      </c>
    </row>
    <row r="41" spans="1:11" x14ac:dyDescent="0.25">
      <c r="A41" s="59">
        <v>43165</v>
      </c>
      <c r="B41" s="51" t="s">
        <v>68</v>
      </c>
      <c r="C41" s="55" t="s">
        <v>399</v>
      </c>
      <c r="D41" s="55" t="s">
        <v>434</v>
      </c>
      <c r="E41" s="103">
        <v>400000</v>
      </c>
      <c r="F41" s="51" t="s">
        <v>11</v>
      </c>
      <c r="G41" s="53" t="s">
        <v>242</v>
      </c>
      <c r="H41" s="51" t="s">
        <v>69</v>
      </c>
      <c r="I41" s="54" t="s">
        <v>243</v>
      </c>
      <c r="J41" s="55">
        <f t="shared" si="1"/>
        <v>44.444444444444443</v>
      </c>
      <c r="K41" s="55">
        <v>9000</v>
      </c>
    </row>
    <row r="42" spans="1:11" x14ac:dyDescent="0.25">
      <c r="A42" s="86">
        <v>43166</v>
      </c>
      <c r="B42" s="55" t="s">
        <v>253</v>
      </c>
      <c r="C42" s="55" t="s">
        <v>249</v>
      </c>
      <c r="D42" s="55" t="s">
        <v>241</v>
      </c>
      <c r="E42" s="105">
        <v>80000</v>
      </c>
      <c r="F42" s="51" t="s">
        <v>45</v>
      </c>
      <c r="G42" s="53" t="s">
        <v>242</v>
      </c>
      <c r="H42" s="51" t="s">
        <v>269</v>
      </c>
      <c r="I42" s="54" t="s">
        <v>243</v>
      </c>
      <c r="J42" s="55">
        <f t="shared" si="1"/>
        <v>8.8888888888888893</v>
      </c>
      <c r="K42" s="55">
        <v>9000</v>
      </c>
    </row>
    <row r="43" spans="1:11" x14ac:dyDescent="0.25">
      <c r="A43" s="86">
        <v>43166</v>
      </c>
      <c r="B43" s="55" t="s">
        <v>275</v>
      </c>
      <c r="C43" s="55" t="s">
        <v>249</v>
      </c>
      <c r="D43" s="55" t="s">
        <v>241</v>
      </c>
      <c r="E43" s="105">
        <v>250000</v>
      </c>
      <c r="F43" s="51" t="s">
        <v>45</v>
      </c>
      <c r="G43" s="53" t="s">
        <v>242</v>
      </c>
      <c r="H43" s="51" t="s">
        <v>276</v>
      </c>
      <c r="I43" s="54" t="s">
        <v>243</v>
      </c>
      <c r="J43" s="55">
        <f t="shared" si="1"/>
        <v>27.777777777777779</v>
      </c>
      <c r="K43" s="55">
        <v>9000</v>
      </c>
    </row>
    <row r="44" spans="1:11" x14ac:dyDescent="0.25">
      <c r="A44" s="86">
        <v>43166</v>
      </c>
      <c r="B44" s="55" t="s">
        <v>255</v>
      </c>
      <c r="C44" s="55" t="s">
        <v>249</v>
      </c>
      <c r="D44" s="55" t="s">
        <v>241</v>
      </c>
      <c r="E44" s="105">
        <v>200000</v>
      </c>
      <c r="F44" s="51" t="s">
        <v>45</v>
      </c>
      <c r="G44" s="53" t="s">
        <v>242</v>
      </c>
      <c r="H44" s="51" t="s">
        <v>273</v>
      </c>
      <c r="I44" s="54" t="s">
        <v>243</v>
      </c>
      <c r="J44" s="55">
        <f t="shared" si="1"/>
        <v>22.222222222222221</v>
      </c>
      <c r="K44" s="55">
        <v>9000</v>
      </c>
    </row>
    <row r="45" spans="1:11" x14ac:dyDescent="0.25">
      <c r="A45" s="86">
        <v>43166</v>
      </c>
      <c r="B45" s="55" t="s">
        <v>256</v>
      </c>
      <c r="C45" s="55" t="s">
        <v>240</v>
      </c>
      <c r="D45" s="51" t="s">
        <v>241</v>
      </c>
      <c r="E45" s="105">
        <v>480000</v>
      </c>
      <c r="F45" s="51" t="s">
        <v>45</v>
      </c>
      <c r="G45" s="53" t="s">
        <v>242</v>
      </c>
      <c r="H45" s="51" t="s">
        <v>272</v>
      </c>
      <c r="I45" s="54" t="s">
        <v>243</v>
      </c>
      <c r="J45" s="55">
        <f t="shared" si="1"/>
        <v>53.333333333333336</v>
      </c>
      <c r="K45" s="55">
        <v>9000</v>
      </c>
    </row>
    <row r="46" spans="1:11" x14ac:dyDescent="0.25">
      <c r="A46" s="86">
        <v>43166</v>
      </c>
      <c r="B46" s="55" t="s">
        <v>257</v>
      </c>
      <c r="C46" s="55" t="s">
        <v>240</v>
      </c>
      <c r="D46" s="55" t="s">
        <v>241</v>
      </c>
      <c r="E46" s="105">
        <v>2000</v>
      </c>
      <c r="F46" s="51" t="s">
        <v>45</v>
      </c>
      <c r="G46" s="53" t="s">
        <v>242</v>
      </c>
      <c r="H46" s="51" t="s">
        <v>271</v>
      </c>
      <c r="I46" s="54" t="s">
        <v>243</v>
      </c>
      <c r="J46" s="55">
        <f t="shared" si="1"/>
        <v>0.22222222222222221</v>
      </c>
      <c r="K46" s="55">
        <v>9000</v>
      </c>
    </row>
    <row r="47" spans="1:11" x14ac:dyDescent="0.25">
      <c r="A47" s="86">
        <v>43166</v>
      </c>
      <c r="B47" s="55" t="s">
        <v>258</v>
      </c>
      <c r="C47" s="55" t="s">
        <v>240</v>
      </c>
      <c r="D47" s="54" t="s">
        <v>241</v>
      </c>
      <c r="E47" s="105">
        <v>5000</v>
      </c>
      <c r="F47" s="51" t="s">
        <v>45</v>
      </c>
      <c r="G47" s="53" t="s">
        <v>242</v>
      </c>
      <c r="H47" s="51" t="s">
        <v>270</v>
      </c>
      <c r="I47" s="54" t="s">
        <v>243</v>
      </c>
      <c r="J47" s="55">
        <f t="shared" si="1"/>
        <v>0.55555555555555558</v>
      </c>
      <c r="K47" s="55">
        <v>9000</v>
      </c>
    </row>
    <row r="48" spans="1:11" x14ac:dyDescent="0.25">
      <c r="A48" s="86">
        <v>43166</v>
      </c>
      <c r="B48" s="55" t="s">
        <v>545</v>
      </c>
      <c r="C48" s="55" t="s">
        <v>240</v>
      </c>
      <c r="D48" s="54" t="s">
        <v>241</v>
      </c>
      <c r="E48" s="105">
        <v>13500</v>
      </c>
      <c r="F48" s="51" t="s">
        <v>45</v>
      </c>
      <c r="G48" s="53" t="s">
        <v>242</v>
      </c>
      <c r="H48" s="51" t="s">
        <v>57</v>
      </c>
      <c r="I48" s="54" t="s">
        <v>243</v>
      </c>
      <c r="J48" s="55">
        <f t="shared" si="1"/>
        <v>1.5</v>
      </c>
      <c r="K48" s="55">
        <v>9000</v>
      </c>
    </row>
    <row r="49" spans="1:11" x14ac:dyDescent="0.25">
      <c r="A49" s="86">
        <v>43166</v>
      </c>
      <c r="B49" s="55" t="s">
        <v>259</v>
      </c>
      <c r="C49" s="51" t="s">
        <v>246</v>
      </c>
      <c r="D49" s="51" t="s">
        <v>434</v>
      </c>
      <c r="E49" s="105">
        <v>2500</v>
      </c>
      <c r="F49" s="51" t="s">
        <v>45</v>
      </c>
      <c r="G49" s="53" t="s">
        <v>242</v>
      </c>
      <c r="H49" s="51" t="s">
        <v>268</v>
      </c>
      <c r="I49" s="54" t="s">
        <v>243</v>
      </c>
      <c r="J49" s="55">
        <f t="shared" si="1"/>
        <v>0.27777777777777779</v>
      </c>
      <c r="K49" s="55">
        <v>9000</v>
      </c>
    </row>
    <row r="50" spans="1:11" x14ac:dyDescent="0.25">
      <c r="A50" s="86">
        <v>43166</v>
      </c>
      <c r="B50" s="55" t="s">
        <v>260</v>
      </c>
      <c r="C50" s="55" t="s">
        <v>240</v>
      </c>
      <c r="D50" s="51" t="s">
        <v>241</v>
      </c>
      <c r="E50" s="105">
        <v>40000</v>
      </c>
      <c r="F50" s="51" t="s">
        <v>45</v>
      </c>
      <c r="G50" s="53" t="s">
        <v>242</v>
      </c>
      <c r="H50" s="51" t="s">
        <v>267</v>
      </c>
      <c r="I50" s="54" t="s">
        <v>243</v>
      </c>
      <c r="J50" s="55">
        <f t="shared" si="1"/>
        <v>4.4444444444444446</v>
      </c>
      <c r="K50" s="55">
        <v>9000</v>
      </c>
    </row>
    <row r="51" spans="1:11" x14ac:dyDescent="0.25">
      <c r="A51" s="86">
        <v>43166</v>
      </c>
      <c r="B51" s="55" t="s">
        <v>250</v>
      </c>
      <c r="C51" s="51" t="s">
        <v>240</v>
      </c>
      <c r="D51" s="51" t="s">
        <v>241</v>
      </c>
      <c r="E51" s="105">
        <v>30000</v>
      </c>
      <c r="F51" s="51" t="s">
        <v>14</v>
      </c>
      <c r="G51" s="53" t="s">
        <v>242</v>
      </c>
      <c r="H51" s="51" t="s">
        <v>26</v>
      </c>
      <c r="I51" s="54" t="s">
        <v>243</v>
      </c>
      <c r="J51" s="55">
        <f t="shared" si="1"/>
        <v>3.3333333333333335</v>
      </c>
      <c r="K51" s="55">
        <v>9000</v>
      </c>
    </row>
    <row r="52" spans="1:11" x14ac:dyDescent="0.25">
      <c r="A52" s="168">
        <v>43166</v>
      </c>
      <c r="B52" s="55" t="s">
        <v>282</v>
      </c>
      <c r="C52" s="51" t="s">
        <v>240</v>
      </c>
      <c r="D52" s="51" t="s">
        <v>245</v>
      </c>
      <c r="E52" s="105">
        <v>17000</v>
      </c>
      <c r="F52" s="51" t="s">
        <v>52</v>
      </c>
      <c r="G52" s="53" t="s">
        <v>242</v>
      </c>
      <c r="H52" s="51" t="s">
        <v>62</v>
      </c>
      <c r="I52" s="54" t="s">
        <v>243</v>
      </c>
      <c r="J52" s="55">
        <f t="shared" si="1"/>
        <v>1.8888888888888888</v>
      </c>
      <c r="K52" s="55">
        <v>9000</v>
      </c>
    </row>
    <row r="53" spans="1:11" x14ac:dyDescent="0.25">
      <c r="A53" s="86">
        <v>43166</v>
      </c>
      <c r="B53" s="55" t="s">
        <v>393</v>
      </c>
      <c r="C53" s="55" t="s">
        <v>240</v>
      </c>
      <c r="D53" s="51" t="s">
        <v>392</v>
      </c>
      <c r="E53" s="106">
        <v>30000</v>
      </c>
      <c r="F53" s="51" t="s">
        <v>27</v>
      </c>
      <c r="G53" s="53" t="s">
        <v>242</v>
      </c>
      <c r="H53" s="51" t="s">
        <v>29</v>
      </c>
      <c r="I53" s="54" t="s">
        <v>243</v>
      </c>
      <c r="J53" s="55">
        <f t="shared" si="1"/>
        <v>3.3333333333333335</v>
      </c>
      <c r="K53" s="55">
        <v>9000</v>
      </c>
    </row>
    <row r="54" spans="1:11" x14ac:dyDescent="0.25">
      <c r="A54" s="86">
        <v>43166</v>
      </c>
      <c r="B54" s="55" t="s">
        <v>389</v>
      </c>
      <c r="C54" s="55" t="s">
        <v>248</v>
      </c>
      <c r="D54" s="51" t="s">
        <v>392</v>
      </c>
      <c r="E54" s="106">
        <v>100000</v>
      </c>
      <c r="F54" s="51" t="s">
        <v>27</v>
      </c>
      <c r="G54" s="53" t="s">
        <v>242</v>
      </c>
      <c r="H54" s="51" t="s">
        <v>71</v>
      </c>
      <c r="I54" s="54" t="s">
        <v>243</v>
      </c>
      <c r="J54" s="55">
        <f t="shared" si="1"/>
        <v>11.111111111111111</v>
      </c>
      <c r="K54" s="55">
        <v>9000</v>
      </c>
    </row>
    <row r="55" spans="1:11" x14ac:dyDescent="0.25">
      <c r="A55" s="86">
        <v>43166</v>
      </c>
      <c r="B55" s="55" t="s">
        <v>390</v>
      </c>
      <c r="C55" s="55" t="s">
        <v>248</v>
      </c>
      <c r="D55" s="51" t="s">
        <v>392</v>
      </c>
      <c r="E55" s="106">
        <v>100000</v>
      </c>
      <c r="F55" s="51" t="s">
        <v>27</v>
      </c>
      <c r="G55" s="53" t="s">
        <v>242</v>
      </c>
      <c r="H55" s="51" t="s">
        <v>71</v>
      </c>
      <c r="I55" s="54" t="s">
        <v>243</v>
      </c>
      <c r="J55" s="55">
        <f t="shared" si="1"/>
        <v>11.111111111111111</v>
      </c>
      <c r="K55" s="55">
        <v>9000</v>
      </c>
    </row>
    <row r="56" spans="1:11" x14ac:dyDescent="0.25">
      <c r="A56" s="86">
        <v>43166</v>
      </c>
      <c r="B56" s="55" t="s">
        <v>244</v>
      </c>
      <c r="C56" s="51" t="s">
        <v>240</v>
      </c>
      <c r="D56" s="51" t="s">
        <v>245</v>
      </c>
      <c r="E56" s="23">
        <v>15000</v>
      </c>
      <c r="F56" s="51" t="s">
        <v>34</v>
      </c>
      <c r="G56" s="53" t="s">
        <v>242</v>
      </c>
      <c r="H56" s="51" t="s">
        <v>36</v>
      </c>
      <c r="I56" s="54" t="s">
        <v>243</v>
      </c>
      <c r="J56" s="55">
        <f t="shared" si="1"/>
        <v>1.6666666666666667</v>
      </c>
      <c r="K56" s="55">
        <v>9000</v>
      </c>
    </row>
    <row r="57" spans="1:11" x14ac:dyDescent="0.25">
      <c r="A57" s="86">
        <v>43166</v>
      </c>
      <c r="B57" s="51" t="s">
        <v>356</v>
      </c>
      <c r="C57" s="55" t="s">
        <v>240</v>
      </c>
      <c r="D57" s="54" t="s">
        <v>241</v>
      </c>
      <c r="E57" s="105">
        <v>16000</v>
      </c>
      <c r="F57" s="55" t="s">
        <v>316</v>
      </c>
      <c r="G57" s="53" t="s">
        <v>242</v>
      </c>
      <c r="H57" s="51" t="s">
        <v>416</v>
      </c>
      <c r="I57" s="54" t="s">
        <v>243</v>
      </c>
      <c r="J57" s="55">
        <f t="shared" si="1"/>
        <v>1.7777777777777777</v>
      </c>
      <c r="K57" s="55">
        <v>9000</v>
      </c>
    </row>
    <row r="58" spans="1:11" x14ac:dyDescent="0.25">
      <c r="A58" s="59">
        <v>43166</v>
      </c>
      <c r="B58" s="51" t="s">
        <v>72</v>
      </c>
      <c r="C58" s="55" t="s">
        <v>436</v>
      </c>
      <c r="D58" s="55" t="s">
        <v>434</v>
      </c>
      <c r="E58" s="104">
        <v>75000</v>
      </c>
      <c r="F58" s="51" t="s">
        <v>11</v>
      </c>
      <c r="G58" s="53" t="s">
        <v>242</v>
      </c>
      <c r="H58" s="51" t="s">
        <v>73</v>
      </c>
      <c r="I58" s="54" t="s">
        <v>243</v>
      </c>
      <c r="J58" s="55">
        <f t="shared" si="1"/>
        <v>8.3333333333333339</v>
      </c>
      <c r="K58" s="55">
        <v>9000</v>
      </c>
    </row>
    <row r="59" spans="1:11" x14ac:dyDescent="0.25">
      <c r="A59" s="86">
        <v>43167</v>
      </c>
      <c r="B59" s="55" t="s">
        <v>261</v>
      </c>
      <c r="C59" s="55" t="s">
        <v>240</v>
      </c>
      <c r="D59" s="55" t="s">
        <v>241</v>
      </c>
      <c r="E59" s="105">
        <v>65000</v>
      </c>
      <c r="F59" s="56" t="s">
        <v>45</v>
      </c>
      <c r="G59" s="53" t="s">
        <v>242</v>
      </c>
      <c r="H59" s="51" t="s">
        <v>266</v>
      </c>
      <c r="I59" s="54" t="s">
        <v>243</v>
      </c>
      <c r="J59" s="55">
        <f t="shared" si="1"/>
        <v>7.2222222222222223</v>
      </c>
      <c r="K59" s="55">
        <v>9000</v>
      </c>
    </row>
    <row r="60" spans="1:11" x14ac:dyDescent="0.25">
      <c r="A60" s="86">
        <v>43167</v>
      </c>
      <c r="B60" s="55" t="s">
        <v>250</v>
      </c>
      <c r="C60" s="55" t="s">
        <v>240</v>
      </c>
      <c r="D60" s="51" t="s">
        <v>241</v>
      </c>
      <c r="E60" s="105">
        <v>30000</v>
      </c>
      <c r="F60" s="51" t="s">
        <v>14</v>
      </c>
      <c r="G60" s="53" t="s">
        <v>242</v>
      </c>
      <c r="H60" s="51" t="s">
        <v>26</v>
      </c>
      <c r="I60" s="54" t="s">
        <v>243</v>
      </c>
      <c r="J60" s="55">
        <f t="shared" si="1"/>
        <v>3.3333333333333335</v>
      </c>
      <c r="K60" s="55">
        <v>9000</v>
      </c>
    </row>
    <row r="61" spans="1:11" x14ac:dyDescent="0.25">
      <c r="A61" s="168">
        <v>43167</v>
      </c>
      <c r="B61" s="55" t="s">
        <v>282</v>
      </c>
      <c r="C61" s="51" t="s">
        <v>240</v>
      </c>
      <c r="D61" s="51" t="s">
        <v>245</v>
      </c>
      <c r="E61" s="105">
        <v>17000</v>
      </c>
      <c r="F61" s="51" t="s">
        <v>52</v>
      </c>
      <c r="G61" s="53" t="s">
        <v>242</v>
      </c>
      <c r="H61" s="51" t="s">
        <v>62</v>
      </c>
      <c r="I61" s="54" t="s">
        <v>243</v>
      </c>
      <c r="J61" s="55">
        <f t="shared" si="1"/>
        <v>1.8888888888888888</v>
      </c>
      <c r="K61" s="55">
        <v>9000</v>
      </c>
    </row>
    <row r="62" spans="1:11" x14ac:dyDescent="0.25">
      <c r="A62" s="86">
        <v>43167</v>
      </c>
      <c r="B62" s="55" t="s">
        <v>387</v>
      </c>
      <c r="C62" s="55" t="s">
        <v>240</v>
      </c>
      <c r="D62" s="51" t="s">
        <v>392</v>
      </c>
      <c r="E62" s="106">
        <v>10000</v>
      </c>
      <c r="F62" s="51" t="s">
        <v>27</v>
      </c>
      <c r="G62" s="53" t="s">
        <v>242</v>
      </c>
      <c r="H62" s="51" t="s">
        <v>102</v>
      </c>
      <c r="I62" s="54" t="s">
        <v>243</v>
      </c>
      <c r="J62" s="55">
        <f t="shared" si="1"/>
        <v>1.1111111111111112</v>
      </c>
      <c r="K62" s="55">
        <v>9000</v>
      </c>
    </row>
    <row r="63" spans="1:11" x14ac:dyDescent="0.25">
      <c r="A63" s="86">
        <v>43167</v>
      </c>
      <c r="B63" s="55" t="s">
        <v>244</v>
      </c>
      <c r="C63" s="51" t="s">
        <v>240</v>
      </c>
      <c r="D63" s="51" t="s">
        <v>245</v>
      </c>
      <c r="E63" s="23">
        <v>15000</v>
      </c>
      <c r="F63" s="51" t="s">
        <v>34</v>
      </c>
      <c r="G63" s="53" t="s">
        <v>242</v>
      </c>
      <c r="H63" s="51" t="s">
        <v>36</v>
      </c>
      <c r="I63" s="54" t="s">
        <v>243</v>
      </c>
      <c r="J63" s="55">
        <f t="shared" si="1"/>
        <v>1.6666666666666667</v>
      </c>
      <c r="K63" s="55">
        <v>9000</v>
      </c>
    </row>
    <row r="64" spans="1:11" x14ac:dyDescent="0.25">
      <c r="A64" s="86">
        <v>43167</v>
      </c>
      <c r="B64" s="51" t="s">
        <v>356</v>
      </c>
      <c r="C64" s="55" t="s">
        <v>240</v>
      </c>
      <c r="D64" s="55" t="s">
        <v>241</v>
      </c>
      <c r="E64" s="105">
        <v>16000</v>
      </c>
      <c r="F64" s="55" t="s">
        <v>316</v>
      </c>
      <c r="G64" s="53" t="s">
        <v>242</v>
      </c>
      <c r="H64" s="51" t="s">
        <v>84</v>
      </c>
      <c r="I64" s="54" t="s">
        <v>243</v>
      </c>
      <c r="J64" s="55">
        <f t="shared" si="1"/>
        <v>1.7777777777777777</v>
      </c>
      <c r="K64" s="55">
        <v>9000</v>
      </c>
    </row>
    <row r="65" spans="1:11" x14ac:dyDescent="0.25">
      <c r="A65" s="59">
        <v>43167</v>
      </c>
      <c r="B65" s="53" t="s">
        <v>74</v>
      </c>
      <c r="C65" s="51" t="s">
        <v>246</v>
      </c>
      <c r="D65" s="51" t="s">
        <v>434</v>
      </c>
      <c r="E65" s="104">
        <v>35000</v>
      </c>
      <c r="F65" s="51" t="s">
        <v>11</v>
      </c>
      <c r="G65" s="53" t="s">
        <v>242</v>
      </c>
      <c r="H65" s="51" t="s">
        <v>75</v>
      </c>
      <c r="I65" s="54" t="s">
        <v>243</v>
      </c>
      <c r="J65" s="55">
        <f t="shared" si="1"/>
        <v>3.8888888888888888</v>
      </c>
      <c r="K65" s="55">
        <v>9000</v>
      </c>
    </row>
    <row r="66" spans="1:11" x14ac:dyDescent="0.25">
      <c r="A66" s="282">
        <v>43167</v>
      </c>
      <c r="B66" s="283" t="s">
        <v>76</v>
      </c>
      <c r="C66" s="283" t="s">
        <v>384</v>
      </c>
      <c r="D66" s="283" t="s">
        <v>435</v>
      </c>
      <c r="E66" s="288">
        <v>70000</v>
      </c>
      <c r="F66" s="283" t="s">
        <v>11</v>
      </c>
      <c r="G66" s="286" t="s">
        <v>242</v>
      </c>
      <c r="H66" s="283" t="s">
        <v>77</v>
      </c>
      <c r="I66" s="287" t="s">
        <v>243</v>
      </c>
      <c r="J66" s="284">
        <f t="shared" ref="J66:J96" si="2">E66/9000</f>
        <v>7.7777777777777777</v>
      </c>
      <c r="K66" s="284">
        <v>9000</v>
      </c>
    </row>
    <row r="67" spans="1:11" x14ac:dyDescent="0.25">
      <c r="A67" s="282">
        <v>43167</v>
      </c>
      <c r="B67" s="286" t="s">
        <v>78</v>
      </c>
      <c r="C67" s="284" t="s">
        <v>384</v>
      </c>
      <c r="D67" s="283" t="s">
        <v>435</v>
      </c>
      <c r="E67" s="288">
        <v>360000</v>
      </c>
      <c r="F67" s="283" t="s">
        <v>11</v>
      </c>
      <c r="G67" s="286" t="s">
        <v>242</v>
      </c>
      <c r="H67" s="283" t="s">
        <v>79</v>
      </c>
      <c r="I67" s="287" t="s">
        <v>243</v>
      </c>
      <c r="J67" s="284">
        <f t="shared" si="2"/>
        <v>40</v>
      </c>
      <c r="K67" s="284">
        <v>9000</v>
      </c>
    </row>
    <row r="68" spans="1:11" x14ac:dyDescent="0.25">
      <c r="A68" s="86">
        <v>43167</v>
      </c>
      <c r="B68" s="51" t="s">
        <v>541</v>
      </c>
      <c r="C68" s="54" t="s">
        <v>382</v>
      </c>
      <c r="D68" s="54" t="s">
        <v>434</v>
      </c>
      <c r="E68" s="52">
        <v>2702700</v>
      </c>
      <c r="F68" s="51" t="s">
        <v>540</v>
      </c>
      <c r="G68" s="53" t="s">
        <v>242</v>
      </c>
      <c r="H68" s="55" t="s">
        <v>416</v>
      </c>
      <c r="I68" s="54" t="s">
        <v>243</v>
      </c>
      <c r="J68" s="55">
        <f t="shared" si="2"/>
        <v>300.3</v>
      </c>
      <c r="K68" s="55">
        <v>9000</v>
      </c>
    </row>
    <row r="69" spans="1:11" x14ac:dyDescent="0.25">
      <c r="A69" s="168">
        <v>43168</v>
      </c>
      <c r="B69" s="55" t="s">
        <v>282</v>
      </c>
      <c r="C69" s="51" t="s">
        <v>240</v>
      </c>
      <c r="D69" s="51" t="s">
        <v>245</v>
      </c>
      <c r="E69" s="105">
        <v>17000</v>
      </c>
      <c r="F69" s="51" t="s">
        <v>52</v>
      </c>
      <c r="G69" s="53" t="s">
        <v>242</v>
      </c>
      <c r="H69" s="51" t="s">
        <v>62</v>
      </c>
      <c r="I69" s="54" t="s">
        <v>243</v>
      </c>
      <c r="J69" s="55">
        <f t="shared" si="2"/>
        <v>1.8888888888888888</v>
      </c>
      <c r="K69" s="55">
        <v>9000</v>
      </c>
    </row>
    <row r="70" spans="1:11" x14ac:dyDescent="0.25">
      <c r="A70" s="168">
        <v>43168</v>
      </c>
      <c r="B70" s="55" t="s">
        <v>282</v>
      </c>
      <c r="C70" s="51" t="s">
        <v>240</v>
      </c>
      <c r="D70" s="51" t="s">
        <v>245</v>
      </c>
      <c r="E70" s="105">
        <v>17000</v>
      </c>
      <c r="F70" s="51" t="s">
        <v>52</v>
      </c>
      <c r="G70" s="53" t="s">
        <v>242</v>
      </c>
      <c r="H70" s="51" t="s">
        <v>62</v>
      </c>
      <c r="I70" s="54" t="s">
        <v>243</v>
      </c>
      <c r="J70" s="55">
        <f t="shared" si="2"/>
        <v>1.8888888888888888</v>
      </c>
      <c r="K70" s="55">
        <v>9000</v>
      </c>
    </row>
    <row r="71" spans="1:11" x14ac:dyDescent="0.25">
      <c r="A71" s="168">
        <v>43168</v>
      </c>
      <c r="B71" s="51" t="s">
        <v>81</v>
      </c>
      <c r="C71" s="51" t="s">
        <v>240</v>
      </c>
      <c r="D71" s="51" t="s">
        <v>245</v>
      </c>
      <c r="E71" s="105">
        <v>28000</v>
      </c>
      <c r="F71" s="51" t="s">
        <v>52</v>
      </c>
      <c r="G71" s="53" t="s">
        <v>242</v>
      </c>
      <c r="H71" s="51" t="s">
        <v>82</v>
      </c>
      <c r="I71" s="54" t="s">
        <v>243</v>
      </c>
      <c r="J71" s="55">
        <f t="shared" si="2"/>
        <v>3.1111111111111112</v>
      </c>
      <c r="K71" s="55">
        <v>9000</v>
      </c>
    </row>
    <row r="72" spans="1:11" x14ac:dyDescent="0.25">
      <c r="A72" s="86">
        <v>43168</v>
      </c>
      <c r="B72" s="55" t="s">
        <v>387</v>
      </c>
      <c r="C72" s="55" t="s">
        <v>240</v>
      </c>
      <c r="D72" s="51" t="s">
        <v>392</v>
      </c>
      <c r="E72" s="106">
        <v>10000</v>
      </c>
      <c r="F72" s="51" t="s">
        <v>27</v>
      </c>
      <c r="G72" s="53" t="s">
        <v>242</v>
      </c>
      <c r="H72" s="51" t="s">
        <v>102</v>
      </c>
      <c r="I72" s="54" t="s">
        <v>243</v>
      </c>
      <c r="J72" s="55">
        <f t="shared" si="2"/>
        <v>1.1111111111111112</v>
      </c>
      <c r="K72" s="55">
        <v>9000</v>
      </c>
    </row>
    <row r="73" spans="1:11" x14ac:dyDescent="0.25">
      <c r="A73" s="86">
        <v>43168</v>
      </c>
      <c r="B73" s="55" t="s">
        <v>244</v>
      </c>
      <c r="C73" s="51" t="s">
        <v>240</v>
      </c>
      <c r="D73" s="55" t="s">
        <v>245</v>
      </c>
      <c r="E73" s="23">
        <v>15000</v>
      </c>
      <c r="F73" s="51" t="s">
        <v>34</v>
      </c>
      <c r="G73" s="53" t="s">
        <v>242</v>
      </c>
      <c r="H73" s="51" t="s">
        <v>36</v>
      </c>
      <c r="I73" s="54" t="s">
        <v>243</v>
      </c>
      <c r="J73" s="55">
        <f t="shared" si="2"/>
        <v>1.6666666666666667</v>
      </c>
      <c r="K73" s="55">
        <v>9000</v>
      </c>
    </row>
    <row r="74" spans="1:11" x14ac:dyDescent="0.25">
      <c r="A74" s="86">
        <v>43168</v>
      </c>
      <c r="B74" s="51" t="s">
        <v>356</v>
      </c>
      <c r="C74" s="55" t="s">
        <v>240</v>
      </c>
      <c r="D74" s="55" t="s">
        <v>241</v>
      </c>
      <c r="E74" s="105">
        <v>16000</v>
      </c>
      <c r="F74" s="55" t="s">
        <v>316</v>
      </c>
      <c r="G74" s="53" t="s">
        <v>242</v>
      </c>
      <c r="H74" s="51" t="s">
        <v>84</v>
      </c>
      <c r="I74" s="54" t="s">
        <v>243</v>
      </c>
      <c r="J74" s="55">
        <f t="shared" si="2"/>
        <v>1.7777777777777777</v>
      </c>
      <c r="K74" s="55">
        <v>9000</v>
      </c>
    </row>
    <row r="75" spans="1:11" x14ac:dyDescent="0.25">
      <c r="A75" s="59">
        <v>43168</v>
      </c>
      <c r="B75" s="53" t="s">
        <v>16</v>
      </c>
      <c r="C75" s="51" t="s">
        <v>240</v>
      </c>
      <c r="D75" s="51" t="s">
        <v>434</v>
      </c>
      <c r="E75" s="104">
        <v>70000</v>
      </c>
      <c r="F75" s="51" t="s">
        <v>11</v>
      </c>
      <c r="G75" s="53" t="s">
        <v>242</v>
      </c>
      <c r="H75" s="51" t="s">
        <v>80</v>
      </c>
      <c r="I75" s="54" t="s">
        <v>243</v>
      </c>
      <c r="J75" s="55">
        <f t="shared" si="2"/>
        <v>7.7777777777777777</v>
      </c>
      <c r="K75" s="55">
        <v>9000</v>
      </c>
    </row>
    <row r="76" spans="1:11" x14ac:dyDescent="0.25">
      <c r="A76" s="59">
        <v>43168</v>
      </c>
      <c r="B76" s="53" t="s">
        <v>23</v>
      </c>
      <c r="C76" s="54" t="s">
        <v>240</v>
      </c>
      <c r="D76" s="54" t="s">
        <v>247</v>
      </c>
      <c r="E76" s="104">
        <v>160000</v>
      </c>
      <c r="F76" s="51" t="s">
        <v>22</v>
      </c>
      <c r="G76" s="53" t="s">
        <v>242</v>
      </c>
      <c r="H76" s="51" t="s">
        <v>85</v>
      </c>
      <c r="I76" s="54" t="s">
        <v>243</v>
      </c>
      <c r="J76" s="55">
        <f t="shared" si="2"/>
        <v>17.777777777777779</v>
      </c>
      <c r="K76" s="55">
        <v>9000</v>
      </c>
    </row>
    <row r="77" spans="1:11" x14ac:dyDescent="0.25">
      <c r="A77" s="59">
        <v>43169</v>
      </c>
      <c r="B77" s="51" t="s">
        <v>88</v>
      </c>
      <c r="C77" s="55" t="s">
        <v>249</v>
      </c>
      <c r="D77" s="51" t="s">
        <v>247</v>
      </c>
      <c r="E77" s="104">
        <v>700000</v>
      </c>
      <c r="F77" s="51" t="s">
        <v>63</v>
      </c>
      <c r="G77" s="53" t="s">
        <v>242</v>
      </c>
      <c r="H77" s="51" t="s">
        <v>89</v>
      </c>
      <c r="I77" s="54" t="s">
        <v>243</v>
      </c>
      <c r="J77" s="55">
        <f t="shared" si="2"/>
        <v>77.777777777777771</v>
      </c>
      <c r="K77" s="55">
        <v>9000</v>
      </c>
    </row>
    <row r="78" spans="1:11" x14ac:dyDescent="0.25">
      <c r="A78" s="59">
        <v>43169</v>
      </c>
      <c r="B78" s="51" t="s">
        <v>90</v>
      </c>
      <c r="C78" s="55" t="s">
        <v>513</v>
      </c>
      <c r="D78" s="51" t="s">
        <v>434</v>
      </c>
      <c r="E78" s="104">
        <v>20000</v>
      </c>
      <c r="F78" s="51" t="s">
        <v>11</v>
      </c>
      <c r="G78" s="53" t="s">
        <v>242</v>
      </c>
      <c r="H78" s="51" t="s">
        <v>91</v>
      </c>
      <c r="I78" s="54" t="s">
        <v>243</v>
      </c>
      <c r="J78" s="55">
        <f t="shared" si="2"/>
        <v>2.2222222222222223</v>
      </c>
      <c r="K78" s="55">
        <v>9000</v>
      </c>
    </row>
    <row r="79" spans="1:11" x14ac:dyDescent="0.25">
      <c r="A79" s="59">
        <v>43170</v>
      </c>
      <c r="B79" s="51" t="s">
        <v>23</v>
      </c>
      <c r="C79" s="55" t="s">
        <v>240</v>
      </c>
      <c r="D79" s="51" t="s">
        <v>247</v>
      </c>
      <c r="E79" s="104">
        <v>160000</v>
      </c>
      <c r="F79" s="51" t="s">
        <v>22</v>
      </c>
      <c r="G79" s="53" t="s">
        <v>242</v>
      </c>
      <c r="H79" s="51" t="s">
        <v>92</v>
      </c>
      <c r="I79" s="54" t="s">
        <v>243</v>
      </c>
      <c r="J79" s="55">
        <f t="shared" si="2"/>
        <v>17.777777777777779</v>
      </c>
      <c r="K79" s="55">
        <v>9000</v>
      </c>
    </row>
    <row r="80" spans="1:11" x14ac:dyDescent="0.25">
      <c r="A80" s="86">
        <v>43170</v>
      </c>
      <c r="B80" s="53" t="s">
        <v>448</v>
      </c>
      <c r="C80" s="55" t="s">
        <v>384</v>
      </c>
      <c r="D80" s="54" t="s">
        <v>247</v>
      </c>
      <c r="E80" s="104">
        <v>13467500</v>
      </c>
      <c r="F80" s="54" t="s">
        <v>519</v>
      </c>
      <c r="G80" s="53" t="s">
        <v>242</v>
      </c>
      <c r="H80" s="55" t="s">
        <v>416</v>
      </c>
      <c r="I80" s="54" t="s">
        <v>243</v>
      </c>
      <c r="J80" s="55">
        <f t="shared" si="2"/>
        <v>1496.3888888888889</v>
      </c>
      <c r="K80" s="55">
        <v>9000</v>
      </c>
    </row>
    <row r="81" spans="1:11" x14ac:dyDescent="0.25">
      <c r="A81" s="86">
        <v>43170</v>
      </c>
      <c r="B81" s="53" t="s">
        <v>451</v>
      </c>
      <c r="C81" s="51" t="s">
        <v>384</v>
      </c>
      <c r="D81" s="57" t="s">
        <v>434</v>
      </c>
      <c r="E81" s="104">
        <v>462500</v>
      </c>
      <c r="F81" s="54" t="s">
        <v>519</v>
      </c>
      <c r="G81" s="53" t="s">
        <v>242</v>
      </c>
      <c r="H81" s="55" t="s">
        <v>416</v>
      </c>
      <c r="I81" s="54" t="s">
        <v>243</v>
      </c>
      <c r="J81" s="55">
        <f t="shared" si="2"/>
        <v>51.388888888888886</v>
      </c>
      <c r="K81" s="55">
        <v>9000</v>
      </c>
    </row>
    <row r="82" spans="1:11" x14ac:dyDescent="0.25">
      <c r="A82" s="86">
        <v>43170</v>
      </c>
      <c r="B82" s="53" t="s">
        <v>452</v>
      </c>
      <c r="C82" s="51" t="s">
        <v>382</v>
      </c>
      <c r="D82" s="57" t="s">
        <v>434</v>
      </c>
      <c r="E82" s="104">
        <v>56500</v>
      </c>
      <c r="F82" s="54" t="s">
        <v>519</v>
      </c>
      <c r="G82" s="53" t="s">
        <v>242</v>
      </c>
      <c r="H82" s="55" t="s">
        <v>416</v>
      </c>
      <c r="I82" s="54" t="s">
        <v>243</v>
      </c>
      <c r="J82" s="55">
        <f t="shared" si="2"/>
        <v>6.2777777777777777</v>
      </c>
      <c r="K82" s="55">
        <v>9000</v>
      </c>
    </row>
    <row r="83" spans="1:11" x14ac:dyDescent="0.25">
      <c r="A83" s="86">
        <v>43171</v>
      </c>
      <c r="B83" s="55" t="s">
        <v>250</v>
      </c>
      <c r="C83" s="55" t="s">
        <v>240</v>
      </c>
      <c r="D83" s="55" t="s">
        <v>241</v>
      </c>
      <c r="E83" s="105">
        <v>30000</v>
      </c>
      <c r="F83" s="51" t="s">
        <v>14</v>
      </c>
      <c r="G83" s="53" t="s">
        <v>242</v>
      </c>
      <c r="H83" s="51" t="s">
        <v>26</v>
      </c>
      <c r="I83" s="54" t="s">
        <v>243</v>
      </c>
      <c r="J83" s="55">
        <f t="shared" si="2"/>
        <v>3.3333333333333335</v>
      </c>
      <c r="K83" s="55">
        <v>9000</v>
      </c>
    </row>
    <row r="84" spans="1:11" x14ac:dyDescent="0.25">
      <c r="A84" s="168">
        <v>43171</v>
      </c>
      <c r="B84" s="55" t="s">
        <v>282</v>
      </c>
      <c r="C84" s="51" t="s">
        <v>240</v>
      </c>
      <c r="D84" s="51" t="s">
        <v>245</v>
      </c>
      <c r="E84" s="105">
        <v>17000</v>
      </c>
      <c r="F84" s="51" t="s">
        <v>52</v>
      </c>
      <c r="G84" s="53" t="s">
        <v>242</v>
      </c>
      <c r="H84" s="51" t="s">
        <v>100</v>
      </c>
      <c r="I84" s="54" t="s">
        <v>243</v>
      </c>
      <c r="J84" s="55">
        <f t="shared" si="2"/>
        <v>1.8888888888888888</v>
      </c>
      <c r="K84" s="55">
        <v>9000</v>
      </c>
    </row>
    <row r="85" spans="1:11" x14ac:dyDescent="0.25">
      <c r="A85" s="86">
        <v>43171</v>
      </c>
      <c r="B85" s="55" t="s">
        <v>387</v>
      </c>
      <c r="C85" s="55" t="s">
        <v>240</v>
      </c>
      <c r="D85" s="51" t="s">
        <v>392</v>
      </c>
      <c r="E85" s="106">
        <v>10000</v>
      </c>
      <c r="F85" s="51" t="s">
        <v>27</v>
      </c>
      <c r="G85" s="53" t="s">
        <v>242</v>
      </c>
      <c r="H85" s="51" t="s">
        <v>102</v>
      </c>
      <c r="I85" s="54" t="s">
        <v>243</v>
      </c>
      <c r="J85" s="55">
        <f t="shared" si="2"/>
        <v>1.1111111111111112</v>
      </c>
      <c r="K85" s="55">
        <v>9000</v>
      </c>
    </row>
    <row r="86" spans="1:11" x14ac:dyDescent="0.25">
      <c r="A86" s="86">
        <v>43171</v>
      </c>
      <c r="B86" s="55" t="s">
        <v>244</v>
      </c>
      <c r="C86" s="51" t="s">
        <v>240</v>
      </c>
      <c r="D86" s="51" t="s">
        <v>245</v>
      </c>
      <c r="E86" s="23">
        <v>15000</v>
      </c>
      <c r="F86" s="51" t="s">
        <v>34</v>
      </c>
      <c r="G86" s="53" t="s">
        <v>242</v>
      </c>
      <c r="H86" s="51" t="s">
        <v>99</v>
      </c>
      <c r="I86" s="54" t="s">
        <v>243</v>
      </c>
      <c r="J86" s="55">
        <f t="shared" si="2"/>
        <v>1.6666666666666667</v>
      </c>
      <c r="K86" s="55">
        <v>9000</v>
      </c>
    </row>
    <row r="87" spans="1:11" x14ac:dyDescent="0.25">
      <c r="A87" s="86">
        <v>43171</v>
      </c>
      <c r="B87" s="55" t="s">
        <v>285</v>
      </c>
      <c r="C87" s="51" t="s">
        <v>240</v>
      </c>
      <c r="D87" s="51" t="s">
        <v>245</v>
      </c>
      <c r="E87" s="23">
        <v>80000</v>
      </c>
      <c r="F87" s="51" t="s">
        <v>34</v>
      </c>
      <c r="G87" s="53" t="s">
        <v>242</v>
      </c>
      <c r="H87" s="51" t="s">
        <v>110</v>
      </c>
      <c r="I87" s="54" t="s">
        <v>243</v>
      </c>
      <c r="J87" s="55">
        <f t="shared" si="2"/>
        <v>8.8888888888888893</v>
      </c>
      <c r="K87" s="55">
        <v>9000</v>
      </c>
    </row>
    <row r="88" spans="1:11" x14ac:dyDescent="0.25">
      <c r="A88" s="59">
        <v>43171</v>
      </c>
      <c r="B88" s="51" t="s">
        <v>94</v>
      </c>
      <c r="C88" s="55" t="s">
        <v>240</v>
      </c>
      <c r="D88" s="55" t="s">
        <v>434</v>
      </c>
      <c r="E88" s="104">
        <v>150000</v>
      </c>
      <c r="F88" s="51" t="s">
        <v>11</v>
      </c>
      <c r="G88" s="53" t="s">
        <v>242</v>
      </c>
      <c r="H88" s="51" t="s">
        <v>95</v>
      </c>
      <c r="I88" s="54" t="s">
        <v>243</v>
      </c>
      <c r="J88" s="55">
        <f t="shared" si="2"/>
        <v>16.666666666666668</v>
      </c>
      <c r="K88" s="55">
        <v>9000</v>
      </c>
    </row>
    <row r="89" spans="1:11" x14ac:dyDescent="0.25">
      <c r="A89" s="59">
        <v>43171</v>
      </c>
      <c r="B89" s="51" t="s">
        <v>23</v>
      </c>
      <c r="C89" s="55" t="s">
        <v>240</v>
      </c>
      <c r="D89" s="51" t="s">
        <v>247</v>
      </c>
      <c r="E89" s="104">
        <v>160000</v>
      </c>
      <c r="F89" s="51" t="s">
        <v>22</v>
      </c>
      <c r="G89" s="53" t="s">
        <v>242</v>
      </c>
      <c r="H89" s="51" t="s">
        <v>93</v>
      </c>
      <c r="I89" s="54" t="s">
        <v>243</v>
      </c>
      <c r="J89" s="55">
        <f t="shared" si="2"/>
        <v>17.777777777777779</v>
      </c>
      <c r="K89" s="55">
        <v>9000</v>
      </c>
    </row>
    <row r="90" spans="1:11" x14ac:dyDescent="0.25">
      <c r="A90" s="282">
        <v>43171</v>
      </c>
      <c r="B90" s="283" t="s">
        <v>109</v>
      </c>
      <c r="C90" s="284" t="s">
        <v>384</v>
      </c>
      <c r="D90" s="283" t="s">
        <v>435</v>
      </c>
      <c r="E90" s="288">
        <v>285000</v>
      </c>
      <c r="F90" s="283" t="s">
        <v>11</v>
      </c>
      <c r="G90" s="286" t="s">
        <v>242</v>
      </c>
      <c r="H90" s="283" t="s">
        <v>104</v>
      </c>
      <c r="I90" s="287"/>
      <c r="J90" s="284">
        <f t="shared" si="2"/>
        <v>31.666666666666668</v>
      </c>
      <c r="K90" s="284">
        <v>9000</v>
      </c>
    </row>
    <row r="91" spans="1:11" x14ac:dyDescent="0.25">
      <c r="A91" s="86">
        <v>43172</v>
      </c>
      <c r="B91" s="55" t="s">
        <v>250</v>
      </c>
      <c r="C91" s="51" t="s">
        <v>240</v>
      </c>
      <c r="D91" s="51" t="s">
        <v>241</v>
      </c>
      <c r="E91" s="105">
        <v>30000</v>
      </c>
      <c r="F91" s="51" t="s">
        <v>14</v>
      </c>
      <c r="G91" s="53" t="s">
        <v>242</v>
      </c>
      <c r="H91" s="51" t="s">
        <v>97</v>
      </c>
      <c r="I91" s="54" t="s">
        <v>243</v>
      </c>
      <c r="J91" s="55">
        <f t="shared" si="2"/>
        <v>3.3333333333333335</v>
      </c>
      <c r="K91" s="55">
        <v>9000</v>
      </c>
    </row>
    <row r="92" spans="1:11" x14ac:dyDescent="0.25">
      <c r="A92" s="86">
        <v>43172</v>
      </c>
      <c r="B92" s="55" t="s">
        <v>244</v>
      </c>
      <c r="C92" s="51" t="s">
        <v>240</v>
      </c>
      <c r="D92" s="51" t="s">
        <v>245</v>
      </c>
      <c r="E92" s="23">
        <v>15000</v>
      </c>
      <c r="F92" s="51" t="s">
        <v>34</v>
      </c>
      <c r="G92" s="53" t="s">
        <v>242</v>
      </c>
      <c r="H92" s="51" t="s">
        <v>99</v>
      </c>
      <c r="I92" s="54" t="s">
        <v>243</v>
      </c>
      <c r="J92" s="55">
        <f t="shared" si="2"/>
        <v>1.6666666666666667</v>
      </c>
      <c r="K92" s="55">
        <v>9000</v>
      </c>
    </row>
    <row r="93" spans="1:11" x14ac:dyDescent="0.25">
      <c r="A93" s="59">
        <v>43172</v>
      </c>
      <c r="B93" s="51" t="s">
        <v>115</v>
      </c>
      <c r="C93" s="55" t="s">
        <v>380</v>
      </c>
      <c r="D93" s="51" t="s">
        <v>247</v>
      </c>
      <c r="E93" s="103">
        <v>670000</v>
      </c>
      <c r="F93" s="51" t="s">
        <v>22</v>
      </c>
      <c r="G93" s="53" t="s">
        <v>242</v>
      </c>
      <c r="H93" s="51" t="s">
        <v>116</v>
      </c>
      <c r="I93" s="54" t="s">
        <v>243</v>
      </c>
      <c r="J93" s="55">
        <f t="shared" si="2"/>
        <v>74.444444444444443</v>
      </c>
      <c r="K93" s="55">
        <v>9000</v>
      </c>
    </row>
    <row r="94" spans="1:11" x14ac:dyDescent="0.25">
      <c r="A94" s="59">
        <v>43172</v>
      </c>
      <c r="B94" s="51" t="s">
        <v>114</v>
      </c>
      <c r="C94" s="55" t="s">
        <v>399</v>
      </c>
      <c r="D94" s="55" t="s">
        <v>434</v>
      </c>
      <c r="E94" s="103">
        <v>800000</v>
      </c>
      <c r="F94" s="51" t="s">
        <v>22</v>
      </c>
      <c r="G94" s="53" t="s">
        <v>242</v>
      </c>
      <c r="H94" s="51" t="s">
        <v>128</v>
      </c>
      <c r="I94" s="54" t="s">
        <v>243</v>
      </c>
      <c r="J94" s="55">
        <f t="shared" si="2"/>
        <v>88.888888888888886</v>
      </c>
      <c r="K94" s="55">
        <v>9000</v>
      </c>
    </row>
    <row r="95" spans="1:11" x14ac:dyDescent="0.25">
      <c r="A95" s="59">
        <v>43172</v>
      </c>
      <c r="B95" s="51" t="s">
        <v>636</v>
      </c>
      <c r="C95" s="55" t="s">
        <v>381</v>
      </c>
      <c r="D95" s="55" t="s">
        <v>247</v>
      </c>
      <c r="E95" s="103">
        <v>9414684</v>
      </c>
      <c r="F95" s="51" t="s">
        <v>22</v>
      </c>
      <c r="G95" s="53" t="s">
        <v>242</v>
      </c>
      <c r="H95" s="51" t="s">
        <v>117</v>
      </c>
      <c r="I95" s="54" t="s">
        <v>243</v>
      </c>
      <c r="J95" s="55">
        <f t="shared" si="2"/>
        <v>1046.076</v>
      </c>
      <c r="K95" s="55">
        <v>9000</v>
      </c>
    </row>
    <row r="96" spans="1:11" x14ac:dyDescent="0.25">
      <c r="A96" s="59">
        <v>43172</v>
      </c>
      <c r="B96" s="51" t="s">
        <v>375</v>
      </c>
      <c r="C96" s="55" t="s">
        <v>382</v>
      </c>
      <c r="D96" s="55" t="s">
        <v>247</v>
      </c>
      <c r="E96" s="103">
        <v>317813</v>
      </c>
      <c r="F96" s="51" t="s">
        <v>22</v>
      </c>
      <c r="G96" s="53" t="s">
        <v>242</v>
      </c>
      <c r="H96" s="51" t="s">
        <v>117</v>
      </c>
      <c r="I96" s="54" t="s">
        <v>243</v>
      </c>
      <c r="J96" s="55">
        <f t="shared" si="2"/>
        <v>35.312555555555555</v>
      </c>
      <c r="K96" s="55">
        <v>9000</v>
      </c>
    </row>
    <row r="97" spans="1:11" x14ac:dyDescent="0.25">
      <c r="A97" s="59">
        <v>43173</v>
      </c>
      <c r="B97" s="51" t="s">
        <v>541</v>
      </c>
      <c r="C97" s="54" t="s">
        <v>382</v>
      </c>
      <c r="D97" s="54" t="s">
        <v>434</v>
      </c>
      <c r="E97" s="103">
        <v>203400</v>
      </c>
      <c r="F97" s="51" t="s">
        <v>540</v>
      </c>
      <c r="G97" s="53" t="s">
        <v>242</v>
      </c>
      <c r="H97" s="51" t="s">
        <v>416</v>
      </c>
      <c r="I97" s="54" t="s">
        <v>243</v>
      </c>
      <c r="J97" s="55">
        <f>E97/9399</f>
        <v>21.64060006383658</v>
      </c>
      <c r="K97" s="55">
        <v>9399</v>
      </c>
    </row>
    <row r="98" spans="1:11" x14ac:dyDescent="0.25">
      <c r="A98" s="59">
        <v>43173</v>
      </c>
      <c r="B98" s="51" t="s">
        <v>542</v>
      </c>
      <c r="C98" s="51" t="s">
        <v>381</v>
      </c>
      <c r="D98" s="54" t="s">
        <v>247</v>
      </c>
      <c r="E98" s="103">
        <v>-12050000</v>
      </c>
      <c r="F98" s="51" t="s">
        <v>540</v>
      </c>
      <c r="G98" s="53" t="s">
        <v>242</v>
      </c>
      <c r="H98" s="51" t="s">
        <v>416</v>
      </c>
      <c r="I98" s="54" t="s">
        <v>543</v>
      </c>
      <c r="J98" s="55">
        <f>E98/9399</f>
        <v>-1282.051282051282</v>
      </c>
      <c r="K98" s="55">
        <v>9399</v>
      </c>
    </row>
    <row r="99" spans="1:11" x14ac:dyDescent="0.25">
      <c r="A99" s="168">
        <v>43174</v>
      </c>
      <c r="B99" s="55" t="s">
        <v>282</v>
      </c>
      <c r="C99" s="55" t="s">
        <v>240</v>
      </c>
      <c r="D99" s="51" t="s">
        <v>245</v>
      </c>
      <c r="E99" s="105">
        <v>17000</v>
      </c>
      <c r="F99" s="51" t="s">
        <v>52</v>
      </c>
      <c r="G99" s="53" t="s">
        <v>242</v>
      </c>
      <c r="H99" s="51" t="s">
        <v>100</v>
      </c>
      <c r="I99" s="54" t="s">
        <v>243</v>
      </c>
      <c r="J99" s="55">
        <f t="shared" ref="J99:J130" si="3">E99/9000</f>
        <v>1.8888888888888888</v>
      </c>
      <c r="K99" s="55">
        <v>9000</v>
      </c>
    </row>
    <row r="100" spans="1:11" x14ac:dyDescent="0.25">
      <c r="A100" s="59">
        <v>43174</v>
      </c>
      <c r="B100" s="51" t="s">
        <v>118</v>
      </c>
      <c r="C100" s="51" t="s">
        <v>240</v>
      </c>
      <c r="D100" s="51" t="s">
        <v>434</v>
      </c>
      <c r="E100" s="103">
        <v>200000</v>
      </c>
      <c r="F100" s="51" t="s">
        <v>11</v>
      </c>
      <c r="G100" s="53" t="s">
        <v>242</v>
      </c>
      <c r="H100" s="51" t="s">
        <v>130</v>
      </c>
      <c r="I100" s="54" t="s">
        <v>243</v>
      </c>
      <c r="J100" s="55">
        <f t="shared" si="3"/>
        <v>22.222222222222221</v>
      </c>
      <c r="K100" s="55">
        <v>9000</v>
      </c>
    </row>
    <row r="101" spans="1:11" x14ac:dyDescent="0.25">
      <c r="A101" s="59">
        <v>43175</v>
      </c>
      <c r="B101" s="51" t="s">
        <v>439</v>
      </c>
      <c r="C101" s="55" t="s">
        <v>381</v>
      </c>
      <c r="D101" s="55" t="s">
        <v>247</v>
      </c>
      <c r="E101" s="103">
        <v>8231788</v>
      </c>
      <c r="F101" s="51" t="s">
        <v>22</v>
      </c>
      <c r="G101" s="53" t="s">
        <v>242</v>
      </c>
      <c r="H101" s="51" t="s">
        <v>117</v>
      </c>
      <c r="I101" s="54" t="s">
        <v>243</v>
      </c>
      <c r="J101" s="55">
        <f t="shared" si="3"/>
        <v>914.64311111111112</v>
      </c>
      <c r="K101" s="55">
        <v>9000</v>
      </c>
    </row>
    <row r="102" spans="1:11" x14ac:dyDescent="0.25">
      <c r="A102" s="168">
        <v>43176</v>
      </c>
      <c r="B102" s="55" t="s">
        <v>283</v>
      </c>
      <c r="C102" s="55" t="s">
        <v>240</v>
      </c>
      <c r="D102" s="51" t="s">
        <v>326</v>
      </c>
      <c r="E102" s="105">
        <v>5000</v>
      </c>
      <c r="F102" s="51" t="s">
        <v>52</v>
      </c>
      <c r="G102" s="53" t="s">
        <v>242</v>
      </c>
      <c r="H102" s="51" t="s">
        <v>416</v>
      </c>
      <c r="I102" s="54" t="s">
        <v>243</v>
      </c>
      <c r="J102" s="55">
        <f t="shared" si="3"/>
        <v>0.55555555555555558</v>
      </c>
      <c r="K102" s="55">
        <v>9000</v>
      </c>
    </row>
    <row r="103" spans="1:11" x14ac:dyDescent="0.25">
      <c r="A103" s="168">
        <v>43176</v>
      </c>
      <c r="B103" s="55" t="s">
        <v>284</v>
      </c>
      <c r="C103" s="55" t="s">
        <v>355</v>
      </c>
      <c r="D103" s="51" t="s">
        <v>326</v>
      </c>
      <c r="E103" s="105">
        <v>20000</v>
      </c>
      <c r="F103" s="51" t="s">
        <v>52</v>
      </c>
      <c r="G103" s="53" t="s">
        <v>242</v>
      </c>
      <c r="H103" s="51" t="s">
        <v>416</v>
      </c>
      <c r="I103" s="54" t="s">
        <v>243</v>
      </c>
      <c r="J103" s="55">
        <f t="shared" si="3"/>
        <v>2.2222222222222223</v>
      </c>
      <c r="K103" s="55">
        <v>9000</v>
      </c>
    </row>
    <row r="104" spans="1:11" x14ac:dyDescent="0.25">
      <c r="A104" s="86">
        <v>43176</v>
      </c>
      <c r="B104" s="51" t="s">
        <v>359</v>
      </c>
      <c r="C104" s="51" t="s">
        <v>240</v>
      </c>
      <c r="D104" s="51" t="s">
        <v>326</v>
      </c>
      <c r="E104" s="105">
        <v>10000</v>
      </c>
      <c r="F104" s="55" t="s">
        <v>316</v>
      </c>
      <c r="G104" s="53" t="s">
        <v>242</v>
      </c>
      <c r="H104" s="51" t="s">
        <v>175</v>
      </c>
      <c r="I104" s="54" t="s">
        <v>243</v>
      </c>
      <c r="J104" s="55">
        <f t="shared" si="3"/>
        <v>1.1111111111111112</v>
      </c>
      <c r="K104" s="55">
        <v>9000</v>
      </c>
    </row>
    <row r="105" spans="1:11" x14ac:dyDescent="0.25">
      <c r="A105" s="86">
        <v>43176</v>
      </c>
      <c r="B105" s="51" t="s">
        <v>360</v>
      </c>
      <c r="C105" s="51" t="s">
        <v>240</v>
      </c>
      <c r="D105" s="51" t="s">
        <v>326</v>
      </c>
      <c r="E105" s="105">
        <v>40000</v>
      </c>
      <c r="F105" s="55" t="s">
        <v>316</v>
      </c>
      <c r="G105" s="53" t="s">
        <v>242</v>
      </c>
      <c r="H105" s="51" t="s">
        <v>175</v>
      </c>
      <c r="I105" s="54" t="s">
        <v>243</v>
      </c>
      <c r="J105" s="55">
        <f t="shared" si="3"/>
        <v>4.4444444444444446</v>
      </c>
      <c r="K105" s="55">
        <v>9000</v>
      </c>
    </row>
    <row r="106" spans="1:11" x14ac:dyDescent="0.25">
      <c r="A106" s="86">
        <v>43176</v>
      </c>
      <c r="B106" s="51" t="s">
        <v>361</v>
      </c>
      <c r="C106" s="51" t="s">
        <v>240</v>
      </c>
      <c r="D106" s="51" t="s">
        <v>326</v>
      </c>
      <c r="E106" s="105">
        <v>145000</v>
      </c>
      <c r="F106" s="55" t="s">
        <v>316</v>
      </c>
      <c r="G106" s="53" t="s">
        <v>242</v>
      </c>
      <c r="H106" s="51" t="s">
        <v>175</v>
      </c>
      <c r="I106" s="54" t="s">
        <v>243</v>
      </c>
      <c r="J106" s="55">
        <f t="shared" si="3"/>
        <v>16.111111111111111</v>
      </c>
      <c r="K106" s="55">
        <v>9000</v>
      </c>
    </row>
    <row r="107" spans="1:11" x14ac:dyDescent="0.25">
      <c r="A107" s="86">
        <v>43176</v>
      </c>
      <c r="B107" s="51" t="s">
        <v>362</v>
      </c>
      <c r="C107" s="51" t="s">
        <v>248</v>
      </c>
      <c r="D107" s="51" t="s">
        <v>326</v>
      </c>
      <c r="E107" s="105">
        <v>200000</v>
      </c>
      <c r="F107" s="55" t="s">
        <v>316</v>
      </c>
      <c r="G107" s="53" t="s">
        <v>242</v>
      </c>
      <c r="H107" s="51" t="s">
        <v>175</v>
      </c>
      <c r="I107" s="54" t="s">
        <v>243</v>
      </c>
      <c r="J107" s="55">
        <f t="shared" si="3"/>
        <v>22.222222222222221</v>
      </c>
      <c r="K107" s="55">
        <v>9000</v>
      </c>
    </row>
    <row r="108" spans="1:11" x14ac:dyDescent="0.25">
      <c r="A108" s="86">
        <v>43176</v>
      </c>
      <c r="B108" s="51" t="s">
        <v>313</v>
      </c>
      <c r="C108" s="55" t="s">
        <v>240</v>
      </c>
      <c r="D108" s="51" t="s">
        <v>326</v>
      </c>
      <c r="E108" s="105">
        <v>250000</v>
      </c>
      <c r="F108" s="55" t="s">
        <v>316</v>
      </c>
      <c r="G108" s="53" t="s">
        <v>242</v>
      </c>
      <c r="H108" s="51" t="s">
        <v>175</v>
      </c>
      <c r="I108" s="54" t="s">
        <v>243</v>
      </c>
      <c r="J108" s="55">
        <f t="shared" si="3"/>
        <v>27.777777777777779</v>
      </c>
      <c r="K108" s="55">
        <v>9000</v>
      </c>
    </row>
    <row r="109" spans="1:11" x14ac:dyDescent="0.25">
      <c r="A109" s="86">
        <v>43176</v>
      </c>
      <c r="B109" s="51" t="s">
        <v>363</v>
      </c>
      <c r="C109" s="51" t="s">
        <v>248</v>
      </c>
      <c r="D109" s="51" t="s">
        <v>326</v>
      </c>
      <c r="E109" s="105">
        <v>300000</v>
      </c>
      <c r="F109" s="55" t="s">
        <v>316</v>
      </c>
      <c r="G109" s="53" t="s">
        <v>242</v>
      </c>
      <c r="H109" s="51" t="s">
        <v>175</v>
      </c>
      <c r="I109" s="54" t="s">
        <v>243</v>
      </c>
      <c r="J109" s="55">
        <f t="shared" si="3"/>
        <v>33.333333333333336</v>
      </c>
      <c r="K109" s="55">
        <v>9000</v>
      </c>
    </row>
    <row r="110" spans="1:11" x14ac:dyDescent="0.25">
      <c r="A110" s="86">
        <v>43176</v>
      </c>
      <c r="B110" s="51" t="s">
        <v>364</v>
      </c>
      <c r="C110" s="55" t="s">
        <v>248</v>
      </c>
      <c r="D110" s="51" t="s">
        <v>326</v>
      </c>
      <c r="E110" s="105">
        <v>250000</v>
      </c>
      <c r="F110" s="55" t="s">
        <v>316</v>
      </c>
      <c r="G110" s="53" t="s">
        <v>242</v>
      </c>
      <c r="H110" s="51" t="s">
        <v>175</v>
      </c>
      <c r="I110" s="54" t="s">
        <v>243</v>
      </c>
      <c r="J110" s="55">
        <f t="shared" si="3"/>
        <v>27.777777777777779</v>
      </c>
      <c r="K110" s="55">
        <v>9000</v>
      </c>
    </row>
    <row r="111" spans="1:11" x14ac:dyDescent="0.25">
      <c r="A111" s="86">
        <v>43176</v>
      </c>
      <c r="B111" s="51" t="s">
        <v>365</v>
      </c>
      <c r="C111" s="51" t="s">
        <v>248</v>
      </c>
      <c r="D111" s="55" t="s">
        <v>326</v>
      </c>
      <c r="E111" s="105">
        <v>250000</v>
      </c>
      <c r="F111" s="55" t="s">
        <v>316</v>
      </c>
      <c r="G111" s="53" t="s">
        <v>242</v>
      </c>
      <c r="H111" s="51" t="s">
        <v>175</v>
      </c>
      <c r="I111" s="54" t="s">
        <v>243</v>
      </c>
      <c r="J111" s="55">
        <f t="shared" si="3"/>
        <v>27.777777777777779</v>
      </c>
      <c r="K111" s="55">
        <v>9000</v>
      </c>
    </row>
    <row r="112" spans="1:11" x14ac:dyDescent="0.25">
      <c r="A112" s="86">
        <v>43176</v>
      </c>
      <c r="B112" s="51" t="s">
        <v>366</v>
      </c>
      <c r="C112" s="55" t="s">
        <v>372</v>
      </c>
      <c r="D112" s="55" t="s">
        <v>326</v>
      </c>
      <c r="E112" s="105">
        <v>45000</v>
      </c>
      <c r="F112" s="55" t="s">
        <v>316</v>
      </c>
      <c r="G112" s="53" t="s">
        <v>242</v>
      </c>
      <c r="H112" s="51" t="s">
        <v>175</v>
      </c>
      <c r="I112" s="54" t="s">
        <v>243</v>
      </c>
      <c r="J112" s="55">
        <f t="shared" si="3"/>
        <v>5</v>
      </c>
      <c r="K112" s="55">
        <v>9000</v>
      </c>
    </row>
    <row r="113" spans="1:11" x14ac:dyDescent="0.25">
      <c r="A113" s="86">
        <v>43176</v>
      </c>
      <c r="B113" s="51" t="s">
        <v>367</v>
      </c>
      <c r="C113" s="55" t="s">
        <v>240</v>
      </c>
      <c r="D113" s="55" t="s">
        <v>326</v>
      </c>
      <c r="E113" s="105">
        <v>30000</v>
      </c>
      <c r="F113" s="55" t="s">
        <v>316</v>
      </c>
      <c r="G113" s="53" t="s">
        <v>242</v>
      </c>
      <c r="H113" s="51" t="s">
        <v>175</v>
      </c>
      <c r="I113" s="54" t="s">
        <v>243</v>
      </c>
      <c r="J113" s="55">
        <f t="shared" si="3"/>
        <v>3.3333333333333335</v>
      </c>
      <c r="K113" s="55">
        <v>9000</v>
      </c>
    </row>
    <row r="114" spans="1:11" x14ac:dyDescent="0.25">
      <c r="A114" s="59">
        <v>43176</v>
      </c>
      <c r="B114" s="51" t="s">
        <v>23</v>
      </c>
      <c r="C114" s="55" t="s">
        <v>240</v>
      </c>
      <c r="D114" s="55" t="s">
        <v>247</v>
      </c>
      <c r="E114" s="103">
        <v>160000</v>
      </c>
      <c r="F114" s="51" t="s">
        <v>22</v>
      </c>
      <c r="G114" s="53" t="s">
        <v>242</v>
      </c>
      <c r="H114" s="51" t="s">
        <v>119</v>
      </c>
      <c r="I114" s="54" t="s">
        <v>243</v>
      </c>
      <c r="J114" s="55">
        <f t="shared" si="3"/>
        <v>17.777777777777779</v>
      </c>
      <c r="K114" s="55">
        <v>9000</v>
      </c>
    </row>
    <row r="115" spans="1:11" x14ac:dyDescent="0.25">
      <c r="A115" s="86">
        <v>43177</v>
      </c>
      <c r="B115" s="51" t="s">
        <v>371</v>
      </c>
      <c r="C115" s="55" t="s">
        <v>240</v>
      </c>
      <c r="D115" s="55" t="s">
        <v>241</v>
      </c>
      <c r="E115" s="105">
        <v>60000</v>
      </c>
      <c r="F115" s="55" t="s">
        <v>316</v>
      </c>
      <c r="G115" s="53" t="s">
        <v>242</v>
      </c>
      <c r="H115" s="51" t="s">
        <v>175</v>
      </c>
      <c r="I115" s="54" t="s">
        <v>243</v>
      </c>
      <c r="J115" s="55">
        <f t="shared" si="3"/>
        <v>6.666666666666667</v>
      </c>
      <c r="K115" s="55">
        <v>9000</v>
      </c>
    </row>
    <row r="116" spans="1:11" x14ac:dyDescent="0.25">
      <c r="A116" s="86">
        <v>43177</v>
      </c>
      <c r="B116" s="51" t="s">
        <v>368</v>
      </c>
      <c r="C116" s="51" t="s">
        <v>372</v>
      </c>
      <c r="D116" s="51" t="s">
        <v>241</v>
      </c>
      <c r="E116" s="105">
        <v>43000</v>
      </c>
      <c r="F116" s="55" t="s">
        <v>316</v>
      </c>
      <c r="G116" s="53" t="s">
        <v>242</v>
      </c>
      <c r="H116" s="51" t="s">
        <v>175</v>
      </c>
      <c r="I116" s="54" t="s">
        <v>243</v>
      </c>
      <c r="J116" s="55">
        <f t="shared" si="3"/>
        <v>4.7777777777777777</v>
      </c>
      <c r="K116" s="55">
        <v>9000</v>
      </c>
    </row>
    <row r="117" spans="1:11" x14ac:dyDescent="0.25">
      <c r="A117" s="86">
        <v>43177</v>
      </c>
      <c r="B117" s="51" t="s">
        <v>369</v>
      </c>
      <c r="C117" s="51" t="s">
        <v>240</v>
      </c>
      <c r="D117" s="51" t="s">
        <v>241</v>
      </c>
      <c r="E117" s="105">
        <v>60000</v>
      </c>
      <c r="F117" s="55" t="s">
        <v>316</v>
      </c>
      <c r="G117" s="53" t="s">
        <v>242</v>
      </c>
      <c r="H117" s="51" t="s">
        <v>175</v>
      </c>
      <c r="I117" s="54" t="s">
        <v>243</v>
      </c>
      <c r="J117" s="55">
        <f t="shared" si="3"/>
        <v>6.666666666666667</v>
      </c>
      <c r="K117" s="55">
        <v>9000</v>
      </c>
    </row>
    <row r="118" spans="1:11" x14ac:dyDescent="0.25">
      <c r="A118" s="86">
        <v>43177</v>
      </c>
      <c r="B118" s="51" t="s">
        <v>370</v>
      </c>
      <c r="C118" s="51" t="s">
        <v>248</v>
      </c>
      <c r="D118" s="51" t="s">
        <v>326</v>
      </c>
      <c r="E118" s="105">
        <v>200000</v>
      </c>
      <c r="F118" s="55" t="s">
        <v>316</v>
      </c>
      <c r="G118" s="53" t="s">
        <v>242</v>
      </c>
      <c r="H118" s="51" t="s">
        <v>175</v>
      </c>
      <c r="I118" s="54" t="s">
        <v>243</v>
      </c>
      <c r="J118" s="55">
        <f t="shared" si="3"/>
        <v>22.222222222222221</v>
      </c>
      <c r="K118" s="55">
        <v>9000</v>
      </c>
    </row>
    <row r="119" spans="1:11" x14ac:dyDescent="0.25">
      <c r="A119" s="86">
        <v>43177</v>
      </c>
      <c r="B119" s="51" t="s">
        <v>314</v>
      </c>
      <c r="C119" s="51" t="s">
        <v>246</v>
      </c>
      <c r="D119" s="51" t="s">
        <v>434</v>
      </c>
      <c r="E119" s="105">
        <v>20000</v>
      </c>
      <c r="F119" s="55" t="s">
        <v>316</v>
      </c>
      <c r="G119" s="53" t="s">
        <v>242</v>
      </c>
      <c r="H119" s="51" t="s">
        <v>175</v>
      </c>
      <c r="I119" s="54" t="s">
        <v>243</v>
      </c>
      <c r="J119" s="55">
        <f t="shared" si="3"/>
        <v>2.2222222222222223</v>
      </c>
      <c r="K119" s="55">
        <v>9000</v>
      </c>
    </row>
    <row r="120" spans="1:11" x14ac:dyDescent="0.25">
      <c r="A120" s="86">
        <v>43178</v>
      </c>
      <c r="B120" s="55" t="s">
        <v>250</v>
      </c>
      <c r="C120" s="51" t="s">
        <v>240</v>
      </c>
      <c r="D120" s="54" t="s">
        <v>241</v>
      </c>
      <c r="E120" s="105">
        <v>30000</v>
      </c>
      <c r="F120" s="51" t="s">
        <v>14</v>
      </c>
      <c r="G120" s="53" t="s">
        <v>242</v>
      </c>
      <c r="H120" s="51" t="s">
        <v>97</v>
      </c>
      <c r="I120" s="54" t="s">
        <v>243</v>
      </c>
      <c r="J120" s="55">
        <f t="shared" si="3"/>
        <v>3.3333333333333335</v>
      </c>
      <c r="K120" s="55">
        <v>9000</v>
      </c>
    </row>
    <row r="121" spans="1:11" x14ac:dyDescent="0.25">
      <c r="A121" s="168">
        <v>43178</v>
      </c>
      <c r="B121" s="55" t="s">
        <v>282</v>
      </c>
      <c r="C121" s="55" t="s">
        <v>240</v>
      </c>
      <c r="D121" s="51" t="s">
        <v>245</v>
      </c>
      <c r="E121" s="105">
        <v>17000</v>
      </c>
      <c r="F121" s="56" t="s">
        <v>52</v>
      </c>
      <c r="G121" s="53" t="s">
        <v>242</v>
      </c>
      <c r="H121" s="51" t="s">
        <v>100</v>
      </c>
      <c r="I121" s="54" t="s">
        <v>243</v>
      </c>
      <c r="J121" s="55">
        <f t="shared" si="3"/>
        <v>1.8888888888888888</v>
      </c>
      <c r="K121" s="55">
        <v>9000</v>
      </c>
    </row>
    <row r="122" spans="1:11" x14ac:dyDescent="0.25">
      <c r="A122" s="168">
        <v>43178</v>
      </c>
      <c r="B122" s="51" t="s">
        <v>143</v>
      </c>
      <c r="C122" s="55" t="s">
        <v>248</v>
      </c>
      <c r="D122" s="51" t="s">
        <v>245</v>
      </c>
      <c r="E122" s="105">
        <v>500000</v>
      </c>
      <c r="F122" s="56" t="s">
        <v>52</v>
      </c>
      <c r="G122" s="53" t="s">
        <v>242</v>
      </c>
      <c r="H122" s="51" t="s">
        <v>144</v>
      </c>
      <c r="I122" s="54" t="s">
        <v>243</v>
      </c>
      <c r="J122" s="55">
        <f t="shared" si="3"/>
        <v>55.555555555555557</v>
      </c>
      <c r="K122" s="55">
        <v>9000</v>
      </c>
    </row>
    <row r="123" spans="1:11" x14ac:dyDescent="0.25">
      <c r="A123" s="86">
        <v>43178</v>
      </c>
      <c r="B123" s="55" t="s">
        <v>391</v>
      </c>
      <c r="C123" s="55" t="s">
        <v>240</v>
      </c>
      <c r="D123" s="51" t="s">
        <v>392</v>
      </c>
      <c r="E123" s="106">
        <v>10000</v>
      </c>
      <c r="F123" s="51" t="s">
        <v>27</v>
      </c>
      <c r="G123" s="53" t="s">
        <v>242</v>
      </c>
      <c r="H123" s="51" t="s">
        <v>102</v>
      </c>
      <c r="I123" s="54" t="s">
        <v>243</v>
      </c>
      <c r="J123" s="55">
        <f t="shared" si="3"/>
        <v>1.1111111111111112</v>
      </c>
      <c r="K123" s="55">
        <v>9000</v>
      </c>
    </row>
    <row r="124" spans="1:11" x14ac:dyDescent="0.25">
      <c r="A124" s="86">
        <v>43178</v>
      </c>
      <c r="B124" s="55" t="s">
        <v>244</v>
      </c>
      <c r="C124" s="51" t="s">
        <v>240</v>
      </c>
      <c r="D124" s="51" t="s">
        <v>245</v>
      </c>
      <c r="E124" s="23">
        <v>15000</v>
      </c>
      <c r="F124" s="51" t="s">
        <v>34</v>
      </c>
      <c r="G124" s="53" t="s">
        <v>242</v>
      </c>
      <c r="H124" s="51" t="s">
        <v>99</v>
      </c>
      <c r="I124" s="54" t="s">
        <v>243</v>
      </c>
      <c r="J124" s="55">
        <f t="shared" si="3"/>
        <v>1.6666666666666667</v>
      </c>
      <c r="K124" s="55">
        <v>9000</v>
      </c>
    </row>
    <row r="125" spans="1:11" x14ac:dyDescent="0.25">
      <c r="A125" s="86">
        <v>43178</v>
      </c>
      <c r="B125" s="55" t="s">
        <v>286</v>
      </c>
      <c r="C125" s="51" t="s">
        <v>240</v>
      </c>
      <c r="D125" s="51" t="s">
        <v>245</v>
      </c>
      <c r="E125" s="23">
        <v>5000</v>
      </c>
      <c r="F125" s="51" t="s">
        <v>34</v>
      </c>
      <c r="G125" s="53" t="s">
        <v>242</v>
      </c>
      <c r="H125" s="51" t="s">
        <v>132</v>
      </c>
      <c r="I125" s="54" t="s">
        <v>243</v>
      </c>
      <c r="J125" s="55">
        <f t="shared" si="3"/>
        <v>0.55555555555555558</v>
      </c>
      <c r="K125" s="55">
        <v>9000</v>
      </c>
    </row>
    <row r="126" spans="1:11" x14ac:dyDescent="0.25">
      <c r="A126" s="59">
        <v>43178</v>
      </c>
      <c r="B126" s="51" t="s">
        <v>121</v>
      </c>
      <c r="C126" s="51" t="s">
        <v>240</v>
      </c>
      <c r="D126" s="51" t="s">
        <v>434</v>
      </c>
      <c r="E126" s="103">
        <v>360000</v>
      </c>
      <c r="F126" s="51" t="s">
        <v>11</v>
      </c>
      <c r="G126" s="53" t="s">
        <v>242</v>
      </c>
      <c r="H126" s="51" t="s">
        <v>134</v>
      </c>
      <c r="I126" s="54" t="s">
        <v>243</v>
      </c>
      <c r="J126" s="55">
        <f t="shared" si="3"/>
        <v>40</v>
      </c>
      <c r="K126" s="55">
        <v>9000</v>
      </c>
    </row>
    <row r="127" spans="1:11" x14ac:dyDescent="0.25">
      <c r="A127" s="59">
        <v>43178</v>
      </c>
      <c r="B127" s="51" t="s">
        <v>122</v>
      </c>
      <c r="C127" s="55" t="s">
        <v>249</v>
      </c>
      <c r="D127" s="51" t="s">
        <v>434</v>
      </c>
      <c r="E127" s="103">
        <v>160000</v>
      </c>
      <c r="F127" s="51" t="s">
        <v>11</v>
      </c>
      <c r="G127" s="53" t="s">
        <v>242</v>
      </c>
      <c r="H127" s="51" t="s">
        <v>136</v>
      </c>
      <c r="I127" s="54" t="s">
        <v>243</v>
      </c>
      <c r="J127" s="55">
        <f t="shared" si="3"/>
        <v>17.777777777777779</v>
      </c>
      <c r="K127" s="55">
        <v>9000</v>
      </c>
    </row>
    <row r="128" spans="1:11" x14ac:dyDescent="0.25">
      <c r="A128" s="59">
        <v>43178</v>
      </c>
      <c r="B128" s="51" t="s">
        <v>123</v>
      </c>
      <c r="C128" s="55" t="s">
        <v>249</v>
      </c>
      <c r="D128" s="51" t="s">
        <v>434</v>
      </c>
      <c r="E128" s="104">
        <v>160000</v>
      </c>
      <c r="F128" s="51" t="s">
        <v>11</v>
      </c>
      <c r="G128" s="53" t="s">
        <v>242</v>
      </c>
      <c r="H128" s="51" t="s">
        <v>152</v>
      </c>
      <c r="I128" s="54" t="s">
        <v>243</v>
      </c>
      <c r="J128" s="55">
        <f t="shared" si="3"/>
        <v>17.777777777777779</v>
      </c>
      <c r="K128" s="55">
        <v>9000</v>
      </c>
    </row>
    <row r="129" spans="1:11" x14ac:dyDescent="0.25">
      <c r="A129" s="59">
        <v>43178</v>
      </c>
      <c r="B129" s="51" t="s">
        <v>124</v>
      </c>
      <c r="C129" s="55" t="s">
        <v>246</v>
      </c>
      <c r="D129" s="55" t="s">
        <v>434</v>
      </c>
      <c r="E129" s="103">
        <v>40000</v>
      </c>
      <c r="F129" s="51" t="s">
        <v>11</v>
      </c>
      <c r="G129" s="53" t="s">
        <v>242</v>
      </c>
      <c r="H129" s="51" t="s">
        <v>156</v>
      </c>
      <c r="I129" s="54" t="s">
        <v>243</v>
      </c>
      <c r="J129" s="55">
        <f t="shared" si="3"/>
        <v>4.4444444444444446</v>
      </c>
      <c r="K129" s="55">
        <v>9000</v>
      </c>
    </row>
    <row r="130" spans="1:11" x14ac:dyDescent="0.25">
      <c r="A130" s="59">
        <v>43178</v>
      </c>
      <c r="B130" s="51" t="s">
        <v>217</v>
      </c>
      <c r="C130" s="55" t="s">
        <v>436</v>
      </c>
      <c r="D130" s="51" t="s">
        <v>434</v>
      </c>
      <c r="E130" s="104">
        <v>1000000</v>
      </c>
      <c r="F130" s="51" t="s">
        <v>11</v>
      </c>
      <c r="G130" s="53" t="s">
        <v>242</v>
      </c>
      <c r="H130" s="51" t="s">
        <v>157</v>
      </c>
      <c r="I130" s="54" t="s">
        <v>243</v>
      </c>
      <c r="J130" s="55">
        <f t="shared" si="3"/>
        <v>111.11111111111111</v>
      </c>
      <c r="K130" s="55">
        <v>9000</v>
      </c>
    </row>
    <row r="131" spans="1:11" x14ac:dyDescent="0.25">
      <c r="A131" s="59">
        <v>43178</v>
      </c>
      <c r="B131" s="51" t="s">
        <v>125</v>
      </c>
      <c r="C131" s="55" t="s">
        <v>514</v>
      </c>
      <c r="D131" s="51" t="s">
        <v>434</v>
      </c>
      <c r="E131" s="104">
        <v>3000000</v>
      </c>
      <c r="F131" s="51" t="s">
        <v>11</v>
      </c>
      <c r="G131" s="53" t="s">
        <v>242</v>
      </c>
      <c r="H131" s="51" t="s">
        <v>158</v>
      </c>
      <c r="I131" s="54" t="s">
        <v>243</v>
      </c>
      <c r="J131" s="55">
        <f t="shared" ref="J131:J162" si="4">E131/9000</f>
        <v>333.33333333333331</v>
      </c>
      <c r="K131" s="55">
        <v>9000</v>
      </c>
    </row>
    <row r="132" spans="1:11" x14ac:dyDescent="0.25">
      <c r="A132" s="59">
        <v>43178</v>
      </c>
      <c r="B132" s="51" t="s">
        <v>515</v>
      </c>
      <c r="C132" s="55" t="s">
        <v>516</v>
      </c>
      <c r="D132" s="55" t="s">
        <v>434</v>
      </c>
      <c r="E132" s="104">
        <v>1500000</v>
      </c>
      <c r="F132" s="51" t="s">
        <v>11</v>
      </c>
      <c r="G132" s="53" t="s">
        <v>242</v>
      </c>
      <c r="H132" s="51" t="s">
        <v>159</v>
      </c>
      <c r="I132" s="54" t="s">
        <v>243</v>
      </c>
      <c r="J132" s="55">
        <f t="shared" si="4"/>
        <v>166.66666666666666</v>
      </c>
      <c r="K132" s="55">
        <v>9000</v>
      </c>
    </row>
    <row r="133" spans="1:11" x14ac:dyDescent="0.25">
      <c r="A133" s="59">
        <v>43178</v>
      </c>
      <c r="B133" s="51" t="s">
        <v>135</v>
      </c>
      <c r="C133" s="55" t="s">
        <v>513</v>
      </c>
      <c r="D133" s="55" t="s">
        <v>434</v>
      </c>
      <c r="E133" s="103">
        <v>34000</v>
      </c>
      <c r="F133" s="51" t="s">
        <v>11</v>
      </c>
      <c r="G133" s="53" t="s">
        <v>242</v>
      </c>
      <c r="H133" s="51" t="s">
        <v>169</v>
      </c>
      <c r="I133" s="54" t="s">
        <v>243</v>
      </c>
      <c r="J133" s="55">
        <f t="shared" si="4"/>
        <v>3.7777777777777777</v>
      </c>
      <c r="K133" s="55">
        <v>9000</v>
      </c>
    </row>
    <row r="134" spans="1:11" x14ac:dyDescent="0.25">
      <c r="A134" s="59">
        <v>43178</v>
      </c>
      <c r="B134" s="51" t="s">
        <v>114</v>
      </c>
      <c r="C134" s="55" t="s">
        <v>399</v>
      </c>
      <c r="D134" s="55" t="s">
        <v>434</v>
      </c>
      <c r="E134" s="104">
        <v>400000</v>
      </c>
      <c r="F134" s="51" t="s">
        <v>11</v>
      </c>
      <c r="G134" s="53" t="s">
        <v>242</v>
      </c>
      <c r="H134" s="51" t="s">
        <v>171</v>
      </c>
      <c r="I134" s="54" t="s">
        <v>243</v>
      </c>
      <c r="J134" s="55">
        <f t="shared" si="4"/>
        <v>44.444444444444443</v>
      </c>
      <c r="K134" s="55">
        <v>9000</v>
      </c>
    </row>
    <row r="135" spans="1:11" x14ac:dyDescent="0.25">
      <c r="A135" s="59">
        <v>43178</v>
      </c>
      <c r="B135" s="51" t="s">
        <v>138</v>
      </c>
      <c r="C135" s="55" t="s">
        <v>246</v>
      </c>
      <c r="D135" s="55" t="s">
        <v>434</v>
      </c>
      <c r="E135" s="104">
        <v>20000</v>
      </c>
      <c r="F135" s="51" t="s">
        <v>11</v>
      </c>
      <c r="G135" s="53" t="s">
        <v>242</v>
      </c>
      <c r="H135" s="51" t="s">
        <v>173</v>
      </c>
      <c r="I135" s="54" t="s">
        <v>243</v>
      </c>
      <c r="J135" s="55">
        <f t="shared" si="4"/>
        <v>2.2222222222222223</v>
      </c>
      <c r="K135" s="55">
        <v>9000</v>
      </c>
    </row>
    <row r="136" spans="1:11" x14ac:dyDescent="0.25">
      <c r="A136" s="59">
        <v>43178</v>
      </c>
      <c r="B136" s="51" t="s">
        <v>139</v>
      </c>
      <c r="C136" s="55" t="s">
        <v>240</v>
      </c>
      <c r="D136" s="55" t="s">
        <v>434</v>
      </c>
      <c r="E136" s="103">
        <v>70000</v>
      </c>
      <c r="F136" s="51" t="s">
        <v>11</v>
      </c>
      <c r="G136" s="53" t="s">
        <v>242</v>
      </c>
      <c r="H136" s="51" t="s">
        <v>188</v>
      </c>
      <c r="I136" s="54" t="s">
        <v>243</v>
      </c>
      <c r="J136" s="55">
        <f t="shared" si="4"/>
        <v>7.7777777777777777</v>
      </c>
      <c r="K136" s="55">
        <v>9000</v>
      </c>
    </row>
    <row r="137" spans="1:11" x14ac:dyDescent="0.25">
      <c r="A137" s="289">
        <v>43178</v>
      </c>
      <c r="B137" s="286" t="s">
        <v>640</v>
      </c>
      <c r="C137" s="284" t="s">
        <v>384</v>
      </c>
      <c r="D137" s="284" t="s">
        <v>435</v>
      </c>
      <c r="E137" s="288">
        <v>19062400</v>
      </c>
      <c r="F137" s="287" t="s">
        <v>519</v>
      </c>
      <c r="G137" s="286" t="s">
        <v>242</v>
      </c>
      <c r="H137" s="284" t="s">
        <v>639</v>
      </c>
      <c r="I137" s="287" t="s">
        <v>243</v>
      </c>
      <c r="J137" s="284">
        <f t="shared" si="4"/>
        <v>2118.0444444444443</v>
      </c>
      <c r="K137" s="284">
        <v>9000</v>
      </c>
    </row>
    <row r="138" spans="1:11" x14ac:dyDescent="0.25">
      <c r="A138" s="86">
        <v>43179</v>
      </c>
      <c r="B138" s="55" t="s">
        <v>250</v>
      </c>
      <c r="C138" s="55" t="s">
        <v>240</v>
      </c>
      <c r="D138" s="55" t="s">
        <v>241</v>
      </c>
      <c r="E138" s="105">
        <v>30000</v>
      </c>
      <c r="F138" s="51" t="s">
        <v>14</v>
      </c>
      <c r="G138" s="53" t="s">
        <v>242</v>
      </c>
      <c r="H138" s="51" t="s">
        <v>97</v>
      </c>
      <c r="I138" s="54" t="s">
        <v>243</v>
      </c>
      <c r="J138" s="55">
        <f t="shared" si="4"/>
        <v>3.3333333333333335</v>
      </c>
      <c r="K138" s="55">
        <v>9000</v>
      </c>
    </row>
    <row r="139" spans="1:11" x14ac:dyDescent="0.25">
      <c r="A139" s="168">
        <v>43179</v>
      </c>
      <c r="B139" s="55" t="s">
        <v>282</v>
      </c>
      <c r="C139" s="55" t="s">
        <v>240</v>
      </c>
      <c r="D139" s="51" t="s">
        <v>245</v>
      </c>
      <c r="E139" s="105">
        <v>17000</v>
      </c>
      <c r="F139" s="51" t="s">
        <v>52</v>
      </c>
      <c r="G139" s="53" t="s">
        <v>242</v>
      </c>
      <c r="H139" s="51" t="s">
        <v>100</v>
      </c>
      <c r="I139" s="54" t="s">
        <v>243</v>
      </c>
      <c r="J139" s="55">
        <f t="shared" si="4"/>
        <v>1.8888888888888888</v>
      </c>
      <c r="K139" s="55">
        <v>9000</v>
      </c>
    </row>
    <row r="140" spans="1:11" x14ac:dyDescent="0.25">
      <c r="A140" s="86">
        <v>43179</v>
      </c>
      <c r="B140" s="55" t="s">
        <v>391</v>
      </c>
      <c r="C140" s="55" t="s">
        <v>240</v>
      </c>
      <c r="D140" s="51" t="s">
        <v>392</v>
      </c>
      <c r="E140" s="106">
        <v>10000</v>
      </c>
      <c r="F140" s="51" t="s">
        <v>27</v>
      </c>
      <c r="G140" s="53" t="s">
        <v>242</v>
      </c>
      <c r="H140" s="51" t="s">
        <v>102</v>
      </c>
      <c r="I140" s="54" t="s">
        <v>243</v>
      </c>
      <c r="J140" s="55">
        <f t="shared" si="4"/>
        <v>1.1111111111111112</v>
      </c>
      <c r="K140" s="55">
        <v>9000</v>
      </c>
    </row>
    <row r="141" spans="1:11" x14ac:dyDescent="0.25">
      <c r="A141" s="86">
        <v>43179</v>
      </c>
      <c r="B141" s="55" t="s">
        <v>244</v>
      </c>
      <c r="C141" s="51" t="s">
        <v>240</v>
      </c>
      <c r="D141" s="55" t="s">
        <v>245</v>
      </c>
      <c r="E141" s="23">
        <v>15000</v>
      </c>
      <c r="F141" s="51" t="s">
        <v>34</v>
      </c>
      <c r="G141" s="53" t="s">
        <v>242</v>
      </c>
      <c r="H141" s="51" t="s">
        <v>99</v>
      </c>
      <c r="I141" s="54" t="s">
        <v>243</v>
      </c>
      <c r="J141" s="55">
        <f t="shared" si="4"/>
        <v>1.6666666666666667</v>
      </c>
      <c r="K141" s="55">
        <v>9000</v>
      </c>
    </row>
    <row r="142" spans="1:11" x14ac:dyDescent="0.25">
      <c r="A142" s="86">
        <v>43179</v>
      </c>
      <c r="B142" s="55" t="s">
        <v>287</v>
      </c>
      <c r="C142" s="51" t="s">
        <v>240</v>
      </c>
      <c r="D142" s="55" t="s">
        <v>245</v>
      </c>
      <c r="E142" s="23">
        <v>30000</v>
      </c>
      <c r="F142" s="51" t="s">
        <v>34</v>
      </c>
      <c r="G142" s="53" t="s">
        <v>242</v>
      </c>
      <c r="H142" s="51" t="s">
        <v>146</v>
      </c>
      <c r="I142" s="54" t="s">
        <v>243</v>
      </c>
      <c r="J142" s="55">
        <f t="shared" si="4"/>
        <v>3.3333333333333335</v>
      </c>
      <c r="K142" s="55">
        <v>9000</v>
      </c>
    </row>
    <row r="143" spans="1:11" x14ac:dyDescent="0.25">
      <c r="A143" s="86">
        <v>43179</v>
      </c>
      <c r="B143" s="55" t="s">
        <v>288</v>
      </c>
      <c r="C143" s="51" t="s">
        <v>240</v>
      </c>
      <c r="D143" s="51" t="s">
        <v>245</v>
      </c>
      <c r="E143" s="23">
        <v>70000</v>
      </c>
      <c r="F143" s="51" t="s">
        <v>34</v>
      </c>
      <c r="G143" s="53" t="s">
        <v>242</v>
      </c>
      <c r="H143" s="51" t="s">
        <v>148</v>
      </c>
      <c r="I143" s="54" t="s">
        <v>243</v>
      </c>
      <c r="J143" s="55">
        <f t="shared" si="4"/>
        <v>7.7777777777777777</v>
      </c>
      <c r="K143" s="55">
        <v>9000</v>
      </c>
    </row>
    <row r="144" spans="1:11" x14ac:dyDescent="0.25">
      <c r="A144" s="86">
        <v>43179</v>
      </c>
      <c r="B144" s="55" t="s">
        <v>289</v>
      </c>
      <c r="C144" s="51" t="s">
        <v>240</v>
      </c>
      <c r="D144" s="51" t="s">
        <v>245</v>
      </c>
      <c r="E144" s="23">
        <v>70000</v>
      </c>
      <c r="F144" s="51" t="s">
        <v>34</v>
      </c>
      <c r="G144" s="53" t="s">
        <v>242</v>
      </c>
      <c r="H144" s="51" t="s">
        <v>161</v>
      </c>
      <c r="I144" s="54" t="s">
        <v>243</v>
      </c>
      <c r="J144" s="55">
        <f t="shared" si="4"/>
        <v>7.7777777777777777</v>
      </c>
      <c r="K144" s="55">
        <v>9000</v>
      </c>
    </row>
    <row r="145" spans="1:11" x14ac:dyDescent="0.25">
      <c r="A145" s="86">
        <v>43179</v>
      </c>
      <c r="B145" s="51" t="s">
        <v>356</v>
      </c>
      <c r="C145" s="55" t="s">
        <v>240</v>
      </c>
      <c r="D145" s="51" t="s">
        <v>241</v>
      </c>
      <c r="E145" s="105">
        <v>16000</v>
      </c>
      <c r="F145" s="55" t="s">
        <v>316</v>
      </c>
      <c r="G145" s="53" t="s">
        <v>242</v>
      </c>
      <c r="H145" s="51" t="s">
        <v>84</v>
      </c>
      <c r="I145" s="54" t="s">
        <v>243</v>
      </c>
      <c r="J145" s="55">
        <f t="shared" si="4"/>
        <v>1.7777777777777777</v>
      </c>
      <c r="K145" s="55">
        <v>9000</v>
      </c>
    </row>
    <row r="146" spans="1:11" x14ac:dyDescent="0.25">
      <c r="A146" s="86">
        <v>43179</v>
      </c>
      <c r="B146" s="51" t="s">
        <v>433</v>
      </c>
      <c r="C146" s="55" t="s">
        <v>240</v>
      </c>
      <c r="D146" s="55" t="s">
        <v>241</v>
      </c>
      <c r="E146" s="105">
        <v>85000</v>
      </c>
      <c r="F146" s="55" t="s">
        <v>316</v>
      </c>
      <c r="G146" s="53" t="s">
        <v>242</v>
      </c>
      <c r="H146" s="51" t="s">
        <v>175</v>
      </c>
      <c r="I146" s="54" t="s">
        <v>243</v>
      </c>
      <c r="J146" s="55">
        <f t="shared" si="4"/>
        <v>9.4444444444444446</v>
      </c>
      <c r="K146" s="55">
        <v>9000</v>
      </c>
    </row>
    <row r="147" spans="1:11" x14ac:dyDescent="0.25">
      <c r="A147" s="59">
        <v>43179</v>
      </c>
      <c r="B147" s="51" t="s">
        <v>151</v>
      </c>
      <c r="C147" s="51" t="s">
        <v>246</v>
      </c>
      <c r="D147" s="51" t="s">
        <v>434</v>
      </c>
      <c r="E147" s="103">
        <v>1800000</v>
      </c>
      <c r="F147" s="51" t="s">
        <v>11</v>
      </c>
      <c r="G147" s="53" t="s">
        <v>242</v>
      </c>
      <c r="H147" s="51" t="s">
        <v>190</v>
      </c>
      <c r="I147" s="54" t="s">
        <v>243</v>
      </c>
      <c r="J147" s="55">
        <f t="shared" si="4"/>
        <v>200</v>
      </c>
      <c r="K147" s="55">
        <v>9000</v>
      </c>
    </row>
    <row r="148" spans="1:11" x14ac:dyDescent="0.25">
      <c r="A148" s="59">
        <v>43179</v>
      </c>
      <c r="B148" s="51" t="s">
        <v>126</v>
      </c>
      <c r="C148" s="55" t="s">
        <v>240</v>
      </c>
      <c r="D148" s="51" t="s">
        <v>434</v>
      </c>
      <c r="E148" s="104">
        <v>416000</v>
      </c>
      <c r="F148" s="51" t="s">
        <v>11</v>
      </c>
      <c r="G148" s="53" t="s">
        <v>242</v>
      </c>
      <c r="H148" s="51" t="s">
        <v>195</v>
      </c>
      <c r="I148" s="54" t="s">
        <v>243</v>
      </c>
      <c r="J148" s="55">
        <f t="shared" si="4"/>
        <v>46.222222222222221</v>
      </c>
      <c r="K148" s="55">
        <v>9000</v>
      </c>
    </row>
    <row r="149" spans="1:11" x14ac:dyDescent="0.25">
      <c r="A149" s="59">
        <v>43179</v>
      </c>
      <c r="B149" s="51" t="s">
        <v>127</v>
      </c>
      <c r="C149" s="55" t="s">
        <v>246</v>
      </c>
      <c r="D149" s="51" t="s">
        <v>434</v>
      </c>
      <c r="E149" s="104">
        <v>200000</v>
      </c>
      <c r="F149" s="51" t="s">
        <v>11</v>
      </c>
      <c r="G149" s="53" t="s">
        <v>242</v>
      </c>
      <c r="H149" s="51" t="s">
        <v>197</v>
      </c>
      <c r="I149" s="54" t="s">
        <v>243</v>
      </c>
      <c r="J149" s="55">
        <f t="shared" si="4"/>
        <v>22.222222222222221</v>
      </c>
      <c r="K149" s="55">
        <v>9000</v>
      </c>
    </row>
    <row r="150" spans="1:11" x14ac:dyDescent="0.25">
      <c r="A150" s="59">
        <v>43179</v>
      </c>
      <c r="B150" s="51" t="s">
        <v>23</v>
      </c>
      <c r="C150" s="55" t="s">
        <v>240</v>
      </c>
      <c r="D150" s="55" t="s">
        <v>247</v>
      </c>
      <c r="E150" s="104">
        <v>160000</v>
      </c>
      <c r="F150" s="51" t="s">
        <v>22</v>
      </c>
      <c r="G150" s="53" t="s">
        <v>242</v>
      </c>
      <c r="H150" s="51" t="s">
        <v>153</v>
      </c>
      <c r="I150" s="54" t="s">
        <v>243</v>
      </c>
      <c r="J150" s="55">
        <f t="shared" si="4"/>
        <v>17.777777777777779</v>
      </c>
      <c r="K150" s="55">
        <v>9000</v>
      </c>
    </row>
    <row r="151" spans="1:11" x14ac:dyDescent="0.25">
      <c r="A151" s="59">
        <v>43179</v>
      </c>
      <c r="B151" s="51" t="s">
        <v>154</v>
      </c>
      <c r="C151" s="55" t="s">
        <v>240</v>
      </c>
      <c r="D151" s="55" t="s">
        <v>247</v>
      </c>
      <c r="E151" s="104">
        <v>70000</v>
      </c>
      <c r="F151" s="51" t="s">
        <v>22</v>
      </c>
      <c r="G151" s="53" t="s">
        <v>242</v>
      </c>
      <c r="H151" s="51" t="s">
        <v>155</v>
      </c>
      <c r="I151" s="54" t="s">
        <v>243</v>
      </c>
      <c r="J151" s="55">
        <f t="shared" si="4"/>
        <v>7.7777777777777777</v>
      </c>
      <c r="K151" s="55">
        <v>9000</v>
      </c>
    </row>
    <row r="152" spans="1:11" x14ac:dyDescent="0.25">
      <c r="A152" s="86">
        <v>43180</v>
      </c>
      <c r="B152" s="55" t="s">
        <v>262</v>
      </c>
      <c r="C152" s="55" t="s">
        <v>240</v>
      </c>
      <c r="D152" s="51" t="s">
        <v>241</v>
      </c>
      <c r="E152" s="105">
        <v>65000</v>
      </c>
      <c r="F152" s="51" t="s">
        <v>45</v>
      </c>
      <c r="G152" s="53" t="s">
        <v>242</v>
      </c>
      <c r="H152" s="51" t="s">
        <v>265</v>
      </c>
      <c r="I152" s="54" t="s">
        <v>243</v>
      </c>
      <c r="J152" s="55">
        <f t="shared" si="4"/>
        <v>7.2222222222222223</v>
      </c>
      <c r="K152" s="55">
        <v>9000</v>
      </c>
    </row>
    <row r="153" spans="1:11" x14ac:dyDescent="0.25">
      <c r="A153" s="86">
        <v>43180</v>
      </c>
      <c r="B153" s="55" t="s">
        <v>250</v>
      </c>
      <c r="C153" s="55" t="s">
        <v>240</v>
      </c>
      <c r="D153" s="55" t="s">
        <v>241</v>
      </c>
      <c r="E153" s="105">
        <v>30000</v>
      </c>
      <c r="F153" s="51" t="s">
        <v>14</v>
      </c>
      <c r="G153" s="53" t="s">
        <v>242</v>
      </c>
      <c r="H153" s="51" t="s">
        <v>97</v>
      </c>
      <c r="I153" s="54" t="s">
        <v>243</v>
      </c>
      <c r="J153" s="55">
        <f t="shared" si="4"/>
        <v>3.3333333333333335</v>
      </c>
      <c r="K153" s="55">
        <v>9000</v>
      </c>
    </row>
    <row r="154" spans="1:11" x14ac:dyDescent="0.25">
      <c r="A154" s="86">
        <v>43180</v>
      </c>
      <c r="B154" s="55" t="s">
        <v>281</v>
      </c>
      <c r="C154" s="55" t="s">
        <v>240</v>
      </c>
      <c r="D154" s="55" t="s">
        <v>241</v>
      </c>
      <c r="E154" s="105">
        <v>60000</v>
      </c>
      <c r="F154" s="51" t="s">
        <v>14</v>
      </c>
      <c r="G154" s="53" t="s">
        <v>242</v>
      </c>
      <c r="H154" s="51" t="s">
        <v>212</v>
      </c>
      <c r="I154" s="54" t="s">
        <v>243</v>
      </c>
      <c r="J154" s="55">
        <f t="shared" si="4"/>
        <v>6.666666666666667</v>
      </c>
      <c r="K154" s="55">
        <v>9000</v>
      </c>
    </row>
    <row r="155" spans="1:11" x14ac:dyDescent="0.25">
      <c r="A155" s="59">
        <v>43180</v>
      </c>
      <c r="B155" s="51" t="s">
        <v>185</v>
      </c>
      <c r="C155" s="55" t="s">
        <v>240</v>
      </c>
      <c r="D155" s="51" t="s">
        <v>245</v>
      </c>
      <c r="E155" s="104">
        <v>30000</v>
      </c>
      <c r="F155" s="51" t="s">
        <v>184</v>
      </c>
      <c r="G155" s="53" t="s">
        <v>242</v>
      </c>
      <c r="H155" s="51" t="s">
        <v>186</v>
      </c>
      <c r="I155" s="54" t="s">
        <v>243</v>
      </c>
      <c r="J155" s="55">
        <f t="shared" si="4"/>
        <v>3.3333333333333335</v>
      </c>
      <c r="K155" s="55">
        <v>9000</v>
      </c>
    </row>
    <row r="156" spans="1:11" x14ac:dyDescent="0.25">
      <c r="A156" s="168">
        <v>43180</v>
      </c>
      <c r="B156" s="55" t="s">
        <v>282</v>
      </c>
      <c r="C156" s="55" t="s">
        <v>240</v>
      </c>
      <c r="D156" s="51" t="s">
        <v>245</v>
      </c>
      <c r="E156" s="105">
        <v>17000</v>
      </c>
      <c r="F156" s="51" t="s">
        <v>52</v>
      </c>
      <c r="G156" s="53" t="s">
        <v>242</v>
      </c>
      <c r="H156" s="51" t="s">
        <v>142</v>
      </c>
      <c r="I156" s="54" t="s">
        <v>243</v>
      </c>
      <c r="J156" s="55">
        <f t="shared" si="4"/>
        <v>1.8888888888888888</v>
      </c>
      <c r="K156" s="55">
        <v>9000</v>
      </c>
    </row>
    <row r="157" spans="1:11" x14ac:dyDescent="0.25">
      <c r="A157" s="168">
        <v>43180</v>
      </c>
      <c r="B157" s="53" t="s">
        <v>484</v>
      </c>
      <c r="C157" s="55" t="s">
        <v>248</v>
      </c>
      <c r="D157" s="51" t="s">
        <v>392</v>
      </c>
      <c r="E157" s="105">
        <v>500000</v>
      </c>
      <c r="F157" s="51" t="s">
        <v>27</v>
      </c>
      <c r="G157" s="53" t="s">
        <v>242</v>
      </c>
      <c r="H157" s="51" t="s">
        <v>508</v>
      </c>
      <c r="I157" s="54" t="s">
        <v>243</v>
      </c>
      <c r="J157" s="55">
        <f t="shared" si="4"/>
        <v>55.555555555555557</v>
      </c>
      <c r="K157" s="55">
        <v>9000</v>
      </c>
    </row>
    <row r="158" spans="1:11" x14ac:dyDescent="0.25">
      <c r="A158" s="168">
        <v>43180</v>
      </c>
      <c r="B158" s="53" t="s">
        <v>488</v>
      </c>
      <c r="C158" s="55" t="s">
        <v>240</v>
      </c>
      <c r="D158" s="51" t="s">
        <v>392</v>
      </c>
      <c r="E158" s="105">
        <v>15000</v>
      </c>
      <c r="F158" s="51" t="s">
        <v>27</v>
      </c>
      <c r="G158" s="53" t="s">
        <v>242</v>
      </c>
      <c r="H158" s="51" t="s">
        <v>489</v>
      </c>
      <c r="I158" s="54" t="s">
        <v>243</v>
      </c>
      <c r="J158" s="55">
        <f t="shared" si="4"/>
        <v>1.6666666666666667</v>
      </c>
      <c r="K158" s="55">
        <v>9000</v>
      </c>
    </row>
    <row r="159" spans="1:11" x14ac:dyDescent="0.25">
      <c r="A159" s="168">
        <v>43180</v>
      </c>
      <c r="B159" s="53" t="s">
        <v>493</v>
      </c>
      <c r="C159" s="55" t="s">
        <v>240</v>
      </c>
      <c r="D159" s="51" t="s">
        <v>392</v>
      </c>
      <c r="E159" s="105">
        <v>15000</v>
      </c>
      <c r="F159" s="51" t="s">
        <v>27</v>
      </c>
      <c r="G159" s="53" t="s">
        <v>242</v>
      </c>
      <c r="H159" s="51" t="s">
        <v>494</v>
      </c>
      <c r="I159" s="54" t="s">
        <v>243</v>
      </c>
      <c r="J159" s="55">
        <f t="shared" si="4"/>
        <v>1.6666666666666667</v>
      </c>
      <c r="K159" s="55">
        <v>9000</v>
      </c>
    </row>
    <row r="160" spans="1:11" x14ac:dyDescent="0.25">
      <c r="A160" s="168">
        <v>43180</v>
      </c>
      <c r="B160" s="53" t="s">
        <v>496</v>
      </c>
      <c r="C160" s="55" t="s">
        <v>240</v>
      </c>
      <c r="D160" s="51" t="s">
        <v>392</v>
      </c>
      <c r="E160" s="105">
        <v>4000</v>
      </c>
      <c r="F160" s="51" t="s">
        <v>27</v>
      </c>
      <c r="G160" s="53" t="s">
        <v>242</v>
      </c>
      <c r="H160" s="51" t="s">
        <v>495</v>
      </c>
      <c r="I160" s="54" t="s">
        <v>243</v>
      </c>
      <c r="J160" s="55">
        <f t="shared" si="4"/>
        <v>0.44444444444444442</v>
      </c>
      <c r="K160" s="55">
        <v>9000</v>
      </c>
    </row>
    <row r="161" spans="1:11" x14ac:dyDescent="0.25">
      <c r="A161" s="168">
        <v>43180</v>
      </c>
      <c r="B161" s="53" t="s">
        <v>501</v>
      </c>
      <c r="C161" s="55" t="s">
        <v>240</v>
      </c>
      <c r="D161" s="51" t="s">
        <v>392</v>
      </c>
      <c r="E161" s="105">
        <v>1500</v>
      </c>
      <c r="F161" s="51" t="s">
        <v>27</v>
      </c>
      <c r="G161" s="53" t="s">
        <v>242</v>
      </c>
      <c r="H161" s="51" t="s">
        <v>497</v>
      </c>
      <c r="I161" s="54" t="s">
        <v>243</v>
      </c>
      <c r="J161" s="55">
        <f t="shared" si="4"/>
        <v>0.16666666666666666</v>
      </c>
      <c r="K161" s="55">
        <v>9000</v>
      </c>
    </row>
    <row r="162" spans="1:11" x14ac:dyDescent="0.25">
      <c r="A162" s="168">
        <v>43180</v>
      </c>
      <c r="B162" s="53" t="s">
        <v>500</v>
      </c>
      <c r="C162" s="55" t="s">
        <v>249</v>
      </c>
      <c r="D162" s="51" t="s">
        <v>392</v>
      </c>
      <c r="E162" s="105">
        <v>80000</v>
      </c>
      <c r="F162" s="51" t="s">
        <v>27</v>
      </c>
      <c r="G162" s="53" t="s">
        <v>242</v>
      </c>
      <c r="H162" s="51" t="s">
        <v>498</v>
      </c>
      <c r="I162" s="54" t="s">
        <v>243</v>
      </c>
      <c r="J162" s="55">
        <f t="shared" si="4"/>
        <v>8.8888888888888893</v>
      </c>
      <c r="K162" s="55">
        <v>9000</v>
      </c>
    </row>
    <row r="163" spans="1:11" x14ac:dyDescent="0.25">
      <c r="A163" s="168">
        <v>43180</v>
      </c>
      <c r="B163" s="53" t="s">
        <v>499</v>
      </c>
      <c r="C163" s="55" t="s">
        <v>240</v>
      </c>
      <c r="D163" s="51" t="s">
        <v>392</v>
      </c>
      <c r="E163" s="105">
        <v>60000</v>
      </c>
      <c r="F163" s="51" t="s">
        <v>27</v>
      </c>
      <c r="G163" s="53" t="s">
        <v>242</v>
      </c>
      <c r="H163" s="51" t="s">
        <v>503</v>
      </c>
      <c r="I163" s="54" t="s">
        <v>243</v>
      </c>
      <c r="J163" s="55">
        <f t="shared" ref="J163:J194" si="5">E163/9000</f>
        <v>6.666666666666667</v>
      </c>
      <c r="K163" s="55">
        <v>9000</v>
      </c>
    </row>
    <row r="164" spans="1:11" x14ac:dyDescent="0.25">
      <c r="A164" s="168">
        <v>43180</v>
      </c>
      <c r="B164" s="53" t="s">
        <v>505</v>
      </c>
      <c r="C164" s="55" t="s">
        <v>240</v>
      </c>
      <c r="D164" s="51" t="s">
        <v>392</v>
      </c>
      <c r="E164" s="105">
        <v>20000</v>
      </c>
      <c r="F164" s="51" t="s">
        <v>27</v>
      </c>
      <c r="G164" s="53" t="s">
        <v>242</v>
      </c>
      <c r="H164" s="51" t="s">
        <v>506</v>
      </c>
      <c r="I164" s="54" t="s">
        <v>243</v>
      </c>
      <c r="J164" s="55">
        <f t="shared" si="5"/>
        <v>2.2222222222222223</v>
      </c>
      <c r="K164" s="55">
        <v>9000</v>
      </c>
    </row>
    <row r="165" spans="1:11" x14ac:dyDescent="0.25">
      <c r="A165" s="86">
        <v>43180</v>
      </c>
      <c r="B165" s="55" t="s">
        <v>244</v>
      </c>
      <c r="C165" s="51" t="s">
        <v>240</v>
      </c>
      <c r="D165" s="55" t="s">
        <v>245</v>
      </c>
      <c r="E165" s="23">
        <v>15000</v>
      </c>
      <c r="F165" s="51" t="s">
        <v>34</v>
      </c>
      <c r="G165" s="53" t="s">
        <v>242</v>
      </c>
      <c r="H165" s="51" t="s">
        <v>99</v>
      </c>
      <c r="I165" s="54" t="s">
        <v>243</v>
      </c>
      <c r="J165" s="55">
        <f t="shared" si="5"/>
        <v>1.6666666666666667</v>
      </c>
      <c r="K165" s="55">
        <v>9000</v>
      </c>
    </row>
    <row r="166" spans="1:11" x14ac:dyDescent="0.25">
      <c r="A166" s="86">
        <v>43180</v>
      </c>
      <c r="B166" s="55" t="s">
        <v>286</v>
      </c>
      <c r="C166" s="55" t="s">
        <v>240</v>
      </c>
      <c r="D166" s="55" t="s">
        <v>245</v>
      </c>
      <c r="E166" s="105">
        <v>5000</v>
      </c>
      <c r="F166" s="51" t="s">
        <v>34</v>
      </c>
      <c r="G166" s="53" t="s">
        <v>242</v>
      </c>
      <c r="H166" s="51" t="s">
        <v>183</v>
      </c>
      <c r="I166" s="54" t="s">
        <v>243</v>
      </c>
      <c r="J166" s="55">
        <f t="shared" si="5"/>
        <v>0.55555555555555558</v>
      </c>
      <c r="K166" s="55">
        <v>9000</v>
      </c>
    </row>
    <row r="167" spans="1:11" x14ac:dyDescent="0.25">
      <c r="A167" s="86">
        <v>43180</v>
      </c>
      <c r="B167" s="51" t="s">
        <v>356</v>
      </c>
      <c r="C167" s="55" t="s">
        <v>240</v>
      </c>
      <c r="D167" s="55" t="s">
        <v>241</v>
      </c>
      <c r="E167" s="105">
        <v>16000</v>
      </c>
      <c r="F167" s="55" t="s">
        <v>316</v>
      </c>
      <c r="G167" s="53" t="s">
        <v>242</v>
      </c>
      <c r="H167" s="51" t="s">
        <v>84</v>
      </c>
      <c r="I167" s="54" t="s">
        <v>243</v>
      </c>
      <c r="J167" s="55">
        <f t="shared" si="5"/>
        <v>1.7777777777777777</v>
      </c>
      <c r="K167" s="55">
        <v>9000</v>
      </c>
    </row>
    <row r="168" spans="1:11" x14ac:dyDescent="0.25">
      <c r="A168" s="86">
        <v>43180</v>
      </c>
      <c r="B168" s="51" t="s">
        <v>373</v>
      </c>
      <c r="C168" s="55" t="s">
        <v>240</v>
      </c>
      <c r="D168" s="55" t="s">
        <v>241</v>
      </c>
      <c r="E168" s="105">
        <v>70000</v>
      </c>
      <c r="F168" s="55" t="s">
        <v>316</v>
      </c>
      <c r="G168" s="53" t="s">
        <v>242</v>
      </c>
      <c r="H168" s="51" t="s">
        <v>87</v>
      </c>
      <c r="I168" s="54" t="s">
        <v>243</v>
      </c>
      <c r="J168" s="55">
        <f t="shared" si="5"/>
        <v>7.7777777777777777</v>
      </c>
      <c r="K168" s="55">
        <v>9000</v>
      </c>
    </row>
    <row r="169" spans="1:11" x14ac:dyDescent="0.25">
      <c r="A169" s="59">
        <v>43180</v>
      </c>
      <c r="B169" s="51" t="s">
        <v>129</v>
      </c>
      <c r="C169" s="51" t="s">
        <v>240</v>
      </c>
      <c r="D169" s="51" t="s">
        <v>434</v>
      </c>
      <c r="E169" s="104">
        <v>160000</v>
      </c>
      <c r="F169" s="51" t="s">
        <v>11</v>
      </c>
      <c r="G169" s="53" t="s">
        <v>242</v>
      </c>
      <c r="H169" s="51" t="s">
        <v>199</v>
      </c>
      <c r="I169" s="54" t="s">
        <v>243</v>
      </c>
      <c r="J169" s="55">
        <f t="shared" si="5"/>
        <v>17.777777777777779</v>
      </c>
      <c r="K169" s="55">
        <v>9000</v>
      </c>
    </row>
    <row r="170" spans="1:11" x14ac:dyDescent="0.25">
      <c r="A170" s="59">
        <v>43180</v>
      </c>
      <c r="B170" s="53" t="s">
        <v>131</v>
      </c>
      <c r="C170" s="51" t="s">
        <v>436</v>
      </c>
      <c r="D170" s="51" t="s">
        <v>434</v>
      </c>
      <c r="E170" s="104">
        <v>400000</v>
      </c>
      <c r="F170" s="51" t="s">
        <v>11</v>
      </c>
      <c r="G170" s="53" t="s">
        <v>242</v>
      </c>
      <c r="H170" s="51" t="s">
        <v>202</v>
      </c>
      <c r="I170" s="54" t="s">
        <v>243</v>
      </c>
      <c r="J170" s="55">
        <f t="shared" si="5"/>
        <v>44.444444444444443</v>
      </c>
      <c r="K170" s="55">
        <v>9000</v>
      </c>
    </row>
    <row r="171" spans="1:11" x14ac:dyDescent="0.25">
      <c r="A171" s="282">
        <v>43180</v>
      </c>
      <c r="B171" s="283" t="s">
        <v>637</v>
      </c>
      <c r="C171" s="284" t="s">
        <v>248</v>
      </c>
      <c r="D171" s="284" t="s">
        <v>326</v>
      </c>
      <c r="E171" s="288">
        <v>300000</v>
      </c>
      <c r="F171" s="283" t="s">
        <v>11</v>
      </c>
      <c r="G171" s="286" t="s">
        <v>242</v>
      </c>
      <c r="H171" s="283" t="s">
        <v>169</v>
      </c>
      <c r="I171" s="287" t="s">
        <v>243</v>
      </c>
      <c r="J171" s="284">
        <f t="shared" si="5"/>
        <v>33.333333333333336</v>
      </c>
      <c r="K171" s="284">
        <v>9000</v>
      </c>
    </row>
    <row r="172" spans="1:11" x14ac:dyDescent="0.25">
      <c r="A172" s="59">
        <v>43180</v>
      </c>
      <c r="B172" s="51" t="s">
        <v>170</v>
      </c>
      <c r="C172" s="55" t="s">
        <v>240</v>
      </c>
      <c r="D172" s="51" t="s">
        <v>434</v>
      </c>
      <c r="E172" s="104">
        <v>1700000</v>
      </c>
      <c r="F172" s="51" t="s">
        <v>11</v>
      </c>
      <c r="G172" s="53" t="s">
        <v>242</v>
      </c>
      <c r="H172" s="51" t="s">
        <v>171</v>
      </c>
      <c r="I172" s="54" t="s">
        <v>243</v>
      </c>
      <c r="J172" s="55">
        <f t="shared" si="5"/>
        <v>188.88888888888889</v>
      </c>
      <c r="K172" s="55">
        <v>9000</v>
      </c>
    </row>
    <row r="173" spans="1:11" x14ac:dyDescent="0.25">
      <c r="A173" s="59">
        <v>43180</v>
      </c>
      <c r="B173" s="51" t="s">
        <v>176</v>
      </c>
      <c r="C173" s="55" t="s">
        <v>513</v>
      </c>
      <c r="D173" s="55" t="s">
        <v>434</v>
      </c>
      <c r="E173" s="104">
        <v>34000</v>
      </c>
      <c r="F173" s="51" t="s">
        <v>11</v>
      </c>
      <c r="G173" s="53" t="s">
        <v>242</v>
      </c>
      <c r="H173" s="51" t="s">
        <v>173</v>
      </c>
      <c r="I173" s="54" t="s">
        <v>243</v>
      </c>
      <c r="J173" s="55">
        <f t="shared" si="5"/>
        <v>3.7777777777777777</v>
      </c>
      <c r="K173" s="55">
        <v>9000</v>
      </c>
    </row>
    <row r="174" spans="1:11" x14ac:dyDescent="0.25">
      <c r="A174" s="59">
        <v>43180</v>
      </c>
      <c r="B174" s="51" t="s">
        <v>177</v>
      </c>
      <c r="C174" s="55" t="s">
        <v>240</v>
      </c>
      <c r="D174" s="55" t="s">
        <v>247</v>
      </c>
      <c r="E174" s="104">
        <v>70000</v>
      </c>
      <c r="F174" s="51" t="s">
        <v>22</v>
      </c>
      <c r="G174" s="53" t="s">
        <v>242</v>
      </c>
      <c r="H174" s="51" t="s">
        <v>178</v>
      </c>
      <c r="I174" s="54" t="s">
        <v>243</v>
      </c>
      <c r="J174" s="55">
        <f t="shared" si="5"/>
        <v>7.7777777777777777</v>
      </c>
      <c r="K174" s="55">
        <v>9000</v>
      </c>
    </row>
    <row r="175" spans="1:11" x14ac:dyDescent="0.25">
      <c r="A175" s="86">
        <v>43181</v>
      </c>
      <c r="B175" s="55" t="s">
        <v>401</v>
      </c>
      <c r="C175" s="55" t="s">
        <v>240</v>
      </c>
      <c r="D175" s="51" t="s">
        <v>245</v>
      </c>
      <c r="E175" s="105">
        <v>10000</v>
      </c>
      <c r="F175" s="51" t="s">
        <v>52</v>
      </c>
      <c r="G175" s="53" t="s">
        <v>242</v>
      </c>
      <c r="H175" s="51" t="s">
        <v>165</v>
      </c>
      <c r="I175" s="54" t="s">
        <v>243</v>
      </c>
      <c r="J175" s="55">
        <f t="shared" si="5"/>
        <v>1.1111111111111112</v>
      </c>
      <c r="K175" s="55">
        <v>9000</v>
      </c>
    </row>
    <row r="176" spans="1:11" x14ac:dyDescent="0.25">
      <c r="A176" s="86">
        <v>43181</v>
      </c>
      <c r="B176" s="55" t="s">
        <v>394</v>
      </c>
      <c r="C176" s="55" t="s">
        <v>249</v>
      </c>
      <c r="D176" s="51" t="s">
        <v>245</v>
      </c>
      <c r="E176" s="105">
        <v>80000</v>
      </c>
      <c r="F176" s="51" t="s">
        <v>52</v>
      </c>
      <c r="G176" s="53" t="s">
        <v>242</v>
      </c>
      <c r="H176" s="51" t="s">
        <v>165</v>
      </c>
      <c r="I176" s="54" t="s">
        <v>243</v>
      </c>
      <c r="J176" s="55">
        <f t="shared" si="5"/>
        <v>8.8888888888888893</v>
      </c>
      <c r="K176" s="55">
        <v>9000</v>
      </c>
    </row>
    <row r="177" spans="1:11" x14ac:dyDescent="0.25">
      <c r="A177" s="86">
        <v>43181</v>
      </c>
      <c r="B177" s="55" t="s">
        <v>402</v>
      </c>
      <c r="C177" s="55" t="s">
        <v>240</v>
      </c>
      <c r="D177" s="51" t="s">
        <v>245</v>
      </c>
      <c r="E177" s="105">
        <v>10000</v>
      </c>
      <c r="F177" s="51" t="s">
        <v>52</v>
      </c>
      <c r="G177" s="53" t="s">
        <v>242</v>
      </c>
      <c r="H177" s="51" t="s">
        <v>165</v>
      </c>
      <c r="I177" s="54" t="s">
        <v>243</v>
      </c>
      <c r="J177" s="55">
        <f t="shared" si="5"/>
        <v>1.1111111111111112</v>
      </c>
      <c r="K177" s="55">
        <v>9000</v>
      </c>
    </row>
    <row r="178" spans="1:11" x14ac:dyDescent="0.25">
      <c r="A178" s="86">
        <v>43181</v>
      </c>
      <c r="B178" s="55" t="s">
        <v>411</v>
      </c>
      <c r="C178" s="55" t="s">
        <v>249</v>
      </c>
      <c r="D178" s="51" t="s">
        <v>245</v>
      </c>
      <c r="E178" s="105">
        <v>250000</v>
      </c>
      <c r="F178" s="51" t="s">
        <v>52</v>
      </c>
      <c r="G178" s="53" t="s">
        <v>242</v>
      </c>
      <c r="H178" s="51" t="s">
        <v>412</v>
      </c>
      <c r="I178" s="54" t="s">
        <v>243</v>
      </c>
      <c r="J178" s="55">
        <f t="shared" si="5"/>
        <v>27.777777777777779</v>
      </c>
      <c r="K178" s="55">
        <v>9000</v>
      </c>
    </row>
    <row r="179" spans="1:11" x14ac:dyDescent="0.25">
      <c r="A179" s="86">
        <v>43181</v>
      </c>
      <c r="B179" s="55" t="s">
        <v>403</v>
      </c>
      <c r="C179" s="55" t="s">
        <v>240</v>
      </c>
      <c r="D179" s="51" t="s">
        <v>245</v>
      </c>
      <c r="E179" s="105">
        <v>95000</v>
      </c>
      <c r="F179" s="51" t="s">
        <v>52</v>
      </c>
      <c r="G179" s="53" t="s">
        <v>242</v>
      </c>
      <c r="H179" s="51" t="s">
        <v>413</v>
      </c>
      <c r="I179" s="54" t="s">
        <v>243</v>
      </c>
      <c r="J179" s="55">
        <f t="shared" si="5"/>
        <v>10.555555555555555</v>
      </c>
      <c r="K179" s="55">
        <v>9000</v>
      </c>
    </row>
    <row r="180" spans="1:11" x14ac:dyDescent="0.25">
      <c r="A180" s="168">
        <v>43181</v>
      </c>
      <c r="B180" s="53" t="s">
        <v>419</v>
      </c>
      <c r="C180" s="55" t="s">
        <v>248</v>
      </c>
      <c r="D180" s="51" t="s">
        <v>392</v>
      </c>
      <c r="E180" s="105">
        <v>100000</v>
      </c>
      <c r="F180" s="51" t="s">
        <v>27</v>
      </c>
      <c r="G180" s="53" t="s">
        <v>242</v>
      </c>
      <c r="H180" s="51" t="s">
        <v>417</v>
      </c>
      <c r="I180" s="54" t="s">
        <v>243</v>
      </c>
      <c r="J180" s="55">
        <f t="shared" si="5"/>
        <v>11.111111111111111</v>
      </c>
      <c r="K180" s="55">
        <v>9000</v>
      </c>
    </row>
    <row r="181" spans="1:11" x14ac:dyDescent="0.25">
      <c r="A181" s="168">
        <v>43181</v>
      </c>
      <c r="B181" s="53" t="s">
        <v>418</v>
      </c>
      <c r="C181" s="55" t="s">
        <v>248</v>
      </c>
      <c r="D181" s="51" t="s">
        <v>392</v>
      </c>
      <c r="E181" s="105">
        <v>100000</v>
      </c>
      <c r="F181" s="51" t="s">
        <v>27</v>
      </c>
      <c r="G181" s="53" t="s">
        <v>242</v>
      </c>
      <c r="H181" s="51" t="s">
        <v>420</v>
      </c>
      <c r="I181" s="54" t="s">
        <v>243</v>
      </c>
      <c r="J181" s="55">
        <f t="shared" si="5"/>
        <v>11.111111111111111</v>
      </c>
      <c r="K181" s="55">
        <v>9000</v>
      </c>
    </row>
    <row r="182" spans="1:11" x14ac:dyDescent="0.25">
      <c r="A182" s="168">
        <v>43181</v>
      </c>
      <c r="B182" s="53" t="s">
        <v>425</v>
      </c>
      <c r="C182" s="55" t="s">
        <v>248</v>
      </c>
      <c r="D182" s="51" t="s">
        <v>392</v>
      </c>
      <c r="E182" s="105">
        <v>100000</v>
      </c>
      <c r="F182" s="51" t="s">
        <v>27</v>
      </c>
      <c r="G182" s="53" t="s">
        <v>242</v>
      </c>
      <c r="H182" s="51" t="s">
        <v>422</v>
      </c>
      <c r="I182" s="54" t="s">
        <v>243</v>
      </c>
      <c r="J182" s="55">
        <f t="shared" si="5"/>
        <v>11.111111111111111</v>
      </c>
      <c r="K182" s="55">
        <v>9000</v>
      </c>
    </row>
    <row r="183" spans="1:11" x14ac:dyDescent="0.25">
      <c r="A183" s="168">
        <v>43181</v>
      </c>
      <c r="B183" s="53" t="s">
        <v>426</v>
      </c>
      <c r="C183" s="55" t="s">
        <v>248</v>
      </c>
      <c r="D183" s="51" t="s">
        <v>392</v>
      </c>
      <c r="E183" s="105">
        <v>100000</v>
      </c>
      <c r="F183" s="51" t="s">
        <v>27</v>
      </c>
      <c r="G183" s="53" t="s">
        <v>242</v>
      </c>
      <c r="H183" s="51" t="s">
        <v>421</v>
      </c>
      <c r="I183" s="54" t="s">
        <v>243</v>
      </c>
      <c r="J183" s="55">
        <f t="shared" si="5"/>
        <v>11.111111111111111</v>
      </c>
      <c r="K183" s="55">
        <v>9000</v>
      </c>
    </row>
    <row r="184" spans="1:11" x14ac:dyDescent="0.25">
      <c r="A184" s="168">
        <v>43181</v>
      </c>
      <c r="B184" s="53" t="s">
        <v>427</v>
      </c>
      <c r="C184" s="55" t="s">
        <v>248</v>
      </c>
      <c r="D184" s="51" t="s">
        <v>392</v>
      </c>
      <c r="E184" s="105">
        <v>100000</v>
      </c>
      <c r="F184" s="51" t="s">
        <v>27</v>
      </c>
      <c r="G184" s="53" t="s">
        <v>242</v>
      </c>
      <c r="H184" s="51" t="s">
        <v>423</v>
      </c>
      <c r="I184" s="54" t="s">
        <v>243</v>
      </c>
      <c r="J184" s="55">
        <f t="shared" si="5"/>
        <v>11.111111111111111</v>
      </c>
      <c r="K184" s="55">
        <v>9000</v>
      </c>
    </row>
    <row r="185" spans="1:11" x14ac:dyDescent="0.25">
      <c r="A185" s="168">
        <v>43181</v>
      </c>
      <c r="B185" s="53" t="s">
        <v>428</v>
      </c>
      <c r="C185" s="55" t="s">
        <v>248</v>
      </c>
      <c r="D185" s="51" t="s">
        <v>392</v>
      </c>
      <c r="E185" s="105">
        <v>100000</v>
      </c>
      <c r="F185" s="51" t="s">
        <v>27</v>
      </c>
      <c r="G185" s="53" t="s">
        <v>242</v>
      </c>
      <c r="H185" s="51" t="s">
        <v>424</v>
      </c>
      <c r="I185" s="54" t="s">
        <v>243</v>
      </c>
      <c r="J185" s="55">
        <f t="shared" si="5"/>
        <v>11.111111111111111</v>
      </c>
      <c r="K185" s="55">
        <v>9000</v>
      </c>
    </row>
    <row r="186" spans="1:11" x14ac:dyDescent="0.25">
      <c r="A186" s="168">
        <v>43181</v>
      </c>
      <c r="B186" s="53" t="s">
        <v>483</v>
      </c>
      <c r="C186" s="55" t="s">
        <v>249</v>
      </c>
      <c r="D186" s="51" t="s">
        <v>392</v>
      </c>
      <c r="E186" s="105">
        <v>250000</v>
      </c>
      <c r="F186" s="51" t="s">
        <v>27</v>
      </c>
      <c r="G186" s="53" t="s">
        <v>242</v>
      </c>
      <c r="H186" s="51" t="s">
        <v>509</v>
      </c>
      <c r="I186" s="54" t="s">
        <v>243</v>
      </c>
      <c r="J186" s="55">
        <f t="shared" si="5"/>
        <v>27.777777777777779</v>
      </c>
      <c r="K186" s="55">
        <v>9000</v>
      </c>
    </row>
    <row r="187" spans="1:11" x14ac:dyDescent="0.25">
      <c r="A187" s="168">
        <v>43181</v>
      </c>
      <c r="B187" s="53" t="s">
        <v>485</v>
      </c>
      <c r="C187" s="55" t="s">
        <v>248</v>
      </c>
      <c r="D187" s="51" t="s">
        <v>392</v>
      </c>
      <c r="E187" s="105">
        <v>250000</v>
      </c>
      <c r="F187" s="51" t="s">
        <v>27</v>
      </c>
      <c r="G187" s="53" t="s">
        <v>242</v>
      </c>
      <c r="H187" s="51" t="s">
        <v>510</v>
      </c>
      <c r="I187" s="54" t="s">
        <v>243</v>
      </c>
      <c r="J187" s="55">
        <f t="shared" si="5"/>
        <v>27.777777777777779</v>
      </c>
      <c r="K187" s="55">
        <v>9000</v>
      </c>
    </row>
    <row r="188" spans="1:11" x14ac:dyDescent="0.25">
      <c r="A188" s="168">
        <v>43181</v>
      </c>
      <c r="B188" s="53" t="s">
        <v>486</v>
      </c>
      <c r="C188" s="55" t="s">
        <v>240</v>
      </c>
      <c r="D188" s="51" t="s">
        <v>392</v>
      </c>
      <c r="E188" s="105">
        <v>15000</v>
      </c>
      <c r="F188" s="51" t="s">
        <v>27</v>
      </c>
      <c r="G188" s="53" t="s">
        <v>242</v>
      </c>
      <c r="H188" s="51" t="s">
        <v>511</v>
      </c>
      <c r="I188" s="54" t="s">
        <v>243</v>
      </c>
      <c r="J188" s="55">
        <f t="shared" si="5"/>
        <v>1.6666666666666667</v>
      </c>
      <c r="K188" s="55">
        <v>9000</v>
      </c>
    </row>
    <row r="189" spans="1:11" x14ac:dyDescent="0.25">
      <c r="A189" s="168">
        <v>43181</v>
      </c>
      <c r="B189" s="53" t="s">
        <v>487</v>
      </c>
      <c r="C189" s="55" t="s">
        <v>240</v>
      </c>
      <c r="D189" s="51" t="s">
        <v>392</v>
      </c>
      <c r="E189" s="105">
        <v>4000</v>
      </c>
      <c r="F189" s="51" t="s">
        <v>27</v>
      </c>
      <c r="G189" s="53" t="s">
        <v>242</v>
      </c>
      <c r="H189" s="51" t="s">
        <v>172</v>
      </c>
      <c r="I189" s="54" t="s">
        <v>243</v>
      </c>
      <c r="J189" s="55">
        <f t="shared" si="5"/>
        <v>0.44444444444444442</v>
      </c>
      <c r="K189" s="55">
        <v>9000</v>
      </c>
    </row>
    <row r="190" spans="1:11" x14ac:dyDescent="0.25">
      <c r="A190" s="168">
        <v>43181</v>
      </c>
      <c r="B190" s="53" t="s">
        <v>500</v>
      </c>
      <c r="C190" s="55" t="s">
        <v>249</v>
      </c>
      <c r="D190" s="51" t="s">
        <v>392</v>
      </c>
      <c r="E190" s="105">
        <v>80000</v>
      </c>
      <c r="F190" s="51" t="s">
        <v>27</v>
      </c>
      <c r="G190" s="53" t="s">
        <v>242</v>
      </c>
      <c r="H190" s="51" t="s">
        <v>490</v>
      </c>
      <c r="I190" s="54" t="s">
        <v>243</v>
      </c>
      <c r="J190" s="55">
        <f t="shared" si="5"/>
        <v>8.8888888888888893</v>
      </c>
      <c r="K190" s="55">
        <v>9000</v>
      </c>
    </row>
    <row r="191" spans="1:11" x14ac:dyDescent="0.25">
      <c r="A191" s="168">
        <v>43181</v>
      </c>
      <c r="B191" s="53" t="s">
        <v>491</v>
      </c>
      <c r="C191" s="55" t="s">
        <v>240</v>
      </c>
      <c r="D191" s="51" t="s">
        <v>392</v>
      </c>
      <c r="E191" s="105">
        <v>1500</v>
      </c>
      <c r="F191" s="51" t="s">
        <v>27</v>
      </c>
      <c r="G191" s="53" t="s">
        <v>242</v>
      </c>
      <c r="H191" s="51" t="s">
        <v>492</v>
      </c>
      <c r="I191" s="54" t="s">
        <v>243</v>
      </c>
      <c r="J191" s="55">
        <f t="shared" si="5"/>
        <v>0.16666666666666666</v>
      </c>
      <c r="K191" s="55">
        <v>9000</v>
      </c>
    </row>
    <row r="192" spans="1:11" x14ac:dyDescent="0.25">
      <c r="A192" s="168">
        <v>43181</v>
      </c>
      <c r="B192" s="53" t="s">
        <v>502</v>
      </c>
      <c r="C192" s="55" t="s">
        <v>240</v>
      </c>
      <c r="D192" s="51" t="s">
        <v>392</v>
      </c>
      <c r="E192" s="105">
        <v>60000</v>
      </c>
      <c r="F192" s="51" t="s">
        <v>27</v>
      </c>
      <c r="G192" s="53" t="s">
        <v>242</v>
      </c>
      <c r="H192" s="51" t="s">
        <v>507</v>
      </c>
      <c r="I192" s="54" t="s">
        <v>243</v>
      </c>
      <c r="J192" s="55">
        <f t="shared" si="5"/>
        <v>6.666666666666667</v>
      </c>
      <c r="K192" s="55">
        <v>9000</v>
      </c>
    </row>
    <row r="193" spans="1:11" x14ac:dyDescent="0.25">
      <c r="A193" s="168">
        <v>43181</v>
      </c>
      <c r="B193" s="53" t="s">
        <v>504</v>
      </c>
      <c r="C193" s="55" t="s">
        <v>240</v>
      </c>
      <c r="D193" s="51" t="s">
        <v>392</v>
      </c>
      <c r="E193" s="105">
        <v>2000</v>
      </c>
      <c r="F193" s="51" t="s">
        <v>27</v>
      </c>
      <c r="G193" s="53" t="s">
        <v>242</v>
      </c>
      <c r="H193" s="51" t="s">
        <v>512</v>
      </c>
      <c r="I193" s="54" t="s">
        <v>243</v>
      </c>
      <c r="J193" s="55">
        <f t="shared" si="5"/>
        <v>0.22222222222222221</v>
      </c>
      <c r="K193" s="55">
        <v>9000</v>
      </c>
    </row>
    <row r="194" spans="1:11" x14ac:dyDescent="0.25">
      <c r="A194" s="86">
        <v>43181</v>
      </c>
      <c r="B194" s="55" t="s">
        <v>337</v>
      </c>
      <c r="C194" s="55" t="s">
        <v>240</v>
      </c>
      <c r="D194" s="55" t="s">
        <v>245</v>
      </c>
      <c r="E194" s="105">
        <v>130000</v>
      </c>
      <c r="F194" s="51" t="s">
        <v>34</v>
      </c>
      <c r="G194" s="53" t="s">
        <v>242</v>
      </c>
      <c r="H194" s="51" t="s">
        <v>166</v>
      </c>
      <c r="I194" s="54" t="s">
        <v>243</v>
      </c>
      <c r="J194" s="55">
        <f t="shared" si="5"/>
        <v>14.444444444444445</v>
      </c>
      <c r="K194" s="55">
        <v>9000</v>
      </c>
    </row>
    <row r="195" spans="1:11" x14ac:dyDescent="0.25">
      <c r="A195" s="86">
        <v>43181</v>
      </c>
      <c r="B195" s="55" t="s">
        <v>429</v>
      </c>
      <c r="C195" s="55" t="s">
        <v>249</v>
      </c>
      <c r="D195" s="55" t="s">
        <v>245</v>
      </c>
      <c r="E195" s="105">
        <v>250000</v>
      </c>
      <c r="F195" s="51" t="s">
        <v>34</v>
      </c>
      <c r="G195" s="53" t="s">
        <v>242</v>
      </c>
      <c r="H195" s="51" t="s">
        <v>166</v>
      </c>
      <c r="I195" s="54" t="s">
        <v>243</v>
      </c>
      <c r="J195" s="55">
        <f t="shared" ref="J195:J213" si="6">E195/9000</f>
        <v>27.777777777777779</v>
      </c>
      <c r="K195" s="55">
        <v>9000</v>
      </c>
    </row>
    <row r="196" spans="1:11" x14ac:dyDescent="0.25">
      <c r="A196" s="289">
        <v>43181</v>
      </c>
      <c r="B196" s="284" t="s">
        <v>339</v>
      </c>
      <c r="C196" s="284" t="s">
        <v>249</v>
      </c>
      <c r="D196" s="284" t="s">
        <v>245</v>
      </c>
      <c r="E196" s="290">
        <v>80000</v>
      </c>
      <c r="F196" s="283" t="s">
        <v>34</v>
      </c>
      <c r="G196" s="286" t="s">
        <v>242</v>
      </c>
      <c r="H196" s="283" t="s">
        <v>166</v>
      </c>
      <c r="I196" s="287" t="s">
        <v>243</v>
      </c>
      <c r="J196" s="284">
        <f t="shared" si="6"/>
        <v>8.8888888888888893</v>
      </c>
      <c r="K196" s="284">
        <v>9000</v>
      </c>
    </row>
    <row r="197" spans="1:11" x14ac:dyDescent="0.25">
      <c r="A197" s="86">
        <v>43181</v>
      </c>
      <c r="B197" s="55" t="s">
        <v>340</v>
      </c>
      <c r="C197" s="55" t="s">
        <v>240</v>
      </c>
      <c r="D197" s="55" t="s">
        <v>245</v>
      </c>
      <c r="E197" s="105">
        <v>10000</v>
      </c>
      <c r="F197" s="51" t="s">
        <v>34</v>
      </c>
      <c r="G197" s="53" t="s">
        <v>242</v>
      </c>
      <c r="H197" s="51" t="s">
        <v>166</v>
      </c>
      <c r="I197" s="54" t="s">
        <v>243</v>
      </c>
      <c r="J197" s="55">
        <f t="shared" si="6"/>
        <v>1.1111111111111112</v>
      </c>
      <c r="K197" s="55">
        <v>9000</v>
      </c>
    </row>
    <row r="198" spans="1:11" x14ac:dyDescent="0.25">
      <c r="A198" s="86">
        <v>43182</v>
      </c>
      <c r="B198" s="51" t="s">
        <v>191</v>
      </c>
      <c r="C198" s="55" t="s">
        <v>240</v>
      </c>
      <c r="D198" s="55" t="s">
        <v>241</v>
      </c>
      <c r="E198" s="105">
        <v>30000</v>
      </c>
      <c r="F198" s="51" t="s">
        <v>14</v>
      </c>
      <c r="G198" s="53" t="s">
        <v>242</v>
      </c>
      <c r="H198" s="51" t="s">
        <v>192</v>
      </c>
      <c r="I198" s="54" t="s">
        <v>243</v>
      </c>
      <c r="J198" s="55">
        <f t="shared" si="6"/>
        <v>3.3333333333333335</v>
      </c>
      <c r="K198" s="55">
        <v>9000</v>
      </c>
    </row>
    <row r="199" spans="1:11" x14ac:dyDescent="0.25">
      <c r="A199" s="86">
        <v>43182</v>
      </c>
      <c r="B199" s="55" t="s">
        <v>250</v>
      </c>
      <c r="C199" s="54" t="s">
        <v>240</v>
      </c>
      <c r="D199" s="54" t="s">
        <v>241</v>
      </c>
      <c r="E199" s="105">
        <v>30000</v>
      </c>
      <c r="F199" s="51" t="s">
        <v>14</v>
      </c>
      <c r="G199" s="53" t="s">
        <v>242</v>
      </c>
      <c r="H199" s="51" t="s">
        <v>193</v>
      </c>
      <c r="I199" s="54" t="s">
        <v>243</v>
      </c>
      <c r="J199" s="55">
        <f t="shared" si="6"/>
        <v>3.3333333333333335</v>
      </c>
      <c r="K199" s="55">
        <v>9000</v>
      </c>
    </row>
    <row r="200" spans="1:11" x14ac:dyDescent="0.25">
      <c r="A200" s="86">
        <v>43182</v>
      </c>
      <c r="B200" s="55" t="s">
        <v>404</v>
      </c>
      <c r="C200" s="55" t="s">
        <v>240</v>
      </c>
      <c r="D200" s="51" t="s">
        <v>245</v>
      </c>
      <c r="E200" s="105">
        <v>15000</v>
      </c>
      <c r="F200" s="51" t="s">
        <v>52</v>
      </c>
      <c r="G200" s="53" t="s">
        <v>242</v>
      </c>
      <c r="H200" s="51" t="s">
        <v>165</v>
      </c>
      <c r="I200" s="54" t="s">
        <v>243</v>
      </c>
      <c r="J200" s="55">
        <f t="shared" si="6"/>
        <v>1.6666666666666667</v>
      </c>
      <c r="K200" s="55">
        <v>9000</v>
      </c>
    </row>
    <row r="201" spans="1:11" x14ac:dyDescent="0.25">
      <c r="A201" s="86">
        <v>43182</v>
      </c>
      <c r="B201" s="55" t="s">
        <v>394</v>
      </c>
      <c r="C201" s="55" t="s">
        <v>249</v>
      </c>
      <c r="D201" s="51" t="s">
        <v>245</v>
      </c>
      <c r="E201" s="105">
        <v>80000</v>
      </c>
      <c r="F201" s="51" t="s">
        <v>52</v>
      </c>
      <c r="G201" s="53" t="s">
        <v>242</v>
      </c>
      <c r="H201" s="51" t="s">
        <v>165</v>
      </c>
      <c r="I201" s="54" t="s">
        <v>243</v>
      </c>
      <c r="J201" s="55">
        <f t="shared" si="6"/>
        <v>8.8888888888888893</v>
      </c>
      <c r="K201" s="55">
        <v>9000</v>
      </c>
    </row>
    <row r="202" spans="1:11" x14ac:dyDescent="0.25">
      <c r="A202" s="86">
        <v>43182</v>
      </c>
      <c r="B202" s="55" t="s">
        <v>405</v>
      </c>
      <c r="C202" s="55" t="s">
        <v>539</v>
      </c>
      <c r="D202" s="51" t="s">
        <v>245</v>
      </c>
      <c r="E202" s="105">
        <v>10000</v>
      </c>
      <c r="F202" s="51" t="s">
        <v>52</v>
      </c>
      <c r="G202" s="53" t="s">
        <v>242</v>
      </c>
      <c r="H202" s="51" t="s">
        <v>165</v>
      </c>
      <c r="I202" s="54" t="s">
        <v>243</v>
      </c>
      <c r="J202" s="55">
        <f t="shared" si="6"/>
        <v>1.1111111111111112</v>
      </c>
      <c r="K202" s="55">
        <v>9000</v>
      </c>
    </row>
    <row r="203" spans="1:11" x14ac:dyDescent="0.25">
      <c r="A203" s="86">
        <v>43182</v>
      </c>
      <c r="B203" s="55" t="s">
        <v>411</v>
      </c>
      <c r="C203" s="55" t="s">
        <v>249</v>
      </c>
      <c r="D203" s="51" t="s">
        <v>245</v>
      </c>
      <c r="E203" s="105">
        <v>250000</v>
      </c>
      <c r="F203" s="51" t="s">
        <v>52</v>
      </c>
      <c r="G203" s="53" t="s">
        <v>242</v>
      </c>
      <c r="H203" s="51" t="s">
        <v>412</v>
      </c>
      <c r="I203" s="54" t="s">
        <v>243</v>
      </c>
      <c r="J203" s="55">
        <f t="shared" si="6"/>
        <v>27.777777777777779</v>
      </c>
      <c r="K203" s="55">
        <v>9000</v>
      </c>
    </row>
    <row r="204" spans="1:11" x14ac:dyDescent="0.25">
      <c r="A204" s="86">
        <v>43182</v>
      </c>
      <c r="B204" s="55" t="s">
        <v>429</v>
      </c>
      <c r="C204" s="55" t="s">
        <v>249</v>
      </c>
      <c r="D204" s="55" t="s">
        <v>245</v>
      </c>
      <c r="E204" s="105">
        <v>250000</v>
      </c>
      <c r="F204" s="51" t="s">
        <v>34</v>
      </c>
      <c r="G204" s="53" t="s">
        <v>242</v>
      </c>
      <c r="H204" s="51" t="s">
        <v>166</v>
      </c>
      <c r="I204" s="54" t="s">
        <v>243</v>
      </c>
      <c r="J204" s="55">
        <f t="shared" si="6"/>
        <v>27.777777777777779</v>
      </c>
      <c r="K204" s="55">
        <v>9000</v>
      </c>
    </row>
    <row r="205" spans="1:11" x14ac:dyDescent="0.25">
      <c r="A205" s="289">
        <v>43182</v>
      </c>
      <c r="B205" s="284" t="s">
        <v>339</v>
      </c>
      <c r="C205" s="284" t="s">
        <v>249</v>
      </c>
      <c r="D205" s="284" t="s">
        <v>245</v>
      </c>
      <c r="E205" s="290">
        <v>80000</v>
      </c>
      <c r="F205" s="283" t="s">
        <v>34</v>
      </c>
      <c r="G205" s="286" t="s">
        <v>242</v>
      </c>
      <c r="H205" s="283" t="s">
        <v>166</v>
      </c>
      <c r="I205" s="287" t="s">
        <v>243</v>
      </c>
      <c r="J205" s="284">
        <f t="shared" si="6"/>
        <v>8.8888888888888893</v>
      </c>
      <c r="K205" s="284">
        <v>9000</v>
      </c>
    </row>
    <row r="206" spans="1:11" x14ac:dyDescent="0.25">
      <c r="A206" s="86">
        <v>43182</v>
      </c>
      <c r="B206" s="55" t="s">
        <v>341</v>
      </c>
      <c r="C206" s="55" t="s">
        <v>399</v>
      </c>
      <c r="D206" s="55" t="s">
        <v>245</v>
      </c>
      <c r="E206" s="105">
        <v>10000</v>
      </c>
      <c r="F206" s="51" t="s">
        <v>34</v>
      </c>
      <c r="G206" s="53" t="s">
        <v>242</v>
      </c>
      <c r="H206" s="51" t="s">
        <v>166</v>
      </c>
      <c r="I206" s="54" t="s">
        <v>243</v>
      </c>
      <c r="J206" s="55">
        <f t="shared" si="6"/>
        <v>1.1111111111111112</v>
      </c>
      <c r="K206" s="55">
        <v>9000</v>
      </c>
    </row>
    <row r="207" spans="1:11" x14ac:dyDescent="0.25">
      <c r="A207" s="86">
        <v>43182</v>
      </c>
      <c r="B207" s="51" t="s">
        <v>356</v>
      </c>
      <c r="C207" s="55" t="s">
        <v>240</v>
      </c>
      <c r="D207" s="55" t="s">
        <v>241</v>
      </c>
      <c r="E207" s="105">
        <v>16000</v>
      </c>
      <c r="F207" s="55" t="s">
        <v>316</v>
      </c>
      <c r="G207" s="53" t="s">
        <v>242</v>
      </c>
      <c r="H207" s="51" t="s">
        <v>194</v>
      </c>
      <c r="I207" s="54" t="s">
        <v>243</v>
      </c>
      <c r="J207" s="55">
        <f t="shared" si="6"/>
        <v>1.7777777777777777</v>
      </c>
      <c r="K207" s="55">
        <v>9000</v>
      </c>
    </row>
    <row r="208" spans="1:11" x14ac:dyDescent="0.25">
      <c r="A208" s="86">
        <v>43182</v>
      </c>
      <c r="B208" s="51" t="s">
        <v>432</v>
      </c>
      <c r="C208" s="55" t="s">
        <v>240</v>
      </c>
      <c r="D208" s="51" t="s">
        <v>241</v>
      </c>
      <c r="E208" s="105">
        <v>70000</v>
      </c>
      <c r="F208" s="55" t="s">
        <v>316</v>
      </c>
      <c r="G208" s="53" t="s">
        <v>242</v>
      </c>
      <c r="H208" s="51" t="s">
        <v>181</v>
      </c>
      <c r="I208" s="54" t="s">
        <v>243</v>
      </c>
      <c r="J208" s="55">
        <f t="shared" si="6"/>
        <v>7.7777777777777777</v>
      </c>
      <c r="K208" s="55">
        <v>9000</v>
      </c>
    </row>
    <row r="209" spans="1:11" x14ac:dyDescent="0.25">
      <c r="A209" s="59">
        <v>43182</v>
      </c>
      <c r="B209" s="51" t="s">
        <v>187</v>
      </c>
      <c r="C209" s="55" t="s">
        <v>436</v>
      </c>
      <c r="D209" s="55" t="s">
        <v>434</v>
      </c>
      <c r="E209" s="103">
        <v>2000000</v>
      </c>
      <c r="F209" s="51" t="s">
        <v>11</v>
      </c>
      <c r="G209" s="53" t="s">
        <v>242</v>
      </c>
      <c r="H209" s="51" t="s">
        <v>188</v>
      </c>
      <c r="I209" s="54" t="s">
        <v>243</v>
      </c>
      <c r="J209" s="55">
        <f t="shared" si="6"/>
        <v>222.22222222222223</v>
      </c>
      <c r="K209" s="55">
        <v>9000</v>
      </c>
    </row>
    <row r="210" spans="1:11" x14ac:dyDescent="0.25">
      <c r="A210" s="59">
        <v>43182</v>
      </c>
      <c r="B210" s="51" t="s">
        <v>189</v>
      </c>
      <c r="C210" s="55" t="s">
        <v>246</v>
      </c>
      <c r="D210" s="55" t="s">
        <v>434</v>
      </c>
      <c r="E210" s="103">
        <v>30000</v>
      </c>
      <c r="F210" s="51" t="s">
        <v>11</v>
      </c>
      <c r="G210" s="53" t="s">
        <v>242</v>
      </c>
      <c r="H210" s="51" t="s">
        <v>190</v>
      </c>
      <c r="I210" s="54" t="s">
        <v>243</v>
      </c>
      <c r="J210" s="55">
        <f t="shared" si="6"/>
        <v>3.3333333333333335</v>
      </c>
      <c r="K210" s="55">
        <v>9000</v>
      </c>
    </row>
    <row r="211" spans="1:11" x14ac:dyDescent="0.25">
      <c r="A211" s="59">
        <v>43182</v>
      </c>
      <c r="B211" s="51" t="s">
        <v>94</v>
      </c>
      <c r="C211" s="55" t="s">
        <v>240</v>
      </c>
      <c r="D211" s="51" t="s">
        <v>434</v>
      </c>
      <c r="E211" s="103">
        <v>150000</v>
      </c>
      <c r="F211" s="51" t="s">
        <v>11</v>
      </c>
      <c r="G211" s="53" t="s">
        <v>242</v>
      </c>
      <c r="H211" s="51" t="s">
        <v>195</v>
      </c>
      <c r="I211" s="54" t="s">
        <v>243</v>
      </c>
      <c r="J211" s="55">
        <f t="shared" si="6"/>
        <v>16.666666666666668</v>
      </c>
      <c r="K211" s="55">
        <v>9000</v>
      </c>
    </row>
    <row r="212" spans="1:11" x14ac:dyDescent="0.25">
      <c r="A212" s="86">
        <v>43182</v>
      </c>
      <c r="B212" s="53" t="s">
        <v>464</v>
      </c>
      <c r="C212" s="55" t="s">
        <v>384</v>
      </c>
      <c r="D212" s="54" t="s">
        <v>247</v>
      </c>
      <c r="E212" s="104">
        <v>13467500</v>
      </c>
      <c r="F212" s="54" t="s">
        <v>519</v>
      </c>
      <c r="G212" s="53" t="s">
        <v>242</v>
      </c>
      <c r="H212" s="55" t="s">
        <v>416</v>
      </c>
      <c r="I212" s="54" t="s">
        <v>243</v>
      </c>
      <c r="J212" s="55">
        <f t="shared" si="6"/>
        <v>1496.3888888888889</v>
      </c>
      <c r="K212" s="55">
        <v>9000</v>
      </c>
    </row>
    <row r="213" spans="1:11" x14ac:dyDescent="0.25">
      <c r="A213" s="86">
        <v>43182</v>
      </c>
      <c r="B213" s="53" t="s">
        <v>521</v>
      </c>
      <c r="C213" s="51" t="s">
        <v>382</v>
      </c>
      <c r="D213" s="57" t="s">
        <v>434</v>
      </c>
      <c r="E213" s="104">
        <v>11300</v>
      </c>
      <c r="F213" s="54" t="s">
        <v>519</v>
      </c>
      <c r="G213" s="53" t="s">
        <v>242</v>
      </c>
      <c r="H213" s="55" t="s">
        <v>416</v>
      </c>
      <c r="I213" s="54" t="s">
        <v>243</v>
      </c>
      <c r="J213" s="55">
        <f t="shared" si="6"/>
        <v>1.2555555555555555</v>
      </c>
      <c r="K213" s="55">
        <v>9000</v>
      </c>
    </row>
    <row r="214" spans="1:11" x14ac:dyDescent="0.25">
      <c r="A214" s="86">
        <v>43182</v>
      </c>
      <c r="B214" s="54" t="s">
        <v>580</v>
      </c>
      <c r="C214" s="54" t="s">
        <v>384</v>
      </c>
      <c r="D214" s="54" t="s">
        <v>392</v>
      </c>
      <c r="E214" s="105">
        <v>2613750</v>
      </c>
      <c r="F214" s="54" t="s">
        <v>519</v>
      </c>
      <c r="G214" s="53" t="s">
        <v>242</v>
      </c>
      <c r="H214" s="55" t="s">
        <v>416</v>
      </c>
      <c r="I214" s="54" t="s">
        <v>243</v>
      </c>
      <c r="J214" s="55">
        <f t="shared" ref="J214:J218" si="7">E214/9000</f>
        <v>290.41666666666669</v>
      </c>
      <c r="K214" s="55">
        <v>9000</v>
      </c>
    </row>
    <row r="215" spans="1:11" x14ac:dyDescent="0.25">
      <c r="A215" s="86">
        <v>43182</v>
      </c>
      <c r="B215" s="54" t="s">
        <v>581</v>
      </c>
      <c r="C215" s="54" t="s">
        <v>384</v>
      </c>
      <c r="D215" s="51" t="s">
        <v>241</v>
      </c>
      <c r="E215" s="105">
        <v>2913750</v>
      </c>
      <c r="F215" s="54" t="s">
        <v>519</v>
      </c>
      <c r="G215" s="53" t="s">
        <v>242</v>
      </c>
      <c r="H215" s="55" t="s">
        <v>416</v>
      </c>
      <c r="I215" s="54" t="s">
        <v>243</v>
      </c>
      <c r="J215" s="55">
        <f t="shared" si="7"/>
        <v>323.75</v>
      </c>
      <c r="K215" s="55">
        <v>9000</v>
      </c>
    </row>
    <row r="216" spans="1:11" x14ac:dyDescent="0.25">
      <c r="A216" s="86">
        <v>43182</v>
      </c>
      <c r="B216" s="54" t="s">
        <v>582</v>
      </c>
      <c r="C216" s="54" t="s">
        <v>384</v>
      </c>
      <c r="D216" s="51" t="s">
        <v>241</v>
      </c>
      <c r="E216" s="105">
        <v>2213750</v>
      </c>
      <c r="F216" s="54" t="s">
        <v>519</v>
      </c>
      <c r="G216" s="53" t="s">
        <v>242</v>
      </c>
      <c r="H216" s="55" t="s">
        <v>416</v>
      </c>
      <c r="I216" s="54" t="s">
        <v>243</v>
      </c>
      <c r="J216" s="55">
        <f t="shared" si="7"/>
        <v>245.97222222222223</v>
      </c>
      <c r="K216" s="55">
        <v>9000</v>
      </c>
    </row>
    <row r="217" spans="1:11" x14ac:dyDescent="0.25">
      <c r="A217" s="86">
        <v>43182</v>
      </c>
      <c r="B217" s="54" t="s">
        <v>583</v>
      </c>
      <c r="C217" s="54" t="s">
        <v>384</v>
      </c>
      <c r="D217" s="51" t="s">
        <v>241</v>
      </c>
      <c r="E217" s="105">
        <v>2213750</v>
      </c>
      <c r="F217" s="54" t="s">
        <v>519</v>
      </c>
      <c r="G217" s="53" t="s">
        <v>242</v>
      </c>
      <c r="H217" s="55" t="s">
        <v>416</v>
      </c>
      <c r="I217" s="54" t="s">
        <v>243</v>
      </c>
      <c r="J217" s="55">
        <f t="shared" si="7"/>
        <v>245.97222222222223</v>
      </c>
      <c r="K217" s="55">
        <v>9000</v>
      </c>
    </row>
    <row r="218" spans="1:11" x14ac:dyDescent="0.25">
      <c r="A218" s="86">
        <v>43182</v>
      </c>
      <c r="B218" s="54" t="s">
        <v>584</v>
      </c>
      <c r="C218" s="51" t="s">
        <v>384</v>
      </c>
      <c r="D218" s="51" t="s">
        <v>579</v>
      </c>
      <c r="E218" s="104">
        <v>2000000</v>
      </c>
      <c r="F218" s="54" t="s">
        <v>519</v>
      </c>
      <c r="G218" s="53" t="s">
        <v>242</v>
      </c>
      <c r="H218" s="55" t="s">
        <v>416</v>
      </c>
      <c r="I218" s="54" t="s">
        <v>243</v>
      </c>
      <c r="J218" s="55">
        <f t="shared" si="7"/>
        <v>222.22222222222223</v>
      </c>
      <c r="K218" s="55">
        <v>9000</v>
      </c>
    </row>
    <row r="219" spans="1:11" x14ac:dyDescent="0.25">
      <c r="A219" s="86">
        <v>43183</v>
      </c>
      <c r="B219" s="55" t="s">
        <v>406</v>
      </c>
      <c r="C219" s="55" t="s">
        <v>240</v>
      </c>
      <c r="D219" s="51" t="s">
        <v>245</v>
      </c>
      <c r="E219" s="105">
        <v>15000</v>
      </c>
      <c r="F219" s="51" t="s">
        <v>52</v>
      </c>
      <c r="G219" s="53" t="s">
        <v>242</v>
      </c>
      <c r="H219" s="51" t="s">
        <v>165</v>
      </c>
      <c r="I219" s="54" t="s">
        <v>243</v>
      </c>
      <c r="J219" s="55">
        <f t="shared" ref="J219:J250" si="8">E219/9000</f>
        <v>1.6666666666666667</v>
      </c>
      <c r="K219" s="55">
        <v>9000</v>
      </c>
    </row>
    <row r="220" spans="1:11" x14ac:dyDescent="0.25">
      <c r="A220" s="86">
        <v>43183</v>
      </c>
      <c r="B220" s="55" t="s">
        <v>394</v>
      </c>
      <c r="C220" s="55" t="s">
        <v>249</v>
      </c>
      <c r="D220" s="51" t="s">
        <v>245</v>
      </c>
      <c r="E220" s="105">
        <v>80000</v>
      </c>
      <c r="F220" s="51" t="s">
        <v>52</v>
      </c>
      <c r="G220" s="53" t="s">
        <v>242</v>
      </c>
      <c r="H220" s="51" t="s">
        <v>165</v>
      </c>
      <c r="I220" s="54" t="s">
        <v>243</v>
      </c>
      <c r="J220" s="55">
        <f t="shared" si="8"/>
        <v>8.8888888888888893</v>
      </c>
      <c r="K220" s="55">
        <v>9000</v>
      </c>
    </row>
    <row r="221" spans="1:11" x14ac:dyDescent="0.25">
      <c r="A221" s="86">
        <v>43183</v>
      </c>
      <c r="B221" s="55" t="s">
        <v>407</v>
      </c>
      <c r="C221" s="55" t="s">
        <v>399</v>
      </c>
      <c r="D221" s="51" t="s">
        <v>245</v>
      </c>
      <c r="E221" s="105">
        <v>10000</v>
      </c>
      <c r="F221" s="51" t="s">
        <v>52</v>
      </c>
      <c r="G221" s="53" t="s">
        <v>242</v>
      </c>
      <c r="H221" s="51" t="s">
        <v>165</v>
      </c>
      <c r="I221" s="54" t="s">
        <v>243</v>
      </c>
      <c r="J221" s="55">
        <f t="shared" si="8"/>
        <v>1.1111111111111112</v>
      </c>
      <c r="K221" s="55">
        <v>9000</v>
      </c>
    </row>
    <row r="222" spans="1:11" x14ac:dyDescent="0.25">
      <c r="A222" s="86">
        <v>43183</v>
      </c>
      <c r="B222" s="55" t="s">
        <v>411</v>
      </c>
      <c r="C222" s="55" t="s">
        <v>249</v>
      </c>
      <c r="D222" s="51" t="s">
        <v>245</v>
      </c>
      <c r="E222" s="105">
        <v>250000</v>
      </c>
      <c r="F222" s="51" t="s">
        <v>52</v>
      </c>
      <c r="G222" s="53" t="s">
        <v>242</v>
      </c>
      <c r="H222" s="51" t="s">
        <v>412</v>
      </c>
      <c r="I222" s="54" t="s">
        <v>243</v>
      </c>
      <c r="J222" s="55">
        <f t="shared" si="8"/>
        <v>27.777777777777779</v>
      </c>
      <c r="K222" s="55">
        <v>9000</v>
      </c>
    </row>
    <row r="223" spans="1:11" x14ac:dyDescent="0.25">
      <c r="A223" s="86">
        <v>43183</v>
      </c>
      <c r="B223" s="55" t="s">
        <v>429</v>
      </c>
      <c r="C223" s="55" t="s">
        <v>249</v>
      </c>
      <c r="D223" s="55" t="s">
        <v>245</v>
      </c>
      <c r="E223" s="105">
        <v>250000</v>
      </c>
      <c r="F223" s="51" t="s">
        <v>34</v>
      </c>
      <c r="G223" s="53" t="s">
        <v>242</v>
      </c>
      <c r="H223" s="51" t="s">
        <v>166</v>
      </c>
      <c r="I223" s="54" t="s">
        <v>243</v>
      </c>
      <c r="J223" s="55">
        <f t="shared" si="8"/>
        <v>27.777777777777779</v>
      </c>
      <c r="K223" s="55">
        <v>9000</v>
      </c>
    </row>
    <row r="224" spans="1:11" x14ac:dyDescent="0.25">
      <c r="A224" s="289">
        <v>43183</v>
      </c>
      <c r="B224" s="284" t="s">
        <v>339</v>
      </c>
      <c r="C224" s="284" t="s">
        <v>249</v>
      </c>
      <c r="D224" s="284" t="s">
        <v>245</v>
      </c>
      <c r="E224" s="290">
        <v>80000</v>
      </c>
      <c r="F224" s="283" t="s">
        <v>34</v>
      </c>
      <c r="G224" s="286" t="s">
        <v>242</v>
      </c>
      <c r="H224" s="283" t="s">
        <v>166</v>
      </c>
      <c r="I224" s="287" t="s">
        <v>243</v>
      </c>
      <c r="J224" s="284">
        <f t="shared" si="8"/>
        <v>8.8888888888888893</v>
      </c>
      <c r="K224" s="284">
        <v>9000</v>
      </c>
    </row>
    <row r="225" spans="1:11" x14ac:dyDescent="0.25">
      <c r="A225" s="86">
        <v>43183</v>
      </c>
      <c r="B225" s="55" t="s">
        <v>342</v>
      </c>
      <c r="C225" s="55" t="s">
        <v>240</v>
      </c>
      <c r="D225" s="55" t="s">
        <v>245</v>
      </c>
      <c r="E225" s="105">
        <v>10000</v>
      </c>
      <c r="F225" s="51" t="s">
        <v>34</v>
      </c>
      <c r="G225" s="53" t="s">
        <v>242</v>
      </c>
      <c r="H225" s="51" t="s">
        <v>166</v>
      </c>
      <c r="I225" s="54" t="s">
        <v>243</v>
      </c>
      <c r="J225" s="55">
        <f t="shared" si="8"/>
        <v>1.1111111111111112</v>
      </c>
      <c r="K225" s="55">
        <v>9000</v>
      </c>
    </row>
    <row r="226" spans="1:11" x14ac:dyDescent="0.25">
      <c r="A226" s="167">
        <v>43183</v>
      </c>
      <c r="B226" s="53" t="s">
        <v>641</v>
      </c>
      <c r="C226" s="54" t="s">
        <v>249</v>
      </c>
      <c r="D226" s="54" t="s">
        <v>247</v>
      </c>
      <c r="E226" s="104">
        <v>8504345</v>
      </c>
      <c r="F226" s="54" t="s">
        <v>22</v>
      </c>
      <c r="G226" s="53" t="s">
        <v>242</v>
      </c>
      <c r="H226" s="51" t="s">
        <v>442</v>
      </c>
      <c r="I226" s="54" t="s">
        <v>243</v>
      </c>
      <c r="J226" s="55">
        <f t="shared" si="8"/>
        <v>944.92722222222221</v>
      </c>
      <c r="K226" s="55">
        <v>9000</v>
      </c>
    </row>
    <row r="227" spans="1:11" x14ac:dyDescent="0.25">
      <c r="A227" s="86">
        <v>43184</v>
      </c>
      <c r="B227" s="55" t="s">
        <v>408</v>
      </c>
      <c r="C227" s="55" t="s">
        <v>240</v>
      </c>
      <c r="D227" s="51" t="s">
        <v>245</v>
      </c>
      <c r="E227" s="105">
        <v>25000</v>
      </c>
      <c r="F227" s="51" t="s">
        <v>52</v>
      </c>
      <c r="G227" s="53" t="s">
        <v>242</v>
      </c>
      <c r="H227" s="51" t="s">
        <v>165</v>
      </c>
      <c r="I227" s="54" t="s">
        <v>243</v>
      </c>
      <c r="J227" s="55">
        <f t="shared" si="8"/>
        <v>2.7777777777777777</v>
      </c>
      <c r="K227" s="55">
        <v>9000</v>
      </c>
    </row>
    <row r="228" spans="1:11" x14ac:dyDescent="0.25">
      <c r="A228" s="86">
        <v>43184</v>
      </c>
      <c r="B228" s="55" t="s">
        <v>394</v>
      </c>
      <c r="C228" s="55" t="s">
        <v>249</v>
      </c>
      <c r="D228" s="51" t="s">
        <v>245</v>
      </c>
      <c r="E228" s="105">
        <v>80000</v>
      </c>
      <c r="F228" s="51" t="s">
        <v>52</v>
      </c>
      <c r="G228" s="53" t="s">
        <v>242</v>
      </c>
      <c r="H228" s="51" t="s">
        <v>165</v>
      </c>
      <c r="I228" s="54" t="s">
        <v>243</v>
      </c>
      <c r="J228" s="55">
        <f t="shared" si="8"/>
        <v>8.8888888888888893</v>
      </c>
      <c r="K228" s="55">
        <v>9000</v>
      </c>
    </row>
    <row r="229" spans="1:11" x14ac:dyDescent="0.25">
      <c r="A229" s="86">
        <v>43184</v>
      </c>
      <c r="B229" s="55" t="s">
        <v>411</v>
      </c>
      <c r="C229" s="55" t="s">
        <v>249</v>
      </c>
      <c r="D229" s="51" t="s">
        <v>245</v>
      </c>
      <c r="E229" s="105">
        <v>250000</v>
      </c>
      <c r="F229" s="51" t="s">
        <v>52</v>
      </c>
      <c r="G229" s="53" t="s">
        <v>242</v>
      </c>
      <c r="H229" s="51" t="s">
        <v>415</v>
      </c>
      <c r="I229" s="54" t="s">
        <v>243</v>
      </c>
      <c r="J229" s="55">
        <f t="shared" si="8"/>
        <v>27.777777777777779</v>
      </c>
      <c r="K229" s="55">
        <v>9000</v>
      </c>
    </row>
    <row r="230" spans="1:11" x14ac:dyDescent="0.25">
      <c r="A230" s="86">
        <v>43184</v>
      </c>
      <c r="B230" s="55" t="s">
        <v>429</v>
      </c>
      <c r="C230" s="55" t="s">
        <v>249</v>
      </c>
      <c r="D230" s="55" t="s">
        <v>245</v>
      </c>
      <c r="E230" s="105">
        <v>250000</v>
      </c>
      <c r="F230" s="51" t="s">
        <v>34</v>
      </c>
      <c r="G230" s="53" t="s">
        <v>242</v>
      </c>
      <c r="H230" s="51" t="s">
        <v>166</v>
      </c>
      <c r="I230" s="54" t="s">
        <v>243</v>
      </c>
      <c r="J230" s="55">
        <f t="shared" si="8"/>
        <v>27.777777777777779</v>
      </c>
      <c r="K230" s="55">
        <v>9000</v>
      </c>
    </row>
    <row r="231" spans="1:11" x14ac:dyDescent="0.25">
      <c r="A231" s="289">
        <v>43184</v>
      </c>
      <c r="B231" s="284" t="s">
        <v>339</v>
      </c>
      <c r="C231" s="284" t="s">
        <v>249</v>
      </c>
      <c r="D231" s="284" t="s">
        <v>245</v>
      </c>
      <c r="E231" s="290">
        <v>80000</v>
      </c>
      <c r="F231" s="283" t="s">
        <v>34</v>
      </c>
      <c r="G231" s="286" t="s">
        <v>242</v>
      </c>
      <c r="H231" s="283" t="s">
        <v>166</v>
      </c>
      <c r="I231" s="287" t="s">
        <v>243</v>
      </c>
      <c r="J231" s="284">
        <f t="shared" si="8"/>
        <v>8.8888888888888893</v>
      </c>
      <c r="K231" s="284">
        <v>9000</v>
      </c>
    </row>
    <row r="232" spans="1:11" x14ac:dyDescent="0.25">
      <c r="A232" s="86">
        <v>43184</v>
      </c>
      <c r="B232" s="55" t="s">
        <v>343</v>
      </c>
      <c r="C232" s="55" t="s">
        <v>240</v>
      </c>
      <c r="D232" s="55" t="s">
        <v>245</v>
      </c>
      <c r="E232" s="105">
        <v>40000</v>
      </c>
      <c r="F232" s="51" t="s">
        <v>34</v>
      </c>
      <c r="G232" s="53" t="s">
        <v>242</v>
      </c>
      <c r="H232" s="51" t="s">
        <v>166</v>
      </c>
      <c r="I232" s="54" t="s">
        <v>243</v>
      </c>
      <c r="J232" s="55">
        <f t="shared" si="8"/>
        <v>4.4444444444444446</v>
      </c>
      <c r="K232" s="55">
        <v>9000</v>
      </c>
    </row>
    <row r="233" spans="1:11" x14ac:dyDescent="0.25">
      <c r="A233" s="86">
        <v>43184</v>
      </c>
      <c r="B233" s="55" t="s">
        <v>344</v>
      </c>
      <c r="C233" s="55" t="s">
        <v>355</v>
      </c>
      <c r="D233" s="55" t="s">
        <v>245</v>
      </c>
      <c r="E233" s="105">
        <v>180000</v>
      </c>
      <c r="F233" s="51" t="s">
        <v>34</v>
      </c>
      <c r="G233" s="53" t="s">
        <v>242</v>
      </c>
      <c r="H233" s="51" t="s">
        <v>166</v>
      </c>
      <c r="I233" s="54" t="s">
        <v>243</v>
      </c>
      <c r="J233" s="55">
        <f t="shared" si="8"/>
        <v>20</v>
      </c>
      <c r="K233" s="55">
        <v>9000</v>
      </c>
    </row>
    <row r="234" spans="1:11" x14ac:dyDescent="0.25">
      <c r="A234" s="50">
        <v>43185</v>
      </c>
      <c r="B234" s="55" t="s">
        <v>250</v>
      </c>
      <c r="C234" s="54" t="s">
        <v>240</v>
      </c>
      <c r="D234" s="54" t="s">
        <v>241</v>
      </c>
      <c r="E234" s="105">
        <v>30000</v>
      </c>
      <c r="F234" s="51" t="s">
        <v>14</v>
      </c>
      <c r="G234" s="53" t="s">
        <v>242</v>
      </c>
      <c r="H234" s="51" t="s">
        <v>193</v>
      </c>
      <c r="I234" s="54" t="s">
        <v>243</v>
      </c>
      <c r="J234" s="55">
        <f t="shared" si="8"/>
        <v>3.3333333333333335</v>
      </c>
      <c r="K234" s="55">
        <v>9000</v>
      </c>
    </row>
    <row r="235" spans="1:11" x14ac:dyDescent="0.25">
      <c r="A235" s="59">
        <v>43185</v>
      </c>
      <c r="B235" s="51" t="s">
        <v>211</v>
      </c>
      <c r="C235" s="54" t="s">
        <v>240</v>
      </c>
      <c r="D235" s="54" t="s">
        <v>241</v>
      </c>
      <c r="E235" s="105">
        <v>70000</v>
      </c>
      <c r="F235" s="51" t="s">
        <v>14</v>
      </c>
      <c r="G235" s="53" t="s">
        <v>242</v>
      </c>
      <c r="H235" s="51" t="s">
        <v>212</v>
      </c>
      <c r="I235" s="54" t="s">
        <v>243</v>
      </c>
      <c r="J235" s="55">
        <f t="shared" si="8"/>
        <v>7.7777777777777777</v>
      </c>
      <c r="K235" s="55">
        <v>9000</v>
      </c>
    </row>
    <row r="236" spans="1:11" x14ac:dyDescent="0.25">
      <c r="A236" s="59">
        <v>43185</v>
      </c>
      <c r="B236" s="51" t="s">
        <v>216</v>
      </c>
      <c r="C236" s="54" t="s">
        <v>240</v>
      </c>
      <c r="D236" s="54" t="s">
        <v>241</v>
      </c>
      <c r="E236" s="105">
        <v>20000</v>
      </c>
      <c r="F236" s="51" t="s">
        <v>14</v>
      </c>
      <c r="G236" s="53" t="s">
        <v>242</v>
      </c>
      <c r="H236" s="51" t="s">
        <v>215</v>
      </c>
      <c r="I236" s="54"/>
      <c r="J236" s="55">
        <f t="shared" si="8"/>
        <v>2.2222222222222223</v>
      </c>
      <c r="K236" s="55">
        <v>9000</v>
      </c>
    </row>
    <row r="237" spans="1:11" x14ac:dyDescent="0.25">
      <c r="A237" s="59">
        <v>43185</v>
      </c>
      <c r="B237" s="51" t="s">
        <v>400</v>
      </c>
      <c r="C237" s="55"/>
      <c r="D237" s="51" t="s">
        <v>245</v>
      </c>
      <c r="E237" s="104">
        <v>40000</v>
      </c>
      <c r="F237" s="51" t="s">
        <v>184</v>
      </c>
      <c r="G237" s="53" t="s">
        <v>242</v>
      </c>
      <c r="H237" s="51" t="s">
        <v>200</v>
      </c>
      <c r="I237" s="54" t="s">
        <v>243</v>
      </c>
      <c r="J237" s="55">
        <f t="shared" si="8"/>
        <v>4.4444444444444446</v>
      </c>
      <c r="K237" s="55">
        <v>9000</v>
      </c>
    </row>
    <row r="238" spans="1:11" x14ac:dyDescent="0.25">
      <c r="A238" s="86">
        <v>43185</v>
      </c>
      <c r="B238" s="55" t="s">
        <v>406</v>
      </c>
      <c r="C238" s="55" t="s">
        <v>240</v>
      </c>
      <c r="D238" s="51" t="s">
        <v>245</v>
      </c>
      <c r="E238" s="105">
        <v>15000</v>
      </c>
      <c r="F238" s="51" t="s">
        <v>52</v>
      </c>
      <c r="G238" s="53" t="s">
        <v>242</v>
      </c>
      <c r="H238" s="51" t="s">
        <v>209</v>
      </c>
      <c r="I238" s="54" t="s">
        <v>243</v>
      </c>
      <c r="J238" s="55">
        <f t="shared" si="8"/>
        <v>1.6666666666666667</v>
      </c>
      <c r="K238" s="55">
        <v>9000</v>
      </c>
    </row>
    <row r="239" spans="1:11" x14ac:dyDescent="0.25">
      <c r="A239" s="86">
        <v>43185</v>
      </c>
      <c r="B239" s="55" t="s">
        <v>394</v>
      </c>
      <c r="C239" s="55" t="s">
        <v>249</v>
      </c>
      <c r="D239" s="51" t="s">
        <v>245</v>
      </c>
      <c r="E239" s="105">
        <v>80000</v>
      </c>
      <c r="F239" s="51" t="s">
        <v>52</v>
      </c>
      <c r="G239" s="53" t="s">
        <v>242</v>
      </c>
      <c r="H239" s="51" t="s">
        <v>209</v>
      </c>
      <c r="I239" s="54" t="s">
        <v>243</v>
      </c>
      <c r="J239" s="55">
        <f t="shared" si="8"/>
        <v>8.8888888888888893</v>
      </c>
      <c r="K239" s="55">
        <v>9000</v>
      </c>
    </row>
    <row r="240" spans="1:11" x14ac:dyDescent="0.25">
      <c r="A240" s="86">
        <v>43185</v>
      </c>
      <c r="B240" s="55" t="s">
        <v>409</v>
      </c>
      <c r="C240" s="55" t="s">
        <v>399</v>
      </c>
      <c r="D240" s="51" t="s">
        <v>245</v>
      </c>
      <c r="E240" s="105">
        <v>5000</v>
      </c>
      <c r="F240" s="51" t="s">
        <v>52</v>
      </c>
      <c r="G240" s="53" t="s">
        <v>242</v>
      </c>
      <c r="H240" s="51" t="s">
        <v>209</v>
      </c>
      <c r="I240" s="54" t="s">
        <v>243</v>
      </c>
      <c r="J240" s="55">
        <f t="shared" si="8"/>
        <v>0.55555555555555558</v>
      </c>
      <c r="K240" s="55">
        <v>9000</v>
      </c>
    </row>
    <row r="241" spans="1:11" x14ac:dyDescent="0.25">
      <c r="A241" s="86">
        <v>43185</v>
      </c>
      <c r="B241" s="55" t="s">
        <v>411</v>
      </c>
      <c r="C241" s="55" t="s">
        <v>249</v>
      </c>
      <c r="D241" s="51" t="s">
        <v>245</v>
      </c>
      <c r="E241" s="105">
        <v>250000</v>
      </c>
      <c r="F241" s="51" t="s">
        <v>52</v>
      </c>
      <c r="G241" s="53" t="s">
        <v>242</v>
      </c>
      <c r="H241" s="51" t="s">
        <v>415</v>
      </c>
      <c r="I241" s="54" t="s">
        <v>243</v>
      </c>
      <c r="J241" s="55">
        <f t="shared" si="8"/>
        <v>27.777777777777779</v>
      </c>
      <c r="K241" s="55">
        <v>9000</v>
      </c>
    </row>
    <row r="242" spans="1:11" x14ac:dyDescent="0.25">
      <c r="A242" s="86">
        <v>43185</v>
      </c>
      <c r="B242" s="55" t="s">
        <v>345</v>
      </c>
      <c r="C242" s="55" t="s">
        <v>249</v>
      </c>
      <c r="D242" s="55" t="s">
        <v>245</v>
      </c>
      <c r="E242" s="105">
        <v>250000</v>
      </c>
      <c r="F242" s="51" t="s">
        <v>34</v>
      </c>
      <c r="G242" s="53" t="s">
        <v>242</v>
      </c>
      <c r="H242" s="51" t="s">
        <v>166</v>
      </c>
      <c r="I242" s="54" t="s">
        <v>243</v>
      </c>
      <c r="J242" s="55">
        <f t="shared" si="8"/>
        <v>27.777777777777779</v>
      </c>
      <c r="K242" s="55">
        <v>9000</v>
      </c>
    </row>
    <row r="243" spans="1:11" x14ac:dyDescent="0.25">
      <c r="A243" s="289">
        <v>43185</v>
      </c>
      <c r="B243" s="284" t="s">
        <v>346</v>
      </c>
      <c r="C243" s="284" t="s">
        <v>249</v>
      </c>
      <c r="D243" s="284" t="s">
        <v>245</v>
      </c>
      <c r="E243" s="290">
        <v>80000</v>
      </c>
      <c r="F243" s="283" t="s">
        <v>34</v>
      </c>
      <c r="G243" s="286" t="s">
        <v>242</v>
      </c>
      <c r="H243" s="283" t="s">
        <v>166</v>
      </c>
      <c r="I243" s="287" t="s">
        <v>243</v>
      </c>
      <c r="J243" s="284">
        <f t="shared" si="8"/>
        <v>8.8888888888888893</v>
      </c>
      <c r="K243" s="284">
        <v>9000</v>
      </c>
    </row>
    <row r="244" spans="1:11" x14ac:dyDescent="0.25">
      <c r="A244" s="86">
        <v>43185</v>
      </c>
      <c r="B244" s="55" t="s">
        <v>347</v>
      </c>
      <c r="C244" s="55" t="s">
        <v>399</v>
      </c>
      <c r="D244" s="55" t="s">
        <v>245</v>
      </c>
      <c r="E244" s="105">
        <v>20000</v>
      </c>
      <c r="F244" s="51" t="s">
        <v>34</v>
      </c>
      <c r="G244" s="53" t="s">
        <v>242</v>
      </c>
      <c r="H244" s="51" t="s">
        <v>166</v>
      </c>
      <c r="I244" s="54" t="s">
        <v>243</v>
      </c>
      <c r="J244" s="55">
        <f t="shared" si="8"/>
        <v>2.2222222222222223</v>
      </c>
      <c r="K244" s="55">
        <v>9000</v>
      </c>
    </row>
    <row r="245" spans="1:11" x14ac:dyDescent="0.25">
      <c r="A245" s="86">
        <v>43185</v>
      </c>
      <c r="B245" s="51" t="s">
        <v>356</v>
      </c>
      <c r="C245" s="51" t="s">
        <v>240</v>
      </c>
      <c r="D245" s="51" t="s">
        <v>241</v>
      </c>
      <c r="E245" s="105">
        <v>16000</v>
      </c>
      <c r="F245" s="55" t="s">
        <v>316</v>
      </c>
      <c r="G245" s="53" t="s">
        <v>242</v>
      </c>
      <c r="H245" s="51" t="s">
        <v>194</v>
      </c>
      <c r="I245" s="54" t="s">
        <v>243</v>
      </c>
      <c r="J245" s="55">
        <f t="shared" si="8"/>
        <v>1.7777777777777777</v>
      </c>
      <c r="K245" s="55">
        <v>9000</v>
      </c>
    </row>
    <row r="246" spans="1:11" x14ac:dyDescent="0.25">
      <c r="A246" s="86">
        <v>43185</v>
      </c>
      <c r="B246" s="51" t="s">
        <v>374</v>
      </c>
      <c r="C246" s="55" t="s">
        <v>240</v>
      </c>
      <c r="D246" s="51" t="s">
        <v>241</v>
      </c>
      <c r="E246" s="105">
        <v>60000</v>
      </c>
      <c r="F246" s="55" t="s">
        <v>316</v>
      </c>
      <c r="G246" s="53" t="s">
        <v>242</v>
      </c>
      <c r="H246" s="51" t="s">
        <v>214</v>
      </c>
      <c r="I246" s="54" t="s">
        <v>243</v>
      </c>
      <c r="J246" s="55">
        <f t="shared" si="8"/>
        <v>6.666666666666667</v>
      </c>
      <c r="K246" s="55">
        <v>9000</v>
      </c>
    </row>
    <row r="247" spans="1:11" x14ac:dyDescent="0.25">
      <c r="A247" s="289">
        <v>43185</v>
      </c>
      <c r="B247" s="283" t="s">
        <v>315</v>
      </c>
      <c r="C247" s="284" t="s">
        <v>384</v>
      </c>
      <c r="D247" s="284" t="s">
        <v>435</v>
      </c>
      <c r="E247" s="290">
        <v>300000</v>
      </c>
      <c r="F247" s="284" t="s">
        <v>316</v>
      </c>
      <c r="G247" s="286" t="s">
        <v>242</v>
      </c>
      <c r="H247" s="283" t="s">
        <v>141</v>
      </c>
      <c r="I247" s="287" t="s">
        <v>243</v>
      </c>
      <c r="J247" s="284">
        <f t="shared" si="8"/>
        <v>33.333333333333336</v>
      </c>
      <c r="K247" s="284">
        <v>9000</v>
      </c>
    </row>
    <row r="248" spans="1:11" x14ac:dyDescent="0.25">
      <c r="A248" s="86">
        <v>43185</v>
      </c>
      <c r="B248" s="53" t="s">
        <v>228</v>
      </c>
      <c r="C248" s="55" t="s">
        <v>240</v>
      </c>
      <c r="D248" s="55" t="s">
        <v>241</v>
      </c>
      <c r="E248" s="105">
        <v>60000</v>
      </c>
      <c r="F248" s="55" t="s">
        <v>316</v>
      </c>
      <c r="G248" s="53" t="s">
        <v>242</v>
      </c>
      <c r="H248" s="51" t="s">
        <v>291</v>
      </c>
      <c r="I248" s="54" t="s">
        <v>243</v>
      </c>
      <c r="J248" s="55">
        <f t="shared" si="8"/>
        <v>6.666666666666667</v>
      </c>
      <c r="K248" s="55">
        <v>9000</v>
      </c>
    </row>
    <row r="249" spans="1:11" x14ac:dyDescent="0.25">
      <c r="A249" s="59">
        <v>43185</v>
      </c>
      <c r="B249" s="51" t="s">
        <v>196</v>
      </c>
      <c r="C249" s="55" t="s">
        <v>246</v>
      </c>
      <c r="D249" s="51" t="s">
        <v>434</v>
      </c>
      <c r="E249" s="103">
        <v>30000</v>
      </c>
      <c r="F249" s="51" t="s">
        <v>11</v>
      </c>
      <c r="G249" s="53" t="s">
        <v>242</v>
      </c>
      <c r="H249" s="51" t="s">
        <v>197</v>
      </c>
      <c r="I249" s="54" t="s">
        <v>243</v>
      </c>
      <c r="J249" s="55">
        <f t="shared" si="8"/>
        <v>3.3333333333333335</v>
      </c>
      <c r="K249" s="55">
        <v>9000</v>
      </c>
    </row>
    <row r="250" spans="1:11" x14ac:dyDescent="0.25">
      <c r="A250" s="59">
        <v>43185</v>
      </c>
      <c r="B250" s="51" t="s">
        <v>198</v>
      </c>
      <c r="C250" s="55" t="s">
        <v>246</v>
      </c>
      <c r="D250" s="51" t="s">
        <v>434</v>
      </c>
      <c r="E250" s="104">
        <v>50000</v>
      </c>
      <c r="F250" s="51" t="s">
        <v>11</v>
      </c>
      <c r="G250" s="53" t="s">
        <v>242</v>
      </c>
      <c r="H250" s="51" t="s">
        <v>199</v>
      </c>
      <c r="I250" s="54" t="s">
        <v>243</v>
      </c>
      <c r="J250" s="55">
        <f t="shared" si="8"/>
        <v>5.5555555555555554</v>
      </c>
      <c r="K250" s="55">
        <v>9000</v>
      </c>
    </row>
    <row r="251" spans="1:11" x14ac:dyDescent="0.25">
      <c r="A251" s="59">
        <v>43185</v>
      </c>
      <c r="B251" s="51" t="s">
        <v>207</v>
      </c>
      <c r="C251" s="55" t="s">
        <v>240</v>
      </c>
      <c r="D251" s="51" t="s">
        <v>434</v>
      </c>
      <c r="E251" s="103">
        <v>70000</v>
      </c>
      <c r="F251" s="51" t="s">
        <v>11</v>
      </c>
      <c r="G251" s="53" t="s">
        <v>242</v>
      </c>
      <c r="H251" s="51" t="s">
        <v>202</v>
      </c>
      <c r="I251" s="54" t="s">
        <v>243</v>
      </c>
      <c r="J251" s="55">
        <f t="shared" ref="J251:J282" si="9">E251/9000</f>
        <v>7.7777777777777777</v>
      </c>
      <c r="K251" s="55">
        <v>9000</v>
      </c>
    </row>
    <row r="252" spans="1:11" x14ac:dyDescent="0.25">
      <c r="A252" s="282">
        <v>43185</v>
      </c>
      <c r="B252" s="283" t="s">
        <v>638</v>
      </c>
      <c r="C252" s="284" t="s">
        <v>436</v>
      </c>
      <c r="D252" s="283" t="s">
        <v>434</v>
      </c>
      <c r="E252" s="285">
        <v>100000</v>
      </c>
      <c r="F252" s="283" t="s">
        <v>11</v>
      </c>
      <c r="G252" s="286" t="s">
        <v>242</v>
      </c>
      <c r="H252" s="283" t="s">
        <v>204</v>
      </c>
      <c r="I252" s="287" t="s">
        <v>243</v>
      </c>
      <c r="J252" s="284">
        <f t="shared" si="9"/>
        <v>11.111111111111111</v>
      </c>
      <c r="K252" s="284">
        <v>9000</v>
      </c>
    </row>
    <row r="253" spans="1:11" x14ac:dyDescent="0.25">
      <c r="A253" s="59">
        <v>43185</v>
      </c>
      <c r="B253" s="51" t="s">
        <v>203</v>
      </c>
      <c r="C253" s="55" t="s">
        <v>513</v>
      </c>
      <c r="D253" s="51" t="s">
        <v>434</v>
      </c>
      <c r="E253" s="103">
        <v>55000</v>
      </c>
      <c r="F253" s="51" t="s">
        <v>11</v>
      </c>
      <c r="G253" s="53" t="s">
        <v>242</v>
      </c>
      <c r="H253" s="51" t="s">
        <v>210</v>
      </c>
      <c r="I253" s="54" t="s">
        <v>243</v>
      </c>
      <c r="J253" s="55">
        <f t="shared" si="9"/>
        <v>6.1111111111111107</v>
      </c>
      <c r="K253" s="55">
        <v>9000</v>
      </c>
    </row>
    <row r="254" spans="1:11" x14ac:dyDescent="0.25">
      <c r="A254" s="86">
        <v>43185</v>
      </c>
      <c r="B254" s="55" t="s">
        <v>522</v>
      </c>
      <c r="C254" s="55"/>
      <c r="D254" s="55"/>
      <c r="E254" s="104">
        <v>4313750</v>
      </c>
      <c r="F254" s="54" t="s">
        <v>519</v>
      </c>
      <c r="G254" s="53" t="s">
        <v>242</v>
      </c>
      <c r="H254" s="55" t="s">
        <v>416</v>
      </c>
      <c r="I254" s="54" t="s">
        <v>243</v>
      </c>
      <c r="J254" s="55">
        <f t="shared" si="9"/>
        <v>479.30555555555554</v>
      </c>
      <c r="K254" s="55">
        <v>9000</v>
      </c>
    </row>
    <row r="255" spans="1:11" x14ac:dyDescent="0.25">
      <c r="A255" s="50">
        <v>43186</v>
      </c>
      <c r="B255" s="55" t="s">
        <v>250</v>
      </c>
      <c r="C255" s="51" t="s">
        <v>240</v>
      </c>
      <c r="D255" s="51" t="s">
        <v>241</v>
      </c>
      <c r="E255" s="105">
        <v>30000</v>
      </c>
      <c r="F255" s="51" t="s">
        <v>14</v>
      </c>
      <c r="G255" s="53" t="s">
        <v>242</v>
      </c>
      <c r="H255" s="51" t="s">
        <v>193</v>
      </c>
      <c r="I255" s="54" t="s">
        <v>243</v>
      </c>
      <c r="J255" s="55">
        <f t="shared" si="9"/>
        <v>3.3333333333333335</v>
      </c>
      <c r="K255" s="55">
        <v>9000</v>
      </c>
    </row>
    <row r="256" spans="1:11" x14ac:dyDescent="0.25">
      <c r="A256" s="86">
        <v>43186</v>
      </c>
      <c r="B256" s="55" t="s">
        <v>404</v>
      </c>
      <c r="C256" s="55" t="s">
        <v>240</v>
      </c>
      <c r="D256" s="51" t="s">
        <v>245</v>
      </c>
      <c r="E256" s="105">
        <v>15000</v>
      </c>
      <c r="F256" s="51" t="s">
        <v>52</v>
      </c>
      <c r="G256" s="53" t="s">
        <v>242</v>
      </c>
      <c r="H256" s="51" t="s">
        <v>209</v>
      </c>
      <c r="I256" s="54" t="s">
        <v>243</v>
      </c>
      <c r="J256" s="55">
        <f t="shared" si="9"/>
        <v>1.6666666666666667</v>
      </c>
      <c r="K256" s="55">
        <v>9000</v>
      </c>
    </row>
    <row r="257" spans="1:11" x14ac:dyDescent="0.25">
      <c r="A257" s="86">
        <v>43186</v>
      </c>
      <c r="B257" s="55" t="s">
        <v>385</v>
      </c>
      <c r="C257" s="55" t="s">
        <v>399</v>
      </c>
      <c r="D257" s="51" t="s">
        <v>245</v>
      </c>
      <c r="E257" s="105">
        <v>10000</v>
      </c>
      <c r="F257" s="51" t="s">
        <v>52</v>
      </c>
      <c r="G257" s="53" t="s">
        <v>242</v>
      </c>
      <c r="H257" s="51" t="s">
        <v>209</v>
      </c>
      <c r="I257" s="54" t="s">
        <v>243</v>
      </c>
      <c r="J257" s="55">
        <f t="shared" si="9"/>
        <v>1.1111111111111112</v>
      </c>
      <c r="K257" s="55">
        <v>9000</v>
      </c>
    </row>
    <row r="258" spans="1:11" x14ac:dyDescent="0.25">
      <c r="A258" s="86">
        <v>43186</v>
      </c>
      <c r="B258" s="55" t="s">
        <v>394</v>
      </c>
      <c r="C258" s="55" t="s">
        <v>249</v>
      </c>
      <c r="D258" s="51" t="s">
        <v>245</v>
      </c>
      <c r="E258" s="105">
        <v>80000</v>
      </c>
      <c r="F258" s="51" t="s">
        <v>52</v>
      </c>
      <c r="G258" s="53" t="s">
        <v>242</v>
      </c>
      <c r="H258" s="51" t="s">
        <v>209</v>
      </c>
      <c r="I258" s="54" t="s">
        <v>243</v>
      </c>
      <c r="J258" s="55">
        <f t="shared" si="9"/>
        <v>8.8888888888888893</v>
      </c>
      <c r="K258" s="55">
        <v>9000</v>
      </c>
    </row>
    <row r="259" spans="1:11" x14ac:dyDescent="0.25">
      <c r="A259" s="86">
        <v>43186</v>
      </c>
      <c r="B259" s="55" t="s">
        <v>411</v>
      </c>
      <c r="C259" s="55" t="s">
        <v>249</v>
      </c>
      <c r="D259" s="51" t="s">
        <v>245</v>
      </c>
      <c r="E259" s="105">
        <v>250000</v>
      </c>
      <c r="F259" s="51" t="s">
        <v>52</v>
      </c>
      <c r="G259" s="53" t="s">
        <v>242</v>
      </c>
      <c r="H259" s="51" t="s">
        <v>415</v>
      </c>
      <c r="I259" s="54" t="s">
        <v>243</v>
      </c>
      <c r="J259" s="55">
        <f t="shared" si="9"/>
        <v>27.777777777777779</v>
      </c>
      <c r="K259" s="55">
        <v>9000</v>
      </c>
    </row>
    <row r="260" spans="1:11" x14ac:dyDescent="0.25">
      <c r="A260" s="86">
        <v>43186</v>
      </c>
      <c r="B260" s="55" t="s">
        <v>429</v>
      </c>
      <c r="C260" s="55" t="s">
        <v>249</v>
      </c>
      <c r="D260" s="55" t="s">
        <v>245</v>
      </c>
      <c r="E260" s="105">
        <v>250000</v>
      </c>
      <c r="F260" s="51" t="s">
        <v>34</v>
      </c>
      <c r="G260" s="53" t="s">
        <v>242</v>
      </c>
      <c r="H260" s="51" t="s">
        <v>166</v>
      </c>
      <c r="I260" s="54" t="s">
        <v>243</v>
      </c>
      <c r="J260" s="55">
        <f t="shared" si="9"/>
        <v>27.777777777777779</v>
      </c>
      <c r="K260" s="55">
        <v>9000</v>
      </c>
    </row>
    <row r="261" spans="1:11" x14ac:dyDescent="0.25">
      <c r="A261" s="289">
        <v>43186</v>
      </c>
      <c r="B261" s="284" t="s">
        <v>348</v>
      </c>
      <c r="C261" s="284" t="s">
        <v>249</v>
      </c>
      <c r="D261" s="284" t="s">
        <v>245</v>
      </c>
      <c r="E261" s="290">
        <v>80000</v>
      </c>
      <c r="F261" s="283" t="s">
        <v>34</v>
      </c>
      <c r="G261" s="286" t="s">
        <v>242</v>
      </c>
      <c r="H261" s="283" t="s">
        <v>166</v>
      </c>
      <c r="I261" s="287" t="s">
        <v>243</v>
      </c>
      <c r="J261" s="284">
        <f t="shared" si="9"/>
        <v>8.8888888888888893</v>
      </c>
      <c r="K261" s="284">
        <v>9000</v>
      </c>
    </row>
    <row r="262" spans="1:11" x14ac:dyDescent="0.25">
      <c r="A262" s="289">
        <v>43186</v>
      </c>
      <c r="B262" s="284" t="s">
        <v>350</v>
      </c>
      <c r="C262" s="284" t="s">
        <v>240</v>
      </c>
      <c r="D262" s="284" t="s">
        <v>245</v>
      </c>
      <c r="E262" s="290">
        <v>10000</v>
      </c>
      <c r="F262" s="283" t="s">
        <v>34</v>
      </c>
      <c r="G262" s="286" t="s">
        <v>242</v>
      </c>
      <c r="H262" s="283" t="s">
        <v>166</v>
      </c>
      <c r="I262" s="287" t="s">
        <v>243</v>
      </c>
      <c r="J262" s="284">
        <f t="shared" si="9"/>
        <v>1.1111111111111112</v>
      </c>
      <c r="K262" s="284">
        <v>9000</v>
      </c>
    </row>
    <row r="263" spans="1:11" x14ac:dyDescent="0.25">
      <c r="A263" s="86">
        <v>43186</v>
      </c>
      <c r="B263" s="55" t="s">
        <v>349</v>
      </c>
      <c r="C263" s="55" t="s">
        <v>355</v>
      </c>
      <c r="D263" s="55" t="s">
        <v>245</v>
      </c>
      <c r="E263" s="105">
        <v>30000</v>
      </c>
      <c r="F263" s="51" t="s">
        <v>34</v>
      </c>
      <c r="G263" s="53" t="s">
        <v>242</v>
      </c>
      <c r="H263" s="51" t="s">
        <v>166</v>
      </c>
      <c r="I263" s="54" t="s">
        <v>243</v>
      </c>
      <c r="J263" s="55">
        <f t="shared" si="9"/>
        <v>3.3333333333333335</v>
      </c>
      <c r="K263" s="55">
        <v>9000</v>
      </c>
    </row>
    <row r="264" spans="1:11" x14ac:dyDescent="0.25">
      <c r="A264" s="59">
        <v>43186</v>
      </c>
      <c r="B264" s="51" t="s">
        <v>114</v>
      </c>
      <c r="C264" s="51" t="s">
        <v>399</v>
      </c>
      <c r="D264" s="51" t="s">
        <v>434</v>
      </c>
      <c r="E264" s="103">
        <v>400000</v>
      </c>
      <c r="F264" s="51" t="s">
        <v>11</v>
      </c>
      <c r="G264" s="53" t="s">
        <v>242</v>
      </c>
      <c r="H264" s="51" t="s">
        <v>218</v>
      </c>
      <c r="I264" s="54" t="s">
        <v>243</v>
      </c>
      <c r="J264" s="55">
        <f t="shared" si="9"/>
        <v>44.444444444444443</v>
      </c>
      <c r="K264" s="55">
        <v>9000</v>
      </c>
    </row>
    <row r="265" spans="1:11" x14ac:dyDescent="0.25">
      <c r="A265" s="59">
        <v>43186</v>
      </c>
      <c r="B265" s="51" t="s">
        <v>222</v>
      </c>
      <c r="C265" s="51" t="s">
        <v>513</v>
      </c>
      <c r="D265" s="51" t="s">
        <v>434</v>
      </c>
      <c r="E265" s="103">
        <v>34000</v>
      </c>
      <c r="F265" s="51" t="s">
        <v>11</v>
      </c>
      <c r="G265" s="53" t="s">
        <v>242</v>
      </c>
      <c r="H265" s="51" t="s">
        <v>220</v>
      </c>
      <c r="I265" s="54" t="s">
        <v>243</v>
      </c>
      <c r="J265" s="55">
        <f t="shared" si="9"/>
        <v>3.7777777777777777</v>
      </c>
      <c r="K265" s="55">
        <v>9000</v>
      </c>
    </row>
    <row r="266" spans="1:11" x14ac:dyDescent="0.25">
      <c r="A266" s="56">
        <v>43186</v>
      </c>
      <c r="B266" s="51" t="s">
        <v>383</v>
      </c>
      <c r="C266" s="55" t="s">
        <v>249</v>
      </c>
      <c r="D266" s="55" t="s">
        <v>247</v>
      </c>
      <c r="E266" s="103">
        <v>347900</v>
      </c>
      <c r="F266" s="51" t="s">
        <v>22</v>
      </c>
      <c r="G266" s="53" t="s">
        <v>242</v>
      </c>
      <c r="H266" s="51" t="s">
        <v>443</v>
      </c>
      <c r="I266" s="54" t="s">
        <v>243</v>
      </c>
      <c r="J266" s="55">
        <f t="shared" si="9"/>
        <v>38.655555555555559</v>
      </c>
      <c r="K266" s="55">
        <v>9000</v>
      </c>
    </row>
    <row r="267" spans="1:11" x14ac:dyDescent="0.25">
      <c r="A267" s="59">
        <v>43187</v>
      </c>
      <c r="B267" s="53" t="s">
        <v>226</v>
      </c>
      <c r="C267" s="51" t="s">
        <v>240</v>
      </c>
      <c r="D267" s="51" t="s">
        <v>241</v>
      </c>
      <c r="E267" s="105">
        <v>40000</v>
      </c>
      <c r="F267" s="51" t="s">
        <v>45</v>
      </c>
      <c r="G267" s="53" t="s">
        <v>242</v>
      </c>
      <c r="H267" s="51" t="s">
        <v>227</v>
      </c>
      <c r="I267" s="54" t="s">
        <v>243</v>
      </c>
      <c r="J267" s="55">
        <f t="shared" si="9"/>
        <v>4.4444444444444446</v>
      </c>
      <c r="K267" s="55">
        <v>9000</v>
      </c>
    </row>
    <row r="268" spans="1:11" x14ac:dyDescent="0.25">
      <c r="A268" s="50">
        <v>43187</v>
      </c>
      <c r="B268" s="55" t="s">
        <v>250</v>
      </c>
      <c r="C268" s="55" t="s">
        <v>240</v>
      </c>
      <c r="D268" s="51" t="s">
        <v>241</v>
      </c>
      <c r="E268" s="106">
        <v>30000</v>
      </c>
      <c r="F268" s="51" t="s">
        <v>14</v>
      </c>
      <c r="G268" s="53" t="s">
        <v>242</v>
      </c>
      <c r="H268" s="51" t="s">
        <v>193</v>
      </c>
      <c r="I268" s="54" t="s">
        <v>243</v>
      </c>
      <c r="J268" s="55">
        <f t="shared" si="9"/>
        <v>3.3333333333333335</v>
      </c>
      <c r="K268" s="55">
        <v>9000</v>
      </c>
    </row>
    <row r="269" spans="1:11" x14ac:dyDescent="0.25">
      <c r="A269" s="86">
        <v>43187</v>
      </c>
      <c r="B269" s="55" t="s">
        <v>404</v>
      </c>
      <c r="C269" s="55" t="s">
        <v>240</v>
      </c>
      <c r="D269" s="51" t="s">
        <v>245</v>
      </c>
      <c r="E269" s="105">
        <v>17000</v>
      </c>
      <c r="F269" s="51" t="s">
        <v>52</v>
      </c>
      <c r="G269" s="53" t="s">
        <v>242</v>
      </c>
      <c r="H269" s="51" t="s">
        <v>142</v>
      </c>
      <c r="I269" s="54" t="s">
        <v>243</v>
      </c>
      <c r="J269" s="55">
        <f t="shared" si="9"/>
        <v>1.8888888888888888</v>
      </c>
      <c r="K269" s="55">
        <v>9000</v>
      </c>
    </row>
    <row r="270" spans="1:11" x14ac:dyDescent="0.25">
      <c r="A270" s="86">
        <v>43187</v>
      </c>
      <c r="B270" s="55" t="s">
        <v>394</v>
      </c>
      <c r="C270" s="55" t="s">
        <v>249</v>
      </c>
      <c r="D270" s="51" t="s">
        <v>245</v>
      </c>
      <c r="E270" s="105">
        <v>80000</v>
      </c>
      <c r="F270" s="51" t="s">
        <v>52</v>
      </c>
      <c r="G270" s="53" t="s">
        <v>242</v>
      </c>
      <c r="H270" s="51" t="s">
        <v>209</v>
      </c>
      <c r="I270" s="54" t="s">
        <v>243</v>
      </c>
      <c r="J270" s="55">
        <f t="shared" si="9"/>
        <v>8.8888888888888893</v>
      </c>
      <c r="K270" s="55">
        <v>9000</v>
      </c>
    </row>
    <row r="271" spans="1:11" x14ac:dyDescent="0.25">
      <c r="A271" s="86">
        <v>43187</v>
      </c>
      <c r="B271" s="55" t="s">
        <v>338</v>
      </c>
      <c r="C271" s="55" t="s">
        <v>249</v>
      </c>
      <c r="D271" s="51" t="s">
        <v>245</v>
      </c>
      <c r="E271" s="105">
        <v>250000</v>
      </c>
      <c r="F271" s="51" t="s">
        <v>52</v>
      </c>
      <c r="G271" s="53" t="s">
        <v>242</v>
      </c>
      <c r="H271" s="51" t="s">
        <v>415</v>
      </c>
      <c r="I271" s="54" t="s">
        <v>243</v>
      </c>
      <c r="J271" s="55">
        <f t="shared" si="9"/>
        <v>27.777777777777779</v>
      </c>
      <c r="K271" s="55">
        <v>9000</v>
      </c>
    </row>
    <row r="272" spans="1:11" x14ac:dyDescent="0.25">
      <c r="A272" s="59">
        <v>43187</v>
      </c>
      <c r="B272" s="53" t="s">
        <v>307</v>
      </c>
      <c r="C272" s="55" t="s">
        <v>240</v>
      </c>
      <c r="D272" s="51" t="s">
        <v>392</v>
      </c>
      <c r="E272" s="105">
        <v>60000</v>
      </c>
      <c r="F272" s="51" t="s">
        <v>27</v>
      </c>
      <c r="G272" s="53" t="s">
        <v>242</v>
      </c>
      <c r="H272" s="51" t="s">
        <v>225</v>
      </c>
      <c r="I272" s="54" t="s">
        <v>243</v>
      </c>
      <c r="J272" s="55">
        <f t="shared" si="9"/>
        <v>6.666666666666667</v>
      </c>
      <c r="K272" s="55">
        <v>9000</v>
      </c>
    </row>
    <row r="273" spans="1:11" x14ac:dyDescent="0.25">
      <c r="A273" s="168">
        <v>43187</v>
      </c>
      <c r="B273" s="53" t="s">
        <v>533</v>
      </c>
      <c r="C273" s="55" t="s">
        <v>248</v>
      </c>
      <c r="D273" s="51" t="s">
        <v>392</v>
      </c>
      <c r="E273" s="105">
        <v>100000</v>
      </c>
      <c r="F273" s="51" t="s">
        <v>27</v>
      </c>
      <c r="G273" s="53" t="s">
        <v>242</v>
      </c>
      <c r="H273" s="51" t="s">
        <v>527</v>
      </c>
      <c r="I273" s="54" t="s">
        <v>243</v>
      </c>
      <c r="J273" s="55">
        <f t="shared" si="9"/>
        <v>11.111111111111111</v>
      </c>
      <c r="K273" s="55">
        <v>9000</v>
      </c>
    </row>
    <row r="274" spans="1:11" x14ac:dyDescent="0.25">
      <c r="A274" s="168">
        <v>43187</v>
      </c>
      <c r="B274" s="53" t="s">
        <v>532</v>
      </c>
      <c r="C274" s="55" t="s">
        <v>248</v>
      </c>
      <c r="D274" s="51" t="s">
        <v>392</v>
      </c>
      <c r="E274" s="105">
        <v>100000</v>
      </c>
      <c r="F274" s="51" t="s">
        <v>27</v>
      </c>
      <c r="G274" s="53" t="s">
        <v>242</v>
      </c>
      <c r="H274" s="51" t="s">
        <v>523</v>
      </c>
      <c r="I274" s="54" t="s">
        <v>243</v>
      </c>
      <c r="J274" s="55">
        <f t="shared" si="9"/>
        <v>11.111111111111111</v>
      </c>
      <c r="K274" s="55">
        <v>9000</v>
      </c>
    </row>
    <row r="275" spans="1:11" x14ac:dyDescent="0.25">
      <c r="A275" s="168">
        <v>43187</v>
      </c>
      <c r="B275" s="53" t="s">
        <v>531</v>
      </c>
      <c r="C275" s="55" t="s">
        <v>248</v>
      </c>
      <c r="D275" s="51" t="s">
        <v>392</v>
      </c>
      <c r="E275" s="105">
        <v>100000</v>
      </c>
      <c r="F275" s="51" t="s">
        <v>27</v>
      </c>
      <c r="G275" s="53" t="s">
        <v>242</v>
      </c>
      <c r="H275" s="51" t="s">
        <v>526</v>
      </c>
      <c r="I275" s="54" t="s">
        <v>243</v>
      </c>
      <c r="J275" s="55">
        <f t="shared" si="9"/>
        <v>11.111111111111111</v>
      </c>
      <c r="K275" s="55">
        <v>9000</v>
      </c>
    </row>
    <row r="276" spans="1:11" x14ac:dyDescent="0.25">
      <c r="A276" s="168">
        <v>43187</v>
      </c>
      <c r="B276" s="53" t="s">
        <v>530</v>
      </c>
      <c r="C276" s="55" t="s">
        <v>248</v>
      </c>
      <c r="D276" s="51" t="s">
        <v>392</v>
      </c>
      <c r="E276" s="105">
        <v>100000</v>
      </c>
      <c r="F276" s="51" t="s">
        <v>27</v>
      </c>
      <c r="G276" s="53" t="s">
        <v>242</v>
      </c>
      <c r="H276" s="51" t="s">
        <v>525</v>
      </c>
      <c r="I276" s="54" t="s">
        <v>243</v>
      </c>
      <c r="J276" s="55">
        <f t="shared" si="9"/>
        <v>11.111111111111111</v>
      </c>
      <c r="K276" s="55">
        <v>9000</v>
      </c>
    </row>
    <row r="277" spans="1:11" x14ac:dyDescent="0.25">
      <c r="A277" s="168">
        <v>43187</v>
      </c>
      <c r="B277" s="53" t="s">
        <v>529</v>
      </c>
      <c r="C277" s="55" t="s">
        <v>248</v>
      </c>
      <c r="D277" s="51" t="s">
        <v>392</v>
      </c>
      <c r="E277" s="105">
        <v>100000</v>
      </c>
      <c r="F277" s="51" t="s">
        <v>27</v>
      </c>
      <c r="G277" s="53" t="s">
        <v>242</v>
      </c>
      <c r="H277" s="51" t="s">
        <v>524</v>
      </c>
      <c r="I277" s="54" t="s">
        <v>243</v>
      </c>
      <c r="J277" s="55">
        <f t="shared" si="9"/>
        <v>11.111111111111111</v>
      </c>
      <c r="K277" s="55">
        <v>9000</v>
      </c>
    </row>
    <row r="278" spans="1:11" x14ac:dyDescent="0.25">
      <c r="A278" s="168">
        <v>43187</v>
      </c>
      <c r="B278" s="53" t="s">
        <v>528</v>
      </c>
      <c r="C278" s="55" t="s">
        <v>248</v>
      </c>
      <c r="D278" s="51" t="s">
        <v>392</v>
      </c>
      <c r="E278" s="105">
        <v>100000</v>
      </c>
      <c r="F278" s="51" t="s">
        <v>27</v>
      </c>
      <c r="G278" s="53" t="s">
        <v>242</v>
      </c>
      <c r="H278" s="51" t="s">
        <v>506</v>
      </c>
      <c r="I278" s="54" t="s">
        <v>243</v>
      </c>
      <c r="J278" s="55">
        <f t="shared" si="9"/>
        <v>11.111111111111111</v>
      </c>
      <c r="K278" s="55">
        <v>9000</v>
      </c>
    </row>
    <row r="279" spans="1:11" x14ac:dyDescent="0.25">
      <c r="A279" s="86">
        <v>43187</v>
      </c>
      <c r="B279" s="55" t="s">
        <v>345</v>
      </c>
      <c r="C279" s="55" t="s">
        <v>249</v>
      </c>
      <c r="D279" s="55" t="s">
        <v>245</v>
      </c>
      <c r="E279" s="105">
        <v>250000</v>
      </c>
      <c r="F279" s="51" t="s">
        <v>34</v>
      </c>
      <c r="G279" s="53" t="s">
        <v>242</v>
      </c>
      <c r="H279" s="51" t="s">
        <v>219</v>
      </c>
      <c r="I279" s="54" t="s">
        <v>243</v>
      </c>
      <c r="J279" s="55">
        <f t="shared" si="9"/>
        <v>27.777777777777779</v>
      </c>
      <c r="K279" s="55">
        <v>9000</v>
      </c>
    </row>
    <row r="280" spans="1:11" x14ac:dyDescent="0.25">
      <c r="A280" s="289">
        <v>43187</v>
      </c>
      <c r="B280" s="284" t="s">
        <v>348</v>
      </c>
      <c r="C280" s="284" t="s">
        <v>249</v>
      </c>
      <c r="D280" s="284" t="s">
        <v>245</v>
      </c>
      <c r="E280" s="290">
        <v>80000</v>
      </c>
      <c r="F280" s="283" t="s">
        <v>34</v>
      </c>
      <c r="G280" s="286" t="s">
        <v>242</v>
      </c>
      <c r="H280" s="283" t="s">
        <v>219</v>
      </c>
      <c r="I280" s="287" t="s">
        <v>243</v>
      </c>
      <c r="J280" s="284">
        <f t="shared" si="9"/>
        <v>8.8888888888888893</v>
      </c>
      <c r="K280" s="284">
        <v>9000</v>
      </c>
    </row>
    <row r="281" spans="1:11" x14ac:dyDescent="0.25">
      <c r="A281" s="86">
        <v>43187</v>
      </c>
      <c r="B281" s="55" t="s">
        <v>350</v>
      </c>
      <c r="C281" s="55" t="s">
        <v>240</v>
      </c>
      <c r="D281" s="55" t="s">
        <v>245</v>
      </c>
      <c r="E281" s="105">
        <v>10000</v>
      </c>
      <c r="F281" s="51" t="s">
        <v>34</v>
      </c>
      <c r="G281" s="53" t="s">
        <v>242</v>
      </c>
      <c r="H281" s="51" t="s">
        <v>219</v>
      </c>
      <c r="I281" s="54" t="s">
        <v>243</v>
      </c>
      <c r="J281" s="55">
        <f t="shared" si="9"/>
        <v>1.1111111111111112</v>
      </c>
      <c r="K281" s="55">
        <v>9000</v>
      </c>
    </row>
    <row r="282" spans="1:11" x14ac:dyDescent="0.25">
      <c r="A282" s="59">
        <v>43187</v>
      </c>
      <c r="B282" s="53" t="s">
        <v>303</v>
      </c>
      <c r="C282" s="51" t="s">
        <v>399</v>
      </c>
      <c r="D282" s="51" t="s">
        <v>434</v>
      </c>
      <c r="E282" s="104">
        <v>10000</v>
      </c>
      <c r="F282" s="51" t="s">
        <v>11</v>
      </c>
      <c r="G282" s="53" t="s">
        <v>242</v>
      </c>
      <c r="H282" s="51" t="s">
        <v>227</v>
      </c>
      <c r="I282" s="54" t="s">
        <v>243</v>
      </c>
      <c r="J282" s="55">
        <f t="shared" si="9"/>
        <v>1.1111111111111112</v>
      </c>
      <c r="K282" s="55">
        <v>9000</v>
      </c>
    </row>
    <row r="283" spans="1:11" x14ac:dyDescent="0.25">
      <c r="A283" s="50">
        <v>43188</v>
      </c>
      <c r="B283" s="55" t="s">
        <v>250</v>
      </c>
      <c r="C283" s="51" t="s">
        <v>240</v>
      </c>
      <c r="D283" s="54" t="s">
        <v>241</v>
      </c>
      <c r="E283" s="105">
        <v>30000</v>
      </c>
      <c r="F283" s="51" t="s">
        <v>14</v>
      </c>
      <c r="G283" s="53" t="s">
        <v>242</v>
      </c>
      <c r="H283" s="51" t="s">
        <v>193</v>
      </c>
      <c r="I283" s="54" t="s">
        <v>243</v>
      </c>
      <c r="J283" s="55">
        <f t="shared" ref="J283:J314" si="10">E283/9000</f>
        <v>3.3333333333333335</v>
      </c>
      <c r="K283" s="55">
        <v>9000</v>
      </c>
    </row>
    <row r="284" spans="1:11" x14ac:dyDescent="0.25">
      <c r="A284" s="50">
        <v>43188</v>
      </c>
      <c r="B284" s="53" t="s">
        <v>228</v>
      </c>
      <c r="C284" s="55" t="s">
        <v>240</v>
      </c>
      <c r="D284" s="55" t="s">
        <v>241</v>
      </c>
      <c r="E284" s="105">
        <v>50000</v>
      </c>
      <c r="F284" s="51" t="s">
        <v>14</v>
      </c>
      <c r="G284" s="53" t="s">
        <v>242</v>
      </c>
      <c r="H284" s="51" t="s">
        <v>229</v>
      </c>
      <c r="I284" s="54" t="s">
        <v>243</v>
      </c>
      <c r="J284" s="55">
        <f t="shared" si="10"/>
        <v>5.5555555555555554</v>
      </c>
      <c r="K284" s="55">
        <v>9000</v>
      </c>
    </row>
    <row r="285" spans="1:11" x14ac:dyDescent="0.25">
      <c r="A285" s="86">
        <v>43188</v>
      </c>
      <c r="B285" s="55" t="s">
        <v>406</v>
      </c>
      <c r="C285" s="55" t="s">
        <v>249</v>
      </c>
      <c r="D285" s="51" t="s">
        <v>245</v>
      </c>
      <c r="E285" s="105">
        <v>18000</v>
      </c>
      <c r="F285" s="51" t="s">
        <v>52</v>
      </c>
      <c r="G285" s="53" t="s">
        <v>242</v>
      </c>
      <c r="H285" s="51" t="s">
        <v>209</v>
      </c>
      <c r="I285" s="54" t="s">
        <v>243</v>
      </c>
      <c r="J285" s="55">
        <f t="shared" si="10"/>
        <v>2</v>
      </c>
      <c r="K285" s="55">
        <v>9000</v>
      </c>
    </row>
    <row r="286" spans="1:11" x14ac:dyDescent="0.25">
      <c r="A286" s="86">
        <v>43188</v>
      </c>
      <c r="B286" s="55" t="s">
        <v>394</v>
      </c>
      <c r="C286" s="55" t="s">
        <v>249</v>
      </c>
      <c r="D286" s="51" t="s">
        <v>245</v>
      </c>
      <c r="E286" s="105">
        <v>80000</v>
      </c>
      <c r="F286" s="51" t="s">
        <v>52</v>
      </c>
      <c r="G286" s="53" t="s">
        <v>242</v>
      </c>
      <c r="H286" s="51" t="s">
        <v>209</v>
      </c>
      <c r="I286" s="54" t="s">
        <v>243</v>
      </c>
      <c r="J286" s="55">
        <f t="shared" si="10"/>
        <v>8.8888888888888893</v>
      </c>
      <c r="K286" s="55">
        <v>9000</v>
      </c>
    </row>
    <row r="287" spans="1:11" x14ac:dyDescent="0.25">
      <c r="A287" s="86">
        <v>43188</v>
      </c>
      <c r="B287" s="55" t="s">
        <v>411</v>
      </c>
      <c r="C287" s="55" t="s">
        <v>249</v>
      </c>
      <c r="D287" s="51" t="s">
        <v>245</v>
      </c>
      <c r="E287" s="105">
        <v>250000</v>
      </c>
      <c r="F287" s="51" t="s">
        <v>52</v>
      </c>
      <c r="G287" s="53" t="s">
        <v>242</v>
      </c>
      <c r="H287" s="51" t="s">
        <v>415</v>
      </c>
      <c r="I287" s="54" t="s">
        <v>243</v>
      </c>
      <c r="J287" s="55">
        <f t="shared" si="10"/>
        <v>27.777777777777779</v>
      </c>
      <c r="K287" s="55">
        <v>9000</v>
      </c>
    </row>
    <row r="288" spans="1:11" x14ac:dyDescent="0.25">
      <c r="A288" s="86">
        <v>43188</v>
      </c>
      <c r="B288" s="55" t="s">
        <v>405</v>
      </c>
      <c r="C288" s="55" t="s">
        <v>539</v>
      </c>
      <c r="D288" s="51" t="s">
        <v>245</v>
      </c>
      <c r="E288" s="105">
        <v>10000</v>
      </c>
      <c r="F288" s="51" t="s">
        <v>52</v>
      </c>
      <c r="G288" s="53" t="s">
        <v>242</v>
      </c>
      <c r="H288" s="51" t="s">
        <v>209</v>
      </c>
      <c r="I288" s="54" t="s">
        <v>243</v>
      </c>
      <c r="J288" s="55">
        <f t="shared" si="10"/>
        <v>1.1111111111111112</v>
      </c>
      <c r="K288" s="55">
        <v>9000</v>
      </c>
    </row>
    <row r="289" spans="1:11" x14ac:dyDescent="0.25">
      <c r="A289" s="86">
        <v>43188</v>
      </c>
      <c r="B289" s="55" t="s">
        <v>429</v>
      </c>
      <c r="C289" s="55" t="s">
        <v>249</v>
      </c>
      <c r="D289" s="55" t="s">
        <v>245</v>
      </c>
      <c r="E289" s="105">
        <v>250000</v>
      </c>
      <c r="F289" s="51" t="s">
        <v>34</v>
      </c>
      <c r="G289" s="53" t="s">
        <v>242</v>
      </c>
      <c r="H289" s="51" t="s">
        <v>219</v>
      </c>
      <c r="I289" s="54" t="s">
        <v>243</v>
      </c>
      <c r="J289" s="55">
        <f t="shared" si="10"/>
        <v>27.777777777777779</v>
      </c>
      <c r="K289" s="55">
        <v>9000</v>
      </c>
    </row>
    <row r="290" spans="1:11" x14ac:dyDescent="0.25">
      <c r="A290" s="289">
        <v>43188</v>
      </c>
      <c r="B290" s="284" t="s">
        <v>348</v>
      </c>
      <c r="C290" s="284" t="s">
        <v>249</v>
      </c>
      <c r="D290" s="284" t="s">
        <v>245</v>
      </c>
      <c r="E290" s="290">
        <v>80000</v>
      </c>
      <c r="F290" s="283" t="s">
        <v>34</v>
      </c>
      <c r="G290" s="286" t="s">
        <v>242</v>
      </c>
      <c r="H290" s="283" t="s">
        <v>219</v>
      </c>
      <c r="I290" s="287" t="s">
        <v>243</v>
      </c>
      <c r="J290" s="284">
        <f t="shared" si="10"/>
        <v>8.8888888888888893</v>
      </c>
      <c r="K290" s="284">
        <v>9000</v>
      </c>
    </row>
    <row r="291" spans="1:11" x14ac:dyDescent="0.25">
      <c r="A291" s="86">
        <v>43188</v>
      </c>
      <c r="B291" s="55" t="s">
        <v>351</v>
      </c>
      <c r="C291" s="55" t="s">
        <v>355</v>
      </c>
      <c r="D291" s="55" t="s">
        <v>245</v>
      </c>
      <c r="E291" s="105">
        <v>230000</v>
      </c>
      <c r="F291" s="51" t="s">
        <v>34</v>
      </c>
      <c r="G291" s="53" t="s">
        <v>242</v>
      </c>
      <c r="H291" s="51" t="s">
        <v>219</v>
      </c>
      <c r="I291" s="54" t="s">
        <v>243</v>
      </c>
      <c r="J291" s="55">
        <f t="shared" si="10"/>
        <v>25.555555555555557</v>
      </c>
      <c r="K291" s="55">
        <v>9000</v>
      </c>
    </row>
    <row r="292" spans="1:11" x14ac:dyDescent="0.25">
      <c r="A292" s="86">
        <v>43188</v>
      </c>
      <c r="B292" s="55" t="s">
        <v>352</v>
      </c>
      <c r="C292" s="55" t="s">
        <v>399</v>
      </c>
      <c r="D292" s="55" t="s">
        <v>245</v>
      </c>
      <c r="E292" s="105">
        <v>10000</v>
      </c>
      <c r="F292" s="51" t="s">
        <v>34</v>
      </c>
      <c r="G292" s="53" t="s">
        <v>242</v>
      </c>
      <c r="H292" s="51" t="s">
        <v>219</v>
      </c>
      <c r="I292" s="54" t="s">
        <v>243</v>
      </c>
      <c r="J292" s="55">
        <f t="shared" si="10"/>
        <v>1.1111111111111112</v>
      </c>
      <c r="K292" s="55">
        <v>9000</v>
      </c>
    </row>
    <row r="293" spans="1:11" x14ac:dyDescent="0.25">
      <c r="A293" s="86">
        <v>43188</v>
      </c>
      <c r="B293" s="55" t="s">
        <v>353</v>
      </c>
      <c r="C293" s="55" t="s">
        <v>240</v>
      </c>
      <c r="D293" s="55" t="s">
        <v>245</v>
      </c>
      <c r="E293" s="105">
        <v>25000</v>
      </c>
      <c r="F293" s="51" t="s">
        <v>34</v>
      </c>
      <c r="G293" s="53" t="s">
        <v>242</v>
      </c>
      <c r="H293" s="51" t="s">
        <v>219</v>
      </c>
      <c r="I293" s="54" t="s">
        <v>243</v>
      </c>
      <c r="J293" s="55">
        <f t="shared" si="10"/>
        <v>2.7777777777777777</v>
      </c>
      <c r="K293" s="55">
        <v>9000</v>
      </c>
    </row>
    <row r="294" spans="1:11" x14ac:dyDescent="0.25">
      <c r="A294" s="86">
        <v>43188</v>
      </c>
      <c r="B294" s="53" t="s">
        <v>431</v>
      </c>
      <c r="C294" s="55" t="s">
        <v>246</v>
      </c>
      <c r="D294" s="55" t="s">
        <v>434</v>
      </c>
      <c r="E294" s="105">
        <v>260000</v>
      </c>
      <c r="F294" s="55" t="s">
        <v>316</v>
      </c>
      <c r="G294" s="53" t="s">
        <v>242</v>
      </c>
      <c r="H294" s="51" t="s">
        <v>294</v>
      </c>
      <c r="I294" s="54" t="s">
        <v>243</v>
      </c>
      <c r="J294" s="55">
        <f t="shared" si="10"/>
        <v>28.888888888888889</v>
      </c>
      <c r="K294" s="55">
        <v>9000</v>
      </c>
    </row>
    <row r="295" spans="1:11" x14ac:dyDescent="0.25">
      <c r="A295" s="56">
        <v>43188</v>
      </c>
      <c r="B295" s="51" t="s">
        <v>440</v>
      </c>
      <c r="C295" s="55" t="s">
        <v>249</v>
      </c>
      <c r="D295" s="55" t="s">
        <v>247</v>
      </c>
      <c r="E295" s="103">
        <v>2087543</v>
      </c>
      <c r="F295" s="51" t="s">
        <v>22</v>
      </c>
      <c r="G295" s="53" t="s">
        <v>242</v>
      </c>
      <c r="H295" s="51" t="s">
        <v>150</v>
      </c>
      <c r="I295" s="54" t="s">
        <v>243</v>
      </c>
      <c r="J295" s="55">
        <f t="shared" si="10"/>
        <v>231.94922222222223</v>
      </c>
      <c r="K295" s="55">
        <v>9000</v>
      </c>
    </row>
    <row r="296" spans="1:11" x14ac:dyDescent="0.25">
      <c r="A296" s="167">
        <v>43188</v>
      </c>
      <c r="B296" s="53" t="s">
        <v>376</v>
      </c>
      <c r="C296" s="54" t="s">
        <v>240</v>
      </c>
      <c r="D296" s="54" t="s">
        <v>247</v>
      </c>
      <c r="E296" s="104">
        <v>327026</v>
      </c>
      <c r="F296" s="54" t="s">
        <v>22</v>
      </c>
      <c r="G296" s="53" t="s">
        <v>242</v>
      </c>
      <c r="H296" s="51" t="s">
        <v>441</v>
      </c>
      <c r="I296" s="54" t="s">
        <v>243</v>
      </c>
      <c r="J296" s="55">
        <f t="shared" si="10"/>
        <v>36.336222222222226</v>
      </c>
      <c r="K296" s="55">
        <v>9000</v>
      </c>
    </row>
    <row r="297" spans="1:11" x14ac:dyDescent="0.25">
      <c r="A297" s="167">
        <v>43188</v>
      </c>
      <c r="B297" s="53" t="s">
        <v>377</v>
      </c>
      <c r="C297" s="54" t="s">
        <v>240</v>
      </c>
      <c r="D297" s="54" t="s">
        <v>247</v>
      </c>
      <c r="E297" s="314">
        <v>15000</v>
      </c>
      <c r="F297" s="54" t="s">
        <v>22</v>
      </c>
      <c r="G297" s="53" t="s">
        <v>242</v>
      </c>
      <c r="H297" s="51" t="s">
        <v>444</v>
      </c>
      <c r="I297" s="54" t="s">
        <v>243</v>
      </c>
      <c r="J297" s="55">
        <f t="shared" si="10"/>
        <v>1.6666666666666667</v>
      </c>
      <c r="K297" s="55">
        <v>9000</v>
      </c>
    </row>
    <row r="298" spans="1:11" x14ac:dyDescent="0.25">
      <c r="A298" s="50">
        <v>43189</v>
      </c>
      <c r="B298" s="53" t="s">
        <v>330</v>
      </c>
      <c r="C298" s="55" t="s">
        <v>325</v>
      </c>
      <c r="D298" s="55" t="s">
        <v>326</v>
      </c>
      <c r="E298" s="105">
        <v>80000</v>
      </c>
      <c r="F298" s="51" t="s">
        <v>14</v>
      </c>
      <c r="G298" s="53" t="s">
        <v>242</v>
      </c>
      <c r="H298" s="51" t="s">
        <v>327</v>
      </c>
      <c r="I298" s="54" t="s">
        <v>243</v>
      </c>
      <c r="J298" s="55">
        <f t="shared" si="10"/>
        <v>8.8888888888888893</v>
      </c>
      <c r="K298" s="55">
        <v>9000</v>
      </c>
    </row>
    <row r="299" spans="1:11" x14ac:dyDescent="0.25">
      <c r="A299" s="50">
        <v>43189</v>
      </c>
      <c r="B299" s="53" t="s">
        <v>331</v>
      </c>
      <c r="C299" s="55" t="s">
        <v>325</v>
      </c>
      <c r="D299" s="55" t="s">
        <v>326</v>
      </c>
      <c r="E299" s="105">
        <v>80000</v>
      </c>
      <c r="F299" s="51" t="s">
        <v>14</v>
      </c>
      <c r="G299" s="53" t="s">
        <v>242</v>
      </c>
      <c r="H299" s="51" t="s">
        <v>328</v>
      </c>
      <c r="I299" s="54" t="s">
        <v>243</v>
      </c>
      <c r="J299" s="55">
        <f t="shared" si="10"/>
        <v>8.8888888888888893</v>
      </c>
      <c r="K299" s="55">
        <v>9000</v>
      </c>
    </row>
    <row r="300" spans="1:11" x14ac:dyDescent="0.25">
      <c r="A300" s="50">
        <v>43189</v>
      </c>
      <c r="B300" s="53" t="s">
        <v>332</v>
      </c>
      <c r="C300" s="55" t="s">
        <v>325</v>
      </c>
      <c r="D300" s="55" t="s">
        <v>326</v>
      </c>
      <c r="E300" s="105">
        <v>80000</v>
      </c>
      <c r="F300" s="51" t="s">
        <v>14</v>
      </c>
      <c r="G300" s="53" t="s">
        <v>242</v>
      </c>
      <c r="H300" s="51" t="s">
        <v>333</v>
      </c>
      <c r="I300" s="54" t="s">
        <v>243</v>
      </c>
      <c r="J300" s="55">
        <f t="shared" si="10"/>
        <v>8.8888888888888893</v>
      </c>
      <c r="K300" s="55">
        <v>9000</v>
      </c>
    </row>
    <row r="301" spans="1:11" x14ac:dyDescent="0.25">
      <c r="A301" s="59">
        <v>43189</v>
      </c>
      <c r="B301" s="53" t="s">
        <v>318</v>
      </c>
      <c r="C301" s="55" t="s">
        <v>240</v>
      </c>
      <c r="D301" s="51" t="s">
        <v>241</v>
      </c>
      <c r="E301" s="105">
        <v>80000</v>
      </c>
      <c r="F301" s="51" t="s">
        <v>386</v>
      </c>
      <c r="G301" s="53" t="s">
        <v>242</v>
      </c>
      <c r="H301" s="51" t="s">
        <v>319</v>
      </c>
      <c r="I301" s="54" t="s">
        <v>243</v>
      </c>
      <c r="J301" s="55">
        <f t="shared" si="10"/>
        <v>8.8888888888888893</v>
      </c>
      <c r="K301" s="55">
        <v>9000</v>
      </c>
    </row>
    <row r="302" spans="1:11" x14ac:dyDescent="0.25">
      <c r="A302" s="86">
        <v>43189</v>
      </c>
      <c r="B302" s="55" t="s">
        <v>410</v>
      </c>
      <c r="C302" s="55" t="s">
        <v>240</v>
      </c>
      <c r="D302" s="51" t="s">
        <v>245</v>
      </c>
      <c r="E302" s="105">
        <v>15000</v>
      </c>
      <c r="F302" s="51" t="s">
        <v>52</v>
      </c>
      <c r="G302" s="53" t="s">
        <v>242</v>
      </c>
      <c r="H302" s="51" t="s">
        <v>209</v>
      </c>
      <c r="I302" s="54" t="s">
        <v>243</v>
      </c>
      <c r="J302" s="55">
        <f t="shared" si="10"/>
        <v>1.6666666666666667</v>
      </c>
      <c r="K302" s="55">
        <v>9000</v>
      </c>
    </row>
    <row r="303" spans="1:11" x14ac:dyDescent="0.25">
      <c r="A303" s="86">
        <v>43189</v>
      </c>
      <c r="B303" s="55" t="s">
        <v>394</v>
      </c>
      <c r="C303" s="55" t="s">
        <v>249</v>
      </c>
      <c r="D303" s="51" t="s">
        <v>245</v>
      </c>
      <c r="E303" s="105">
        <v>80000</v>
      </c>
      <c r="F303" s="51" t="s">
        <v>52</v>
      </c>
      <c r="G303" s="53" t="s">
        <v>242</v>
      </c>
      <c r="H303" s="51" t="s">
        <v>209</v>
      </c>
      <c r="I303" s="54" t="s">
        <v>243</v>
      </c>
      <c r="J303" s="55">
        <f t="shared" si="10"/>
        <v>8.8888888888888893</v>
      </c>
      <c r="K303" s="55">
        <v>9000</v>
      </c>
    </row>
    <row r="304" spans="1:11" x14ac:dyDescent="0.25">
      <c r="A304" s="86">
        <v>43189</v>
      </c>
      <c r="B304" s="55" t="s">
        <v>411</v>
      </c>
      <c r="C304" s="55" t="s">
        <v>249</v>
      </c>
      <c r="D304" s="51" t="s">
        <v>245</v>
      </c>
      <c r="E304" s="105">
        <v>250000</v>
      </c>
      <c r="F304" s="51" t="s">
        <v>52</v>
      </c>
      <c r="G304" s="53" t="s">
        <v>242</v>
      </c>
      <c r="H304" s="51" t="s">
        <v>415</v>
      </c>
      <c r="I304" s="54" t="s">
        <v>243</v>
      </c>
      <c r="J304" s="55">
        <f t="shared" si="10"/>
        <v>27.777777777777779</v>
      </c>
      <c r="K304" s="55">
        <v>9000</v>
      </c>
    </row>
    <row r="305" spans="1:12" x14ac:dyDescent="0.25">
      <c r="A305" s="86">
        <v>43189</v>
      </c>
      <c r="B305" s="55" t="s">
        <v>398</v>
      </c>
      <c r="C305" s="55" t="s">
        <v>399</v>
      </c>
      <c r="D305" s="51" t="s">
        <v>245</v>
      </c>
      <c r="E305" s="105">
        <v>10000</v>
      </c>
      <c r="F305" s="51" t="s">
        <v>52</v>
      </c>
      <c r="G305" s="53" t="s">
        <v>242</v>
      </c>
      <c r="H305" s="51" t="s">
        <v>209</v>
      </c>
      <c r="I305" s="54" t="s">
        <v>243</v>
      </c>
      <c r="J305" s="55">
        <f t="shared" si="10"/>
        <v>1.1111111111111112</v>
      </c>
      <c r="K305" s="55">
        <v>9000</v>
      </c>
    </row>
    <row r="306" spans="1:12" x14ac:dyDescent="0.25">
      <c r="A306" s="59">
        <v>43189</v>
      </c>
      <c r="B306" s="53" t="s">
        <v>306</v>
      </c>
      <c r="C306" s="55" t="s">
        <v>240</v>
      </c>
      <c r="D306" s="51" t="s">
        <v>392</v>
      </c>
      <c r="E306" s="105">
        <v>40000</v>
      </c>
      <c r="F306" s="51" t="s">
        <v>27</v>
      </c>
      <c r="G306" s="53" t="s">
        <v>242</v>
      </c>
      <c r="H306" s="51" t="s">
        <v>304</v>
      </c>
      <c r="I306" s="54" t="s">
        <v>243</v>
      </c>
      <c r="J306" s="55">
        <f t="shared" si="10"/>
        <v>4.4444444444444446</v>
      </c>
      <c r="K306" s="55">
        <v>9000</v>
      </c>
    </row>
    <row r="307" spans="1:12" x14ac:dyDescent="0.25">
      <c r="A307" s="59">
        <v>43189</v>
      </c>
      <c r="B307" s="53" t="s">
        <v>307</v>
      </c>
      <c r="C307" s="55" t="s">
        <v>240</v>
      </c>
      <c r="D307" s="51" t="s">
        <v>392</v>
      </c>
      <c r="E307" s="105">
        <v>40000</v>
      </c>
      <c r="F307" s="51" t="s">
        <v>27</v>
      </c>
      <c r="G307" s="53" t="s">
        <v>242</v>
      </c>
      <c r="H307" s="51" t="s">
        <v>308</v>
      </c>
      <c r="I307" s="54" t="s">
        <v>243</v>
      </c>
      <c r="J307" s="55">
        <f t="shared" si="10"/>
        <v>4.4444444444444446</v>
      </c>
      <c r="K307" s="55">
        <v>9000</v>
      </c>
    </row>
    <row r="308" spans="1:12" x14ac:dyDescent="0.25">
      <c r="A308" s="86">
        <v>43189</v>
      </c>
      <c r="B308" s="55" t="s">
        <v>429</v>
      </c>
      <c r="C308" s="55" t="s">
        <v>249</v>
      </c>
      <c r="D308" s="55" t="s">
        <v>245</v>
      </c>
      <c r="E308" s="105">
        <v>250000</v>
      </c>
      <c r="F308" s="51" t="s">
        <v>34</v>
      </c>
      <c r="G308" s="53" t="s">
        <v>242</v>
      </c>
      <c r="H308" s="51" t="s">
        <v>219</v>
      </c>
      <c r="I308" s="54" t="s">
        <v>243</v>
      </c>
      <c r="J308" s="55">
        <f t="shared" si="10"/>
        <v>27.777777777777779</v>
      </c>
      <c r="K308" s="55">
        <v>9000</v>
      </c>
    </row>
    <row r="309" spans="1:12" x14ac:dyDescent="0.25">
      <c r="A309" s="289">
        <v>43189</v>
      </c>
      <c r="B309" s="284" t="s">
        <v>348</v>
      </c>
      <c r="C309" s="284" t="s">
        <v>249</v>
      </c>
      <c r="D309" s="284" t="s">
        <v>245</v>
      </c>
      <c r="E309" s="290">
        <v>80000</v>
      </c>
      <c r="F309" s="283" t="s">
        <v>34</v>
      </c>
      <c r="G309" s="286" t="s">
        <v>242</v>
      </c>
      <c r="H309" s="283" t="s">
        <v>219</v>
      </c>
      <c r="I309" s="287" t="s">
        <v>243</v>
      </c>
      <c r="J309" s="284">
        <f t="shared" si="10"/>
        <v>8.8888888888888893</v>
      </c>
      <c r="K309" s="284">
        <v>9000</v>
      </c>
    </row>
    <row r="310" spans="1:12" x14ac:dyDescent="0.25">
      <c r="A310" s="86">
        <v>43189</v>
      </c>
      <c r="B310" s="55" t="s">
        <v>350</v>
      </c>
      <c r="C310" s="55" t="s">
        <v>240</v>
      </c>
      <c r="D310" s="55" t="s">
        <v>245</v>
      </c>
      <c r="E310" s="105">
        <v>10000</v>
      </c>
      <c r="F310" s="51" t="s">
        <v>34</v>
      </c>
      <c r="G310" s="53" t="s">
        <v>242</v>
      </c>
      <c r="H310" s="51" t="s">
        <v>219</v>
      </c>
      <c r="I310" s="54" t="s">
        <v>243</v>
      </c>
      <c r="J310" s="55">
        <f t="shared" si="10"/>
        <v>1.1111111111111112</v>
      </c>
      <c r="K310" s="55">
        <v>9000</v>
      </c>
    </row>
    <row r="311" spans="1:12" x14ac:dyDescent="0.25">
      <c r="A311" s="59">
        <v>43189</v>
      </c>
      <c r="B311" s="53" t="s">
        <v>295</v>
      </c>
      <c r="C311" s="55" t="s">
        <v>436</v>
      </c>
      <c r="D311" s="55" t="s">
        <v>434</v>
      </c>
      <c r="E311" s="104">
        <v>500000</v>
      </c>
      <c r="F311" s="51" t="s">
        <v>11</v>
      </c>
      <c r="G311" s="53" t="s">
        <v>242</v>
      </c>
      <c r="H311" s="51" t="s">
        <v>296</v>
      </c>
      <c r="I311" s="54" t="s">
        <v>243</v>
      </c>
      <c r="J311" s="55">
        <f t="shared" si="10"/>
        <v>55.555555555555557</v>
      </c>
      <c r="K311" s="55">
        <v>9000</v>
      </c>
    </row>
    <row r="312" spans="1:12" x14ac:dyDescent="0.25">
      <c r="A312" s="59">
        <v>43189</v>
      </c>
      <c r="B312" s="53" t="s">
        <v>16</v>
      </c>
      <c r="C312" s="55" t="s">
        <v>240</v>
      </c>
      <c r="D312" s="55" t="s">
        <v>434</v>
      </c>
      <c r="E312" s="104">
        <v>70000</v>
      </c>
      <c r="F312" s="51" t="s">
        <v>11</v>
      </c>
      <c r="G312" s="53" t="s">
        <v>242</v>
      </c>
      <c r="H312" s="51" t="s">
        <v>298</v>
      </c>
      <c r="I312" s="54" t="s">
        <v>243</v>
      </c>
      <c r="J312" s="55">
        <f t="shared" si="10"/>
        <v>7.7777777777777777</v>
      </c>
      <c r="K312" s="55">
        <v>9000</v>
      </c>
    </row>
    <row r="313" spans="1:12" x14ac:dyDescent="0.25">
      <c r="A313" s="59">
        <v>43189</v>
      </c>
      <c r="B313" s="53" t="s">
        <v>517</v>
      </c>
      <c r="C313" s="55" t="s">
        <v>240</v>
      </c>
      <c r="D313" s="51" t="s">
        <v>434</v>
      </c>
      <c r="E313" s="104">
        <v>200000</v>
      </c>
      <c r="F313" s="51" t="s">
        <v>11</v>
      </c>
      <c r="G313" s="53" t="s">
        <v>242</v>
      </c>
      <c r="H313" s="51" t="s">
        <v>300</v>
      </c>
      <c r="I313" s="54" t="s">
        <v>243</v>
      </c>
      <c r="J313" s="55">
        <f t="shared" si="10"/>
        <v>22.222222222222221</v>
      </c>
      <c r="K313" s="55">
        <v>9000</v>
      </c>
    </row>
    <row r="314" spans="1:12" x14ac:dyDescent="0.25">
      <c r="A314" s="59">
        <v>43189</v>
      </c>
      <c r="B314" s="53" t="s">
        <v>518</v>
      </c>
      <c r="C314" s="51" t="s">
        <v>249</v>
      </c>
      <c r="D314" s="51" t="s">
        <v>434</v>
      </c>
      <c r="E314" s="104">
        <v>400000</v>
      </c>
      <c r="F314" s="51" t="s">
        <v>11</v>
      </c>
      <c r="G314" s="53" t="s">
        <v>242</v>
      </c>
      <c r="H314" s="51" t="s">
        <v>300</v>
      </c>
      <c r="I314" s="54"/>
      <c r="J314" s="55">
        <f t="shared" si="10"/>
        <v>44.444444444444443</v>
      </c>
      <c r="K314" s="55">
        <v>9000</v>
      </c>
      <c r="L314" s="58"/>
    </row>
    <row r="315" spans="1:12" x14ac:dyDescent="0.25">
      <c r="A315" s="59">
        <v>43189</v>
      </c>
      <c r="B315" s="53" t="s">
        <v>299</v>
      </c>
      <c r="C315" s="51" t="s">
        <v>513</v>
      </c>
      <c r="D315" s="51" t="s">
        <v>434</v>
      </c>
      <c r="E315" s="104">
        <v>20000</v>
      </c>
      <c r="F315" s="51" t="s">
        <v>11</v>
      </c>
      <c r="G315" s="53" t="s">
        <v>242</v>
      </c>
      <c r="H315" s="51" t="s">
        <v>302</v>
      </c>
      <c r="I315" s="54" t="s">
        <v>243</v>
      </c>
      <c r="J315" s="55">
        <f t="shared" ref="J315:J333" si="11">E315/9000</f>
        <v>2.2222222222222223</v>
      </c>
      <c r="K315" s="55">
        <v>9000</v>
      </c>
    </row>
    <row r="316" spans="1:12" x14ac:dyDescent="0.25">
      <c r="A316" s="59">
        <v>43189</v>
      </c>
      <c r="B316" s="53" t="s">
        <v>76</v>
      </c>
      <c r="C316" s="55" t="s">
        <v>435</v>
      </c>
      <c r="D316" s="55" t="s">
        <v>434</v>
      </c>
      <c r="E316" s="104">
        <v>70000</v>
      </c>
      <c r="F316" s="51" t="s">
        <v>11</v>
      </c>
      <c r="G316" s="53" t="s">
        <v>242</v>
      </c>
      <c r="H316" s="51" t="s">
        <v>305</v>
      </c>
      <c r="I316" s="54" t="s">
        <v>243</v>
      </c>
      <c r="J316" s="55">
        <f t="shared" si="11"/>
        <v>7.7777777777777777</v>
      </c>
      <c r="K316" s="55">
        <v>9000</v>
      </c>
    </row>
    <row r="317" spans="1:12" x14ac:dyDescent="0.25">
      <c r="A317" s="59">
        <v>43189</v>
      </c>
      <c r="B317" s="53" t="s">
        <v>309</v>
      </c>
      <c r="C317" s="51" t="s">
        <v>399</v>
      </c>
      <c r="D317" s="54" t="s">
        <v>434</v>
      </c>
      <c r="E317" s="104">
        <v>400000</v>
      </c>
      <c r="F317" s="51" t="s">
        <v>11</v>
      </c>
      <c r="G317" s="53" t="s">
        <v>242</v>
      </c>
      <c r="H317" s="51" t="s">
        <v>310</v>
      </c>
      <c r="I317" s="54" t="s">
        <v>243</v>
      </c>
      <c r="J317" s="55">
        <f t="shared" si="11"/>
        <v>44.444444444444443</v>
      </c>
      <c r="K317" s="55">
        <v>9000</v>
      </c>
    </row>
    <row r="318" spans="1:12" x14ac:dyDescent="0.25">
      <c r="A318" s="59">
        <v>43189</v>
      </c>
      <c r="B318" s="53" t="s">
        <v>311</v>
      </c>
      <c r="C318" s="51" t="s">
        <v>514</v>
      </c>
      <c r="D318" s="54" t="s">
        <v>434</v>
      </c>
      <c r="E318" s="104">
        <v>3000000</v>
      </c>
      <c r="F318" s="51" t="s">
        <v>11</v>
      </c>
      <c r="G318" s="53" t="s">
        <v>242</v>
      </c>
      <c r="H318" s="51" t="s">
        <v>312</v>
      </c>
      <c r="I318" s="54" t="s">
        <v>243</v>
      </c>
      <c r="J318" s="55">
        <f t="shared" si="11"/>
        <v>333.33333333333331</v>
      </c>
      <c r="K318" s="55">
        <v>9000</v>
      </c>
    </row>
    <row r="319" spans="1:12" x14ac:dyDescent="0.25">
      <c r="A319" s="59">
        <v>43189</v>
      </c>
      <c r="B319" s="53" t="s">
        <v>479</v>
      </c>
      <c r="C319" s="51" t="s">
        <v>513</v>
      </c>
      <c r="D319" s="54" t="s">
        <v>434</v>
      </c>
      <c r="E319" s="104">
        <v>34000</v>
      </c>
      <c r="F319" s="51" t="s">
        <v>11</v>
      </c>
      <c r="G319" s="53" t="s">
        <v>242</v>
      </c>
      <c r="H319" s="51" t="s">
        <v>477</v>
      </c>
      <c r="I319" s="54"/>
      <c r="J319" s="55">
        <f t="shared" si="11"/>
        <v>3.7777777777777777</v>
      </c>
      <c r="K319" s="55">
        <v>9000</v>
      </c>
    </row>
    <row r="320" spans="1:12" x14ac:dyDescent="0.25">
      <c r="A320" s="59">
        <v>43189</v>
      </c>
      <c r="B320" s="53" t="s">
        <v>480</v>
      </c>
      <c r="C320" s="51" t="s">
        <v>513</v>
      </c>
      <c r="D320" s="54" t="s">
        <v>434</v>
      </c>
      <c r="E320" s="104">
        <v>34000</v>
      </c>
      <c r="F320" s="51" t="s">
        <v>11</v>
      </c>
      <c r="G320" s="53" t="s">
        <v>242</v>
      </c>
      <c r="H320" s="51" t="s">
        <v>478</v>
      </c>
      <c r="I320" s="54"/>
      <c r="J320" s="55">
        <f t="shared" si="11"/>
        <v>3.7777777777777777</v>
      </c>
      <c r="K320" s="55">
        <v>9000</v>
      </c>
    </row>
    <row r="321" spans="1:11" x14ac:dyDescent="0.25">
      <c r="A321" s="59">
        <v>43189</v>
      </c>
      <c r="B321" s="53" t="s">
        <v>480</v>
      </c>
      <c r="C321" s="51" t="s">
        <v>513</v>
      </c>
      <c r="D321" s="54" t="s">
        <v>434</v>
      </c>
      <c r="E321" s="104">
        <v>5000</v>
      </c>
      <c r="F321" s="51" t="s">
        <v>11</v>
      </c>
      <c r="G321" s="53" t="s">
        <v>242</v>
      </c>
      <c r="H321" s="51" t="s">
        <v>481</v>
      </c>
      <c r="I321" s="54"/>
      <c r="J321" s="55">
        <f t="shared" si="11"/>
        <v>0.55555555555555558</v>
      </c>
      <c r="K321" s="55">
        <v>9000</v>
      </c>
    </row>
    <row r="322" spans="1:11" x14ac:dyDescent="0.25">
      <c r="A322" s="50">
        <v>43189</v>
      </c>
      <c r="B322" s="51" t="s">
        <v>23</v>
      </c>
      <c r="C322" s="54" t="s">
        <v>240</v>
      </c>
      <c r="D322" s="54" t="s">
        <v>247</v>
      </c>
      <c r="E322" s="105">
        <v>160000</v>
      </c>
      <c r="F322" s="57" t="s">
        <v>22</v>
      </c>
      <c r="G322" s="53" t="s">
        <v>242</v>
      </c>
      <c r="H322" s="51" t="s">
        <v>482</v>
      </c>
      <c r="I322" s="54" t="s">
        <v>243</v>
      </c>
      <c r="J322" s="55">
        <f t="shared" si="11"/>
        <v>17.777777777777779</v>
      </c>
      <c r="K322" s="55">
        <v>9000</v>
      </c>
    </row>
    <row r="323" spans="1:11" x14ac:dyDescent="0.25">
      <c r="A323" s="50">
        <v>43190</v>
      </c>
      <c r="B323" s="53" t="s">
        <v>330</v>
      </c>
      <c r="C323" s="55" t="s">
        <v>325</v>
      </c>
      <c r="D323" s="55" t="s">
        <v>326</v>
      </c>
      <c r="E323" s="105">
        <v>80000</v>
      </c>
      <c r="F323" s="51" t="s">
        <v>14</v>
      </c>
      <c r="G323" s="53" t="s">
        <v>242</v>
      </c>
      <c r="H323" s="51" t="s">
        <v>334</v>
      </c>
      <c r="I323" s="54" t="s">
        <v>243</v>
      </c>
      <c r="J323" s="55">
        <f t="shared" si="11"/>
        <v>8.8888888888888893</v>
      </c>
      <c r="K323" s="55">
        <v>9000</v>
      </c>
    </row>
    <row r="324" spans="1:11" x14ac:dyDescent="0.25">
      <c r="A324" s="50">
        <v>43190</v>
      </c>
      <c r="B324" s="53" t="s">
        <v>331</v>
      </c>
      <c r="C324" s="55" t="s">
        <v>325</v>
      </c>
      <c r="D324" s="55" t="s">
        <v>326</v>
      </c>
      <c r="E324" s="105">
        <v>80000</v>
      </c>
      <c r="F324" s="51" t="s">
        <v>14</v>
      </c>
      <c r="G324" s="53" t="s">
        <v>242</v>
      </c>
      <c r="H324" s="51" t="s">
        <v>335</v>
      </c>
      <c r="I324" s="54" t="s">
        <v>243</v>
      </c>
      <c r="J324" s="55">
        <f t="shared" si="11"/>
        <v>8.8888888888888893</v>
      </c>
      <c r="K324" s="55">
        <v>9000</v>
      </c>
    </row>
    <row r="325" spans="1:11" x14ac:dyDescent="0.25">
      <c r="A325" s="50">
        <v>43190</v>
      </c>
      <c r="B325" s="53" t="s">
        <v>332</v>
      </c>
      <c r="C325" s="55" t="s">
        <v>325</v>
      </c>
      <c r="D325" s="55" t="s">
        <v>326</v>
      </c>
      <c r="E325" s="105">
        <v>80000</v>
      </c>
      <c r="F325" s="51" t="s">
        <v>14</v>
      </c>
      <c r="G325" s="53" t="s">
        <v>242</v>
      </c>
      <c r="H325" s="51" t="s">
        <v>336</v>
      </c>
      <c r="I325" s="54" t="s">
        <v>243</v>
      </c>
      <c r="J325" s="55">
        <f t="shared" si="11"/>
        <v>8.8888888888888893</v>
      </c>
      <c r="K325" s="55">
        <v>9000</v>
      </c>
    </row>
    <row r="326" spans="1:11" x14ac:dyDescent="0.25">
      <c r="A326" s="86">
        <v>43190</v>
      </c>
      <c r="B326" s="55" t="s">
        <v>397</v>
      </c>
      <c r="C326" s="55" t="s">
        <v>240</v>
      </c>
      <c r="D326" s="51" t="s">
        <v>245</v>
      </c>
      <c r="E326" s="105">
        <v>10000</v>
      </c>
      <c r="F326" s="51" t="s">
        <v>52</v>
      </c>
      <c r="G326" s="53" t="s">
        <v>242</v>
      </c>
      <c r="H326" s="51" t="s">
        <v>209</v>
      </c>
      <c r="I326" s="54" t="s">
        <v>243</v>
      </c>
      <c r="J326" s="55">
        <f t="shared" si="11"/>
        <v>1.1111111111111112</v>
      </c>
      <c r="K326" s="55">
        <v>9000</v>
      </c>
    </row>
    <row r="327" spans="1:11" x14ac:dyDescent="0.25">
      <c r="A327" s="86">
        <v>43190</v>
      </c>
      <c r="B327" s="169" t="s">
        <v>396</v>
      </c>
      <c r="C327" s="55" t="s">
        <v>240</v>
      </c>
      <c r="D327" s="51" t="s">
        <v>245</v>
      </c>
      <c r="E327" s="105">
        <v>95000</v>
      </c>
      <c r="F327" s="51" t="s">
        <v>52</v>
      </c>
      <c r="G327" s="53" t="s">
        <v>242</v>
      </c>
      <c r="H327" s="51" t="s">
        <v>414</v>
      </c>
      <c r="I327" s="54" t="s">
        <v>243</v>
      </c>
      <c r="J327" s="55">
        <f t="shared" si="11"/>
        <v>10.555555555555555</v>
      </c>
      <c r="K327" s="55">
        <v>9000</v>
      </c>
    </row>
    <row r="328" spans="1:11" x14ac:dyDescent="0.25">
      <c r="A328" s="86">
        <v>43190</v>
      </c>
      <c r="B328" s="51" t="s">
        <v>395</v>
      </c>
      <c r="C328" s="55" t="s">
        <v>240</v>
      </c>
      <c r="D328" s="51" t="s">
        <v>245</v>
      </c>
      <c r="E328" s="105">
        <v>15000</v>
      </c>
      <c r="F328" s="51" t="s">
        <v>52</v>
      </c>
      <c r="G328" s="53" t="s">
        <v>242</v>
      </c>
      <c r="H328" s="51" t="s">
        <v>209</v>
      </c>
      <c r="I328" s="54" t="s">
        <v>243</v>
      </c>
      <c r="J328" s="55">
        <f t="shared" si="11"/>
        <v>1.6666666666666667</v>
      </c>
      <c r="K328" s="55">
        <v>9000</v>
      </c>
    </row>
    <row r="329" spans="1:11" x14ac:dyDescent="0.25">
      <c r="A329" s="86">
        <v>43190</v>
      </c>
      <c r="B329" s="55" t="s">
        <v>394</v>
      </c>
      <c r="C329" s="55" t="s">
        <v>249</v>
      </c>
      <c r="D329" s="51" t="s">
        <v>245</v>
      </c>
      <c r="E329" s="105">
        <v>80000</v>
      </c>
      <c r="F329" s="51" t="s">
        <v>52</v>
      </c>
      <c r="G329" s="53" t="s">
        <v>242</v>
      </c>
      <c r="H329" s="51" t="s">
        <v>209</v>
      </c>
      <c r="I329" s="54" t="s">
        <v>243</v>
      </c>
      <c r="J329" s="55">
        <f t="shared" si="11"/>
        <v>8.8888888888888893</v>
      </c>
      <c r="K329" s="55">
        <v>9000</v>
      </c>
    </row>
    <row r="330" spans="1:11" x14ac:dyDescent="0.25">
      <c r="A330" s="86">
        <v>43190</v>
      </c>
      <c r="B330" s="55" t="s">
        <v>429</v>
      </c>
      <c r="C330" s="55" t="s">
        <v>249</v>
      </c>
      <c r="D330" s="55" t="s">
        <v>245</v>
      </c>
      <c r="E330" s="105">
        <v>250000</v>
      </c>
      <c r="F330" s="51" t="s">
        <v>34</v>
      </c>
      <c r="G330" s="53" t="s">
        <v>242</v>
      </c>
      <c r="H330" s="51" t="s">
        <v>219</v>
      </c>
      <c r="I330" s="54" t="s">
        <v>243</v>
      </c>
      <c r="J330" s="55">
        <f t="shared" si="11"/>
        <v>27.777777777777779</v>
      </c>
      <c r="K330" s="55">
        <v>9000</v>
      </c>
    </row>
    <row r="331" spans="1:11" x14ac:dyDescent="0.25">
      <c r="A331" s="289">
        <v>43190</v>
      </c>
      <c r="B331" s="284" t="s">
        <v>346</v>
      </c>
      <c r="C331" s="284" t="s">
        <v>249</v>
      </c>
      <c r="D331" s="284" t="s">
        <v>245</v>
      </c>
      <c r="E331" s="290">
        <v>80000</v>
      </c>
      <c r="F331" s="283" t="s">
        <v>34</v>
      </c>
      <c r="G331" s="286" t="s">
        <v>242</v>
      </c>
      <c r="H331" s="283" t="s">
        <v>219</v>
      </c>
      <c r="I331" s="287" t="s">
        <v>243</v>
      </c>
      <c r="J331" s="284">
        <f t="shared" si="11"/>
        <v>8.8888888888888893</v>
      </c>
      <c r="K331" s="284">
        <v>9000</v>
      </c>
    </row>
    <row r="332" spans="1:11" x14ac:dyDescent="0.25">
      <c r="A332" s="86">
        <v>43190</v>
      </c>
      <c r="B332" s="55" t="s">
        <v>354</v>
      </c>
      <c r="C332" s="55" t="s">
        <v>240</v>
      </c>
      <c r="D332" s="55" t="s">
        <v>245</v>
      </c>
      <c r="E332" s="105">
        <v>10000</v>
      </c>
      <c r="F332" s="51" t="s">
        <v>34</v>
      </c>
      <c r="G332" s="53" t="s">
        <v>242</v>
      </c>
      <c r="H332" s="51" t="s">
        <v>219</v>
      </c>
      <c r="I332" s="54" t="s">
        <v>243</v>
      </c>
      <c r="J332" s="55">
        <f t="shared" si="11"/>
        <v>1.1111111111111112</v>
      </c>
      <c r="K332" s="55">
        <v>9000</v>
      </c>
    </row>
    <row r="333" spans="1:11" x14ac:dyDescent="0.25">
      <c r="A333" s="86">
        <v>43190</v>
      </c>
      <c r="B333" s="53" t="s">
        <v>466</v>
      </c>
      <c r="C333" s="51" t="s">
        <v>382</v>
      </c>
      <c r="D333" s="57" t="s">
        <v>434</v>
      </c>
      <c r="E333" s="104">
        <v>22600</v>
      </c>
      <c r="F333" s="54" t="s">
        <v>519</v>
      </c>
      <c r="G333" s="53" t="s">
        <v>242</v>
      </c>
      <c r="H333" s="55" t="s">
        <v>416</v>
      </c>
      <c r="I333" s="54" t="s">
        <v>243</v>
      </c>
      <c r="J333" s="55">
        <f t="shared" si="11"/>
        <v>2.5111111111111111</v>
      </c>
      <c r="K333" s="55">
        <v>9000</v>
      </c>
    </row>
  </sheetData>
  <autoFilter ref="A1:K333">
    <sortState ref="A2:K321">
      <sortCondition ref="A1:A320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workbookViewId="0">
      <selection activeCell="C30" sqref="C30"/>
    </sheetView>
  </sheetViews>
  <sheetFormatPr baseColWidth="10" defaultRowHeight="15" x14ac:dyDescent="0.25"/>
  <cols>
    <col min="2" max="2" width="15.28515625" customWidth="1"/>
    <col min="3" max="3" width="14.140625" customWidth="1"/>
    <col min="4" max="4" width="16.42578125" customWidth="1"/>
    <col min="5" max="5" width="14.85546875" customWidth="1"/>
    <col min="6" max="6" width="16.85546875" customWidth="1"/>
    <col min="7" max="7" width="15.5703125" customWidth="1"/>
    <col min="9" max="9" width="15.85546875" customWidth="1"/>
    <col min="10" max="10" width="19.5703125" customWidth="1"/>
  </cols>
  <sheetData>
    <row r="1" spans="1:10" ht="51.75" x14ac:dyDescent="0.25">
      <c r="A1" s="108" t="s">
        <v>546</v>
      </c>
      <c r="B1" s="108" t="s">
        <v>547</v>
      </c>
      <c r="C1" s="109" t="s">
        <v>576</v>
      </c>
      <c r="D1" s="109" t="s">
        <v>548</v>
      </c>
      <c r="E1" s="109" t="s">
        <v>549</v>
      </c>
      <c r="F1" s="109" t="s">
        <v>550</v>
      </c>
      <c r="G1" s="109" t="s">
        <v>551</v>
      </c>
      <c r="H1" s="110" t="s">
        <v>552</v>
      </c>
      <c r="I1" s="110" t="s">
        <v>553</v>
      </c>
      <c r="J1" s="109" t="s">
        <v>577</v>
      </c>
    </row>
    <row r="2" spans="1:10" x14ac:dyDescent="0.25">
      <c r="A2" s="111" t="s">
        <v>45</v>
      </c>
      <c r="B2" s="112" t="s">
        <v>241</v>
      </c>
      <c r="C2" s="113">
        <v>0</v>
      </c>
      <c r="D2" s="114">
        <f>+GETPIVOTDATA("SORTIES",'Montant reçu individuel'!$A$3,"Nom","Baldé")</f>
        <v>1458000</v>
      </c>
      <c r="E2" s="115">
        <f>+GETPIVOTDATA("Montant dépensé",Individuel!$A$3,"Nom","Baldé")</f>
        <v>1458000</v>
      </c>
      <c r="F2" s="115"/>
      <c r="G2" s="116"/>
      <c r="H2" s="117"/>
      <c r="I2" s="116"/>
      <c r="J2" s="118">
        <f t="shared" ref="J2:J10" si="0">+C2+D2-E2-I2</f>
        <v>0</v>
      </c>
    </row>
    <row r="3" spans="1:10" x14ac:dyDescent="0.25">
      <c r="A3" s="111" t="s">
        <v>14</v>
      </c>
      <c r="B3" s="112" t="s">
        <v>241</v>
      </c>
      <c r="C3" s="113">
        <v>3500</v>
      </c>
      <c r="D3" s="114">
        <f>+GETPIVOTDATA("SORTIES",'Montant reçu individuel'!$A$3,"Nom","Castro")</f>
        <v>9050000</v>
      </c>
      <c r="E3" s="115">
        <f>+GETPIVOTDATA("Montant dépensé",Individuel!$A$3,"Nom","Castro")</f>
        <v>1200000</v>
      </c>
      <c r="F3" s="115"/>
      <c r="G3" s="116"/>
      <c r="H3" s="117"/>
      <c r="I3" s="116"/>
      <c r="J3" s="118">
        <f t="shared" si="0"/>
        <v>7853500</v>
      </c>
    </row>
    <row r="4" spans="1:10" x14ac:dyDescent="0.25">
      <c r="A4" s="111" t="s">
        <v>554</v>
      </c>
      <c r="B4" s="112" t="s">
        <v>247</v>
      </c>
      <c r="C4" s="113">
        <v>0</v>
      </c>
      <c r="D4" s="114">
        <f>+GETPIVOTDATA("SORTIES",'Montant reçu individuel'!$A$3,"Nom","Charlotte")</f>
        <v>1200000</v>
      </c>
      <c r="E4" s="115">
        <f>+GETPIVOTDATA("Montant dépensé",Individuel!$A$3,"Nom","Charlotte")</f>
        <v>1200000</v>
      </c>
      <c r="F4" s="115"/>
      <c r="G4" s="116"/>
      <c r="H4" s="117"/>
      <c r="I4" s="116"/>
      <c r="J4" s="118">
        <f t="shared" si="0"/>
        <v>0</v>
      </c>
    </row>
    <row r="5" spans="1:10" x14ac:dyDescent="0.25">
      <c r="A5" s="111" t="s">
        <v>52</v>
      </c>
      <c r="B5" s="112" t="s">
        <v>245</v>
      </c>
      <c r="C5" s="113">
        <v>-15000</v>
      </c>
      <c r="D5" s="114">
        <f>+GETPIVOTDATA("SORTIES",'Montant reçu individuel'!$A$3,"Nom","E19")</f>
        <v>4531500</v>
      </c>
      <c r="E5" s="115">
        <f>+GETPIVOTDATA("Montant dépensé",Individuel!$A$3,"Nom","E19")</f>
        <v>4228000</v>
      </c>
      <c r="F5" s="115"/>
      <c r="G5" s="116"/>
      <c r="H5" s="117"/>
      <c r="I5" s="116"/>
      <c r="J5" s="118">
        <f t="shared" si="0"/>
        <v>288500</v>
      </c>
    </row>
    <row r="6" spans="1:10" x14ac:dyDescent="0.25">
      <c r="A6" s="111" t="s">
        <v>34</v>
      </c>
      <c r="B6" s="112" t="s">
        <v>245</v>
      </c>
      <c r="C6" s="113">
        <v>30000</v>
      </c>
      <c r="D6" s="112">
        <f>+GETPIVOTDATA("SORTIES",'Montant reçu individuel'!$A$3,"Nom","E37")</f>
        <v>4611200</v>
      </c>
      <c r="E6" s="115">
        <f>+GETPIVOTDATA("Montant dépensé",Individuel!$A$3,"Nom","E37")</f>
        <v>4475000</v>
      </c>
      <c r="F6" s="115"/>
      <c r="G6" s="116"/>
      <c r="H6" s="117"/>
      <c r="I6" s="116"/>
      <c r="J6" s="118">
        <f t="shared" si="0"/>
        <v>166200</v>
      </c>
    </row>
    <row r="7" spans="1:10" x14ac:dyDescent="0.25">
      <c r="A7" s="111" t="s">
        <v>11</v>
      </c>
      <c r="B7" s="112" t="s">
        <v>434</v>
      </c>
      <c r="C7" s="113">
        <v>0</v>
      </c>
      <c r="D7" s="112">
        <f>+GETPIVOTDATA("SORTIES",'Montant reçu individuel'!$A$3,"Nom","Moné")</f>
        <v>35206000</v>
      </c>
      <c r="E7" s="115">
        <f>+GETPIVOTDATA("Montant dépensé",Individuel!$A$3,"Nom","Moné")</f>
        <v>35206000</v>
      </c>
      <c r="F7" s="115"/>
      <c r="G7" s="116"/>
      <c r="H7" s="117"/>
      <c r="I7" s="116"/>
      <c r="J7" s="118">
        <f t="shared" si="0"/>
        <v>0</v>
      </c>
    </row>
    <row r="8" spans="1:10" x14ac:dyDescent="0.25">
      <c r="A8" s="111" t="s">
        <v>555</v>
      </c>
      <c r="B8" s="112" t="s">
        <v>247</v>
      </c>
      <c r="C8" s="113">
        <v>14200</v>
      </c>
      <c r="D8" s="112">
        <f>+GETPIVOTDATA("SORTIES",'Montant reçu individuel'!$A$3,"Nom","Saïdou")</f>
        <v>34807000</v>
      </c>
      <c r="E8" s="115">
        <f>+GETPIVOTDATA("Montant dépensé",Individuel!$A$3,"Nom","Saïdou")</f>
        <v>32053099</v>
      </c>
      <c r="F8" s="115"/>
      <c r="G8" s="116"/>
      <c r="H8" s="117"/>
      <c r="I8" s="116"/>
      <c r="J8" s="118">
        <f t="shared" si="0"/>
        <v>2768101</v>
      </c>
    </row>
    <row r="9" spans="1:10" x14ac:dyDescent="0.25">
      <c r="A9" s="111" t="s">
        <v>18</v>
      </c>
      <c r="B9" s="112" t="s">
        <v>241</v>
      </c>
      <c r="C9" s="113">
        <v>182000</v>
      </c>
      <c r="D9" s="112">
        <f>+GETPIVOTDATA("SORTIES",'Montant reçu individuel'!$A$3,"Nom","Sessou")</f>
        <v>6720000</v>
      </c>
      <c r="E9" s="115">
        <f>+GETPIVOTDATA("Montant dépensé",Individuel!$A$3,"Nom","SESSOU")</f>
        <v>3124000</v>
      </c>
      <c r="F9" s="115"/>
      <c r="G9" s="116"/>
      <c r="H9" s="117"/>
      <c r="I9" s="116"/>
      <c r="J9" s="118">
        <f t="shared" si="0"/>
        <v>3778000</v>
      </c>
    </row>
    <row r="10" spans="1:10" x14ac:dyDescent="0.25">
      <c r="A10" s="111" t="s">
        <v>27</v>
      </c>
      <c r="B10" s="112" t="s">
        <v>392</v>
      </c>
      <c r="C10" s="113">
        <v>114500</v>
      </c>
      <c r="D10" s="112">
        <f>+GETPIVOTDATA("SORTIES",'Montant reçu individuel'!$A$3,"Nom","Tamba")</f>
        <v>3431500</v>
      </c>
      <c r="E10" s="115">
        <f>+GETPIVOTDATA("Montant dépensé",Individuel!$A$3,"Nom","Tamba")</f>
        <v>3058000</v>
      </c>
      <c r="F10" s="115"/>
      <c r="G10" s="116"/>
      <c r="H10" s="117"/>
      <c r="I10" s="116"/>
      <c r="J10" s="118">
        <f t="shared" si="0"/>
        <v>488000</v>
      </c>
    </row>
    <row r="11" spans="1:10" x14ac:dyDescent="0.25">
      <c r="A11" s="111" t="s">
        <v>184</v>
      </c>
      <c r="B11" s="112" t="s">
        <v>241</v>
      </c>
      <c r="C11" s="113">
        <v>0</v>
      </c>
      <c r="D11" s="112">
        <f>+GETPIVOTDATA("SORTIES",'Montant reçu individuel'!$A$3,"Nom","Chérif")</f>
        <v>70000</v>
      </c>
      <c r="E11" s="115">
        <f>+GETPIVOTDATA("Montant dépensé",Individuel!$A$3,"Nom","Chérif")</f>
        <v>70000</v>
      </c>
      <c r="F11" s="115"/>
      <c r="G11" s="116"/>
      <c r="H11" s="117"/>
      <c r="I11" s="116"/>
      <c r="J11" s="118">
        <f t="shared" ref="J11" si="1">+C11+D11-E11-I11</f>
        <v>0</v>
      </c>
    </row>
    <row r="12" spans="1:10" x14ac:dyDescent="0.25">
      <c r="A12" s="111" t="s">
        <v>317</v>
      </c>
      <c r="B12" s="112" t="s">
        <v>241</v>
      </c>
      <c r="C12" s="113">
        <v>0</v>
      </c>
      <c r="D12" s="112">
        <f>+GETPIVOTDATA("SORTIES",'Montant reçu individuel'!$A$3,"Nom","Maïmouna")</f>
        <v>80000</v>
      </c>
      <c r="E12" s="115">
        <f>+GETPIVOTDATA("Montant dépensé",Individuel!$A$3,"Nom","Maimouna")</f>
        <v>80000</v>
      </c>
      <c r="F12" s="115"/>
      <c r="G12" s="116"/>
      <c r="H12" s="117"/>
      <c r="I12" s="116"/>
      <c r="J12" s="118">
        <f t="shared" ref="J12" si="2">+C12+D12-E12-I12</f>
        <v>0</v>
      </c>
    </row>
    <row r="13" spans="1:10" x14ac:dyDescent="0.25">
      <c r="A13" s="119" t="s">
        <v>556</v>
      </c>
      <c r="B13" s="120"/>
      <c r="C13" s="121">
        <f>SUM(C2:C12)</f>
        <v>329200</v>
      </c>
      <c r="D13" s="122">
        <f>SUM(D2:D12)</f>
        <v>101165200</v>
      </c>
      <c r="E13" s="122">
        <f>SUM(E2:E12)</f>
        <v>86152099</v>
      </c>
      <c r="F13" s="122"/>
      <c r="G13" s="121">
        <f>SUM(G3:G10)</f>
        <v>0</v>
      </c>
      <c r="H13" s="121">
        <f>SUM(H3:H10)</f>
        <v>0</v>
      </c>
      <c r="I13" s="121">
        <f>SUM(I3:I10)</f>
        <v>0</v>
      </c>
      <c r="J13" s="123">
        <f>SUM(J2:J12)</f>
        <v>15342301</v>
      </c>
    </row>
    <row r="14" spans="1:10" x14ac:dyDescent="0.25">
      <c r="A14" s="124" t="s">
        <v>557</v>
      </c>
      <c r="B14" s="125" t="s">
        <v>558</v>
      </c>
      <c r="C14" s="126">
        <v>5364738</v>
      </c>
      <c r="D14" s="126">
        <v>39000000</v>
      </c>
      <c r="E14" s="126">
        <f>+GETPIVOTDATA("Montant dépensé",Individuel!$A$3,"Nom","BPMG GNF")</f>
        <v>67132800</v>
      </c>
      <c r="F14" s="126">
        <v>216480000</v>
      </c>
      <c r="G14" s="126">
        <f>5000000+8000000+13000000+13000000+13000000+13000000+13000000+13000000+10000000+10000000+7000000+10000000</f>
        <v>128000000</v>
      </c>
      <c r="H14" s="127"/>
      <c r="I14" s="126">
        <v>0</v>
      </c>
      <c r="J14" s="128">
        <f>+C14+D14-E14+F14-G14+H14</f>
        <v>65711938</v>
      </c>
    </row>
    <row r="15" spans="1:10" x14ac:dyDescent="0.25">
      <c r="A15" s="129" t="s">
        <v>559</v>
      </c>
      <c r="B15" s="130" t="s">
        <v>560</v>
      </c>
      <c r="C15" s="131">
        <v>-7234144</v>
      </c>
      <c r="D15" s="132">
        <f>24699.7*9020</f>
        <v>222791294</v>
      </c>
      <c r="E15" s="133">
        <f>+GETPIVOTDATA("Montant dépensé",Individuel!$A$3,"Nom","BPMG USD")</f>
        <v>-9143900</v>
      </c>
      <c r="F15" s="133">
        <v>-216480000</v>
      </c>
      <c r="G15" s="134"/>
      <c r="H15" s="132"/>
      <c r="I15" s="133"/>
      <c r="J15" s="135">
        <f>+C15+D15-E15+F15-G15+H15</f>
        <v>8221050</v>
      </c>
    </row>
    <row r="16" spans="1:10" x14ac:dyDescent="0.25">
      <c r="A16" s="136"/>
      <c r="B16" s="137">
        <v>0</v>
      </c>
      <c r="C16" s="137"/>
      <c r="D16" s="137"/>
      <c r="E16" s="137"/>
      <c r="F16" s="137"/>
      <c r="G16" s="138"/>
      <c r="H16" s="137"/>
      <c r="I16" s="137"/>
      <c r="J16" s="135">
        <f>+C16+D16-E16+G16</f>
        <v>0</v>
      </c>
    </row>
    <row r="17" spans="1:10" ht="15.75" thickBot="1" x14ac:dyDescent="0.3">
      <c r="A17" s="139" t="s">
        <v>561</v>
      </c>
      <c r="B17" s="139"/>
      <c r="C17" s="140">
        <f t="shared" ref="C17:J17" si="3">SUM(C14:C16)</f>
        <v>-1869406</v>
      </c>
      <c r="D17" s="140">
        <f t="shared" si="3"/>
        <v>261791294</v>
      </c>
      <c r="E17" s="140">
        <f>SUM(E14:E16)</f>
        <v>57988900</v>
      </c>
      <c r="F17" s="140">
        <f t="shared" si="3"/>
        <v>0</v>
      </c>
      <c r="G17" s="140">
        <f t="shared" si="3"/>
        <v>128000000</v>
      </c>
      <c r="H17" s="141">
        <f t="shared" si="3"/>
        <v>0</v>
      </c>
      <c r="I17" s="142">
        <f t="shared" si="3"/>
        <v>0</v>
      </c>
      <c r="J17" s="143">
        <f t="shared" si="3"/>
        <v>73932988</v>
      </c>
    </row>
    <row r="18" spans="1:10" ht="15.75" thickBot="1" x14ac:dyDescent="0.3">
      <c r="A18" s="144" t="s">
        <v>562</v>
      </c>
      <c r="B18" s="145"/>
      <c r="C18" s="146">
        <f>+C13+C17</f>
        <v>-1540206</v>
      </c>
      <c r="D18" s="146">
        <f>+D13+D17</f>
        <v>362956494</v>
      </c>
      <c r="E18" s="146">
        <f>+E13+E17</f>
        <v>144140999</v>
      </c>
      <c r="F18" s="146"/>
      <c r="G18" s="146">
        <f>+G13+G17</f>
        <v>128000000</v>
      </c>
      <c r="H18" s="146">
        <f>+H13+H17</f>
        <v>0</v>
      </c>
      <c r="I18" s="146">
        <f>+I13+I17</f>
        <v>0</v>
      </c>
      <c r="J18" s="147">
        <f>+J13+J17</f>
        <v>89275289</v>
      </c>
    </row>
    <row r="19" spans="1:10" x14ac:dyDescent="0.25">
      <c r="A19" s="148"/>
      <c r="B19" s="148"/>
      <c r="C19" s="148"/>
      <c r="D19" s="148"/>
      <c r="E19" s="149"/>
      <c r="F19" s="148"/>
      <c r="G19" s="148"/>
      <c r="H19" s="148"/>
      <c r="I19" s="148"/>
      <c r="J19" s="148"/>
    </row>
    <row r="20" spans="1:10" x14ac:dyDescent="0.25">
      <c r="A20" s="150" t="s">
        <v>563</v>
      </c>
      <c r="B20" s="151"/>
      <c r="C20" s="152">
        <v>31761636</v>
      </c>
      <c r="D20" s="151">
        <v>128000000</v>
      </c>
      <c r="E20" s="151">
        <v>140165200</v>
      </c>
      <c r="F20" s="151"/>
      <c r="G20" s="151"/>
      <c r="H20" s="151"/>
      <c r="I20" s="151">
        <f>C20+D20-E20</f>
        <v>19596436</v>
      </c>
      <c r="J20" s="148"/>
    </row>
    <row r="21" spans="1:10" x14ac:dyDescent="0.25">
      <c r="A21" s="153"/>
      <c r="B21" s="153"/>
      <c r="C21" s="153"/>
      <c r="D21" s="153"/>
      <c r="E21" s="153"/>
      <c r="F21" s="153"/>
      <c r="G21" s="153"/>
      <c r="H21" s="153"/>
      <c r="I21" s="153"/>
      <c r="J21" s="148"/>
    </row>
    <row r="22" spans="1:10" x14ac:dyDescent="0.25">
      <c r="A22" s="154" t="s">
        <v>564</v>
      </c>
      <c r="B22" s="155"/>
      <c r="C22" s="153"/>
      <c r="D22" s="154" t="s">
        <v>565</v>
      </c>
      <c r="E22" s="155"/>
      <c r="F22" s="156"/>
      <c r="G22" s="153"/>
      <c r="H22" s="154" t="s">
        <v>585</v>
      </c>
      <c r="I22" s="155"/>
      <c r="J22" s="157"/>
    </row>
    <row r="23" spans="1:10" x14ac:dyDescent="0.25">
      <c r="A23" s="158" t="s">
        <v>566</v>
      </c>
      <c r="B23" s="159">
        <f>+C20</f>
        <v>31761636</v>
      </c>
      <c r="C23" s="153"/>
      <c r="D23" s="158" t="s">
        <v>567</v>
      </c>
      <c r="E23" s="160">
        <f>+D15</f>
        <v>222791294</v>
      </c>
      <c r="F23" s="156"/>
      <c r="G23" s="153"/>
      <c r="H23" s="158" t="s">
        <v>566</v>
      </c>
      <c r="I23" s="160">
        <f>+I20</f>
        <v>19596436</v>
      </c>
      <c r="J23" s="148"/>
    </row>
    <row r="24" spans="1:10" x14ac:dyDescent="0.25">
      <c r="A24" s="158" t="s">
        <v>568</v>
      </c>
      <c r="B24" s="160">
        <f>+C17</f>
        <v>-1869406</v>
      </c>
      <c r="C24" s="153"/>
      <c r="D24" s="158" t="s">
        <v>569</v>
      </c>
      <c r="E24" s="160">
        <f>+E18</f>
        <v>144140999</v>
      </c>
      <c r="F24" s="156"/>
      <c r="G24" s="153"/>
      <c r="H24" s="158" t="s">
        <v>568</v>
      </c>
      <c r="I24" s="160">
        <f>+J17</f>
        <v>73932988</v>
      </c>
      <c r="J24" s="148"/>
    </row>
    <row r="25" spans="1:10" x14ac:dyDescent="0.25">
      <c r="A25" s="158" t="s">
        <v>570</v>
      </c>
      <c r="B25" s="160">
        <f>+C13</f>
        <v>329200</v>
      </c>
      <c r="C25" s="153"/>
      <c r="D25" s="158"/>
      <c r="E25" s="160"/>
      <c r="F25" s="156"/>
      <c r="G25" s="153"/>
      <c r="H25" s="158" t="s">
        <v>571</v>
      </c>
      <c r="I25" s="160">
        <f>+J13</f>
        <v>15342301</v>
      </c>
      <c r="J25" s="148"/>
    </row>
    <row r="26" spans="1:10" x14ac:dyDescent="0.25">
      <c r="A26" s="161" t="s">
        <v>572</v>
      </c>
      <c r="B26" s="162">
        <f>SUM(B23:B25)</f>
        <v>30221430</v>
      </c>
      <c r="C26" s="153"/>
      <c r="D26" s="161"/>
      <c r="E26" s="162">
        <f>+E23-E24-E25</f>
        <v>78650295</v>
      </c>
      <c r="F26" s="156"/>
      <c r="G26" s="153"/>
      <c r="H26" s="161" t="s">
        <v>572</v>
      </c>
      <c r="I26" s="162">
        <f>SUM(I23:I25)</f>
        <v>108871725</v>
      </c>
      <c r="J26" s="148"/>
    </row>
    <row r="27" spans="1:10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48"/>
    </row>
    <row r="28" spans="1:10" x14ac:dyDescent="0.25">
      <c r="A28" s="153" t="s">
        <v>573</v>
      </c>
      <c r="B28" s="153">
        <f>+B26+E26</f>
        <v>108871725</v>
      </c>
      <c r="C28" s="153"/>
      <c r="D28" s="153"/>
      <c r="E28" s="153"/>
      <c r="F28" s="153"/>
      <c r="G28" s="153"/>
      <c r="H28" s="153"/>
      <c r="I28" s="153"/>
      <c r="J28" s="163"/>
    </row>
    <row r="29" spans="1:10" x14ac:dyDescent="0.25">
      <c r="A29" s="153" t="s">
        <v>574</v>
      </c>
      <c r="B29" s="153">
        <f>+I26</f>
        <v>108871725</v>
      </c>
    </row>
    <row r="30" spans="1:10" x14ac:dyDescent="0.25">
      <c r="A30" s="164" t="s">
        <v>575</v>
      </c>
      <c r="B30" s="164">
        <f>+B28-B29</f>
        <v>0</v>
      </c>
      <c r="C30" s="165"/>
      <c r="D30" s="1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J14" sqref="J14"/>
    </sheetView>
  </sheetViews>
  <sheetFormatPr baseColWidth="10" defaultRowHeight="15" x14ac:dyDescent="0.25"/>
  <cols>
    <col min="7" max="7" width="12.7109375" customWidth="1"/>
  </cols>
  <sheetData>
    <row r="1" spans="1:8" x14ac:dyDescent="0.25">
      <c r="A1" s="294" t="s">
        <v>586</v>
      </c>
      <c r="B1" s="294"/>
      <c r="C1" s="294"/>
      <c r="D1" s="294"/>
      <c r="E1" s="294"/>
      <c r="F1" s="294"/>
      <c r="G1" s="294"/>
      <c r="H1" s="294"/>
    </row>
    <row r="3" spans="1:8" ht="15.75" x14ac:dyDescent="0.25">
      <c r="A3" s="172" t="s">
        <v>587</v>
      </c>
      <c r="B3" s="173"/>
      <c r="C3" s="173"/>
      <c r="D3" s="174"/>
      <c r="E3" s="173"/>
      <c r="F3" s="173"/>
      <c r="G3" s="173"/>
    </row>
    <row r="4" spans="1:8" ht="15.75" x14ac:dyDescent="0.25">
      <c r="A4" s="172" t="s">
        <v>0</v>
      </c>
      <c r="B4" s="173"/>
      <c r="C4" s="173"/>
      <c r="D4" s="173"/>
      <c r="E4" s="173"/>
      <c r="F4" s="173"/>
      <c r="G4" s="173"/>
    </row>
    <row r="5" spans="1:8" ht="15.75" x14ac:dyDescent="0.25">
      <c r="A5" s="175"/>
      <c r="B5" s="172"/>
      <c r="C5" s="172"/>
      <c r="D5" s="172"/>
      <c r="E5" s="172"/>
      <c r="F5" s="172"/>
      <c r="G5" s="172"/>
    </row>
    <row r="6" spans="1:8" ht="15.75" x14ac:dyDescent="0.25">
      <c r="A6" s="175" t="s">
        <v>588</v>
      </c>
      <c r="B6" s="172"/>
      <c r="C6" s="172"/>
      <c r="D6" s="172"/>
      <c r="E6" s="172"/>
      <c r="F6" s="172"/>
      <c r="G6" s="172"/>
    </row>
    <row r="7" spans="1:8" ht="15.75" x14ac:dyDescent="0.25">
      <c r="A7" s="172"/>
      <c r="B7" s="172"/>
      <c r="C7" s="172"/>
      <c r="D7" s="172"/>
      <c r="E7" s="172"/>
      <c r="F7" s="172"/>
      <c r="G7" s="172"/>
    </row>
    <row r="8" spans="1:8" x14ac:dyDescent="0.25">
      <c r="A8" s="176"/>
      <c r="B8" s="177"/>
      <c r="C8" s="177"/>
      <c r="D8" s="177"/>
      <c r="E8" s="177"/>
      <c r="F8" s="177"/>
      <c r="G8" s="177"/>
      <c r="H8" s="177"/>
    </row>
    <row r="9" spans="1:8" ht="20.25" x14ac:dyDescent="0.25">
      <c r="A9" s="178" t="s">
        <v>589</v>
      </c>
      <c r="B9" s="178"/>
      <c r="C9" s="178"/>
      <c r="D9" s="178"/>
      <c r="E9" s="178"/>
      <c r="F9" s="178"/>
      <c r="G9" s="178"/>
      <c r="H9" s="178"/>
    </row>
    <row r="10" spans="1:8" ht="18" x14ac:dyDescent="0.25">
      <c r="A10" s="179"/>
      <c r="B10" s="179"/>
      <c r="C10" s="179"/>
      <c r="D10" s="179"/>
      <c r="E10" s="179"/>
      <c r="F10" s="179"/>
      <c r="G10" s="179"/>
      <c r="H10" s="179"/>
    </row>
    <row r="11" spans="1:8" x14ac:dyDescent="0.25">
      <c r="A11" s="180" t="s">
        <v>590</v>
      </c>
      <c r="B11" s="180"/>
      <c r="C11" s="181"/>
      <c r="D11" s="181"/>
      <c r="E11" s="181" t="s">
        <v>591</v>
      </c>
      <c r="F11" s="181"/>
      <c r="G11" s="181"/>
      <c r="H11" s="181"/>
    </row>
    <row r="12" spans="1:8" x14ac:dyDescent="0.25">
      <c r="A12" s="176"/>
      <c r="B12" s="176"/>
      <c r="C12" s="177"/>
      <c r="D12" s="177"/>
      <c r="E12" s="177"/>
      <c r="F12" s="177"/>
      <c r="G12" s="177"/>
      <c r="H12" s="177"/>
    </row>
    <row r="13" spans="1:8" x14ac:dyDescent="0.25">
      <c r="A13" s="295" t="s">
        <v>592</v>
      </c>
      <c r="B13" s="295"/>
      <c r="C13" s="295"/>
      <c r="D13" s="295"/>
      <c r="E13" s="295"/>
      <c r="F13" s="295"/>
      <c r="G13" s="295"/>
      <c r="H13" s="295"/>
    </row>
    <row r="14" spans="1:8" x14ac:dyDescent="0.25">
      <c r="A14" s="176"/>
      <c r="B14" s="177"/>
      <c r="C14" s="177"/>
      <c r="D14" s="177"/>
      <c r="E14" s="177"/>
      <c r="F14" s="177"/>
      <c r="G14" s="177"/>
      <c r="H14" s="177"/>
    </row>
    <row r="15" spans="1:8" x14ac:dyDescent="0.25">
      <c r="A15" s="182"/>
      <c r="B15" s="177"/>
      <c r="C15" s="177"/>
      <c r="D15" s="177"/>
      <c r="E15" s="177"/>
      <c r="F15" s="177"/>
      <c r="G15" s="177"/>
      <c r="H15" s="177"/>
    </row>
    <row r="16" spans="1:8" x14ac:dyDescent="0.25">
      <c r="A16" s="183" t="s">
        <v>593</v>
      </c>
      <c r="B16" s="177"/>
      <c r="C16" s="184">
        <v>10000</v>
      </c>
      <c r="D16" s="185" t="s">
        <v>594</v>
      </c>
      <c r="E16" s="186">
        <v>800</v>
      </c>
      <c r="F16" s="177"/>
      <c r="G16" s="187">
        <f>C16*E16</f>
        <v>8000000</v>
      </c>
      <c r="H16" s="177"/>
    </row>
    <row r="17" spans="1:8" x14ac:dyDescent="0.25">
      <c r="A17" s="176"/>
      <c r="B17" s="177"/>
      <c r="C17" s="188">
        <v>5000</v>
      </c>
      <c r="D17" s="189" t="s">
        <v>594</v>
      </c>
      <c r="E17" s="190">
        <v>669</v>
      </c>
      <c r="F17" s="177"/>
      <c r="G17" s="187">
        <f t="shared" ref="G17:G21" si="0">C17*E17</f>
        <v>3345000</v>
      </c>
      <c r="H17" s="177"/>
    </row>
    <row r="18" spans="1:8" x14ac:dyDescent="0.25">
      <c r="A18" s="176"/>
      <c r="B18" s="177"/>
      <c r="C18" s="188">
        <v>20000</v>
      </c>
      <c r="D18" s="189" t="s">
        <v>594</v>
      </c>
      <c r="E18" s="190">
        <v>400</v>
      </c>
      <c r="F18" s="177"/>
      <c r="G18" s="187">
        <f t="shared" si="0"/>
        <v>8000000</v>
      </c>
      <c r="H18" s="177"/>
    </row>
    <row r="19" spans="1:8" x14ac:dyDescent="0.25">
      <c r="A19" s="176"/>
      <c r="B19" s="177"/>
      <c r="C19" s="188">
        <v>1000</v>
      </c>
      <c r="D19" s="189" t="s">
        <v>594</v>
      </c>
      <c r="E19" s="190">
        <v>251</v>
      </c>
      <c r="F19" s="177"/>
      <c r="G19" s="187">
        <f t="shared" si="0"/>
        <v>251000</v>
      </c>
      <c r="H19" s="177"/>
    </row>
    <row r="20" spans="1:8" x14ac:dyDescent="0.25">
      <c r="A20" s="176"/>
      <c r="B20" s="177"/>
      <c r="C20" s="188">
        <v>500</v>
      </c>
      <c r="D20" s="189" t="s">
        <v>595</v>
      </c>
      <c r="E20" s="190">
        <v>0</v>
      </c>
      <c r="F20" s="177"/>
      <c r="G20" s="187">
        <f t="shared" si="0"/>
        <v>0</v>
      </c>
      <c r="H20" s="177"/>
    </row>
    <row r="21" spans="1:8" ht="15.75" thickBot="1" x14ac:dyDescent="0.3">
      <c r="A21" s="176"/>
      <c r="B21" s="177"/>
      <c r="C21" s="191">
        <v>100</v>
      </c>
      <c r="D21" s="192" t="s">
        <v>594</v>
      </c>
      <c r="E21" s="193">
        <v>4</v>
      </c>
      <c r="F21" s="177"/>
      <c r="G21" s="187">
        <f t="shared" si="0"/>
        <v>400</v>
      </c>
      <c r="H21" s="177"/>
    </row>
    <row r="22" spans="1:8" ht="15.75" thickBot="1" x14ac:dyDescent="0.3">
      <c r="A22" s="183" t="s">
        <v>596</v>
      </c>
      <c r="B22" s="177"/>
      <c r="C22" s="177"/>
      <c r="D22" s="177"/>
      <c r="E22" s="177"/>
      <c r="F22" s="177"/>
      <c r="G22" s="194">
        <f>SUM(G16:G21)</f>
        <v>19596400</v>
      </c>
      <c r="H22" s="177"/>
    </row>
    <row r="23" spans="1:8" x14ac:dyDescent="0.25">
      <c r="A23" s="182"/>
      <c r="B23" s="177"/>
      <c r="C23" s="177"/>
      <c r="D23" s="177"/>
      <c r="E23" s="177"/>
      <c r="F23" s="177"/>
      <c r="G23" s="177"/>
      <c r="H23" s="177"/>
    </row>
    <row r="24" spans="1:8" x14ac:dyDescent="0.25">
      <c r="A24" s="182"/>
      <c r="B24" s="177"/>
      <c r="C24" s="177"/>
      <c r="D24" s="177"/>
      <c r="E24" s="177"/>
      <c r="F24" s="177"/>
      <c r="G24" s="177"/>
      <c r="H24" s="177"/>
    </row>
    <row r="25" spans="1:8" x14ac:dyDescent="0.25">
      <c r="A25" s="183" t="s">
        <v>597</v>
      </c>
      <c r="B25" s="177"/>
      <c r="C25" s="184">
        <v>50</v>
      </c>
      <c r="D25" s="185" t="s">
        <v>594</v>
      </c>
      <c r="E25" s="195"/>
      <c r="F25" s="177"/>
      <c r="G25" s="187">
        <f>C25*E25</f>
        <v>0</v>
      </c>
      <c r="H25" s="177"/>
    </row>
    <row r="26" spans="1:8" x14ac:dyDescent="0.25">
      <c r="A26" s="176"/>
      <c r="B26" s="177"/>
      <c r="C26" s="188">
        <v>20</v>
      </c>
      <c r="D26" s="189" t="s">
        <v>594</v>
      </c>
      <c r="E26" s="190"/>
      <c r="F26" s="177"/>
      <c r="G26" s="187">
        <f>C26*E26</f>
        <v>0</v>
      </c>
      <c r="H26" s="177"/>
    </row>
    <row r="27" spans="1:8" x14ac:dyDescent="0.25">
      <c r="A27" s="176"/>
      <c r="B27" s="177"/>
      <c r="C27" s="188">
        <v>10</v>
      </c>
      <c r="D27" s="189" t="s">
        <v>594</v>
      </c>
      <c r="E27" s="190"/>
      <c r="F27" s="177"/>
      <c r="G27" s="187">
        <f>C27*E27</f>
        <v>0</v>
      </c>
      <c r="H27" s="177"/>
    </row>
    <row r="28" spans="1:8" x14ac:dyDescent="0.25">
      <c r="A28" s="176"/>
      <c r="B28" s="177"/>
      <c r="C28" s="188">
        <v>5</v>
      </c>
      <c r="D28" s="189" t="s">
        <v>594</v>
      </c>
      <c r="E28" s="190"/>
      <c r="F28" s="177"/>
      <c r="G28" s="187">
        <f>C28*E28</f>
        <v>0</v>
      </c>
      <c r="H28" s="177"/>
    </row>
    <row r="29" spans="1:8" x14ac:dyDescent="0.25">
      <c r="A29" s="176"/>
      <c r="B29" s="177"/>
      <c r="C29" s="188"/>
      <c r="D29" s="189" t="s">
        <v>594</v>
      </c>
      <c r="E29" s="190"/>
      <c r="F29" s="177"/>
      <c r="G29" s="187">
        <f>C29*E29</f>
        <v>0</v>
      </c>
      <c r="H29" s="177"/>
    </row>
    <row r="30" spans="1:8" ht="15.75" thickBot="1" x14ac:dyDescent="0.3">
      <c r="A30" s="176"/>
      <c r="B30" s="177"/>
      <c r="C30" s="191"/>
      <c r="D30" s="192" t="s">
        <v>594</v>
      </c>
      <c r="E30" s="193"/>
      <c r="F30" s="177"/>
      <c r="G30" s="187"/>
      <c r="H30" s="177"/>
    </row>
    <row r="31" spans="1:8" ht="15.75" thickBot="1" x14ac:dyDescent="0.3">
      <c r="A31" s="183" t="s">
        <v>598</v>
      </c>
      <c r="B31" s="196"/>
      <c r="C31" s="177"/>
      <c r="D31" s="177"/>
      <c r="E31" s="177"/>
      <c r="F31" s="177"/>
      <c r="G31" s="194">
        <f>SUM(G25:G30)</f>
        <v>0</v>
      </c>
      <c r="H31" s="177"/>
    </row>
    <row r="32" spans="1:8" ht="15.75" thickBot="1" x14ac:dyDescent="0.3">
      <c r="A32" s="183"/>
      <c r="B32" s="183"/>
      <c r="C32" s="177"/>
      <c r="D32" s="177"/>
      <c r="E32" s="177"/>
      <c r="F32" s="177"/>
      <c r="G32" s="177"/>
      <c r="H32" s="177"/>
    </row>
    <row r="33" spans="1:8" ht="15.75" thickBot="1" x14ac:dyDescent="0.3">
      <c r="A33" s="183" t="s">
        <v>599</v>
      </c>
      <c r="B33" s="196"/>
      <c r="C33" s="177"/>
      <c r="D33" s="177"/>
      <c r="E33" s="177"/>
      <c r="F33" s="177"/>
      <c r="G33" s="194">
        <f>G22+G31</f>
        <v>19596400</v>
      </c>
    </row>
    <row r="34" spans="1:8" ht="15.75" thickBot="1" x14ac:dyDescent="0.3">
      <c r="A34" s="183"/>
      <c r="B34" s="196"/>
      <c r="C34" s="177"/>
      <c r="D34" s="177"/>
      <c r="E34" s="177"/>
      <c r="F34" s="177"/>
      <c r="G34" s="177"/>
    </row>
    <row r="35" spans="1:8" ht="15.75" thickBot="1" x14ac:dyDescent="0.3">
      <c r="A35" s="183" t="s">
        <v>600</v>
      </c>
      <c r="B35" s="196"/>
      <c r="C35" s="177"/>
      <c r="D35" s="177"/>
      <c r="E35" s="177"/>
      <c r="F35" s="177"/>
      <c r="G35" s="197">
        <v>19596436</v>
      </c>
    </row>
    <row r="36" spans="1:8" ht="15.75" thickBot="1" x14ac:dyDescent="0.3">
      <c r="A36" s="176"/>
      <c r="B36" s="177"/>
      <c r="C36" s="177"/>
      <c r="D36" s="177"/>
      <c r="E36" s="177"/>
      <c r="F36" s="177"/>
      <c r="G36" s="177"/>
    </row>
    <row r="37" spans="1:8" ht="15.75" thickBot="1" x14ac:dyDescent="0.3">
      <c r="A37" s="183" t="s">
        <v>601</v>
      </c>
      <c r="B37" s="177"/>
      <c r="C37" s="177"/>
      <c r="D37" s="177"/>
      <c r="E37" s="177"/>
      <c r="F37" s="177"/>
      <c r="G37" s="194">
        <f>G33-G35</f>
        <v>-36</v>
      </c>
    </row>
    <row r="38" spans="1:8" x14ac:dyDescent="0.25">
      <c r="A38" s="183"/>
      <c r="B38" s="177"/>
      <c r="C38" s="177"/>
      <c r="D38" s="177"/>
      <c r="E38" s="177"/>
      <c r="F38" s="177"/>
      <c r="G38" s="177"/>
      <c r="H38" s="177"/>
    </row>
    <row r="39" spans="1:8" x14ac:dyDescent="0.25">
      <c r="A39" s="176"/>
      <c r="B39" s="196"/>
      <c r="C39" s="196"/>
      <c r="D39" s="196"/>
      <c r="E39" s="196"/>
      <c r="F39" s="196"/>
      <c r="G39" s="196"/>
      <c r="H39" s="196"/>
    </row>
    <row r="40" spans="1:8" x14ac:dyDescent="0.25">
      <c r="A40" s="183" t="s">
        <v>602</v>
      </c>
      <c r="B40" s="196"/>
      <c r="C40" s="196"/>
      <c r="D40" s="196"/>
      <c r="E40" s="196"/>
      <c r="F40" s="196"/>
      <c r="G40" s="196"/>
      <c r="H40" s="196"/>
    </row>
    <row r="41" spans="1:8" x14ac:dyDescent="0.25">
      <c r="A41" s="198" t="s">
        <v>603</v>
      </c>
      <c r="B41" s="196"/>
      <c r="C41" s="196"/>
      <c r="D41" s="196"/>
      <c r="E41" s="196"/>
      <c r="F41" s="196"/>
      <c r="G41" s="196"/>
      <c r="H41" s="196"/>
    </row>
    <row r="42" spans="1:8" x14ac:dyDescent="0.25">
      <c r="A42" s="198" t="s">
        <v>604</v>
      </c>
      <c r="B42" s="177"/>
      <c r="C42" s="177"/>
      <c r="D42" s="177"/>
      <c r="E42" s="177"/>
      <c r="F42" s="177"/>
      <c r="G42" s="177"/>
      <c r="H42" s="177"/>
    </row>
    <row r="43" spans="1:8" x14ac:dyDescent="0.25">
      <c r="A43" s="176"/>
      <c r="B43" s="177"/>
      <c r="C43" s="177"/>
      <c r="D43" s="177"/>
      <c r="E43" s="177"/>
      <c r="F43" s="177"/>
      <c r="G43" s="196"/>
      <c r="H43" s="177"/>
    </row>
    <row r="44" spans="1:8" ht="15.75" x14ac:dyDescent="0.25">
      <c r="A44" s="199"/>
      <c r="B44" s="200" t="s">
        <v>605</v>
      </c>
      <c r="C44" s="201"/>
      <c r="D44" s="175"/>
      <c r="E44" s="175"/>
      <c r="F44" s="200" t="s">
        <v>606</v>
      </c>
      <c r="G44" s="201"/>
      <c r="H44" s="202"/>
    </row>
    <row r="45" spans="1:8" ht="15.75" x14ac:dyDescent="0.25">
      <c r="A45" s="199"/>
      <c r="B45" s="203"/>
      <c r="C45" s="202"/>
      <c r="D45" s="199"/>
      <c r="E45" s="199"/>
      <c r="F45" s="203"/>
      <c r="G45" s="202"/>
      <c r="H45" s="202"/>
    </row>
    <row r="46" spans="1:8" x14ac:dyDescent="0.25">
      <c r="A46" s="182"/>
      <c r="B46" s="176"/>
      <c r="C46" s="176"/>
      <c r="E46" s="182"/>
      <c r="F46" s="176"/>
      <c r="G46" s="176"/>
      <c r="H46" s="176"/>
    </row>
    <row r="47" spans="1:8" x14ac:dyDescent="0.25">
      <c r="A47" s="182"/>
      <c r="B47" s="176"/>
      <c r="C47" s="176"/>
      <c r="E47" s="182"/>
      <c r="F47" s="176"/>
      <c r="G47" s="176"/>
      <c r="H47" s="176"/>
    </row>
    <row r="48" spans="1:8" x14ac:dyDescent="0.25">
      <c r="A48" s="204"/>
      <c r="B48" s="205" t="s">
        <v>607</v>
      </c>
      <c r="C48" s="205"/>
      <c r="D48" s="204"/>
      <c r="E48" s="204"/>
      <c r="F48" s="205" t="s">
        <v>608</v>
      </c>
      <c r="G48" s="205"/>
      <c r="H48" s="205"/>
    </row>
    <row r="49" spans="1:8" x14ac:dyDescent="0.25">
      <c r="A49" s="204"/>
      <c r="B49" s="206">
        <v>43190</v>
      </c>
      <c r="C49" s="205"/>
      <c r="D49" s="204"/>
      <c r="E49" s="204"/>
      <c r="F49" s="206">
        <v>43190</v>
      </c>
      <c r="G49" s="205"/>
      <c r="H49" s="205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Mars2018</vt:lpstr>
      <vt:lpstr>Journal Banque GNF Mars</vt:lpstr>
      <vt:lpstr>Journal Banque USD Mars2018</vt:lpstr>
      <vt:lpstr>TABLEAU</vt:lpstr>
      <vt:lpstr>Individuel</vt:lpstr>
      <vt:lpstr>Compta Mars2018</vt:lpstr>
      <vt:lpstr>RECAP</vt:lpstr>
      <vt:lpstr>Arrêté de Mars2018</vt:lpstr>
      <vt:lpstr>Rapprochement bancaire GNF</vt:lpstr>
      <vt:lpstr>Rapprochement bancaire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2018-04-13T16:06:29Z</cp:lastPrinted>
  <dcterms:created xsi:type="dcterms:W3CDTF">2018-03-21T10:19:18Z</dcterms:created>
  <dcterms:modified xsi:type="dcterms:W3CDTF">2018-05-15T11:37:29Z</dcterms:modified>
</cp:coreProperties>
</file>