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SALF ARCHIVE FINANCE 2018\"/>
    </mc:Choice>
  </mc:AlternateContent>
  <bookViews>
    <workbookView xWindow="0" yWindow="0" windowWidth="16815" windowHeight="7155" firstSheet="6" activeTab="10"/>
  </bookViews>
  <sheets>
    <sheet name="TCD INDV MAI 18" sheetId="17" r:id="rId1"/>
    <sheet name="TCD MAI 18" sheetId="18" r:id="rId2"/>
    <sheet name="DATA MAI 18" sheetId="1" r:id="rId3"/>
    <sheet name="RECAP MAI 18" sheetId="4" r:id="rId4"/>
    <sheet name="Journal caisse MAI 2018" sheetId="6" r:id="rId5"/>
    <sheet name="Arrêté de caisse" sheetId="9" r:id="rId6"/>
    <sheet name="Journal SGBS 1" sheetId="7" r:id="rId7"/>
    <sheet name="Rapprocht bancaire SGBS1" sheetId="10" r:id="rId8"/>
    <sheet name="Journal SGBS  2" sheetId="13" r:id="rId9"/>
    <sheet name="Rapprocht bancaire SGBS2" sheetId="16" r:id="rId10"/>
    <sheet name="Global MAI 2018" sheetId="12" r:id="rId11"/>
    <sheet name="Tableau donateurs" sheetId="11" r:id="rId12"/>
    <sheet name="AVANCE SUR SALAIRE" sheetId="8" r:id="rId13"/>
  </sheets>
  <definedNames>
    <definedName name="_xlnm._FilterDatabase" localSheetId="2" hidden="1">'DATA MAI 18'!$A$4:$J$150</definedName>
    <definedName name="_xlnm._FilterDatabase" localSheetId="4" hidden="1">'Journal caisse MAI 2018'!$A$4:$H$74</definedName>
  </definedNames>
  <calcPr calcId="152511"/>
  <pivotCaches>
    <pivotCache cacheId="0" r:id="rId14"/>
    <pivotCache cacheId="1" r:id="rId15"/>
  </pivotCaches>
</workbook>
</file>

<file path=xl/calcChain.xml><?xml version="1.0" encoding="utf-8"?>
<calcChain xmlns="http://schemas.openxmlformats.org/spreadsheetml/2006/main">
  <c r="F1001" i="12" l="1"/>
  <c r="E1001" i="12"/>
  <c r="F1000" i="12"/>
  <c r="F999" i="12"/>
  <c r="F998" i="12"/>
  <c r="F997" i="12"/>
  <c r="F996" i="12"/>
  <c r="F995" i="12"/>
  <c r="F994" i="12"/>
  <c r="F993" i="12"/>
  <c r="F992" i="12"/>
  <c r="F991" i="12"/>
  <c r="F990" i="12"/>
  <c r="F989" i="12"/>
  <c r="F988" i="12"/>
  <c r="F987" i="12"/>
  <c r="F986" i="12"/>
  <c r="F985" i="12"/>
  <c r="F984" i="12"/>
  <c r="F983" i="12"/>
  <c r="F982" i="12"/>
  <c r="F981" i="12"/>
  <c r="F980" i="12"/>
  <c r="F979" i="12"/>
  <c r="F978" i="12"/>
  <c r="F977" i="12"/>
  <c r="F976" i="12"/>
  <c r="F975" i="12"/>
  <c r="F974" i="12"/>
  <c r="F973" i="12"/>
  <c r="F972" i="12"/>
  <c r="F971" i="12"/>
  <c r="F970" i="12"/>
  <c r="F969" i="12"/>
  <c r="F968" i="12"/>
  <c r="F967" i="12"/>
  <c r="F966" i="12"/>
  <c r="F965" i="12"/>
  <c r="F964" i="12"/>
  <c r="F963" i="12"/>
  <c r="F962" i="12"/>
  <c r="F961" i="12"/>
  <c r="F960" i="12"/>
  <c r="F959" i="12"/>
  <c r="F958" i="12"/>
  <c r="F957" i="12"/>
  <c r="F956" i="12"/>
  <c r="F955" i="12"/>
  <c r="F954" i="12"/>
  <c r="F953" i="12"/>
  <c r="F952" i="12"/>
  <c r="F951" i="12"/>
  <c r="F950" i="12"/>
  <c r="F949" i="12"/>
  <c r="F948" i="12"/>
  <c r="F947" i="12"/>
  <c r="F946" i="12"/>
  <c r="F945" i="12"/>
  <c r="F944" i="12"/>
  <c r="F943" i="12"/>
  <c r="F942" i="12"/>
  <c r="F941" i="12"/>
  <c r="F940" i="12"/>
  <c r="F939" i="12"/>
  <c r="F938" i="12"/>
  <c r="F937" i="12"/>
  <c r="F936" i="12"/>
  <c r="F935" i="12"/>
  <c r="F934" i="12"/>
  <c r="F933" i="12"/>
  <c r="F932" i="12"/>
  <c r="F931" i="12"/>
  <c r="F930" i="12"/>
  <c r="F929" i="12"/>
  <c r="F928" i="12"/>
  <c r="F927" i="12"/>
  <c r="F926" i="12"/>
  <c r="F925" i="12"/>
  <c r="F924" i="12"/>
  <c r="F923" i="12"/>
  <c r="F922" i="12"/>
  <c r="F921" i="12"/>
  <c r="F920" i="12"/>
  <c r="F919" i="12"/>
  <c r="F918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I25" i="4" l="1"/>
  <c r="F855" i="12" l="1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E540" i="12"/>
  <c r="F540" i="12" s="1"/>
  <c r="E539" i="12"/>
  <c r="F539" i="12" s="1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E82" i="12"/>
  <c r="F81" i="12"/>
  <c r="F80" i="12"/>
  <c r="F79" i="12"/>
  <c r="F78" i="12"/>
  <c r="F77" i="12"/>
  <c r="F76" i="12"/>
  <c r="F75" i="12"/>
  <c r="F74" i="12"/>
  <c r="F73" i="12"/>
  <c r="F72" i="12"/>
  <c r="F71" i="12"/>
  <c r="G70" i="12"/>
  <c r="F70" i="12" s="1"/>
  <c r="G69" i="12"/>
  <c r="F69" i="12" s="1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G29" i="12"/>
  <c r="F29" i="12"/>
  <c r="G28" i="12"/>
  <c r="F28" i="12" s="1"/>
  <c r="F27" i="12"/>
  <c r="G26" i="12"/>
  <c r="F26" i="12" s="1"/>
  <c r="F25" i="12"/>
  <c r="F24" i="12"/>
  <c r="F23" i="12"/>
  <c r="F22" i="12"/>
  <c r="G21" i="12"/>
  <c r="F21" i="12" s="1"/>
  <c r="G20" i="12"/>
  <c r="F20" i="12" s="1"/>
  <c r="F19" i="12"/>
  <c r="G18" i="12"/>
  <c r="F18" i="12"/>
  <c r="G17" i="12"/>
  <c r="F17" i="12"/>
  <c r="G16" i="12"/>
  <c r="F16" i="12"/>
  <c r="F15" i="12"/>
  <c r="G14" i="12"/>
  <c r="F14" i="12" s="1"/>
  <c r="F13" i="12"/>
  <c r="G12" i="12"/>
  <c r="F12" i="12" s="1"/>
  <c r="F11" i="12"/>
  <c r="G10" i="12"/>
  <c r="F10" i="12" s="1"/>
  <c r="F9" i="12"/>
  <c r="F8" i="12"/>
  <c r="F7" i="12"/>
  <c r="F6" i="12"/>
  <c r="F5" i="12"/>
  <c r="F82" i="12" l="1"/>
  <c r="G13" i="11" l="1"/>
  <c r="E150" i="1"/>
  <c r="F150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F7" i="1"/>
  <c r="F8" i="1"/>
  <c r="F9" i="1"/>
  <c r="F10" i="1"/>
  <c r="F11" i="1"/>
  <c r="F12" i="1"/>
  <c r="F13" i="1"/>
  <c r="F14" i="1"/>
  <c r="F15" i="1"/>
  <c r="F5" i="1"/>
  <c r="J13" i="11"/>
  <c r="I20" i="4"/>
  <c r="D5" i="4" l="1"/>
  <c r="D3" i="4"/>
  <c r="J14" i="4"/>
  <c r="E18" i="4"/>
  <c r="G74" i="6"/>
  <c r="G7" i="6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6" i="6"/>
  <c r="C20" i="4" l="1"/>
  <c r="E20" i="4"/>
  <c r="E15" i="4" l="1"/>
  <c r="E14" i="4"/>
  <c r="E12" i="4"/>
  <c r="E11" i="4"/>
  <c r="E7" i="4"/>
  <c r="E6" i="4"/>
  <c r="E5" i="4"/>
  <c r="E4" i="4"/>
  <c r="E3" i="4"/>
  <c r="E2" i="4"/>
  <c r="E9" i="4"/>
  <c r="E8" i="4"/>
  <c r="E10" i="4"/>
  <c r="F14" i="13" l="1"/>
  <c r="E14" i="13"/>
  <c r="G6" i="13"/>
  <c r="G7" i="13" s="1"/>
  <c r="G8" i="13" s="1"/>
  <c r="D17" i="10"/>
  <c r="E16" i="10"/>
  <c r="D14" i="10"/>
  <c r="G7" i="7"/>
  <c r="G8" i="7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6" i="7"/>
  <c r="F29" i="7"/>
  <c r="E29" i="7"/>
  <c r="G29" i="7" s="1"/>
  <c r="F74" i="6" l="1"/>
  <c r="G17" i="8" l="1"/>
  <c r="E5" i="7" l="1"/>
  <c r="G5" i="7" s="1"/>
  <c r="E5" i="6" l="1"/>
  <c r="G5" i="6" l="1"/>
  <c r="E74" i="6"/>
  <c r="G12" i="11" l="1"/>
  <c r="G34" i="11"/>
  <c r="O33" i="8"/>
  <c r="O30" i="8"/>
  <c r="D35" i="8"/>
  <c r="D32" i="8"/>
  <c r="J11" i="11" l="1"/>
  <c r="H34" i="9" l="1"/>
  <c r="D17" i="8" l="1"/>
  <c r="D20" i="4" l="1"/>
  <c r="B23" i="4" l="1"/>
  <c r="J32" i="11"/>
  <c r="G32" i="11" s="1"/>
  <c r="J4" i="4" l="1"/>
  <c r="J3" i="4"/>
  <c r="J6" i="4"/>
  <c r="J25" i="16" l="1"/>
  <c r="D25" i="16"/>
  <c r="J18" i="10"/>
  <c r="D18" i="10"/>
  <c r="E27" i="16" l="1"/>
  <c r="E20" i="10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s="1"/>
  <c r="E23" i="4" l="1"/>
  <c r="C13" i="4"/>
  <c r="J5" i="4" l="1"/>
  <c r="E13" i="4"/>
  <c r="J9" i="4"/>
  <c r="J12" i="4"/>
  <c r="J8" i="4"/>
  <c r="G14" i="13" l="1"/>
  <c r="C31" i="11"/>
  <c r="C30" i="11" s="1"/>
  <c r="B31" i="11"/>
  <c r="H31" i="11" s="1"/>
  <c r="H32" i="11" s="1"/>
  <c r="H33" i="11" s="1"/>
  <c r="H34" i="11" s="1"/>
  <c r="H35" i="11" s="1"/>
  <c r="H36" i="11" s="1"/>
  <c r="H37" i="11" s="1"/>
  <c r="J30" i="11"/>
  <c r="F30" i="11"/>
  <c r="E30" i="11"/>
  <c r="D30" i="11"/>
  <c r="J22" i="11"/>
  <c r="G25" i="11" s="1"/>
  <c r="C22" i="11"/>
  <c r="C21" i="11" s="1"/>
  <c r="B22" i="11"/>
  <c r="H22" i="11" s="1"/>
  <c r="H23" i="11" s="1"/>
  <c r="F21" i="11"/>
  <c r="E21" i="11"/>
  <c r="D21" i="11"/>
  <c r="B21" i="11"/>
  <c r="J9" i="11"/>
  <c r="G42" i="1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F8" i="11"/>
  <c r="E8" i="11"/>
  <c r="D8" i="11"/>
  <c r="C8" i="11"/>
  <c r="B8" i="11"/>
  <c r="I5" i="11"/>
  <c r="J3" i="11"/>
  <c r="B3" i="11"/>
  <c r="G2" i="11"/>
  <c r="F2" i="11"/>
  <c r="E2" i="11"/>
  <c r="D2" i="11"/>
  <c r="B2" i="11"/>
  <c r="H3" i="11" s="1"/>
  <c r="E43" i="11" l="1"/>
  <c r="G16" i="11"/>
  <c r="D43" i="11"/>
  <c r="F43" i="11"/>
  <c r="C3" i="11"/>
  <c r="C2" i="11" s="1"/>
  <c r="C43" i="11" s="1"/>
  <c r="G20" i="11"/>
  <c r="G33" i="11"/>
  <c r="H8" i="11"/>
  <c r="G37" i="11"/>
  <c r="G41" i="11"/>
  <c r="H21" i="11"/>
  <c r="I3" i="11"/>
  <c r="I2" i="11"/>
  <c r="H24" i="11"/>
  <c r="H25" i="11" s="1"/>
  <c r="H26" i="11" s="1"/>
  <c r="H27" i="11" s="1"/>
  <c r="H28" i="11"/>
  <c r="H38" i="11"/>
  <c r="H39" i="11" s="1"/>
  <c r="H40" i="11" s="1"/>
  <c r="H41" i="11"/>
  <c r="H42" i="11" s="1"/>
  <c r="G24" i="11"/>
  <c r="G15" i="11"/>
  <c r="G19" i="11"/>
  <c r="G23" i="11"/>
  <c r="G27" i="11"/>
  <c r="G40" i="11"/>
  <c r="H2" i="11"/>
  <c r="G9" i="11"/>
  <c r="G10" i="11"/>
  <c r="G14" i="11"/>
  <c r="G18" i="11"/>
  <c r="G26" i="11"/>
  <c r="G31" i="11"/>
  <c r="G35" i="11"/>
  <c r="G39" i="11"/>
  <c r="G28" i="11"/>
  <c r="G11" i="11"/>
  <c r="G22" i="11"/>
  <c r="I22" i="11" s="1"/>
  <c r="G36" i="11"/>
  <c r="G17" i="11"/>
  <c r="G38" i="11"/>
  <c r="I31" i="11" l="1"/>
  <c r="I32" i="11" s="1"/>
  <c r="I33" i="11" s="1"/>
  <c r="I34" i="11" s="1"/>
  <c r="I35" i="11" s="1"/>
  <c r="I36" i="11" s="1"/>
  <c r="I37" i="11" s="1"/>
  <c r="G30" i="11"/>
  <c r="G8" i="11"/>
  <c r="I8" i="11" s="1"/>
  <c r="I9" i="1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3" i="11"/>
  <c r="G21" i="11"/>
  <c r="I21" i="11" s="1"/>
  <c r="G43" i="11" l="1"/>
  <c r="I30" i="11"/>
  <c r="I43" i="11" s="1"/>
  <c r="I28" i="11"/>
  <c r="I24" i="11"/>
  <c r="I25" i="11" s="1"/>
  <c r="I26" i="11" s="1"/>
  <c r="I27" i="11" s="1"/>
  <c r="I41" i="11"/>
  <c r="I42" i="11" s="1"/>
  <c r="I38" i="11"/>
  <c r="I39" i="11" s="1"/>
  <c r="I40" i="11" s="1"/>
  <c r="B25" i="4" l="1"/>
  <c r="D13" i="4" l="1"/>
  <c r="D17" i="4" l="1"/>
  <c r="D18" i="4" l="1"/>
  <c r="C20" i="8" l="1"/>
  <c r="O20" i="8" s="1"/>
  <c r="C17" i="8"/>
  <c r="C12" i="8"/>
  <c r="O12" i="8" s="1"/>
  <c r="C9" i="8"/>
  <c r="O9" i="8" s="1"/>
  <c r="J7" i="4" l="1"/>
  <c r="H23" i="4" l="1"/>
  <c r="G18" i="4"/>
  <c r="I17" i="4"/>
  <c r="H17" i="4"/>
  <c r="F17" i="4"/>
  <c r="F18" i="4" s="1"/>
  <c r="C17" i="4"/>
  <c r="J16" i="4"/>
  <c r="J15" i="4"/>
  <c r="I13" i="4"/>
  <c r="H13" i="4"/>
  <c r="J2" i="4"/>
  <c r="H18" i="4" l="1"/>
  <c r="B24" i="4"/>
  <c r="B26" i="4" s="1"/>
  <c r="C18" i="4"/>
  <c r="I18" i="4"/>
  <c r="J13" i="4"/>
  <c r="H25" i="4" s="1"/>
  <c r="E17" i="4"/>
  <c r="J17" i="4" l="1"/>
  <c r="H24" i="4" s="1"/>
  <c r="E24" i="4" l="1"/>
  <c r="E26" i="4" s="1"/>
  <c r="B29" i="4" s="1"/>
  <c r="J18" i="4"/>
  <c r="H26" i="4"/>
  <c r="B30" i="4" s="1"/>
  <c r="B31" i="4" l="1"/>
  <c r="H36" i="9"/>
  <c r="B43" i="11"/>
  <c r="B30" i="11"/>
  <c r="H30" i="11"/>
  <c r="H43" i="11" s="1"/>
  <c r="O17" i="8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<sst xmlns="http://schemas.openxmlformats.org/spreadsheetml/2006/main" count="7051" uniqueCount="1632">
  <si>
    <t>Date</t>
  </si>
  <si>
    <t>nom</t>
  </si>
  <si>
    <t>donor</t>
  </si>
  <si>
    <t>Office</t>
  </si>
  <si>
    <t xml:space="preserve"> </t>
  </si>
  <si>
    <t>Michel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</si>
  <si>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</si>
  <si>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</si>
  <si>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</si>
  <si>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</si>
  <si>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</si>
  <si>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</si>
  <si>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</si>
  <si>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</si>
  <si>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</si>
  <si>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</si>
  <si>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</si>
  <si>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</si>
  <si>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</si>
  <si>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</si>
  <si>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</si>
  <si>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</si>
  <si>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</si>
  <si>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</si>
  <si>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</si>
  <si>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</si>
  <si>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</si>
  <si>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</si>
  <si>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</si>
  <si>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</si>
  <si>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</si>
  <si>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</si>
  <si>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</si>
  <si>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</si>
  <si>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</si>
  <si>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</si>
  <si>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</si>
  <si>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</si>
  <si>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</si>
  <si>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</si>
  <si>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</si>
  <si>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</si>
  <si>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</si>
  <si>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DATES EMISE</t>
  </si>
  <si>
    <t>LIBELLES</t>
  </si>
  <si>
    <t>SOLDE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</si>
  <si>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</si>
  <si>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</si>
  <si>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</si>
  <si>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</si>
  <si>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</si>
  <si>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</si>
  <si>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</si>
  <si>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</si>
  <si>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</si>
  <si>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</si>
  <si>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</si>
  <si>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</si>
  <si>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</si>
  <si>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</si>
  <si>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</si>
  <si>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</si>
  <si>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</si>
  <si>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</si>
  <si>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</si>
  <si>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</si>
  <si>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</si>
  <si>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</si>
  <si>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</si>
  <si>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</si>
  <si>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</si>
  <si>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SGBS</t>
  </si>
  <si>
    <t>Frais edition extrait com</t>
  </si>
  <si>
    <t>au 31/01/2018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</si>
  <si>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</si>
  <si>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</si>
  <si>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</si>
  <si>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</si>
  <si>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</si>
  <si>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</si>
  <si>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</si>
  <si>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</si>
  <si>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</si>
  <si>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</si>
  <si>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</si>
  <si>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</si>
  <si>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</si>
  <si>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</si>
  <si>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</si>
  <si>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</si>
  <si>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</si>
  <si>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</si>
  <si>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</si>
  <si>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</si>
  <si>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</si>
  <si>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</si>
  <si>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</si>
  <si>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</si>
  <si>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</si>
  <si>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</si>
  <si>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</si>
  <si>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</si>
  <si>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</si>
  <si>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</si>
  <si>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</si>
  <si>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</si>
  <si>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</si>
  <si>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</si>
  <si>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</si>
  <si>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</si>
  <si>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</si>
  <si>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</si>
  <si>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</si>
  <si>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</si>
  <si>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</si>
  <si>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</si>
  <si>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</si>
  <si>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</si>
  <si>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</si>
  <si>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</si>
  <si>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</si>
  <si>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</si>
  <si>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</si>
  <si>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</si>
  <si>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</si>
  <si>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</si>
  <si>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</si>
  <si>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</si>
  <si>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</si>
  <si>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</si>
  <si>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</si>
  <si>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</si>
  <si>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</si>
  <si>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</si>
  <si>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</si>
  <si>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</si>
  <si>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</si>
  <si>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</si>
  <si>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</si>
  <si>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</si>
  <si>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</si>
  <si>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</si>
  <si>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</si>
  <si>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Solde comptabilité</t>
  </si>
  <si>
    <t>Solde banque</t>
  </si>
  <si>
    <t>Libellé</t>
  </si>
  <si>
    <t>COORDINATEUR</t>
  </si>
  <si>
    <t>COMPTABLE</t>
  </si>
  <si>
    <t>Cécile Bloch</t>
  </si>
  <si>
    <t>14009815191-69</t>
  </si>
  <si>
    <t>Sté WCP</t>
  </si>
  <si>
    <t>14019815199-11</t>
  </si>
  <si>
    <t>Total</t>
  </si>
  <si>
    <t>DATE</t>
  </si>
  <si>
    <t>SGBS 1</t>
  </si>
  <si>
    <t>commentaire :</t>
  </si>
  <si>
    <t>Office Materials</t>
  </si>
  <si>
    <t>Bank Fees</t>
  </si>
  <si>
    <t>Legal</t>
  </si>
  <si>
    <t>Services</t>
  </si>
  <si>
    <t>Personnel</t>
  </si>
  <si>
    <t>Solde comptable au 01/02/2018</t>
  </si>
  <si>
    <t>SGBS2</t>
  </si>
  <si>
    <t>Transport</t>
  </si>
  <si>
    <t>ok</t>
  </si>
  <si>
    <t>(vide)</t>
  </si>
  <si>
    <t>E11</t>
  </si>
  <si>
    <t xml:space="preserve">Maktar </t>
  </si>
  <si>
    <t>Maktar</t>
  </si>
  <si>
    <t xml:space="preserve">Khady </t>
  </si>
  <si>
    <t xml:space="preserve">khady </t>
  </si>
  <si>
    <t xml:space="preserve">COMMENTAIRE </t>
  </si>
  <si>
    <t>COMMENTAIRE</t>
  </si>
  <si>
    <t xml:space="preserve">Mathieu </t>
  </si>
  <si>
    <t>Gazoil</t>
  </si>
  <si>
    <t>Lien de dropbox</t>
  </si>
  <si>
    <t>Khady</t>
  </si>
  <si>
    <t>Opération</t>
  </si>
  <si>
    <t>Media</t>
  </si>
  <si>
    <t>Flight</t>
  </si>
  <si>
    <t>Telephone</t>
  </si>
  <si>
    <t>Travel Expenses</t>
  </si>
  <si>
    <t xml:space="preserve">bonnus decembre </t>
  </si>
  <si>
    <t>CA-01-18-01</t>
  </si>
  <si>
    <t>Seckou</t>
  </si>
  <si>
    <t xml:space="preserve">bonus </t>
  </si>
  <si>
    <t>michel</t>
  </si>
  <si>
    <t>CA-01-18-02</t>
  </si>
  <si>
    <t>Chèque 9442638 loyer bureau janvier 18</t>
  </si>
  <si>
    <t xml:space="preserve">Rent &amp; utilities </t>
  </si>
  <si>
    <t>BQ1-01-18-01</t>
  </si>
  <si>
    <t>Chèque 9442639 charge loyer bureau janvier 18</t>
  </si>
  <si>
    <t>BQ1-01-18-02</t>
  </si>
  <si>
    <t>Chèque 9442640 femme menage décembre</t>
  </si>
  <si>
    <t>Service</t>
  </si>
  <si>
    <t>BQ1-01-18-03</t>
  </si>
  <si>
    <t>achats epiceries</t>
  </si>
  <si>
    <t>CA-01-18-04</t>
  </si>
  <si>
    <t>facture repas obséque michel</t>
  </si>
  <si>
    <t>Team Building</t>
  </si>
  <si>
    <t>CA-01-18-05</t>
  </si>
  <si>
    <t>facture presse obseque</t>
  </si>
  <si>
    <t>CA-01-18-06</t>
  </si>
  <si>
    <t>achat sucre</t>
  </si>
  <si>
    <t>CA-01-18-07</t>
  </si>
  <si>
    <t>achat carte de credit orange</t>
  </si>
  <si>
    <t>CA-01-18-09</t>
  </si>
  <si>
    <t>facture seddodeuxieme 15 dec</t>
  </si>
  <si>
    <t>CA-01-18-10</t>
  </si>
  <si>
    <t>facture senelec</t>
  </si>
  <si>
    <t>CA-01-18-11</t>
  </si>
  <si>
    <t>facture sde</t>
  </si>
  <si>
    <t>CA-01-18-12</t>
  </si>
  <si>
    <t>essence voiture course salf</t>
  </si>
  <si>
    <t>CA-01-18-13</t>
  </si>
  <si>
    <t>CA-01-18-14</t>
  </si>
  <si>
    <t>achat formlaire declaration du mouvement travailleur</t>
  </si>
  <si>
    <t>CA-01-18-15</t>
  </si>
  <si>
    <t>courone de fleurs obséque</t>
  </si>
  <si>
    <t>CA-01-18-17</t>
  </si>
  <si>
    <t>facture carde photo</t>
  </si>
  <si>
    <t>CA-01-18-18</t>
  </si>
  <si>
    <t>tirage photo obséque</t>
  </si>
  <si>
    <t>CA-01-18-19</t>
  </si>
  <si>
    <t xml:space="preserve">travel sub danielle </t>
  </si>
  <si>
    <t>Travel Subsistence</t>
  </si>
  <si>
    <t>Danielle</t>
  </si>
  <si>
    <t>CA-01-18-20</t>
  </si>
  <si>
    <t>decodage ordinateur michel</t>
  </si>
  <si>
    <t>CA-01-18-21</t>
  </si>
  <si>
    <t xml:space="preserve">bureautique </t>
  </si>
  <si>
    <t>CA-01-18-22</t>
  </si>
  <si>
    <t>2 peage E7</t>
  </si>
  <si>
    <t>CA-01-18-23</t>
  </si>
  <si>
    <t>péage bureau AIBD bureau</t>
  </si>
  <si>
    <t>CA-01-18-24</t>
  </si>
  <si>
    <t xml:space="preserve">droit de stationement </t>
  </si>
  <si>
    <t>facture de location chaises et baches</t>
  </si>
  <si>
    <t>CA-01-18-25</t>
  </si>
  <si>
    <t>imprim carte obséque</t>
  </si>
  <si>
    <t>CA-01-18-26</t>
  </si>
  <si>
    <t>Chèque 9442643 bonus par chéque maitre diagne</t>
  </si>
  <si>
    <t>lawyer fees</t>
  </si>
  <si>
    <t>BQ1-01-18-05</t>
  </si>
  <si>
    <t>achats 3 paquets crochets</t>
  </si>
  <si>
    <t>CA-01-18-27</t>
  </si>
  <si>
    <t>FA 0046070 Burotic achats 10 classeurs+Cartouches HP Laser CF217A</t>
  </si>
  <si>
    <t>CA-01-18-35</t>
  </si>
  <si>
    <t>FA 0046070 Burotic achat HP Multifonction LaserJet Pro MFP</t>
  </si>
  <si>
    <t>Equipement</t>
  </si>
  <si>
    <t>tombe obséque</t>
  </si>
  <si>
    <t>CA-01-18-29</t>
  </si>
  <si>
    <t>cerceuil michel</t>
  </si>
  <si>
    <t>CA-01-18-30</t>
  </si>
  <si>
    <t>taxe simt michel</t>
  </si>
  <si>
    <t>CA-01-18-31</t>
  </si>
  <si>
    <t>morgue michel</t>
  </si>
  <si>
    <t>CA-01-18-32</t>
  </si>
  <si>
    <t>carte credit orange</t>
  </si>
  <si>
    <t>CA-01-18-33</t>
  </si>
  <si>
    <t>trust bulding E9</t>
  </si>
  <si>
    <t>Trust Building</t>
  </si>
  <si>
    <t>CA-01-18-34</t>
  </si>
  <si>
    <t>frais certificat de dece michel</t>
  </si>
  <si>
    <t>BQ1-01-18-07</t>
  </si>
  <si>
    <t>SGBS-2</t>
  </si>
  <si>
    <t>BQ2-01-18-01</t>
  </si>
  <si>
    <t>BQ1-01-18-06</t>
  </si>
  <si>
    <t>BQ1-01-18-08</t>
  </si>
  <si>
    <t>trust buldingE4</t>
  </si>
  <si>
    <t>CA-01-18-36</t>
  </si>
  <si>
    <t>trust bulding E10</t>
  </si>
  <si>
    <t>CA-01-18-37</t>
  </si>
  <si>
    <t>reparation telephone E10</t>
  </si>
  <si>
    <t>CA-01-18-38</t>
  </si>
  <si>
    <t>CA-01-18-39</t>
  </si>
  <si>
    <t xml:space="preserve">achat cable téléphone </t>
  </si>
  <si>
    <t>CA-01-18-40</t>
  </si>
  <si>
    <t>location corbillard michel</t>
  </si>
  <si>
    <t>CA-01-18-41</t>
  </si>
  <si>
    <t>reaps obséque michel</t>
  </si>
  <si>
    <t>CA-01-18-42</t>
  </si>
  <si>
    <t>messe obséque</t>
  </si>
  <si>
    <t>CA-01-18-43</t>
  </si>
  <si>
    <t>location bus obséque</t>
  </si>
  <si>
    <t>CA-01-18-44</t>
  </si>
  <si>
    <t>achat jus reunion pantéra</t>
  </si>
  <si>
    <t>CA-01-18-45</t>
  </si>
  <si>
    <t>facture seddo 1ére 15 janvier</t>
  </si>
  <si>
    <t>CA-01-18-47</t>
  </si>
  <si>
    <t>confection catre visite equipe</t>
  </si>
  <si>
    <t>CA-01-18-48</t>
  </si>
  <si>
    <t xml:space="preserve">achats de 5 sacs enquete </t>
  </si>
  <si>
    <t>CA-01-18-49</t>
  </si>
  <si>
    <t>achat 7 paquets crochets</t>
  </si>
  <si>
    <t>CA-01-18-50</t>
  </si>
  <si>
    <t>Chèque 9442644 Ipress</t>
  </si>
  <si>
    <t>BQ1-01-18-09</t>
  </si>
  <si>
    <t>achat carnet journal de caisse</t>
  </si>
  <si>
    <t>CA-01-18-51</t>
  </si>
  <si>
    <t>facture CSS</t>
  </si>
  <si>
    <t>CA-01-18-52</t>
  </si>
  <si>
    <t>achat de sucre</t>
  </si>
  <si>
    <t>CA-01-18-53</t>
  </si>
  <si>
    <t>achat de scotch</t>
  </si>
  <si>
    <t>CA-01-18-54</t>
  </si>
  <si>
    <t>transport Danielle bureau- AIBD</t>
  </si>
  <si>
    <t>CA-01-18-56</t>
  </si>
  <si>
    <t>Maison gare routiére</t>
  </si>
  <si>
    <t>CA-01-18-57</t>
  </si>
  <si>
    <t>panier 4jours</t>
  </si>
  <si>
    <t>CA-01-18-58</t>
  </si>
  <si>
    <t>trust bulding</t>
  </si>
  <si>
    <t>CA-01-18-59</t>
  </si>
  <si>
    <t>2 nuits auberge</t>
  </si>
  <si>
    <t>CA-01-18-60</t>
  </si>
  <si>
    <t>CA-01-18-61</t>
  </si>
  <si>
    <t>3jours panier</t>
  </si>
  <si>
    <t>CA-01-18-62</t>
  </si>
  <si>
    <t>CA-01-18-63</t>
  </si>
  <si>
    <t>3jours auberge</t>
  </si>
  <si>
    <t>CA-01-18-64</t>
  </si>
  <si>
    <t xml:space="preserve">trust bulding </t>
  </si>
  <si>
    <t>CA-01-18-65</t>
  </si>
  <si>
    <t>achat intercalaires</t>
  </si>
  <si>
    <t>CA-01-18-66</t>
  </si>
  <si>
    <t>decompte droit michel</t>
  </si>
  <si>
    <t>CA-01-18-67</t>
  </si>
  <si>
    <t>salaire Cécile janvier</t>
  </si>
  <si>
    <t>CA-01-18-71</t>
  </si>
  <si>
    <t xml:space="preserve">bonus logement </t>
  </si>
  <si>
    <t>cécile</t>
  </si>
  <si>
    <t>achat epicerie</t>
  </si>
  <si>
    <t>CA-01-18-72</t>
  </si>
  <si>
    <t xml:space="preserve">frais de visa charlotte </t>
  </si>
  <si>
    <t>BQ1-01-18-10</t>
  </si>
  <si>
    <t>Frais de modification plafond</t>
  </si>
  <si>
    <t>BQ1-01-18-12</t>
  </si>
  <si>
    <t>Chèque 9442646 salaire charlotte janvier</t>
  </si>
  <si>
    <t>BQ1-01-18-14</t>
  </si>
  <si>
    <t>Chèque 9442646  bonus logement</t>
  </si>
  <si>
    <t>paiement securité sociale charlotte par carte</t>
  </si>
  <si>
    <t>BQ1-01-18-15</t>
  </si>
  <si>
    <t>CA-01-18-73</t>
  </si>
  <si>
    <t>CA-01-18-74</t>
  </si>
  <si>
    <t>prestation salaire</t>
  </si>
  <si>
    <t>CA-01-18-75</t>
  </si>
  <si>
    <t xml:space="preserve">salaire janvier </t>
  </si>
  <si>
    <t>CA-01-18-76</t>
  </si>
  <si>
    <t>Bonus janv</t>
  </si>
  <si>
    <t>Allocation  janvier</t>
  </si>
  <si>
    <t>CA-01-18-77</t>
  </si>
  <si>
    <t>Bonus janvier</t>
  </si>
  <si>
    <t>CA-01-18-78</t>
  </si>
  <si>
    <t>CA-01-18-79</t>
  </si>
  <si>
    <t>bonus janvier</t>
  </si>
  <si>
    <t>CA-01-18-80</t>
  </si>
  <si>
    <t>CA-01-18-81</t>
  </si>
  <si>
    <t>CA-01-18-82</t>
  </si>
  <si>
    <t xml:space="preserve">bonus janvier </t>
  </si>
  <si>
    <t>facture BUROTIC ( achat de ramette)</t>
  </si>
  <si>
    <t>CA-01-18-83</t>
  </si>
  <si>
    <t>facture sonatel</t>
  </si>
  <si>
    <t>CA-01-18-84</t>
  </si>
  <si>
    <t>commission MVTS 3500</t>
  </si>
  <si>
    <t>BQ1-01-18-17</t>
  </si>
  <si>
    <t>facture BUROTIC ( achat de marqueur)</t>
  </si>
  <si>
    <t>CA-01-18-86</t>
  </si>
  <si>
    <t>Commission MVTS :3500</t>
  </si>
  <si>
    <t>transport Bureau-DGID Bourguiba-Mairie Fann bureau</t>
  </si>
  <si>
    <t>CA-01-18-87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</si>
  <si>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</si>
  <si>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</si>
  <si>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</si>
  <si>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</si>
  <si>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</si>
  <si>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</si>
  <si>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CA-01-18-88</t>
  </si>
  <si>
    <t>transp tribul avocat bureau</t>
  </si>
  <si>
    <t>indicateur transp plis telephone</t>
  </si>
  <si>
    <t>transp bureau cnart bureau</t>
  </si>
  <si>
    <t>transp bureau banque AIDB</t>
  </si>
  <si>
    <t>CA-01-18-89</t>
  </si>
  <si>
    <t xml:space="preserve">transp bureau- AIBD </t>
  </si>
  <si>
    <t>transp AIBD-Bureau</t>
  </si>
  <si>
    <t xml:space="preserve"> transp bureau-banque -bureau</t>
  </si>
  <si>
    <t>transport E10 bureau</t>
  </si>
  <si>
    <t>CA-01-18-90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</si>
  <si>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</si>
  <si>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</si>
  <si>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</si>
  <si>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</si>
  <si>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</si>
  <si>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</si>
  <si>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</si>
  <si>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</si>
  <si>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</si>
  <si>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</si>
  <si>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</si>
  <si>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</si>
  <si>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</si>
  <si>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</si>
  <si>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CA-01-18-91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</si>
  <si>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</si>
  <si>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</si>
  <si>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</si>
  <si>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</si>
  <si>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</si>
  <si>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</si>
  <si>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</si>
  <si>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</si>
  <si>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</si>
  <si>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</si>
  <si>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CA-01-18-92</t>
  </si>
  <si>
    <t>transport bureau ville bureau</t>
  </si>
  <si>
    <t xml:space="preserve">transport E9  bureau </t>
  </si>
  <si>
    <t>CA-01-18-93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</si>
  <si>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</si>
  <si>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</si>
  <si>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</si>
  <si>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</si>
  <si>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</si>
  <si>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</si>
  <si>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</si>
  <si>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CA-01-18-94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</si>
  <si>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</si>
  <si>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</si>
  <si>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</si>
  <si>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</si>
  <si>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</si>
  <si>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</si>
  <si>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</si>
  <si>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</si>
  <si>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</si>
  <si>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</si>
  <si>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</si>
  <si>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</si>
  <si>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</si>
  <si>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</si>
  <si>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</si>
  <si>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</si>
  <si>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CA-01-18-95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</si>
  <si>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</si>
  <si>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</si>
  <si>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</si>
  <si>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</si>
  <si>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</si>
  <si>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</si>
  <si>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</si>
  <si>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CA-02-18-01</t>
  </si>
  <si>
    <t>paiement facture journaliste</t>
  </si>
  <si>
    <t>Bonnus</t>
  </si>
  <si>
    <t>Séckou</t>
  </si>
  <si>
    <t>CA-02-18-02</t>
  </si>
  <si>
    <t>main d'œuvre menuisier</t>
  </si>
  <si>
    <t>CA-02-18-03</t>
  </si>
  <si>
    <t xml:space="preserve">facture credit telephonique </t>
  </si>
  <si>
    <t>CA-02-18-04</t>
  </si>
  <si>
    <t>repas 5jours</t>
  </si>
  <si>
    <t xml:space="preserve">Investigation </t>
  </si>
  <si>
    <t>CA-02-18-05</t>
  </si>
  <si>
    <t>CA-02-18-06</t>
  </si>
  <si>
    <t>hotel 4jours</t>
  </si>
  <si>
    <t xml:space="preserve">achat de boisson +repas +credit + transport pour indicateur et le cible </t>
  </si>
  <si>
    <t>CA-02-18-07</t>
  </si>
  <si>
    <t xml:space="preserve">  Paiement prestation janvier femme de ménage </t>
  </si>
  <si>
    <t>Rent &amp; Utilities</t>
  </si>
  <si>
    <t>BQ1-02-18-02</t>
  </si>
  <si>
    <t>BQ1-02-18-03</t>
  </si>
  <si>
    <t>transport bureau aéroport-aéroport bureau( voyage ghana)</t>
  </si>
  <si>
    <t>CA-02-18-08</t>
  </si>
  <si>
    <t>achat de repas et raffraichissement (ghana soir)</t>
  </si>
  <si>
    <t>CA-02-18-09</t>
  </si>
  <si>
    <t>Achat de deux puces MTN et carte crédit</t>
  </si>
  <si>
    <t>CA-02-18-10</t>
  </si>
  <si>
    <t>achat de repas et raffraichissement  AIBD</t>
  </si>
  <si>
    <t>CA-02-18-11</t>
  </si>
  <si>
    <t>transport aller-retour hotel -ambassade de France</t>
  </si>
  <si>
    <t>Chartotte</t>
  </si>
  <si>
    <t>CA-02-18-12</t>
  </si>
  <si>
    <t>CA-02-18-13</t>
  </si>
  <si>
    <t>frais de reproduction carte professionnel</t>
  </si>
  <si>
    <t>CA-02-18-14</t>
  </si>
  <si>
    <t>CNART reglement  loyer  fevrier  facture N° 02/2018</t>
  </si>
  <si>
    <t>BQ1-02-18-04</t>
  </si>
  <si>
    <t>CNART Prestation Gardienage et entretient fevrier facture N°02/2018</t>
  </si>
  <si>
    <t>Retrait carte bleu 500GHC (gnana)</t>
  </si>
  <si>
    <t>BQ1-02-18-05</t>
  </si>
  <si>
    <t xml:space="preserve">Frais GAB </t>
  </si>
  <si>
    <t>BQ1-02-18-06</t>
  </si>
  <si>
    <t xml:space="preserve">facture 00274 4nuités </t>
  </si>
  <si>
    <t>CA-02-18-15</t>
  </si>
  <si>
    <t>achatsde 3 adaptateur a l aeroport blaise diagne</t>
  </si>
  <si>
    <t>BQ1-02-18-07</t>
  </si>
  <si>
    <t>frais de delivrance d'urgence passeport</t>
  </si>
  <si>
    <t>CA-02-18-16</t>
  </si>
  <si>
    <t>achat de cartouches</t>
  </si>
  <si>
    <t>CA-02-18-17</t>
  </si>
  <si>
    <t>carburant pour course salf mbour AIBD-DAKAR</t>
  </si>
  <si>
    <t>CA-02-18-18</t>
  </si>
  <si>
    <t>ticket péage</t>
  </si>
  <si>
    <t>CA-02-18-19</t>
  </si>
  <si>
    <t>deuxiémé acompte achat de tasse avec marquage logo  stylo clés USB polo noirs et coffret 4piéce</t>
  </si>
  <si>
    <t>BQ1-02-18-08</t>
  </si>
  <si>
    <t>ordre de virement  pour caisse des depots et consignations pour les frais d adhesion annuel CFE(</t>
  </si>
  <si>
    <t>BQ1-02-18-09</t>
  </si>
  <si>
    <t xml:space="preserve">achat dépicerie              </t>
  </si>
  <si>
    <t>CA-02-18-20</t>
  </si>
  <si>
    <t>achta d'épicerie facture OMEGA</t>
  </si>
  <si>
    <t>CA-02-18-21</t>
  </si>
  <si>
    <t>achat de pompe à eau et balai</t>
  </si>
  <si>
    <t>CA-02-18-22</t>
  </si>
  <si>
    <t>timbre pour virement bancaire</t>
  </si>
  <si>
    <t>CA-02-18-23</t>
  </si>
  <si>
    <t>transfert d'argent wari</t>
  </si>
  <si>
    <t>Transfer fees</t>
  </si>
  <si>
    <t>CA-02-18-24</t>
  </si>
  <si>
    <t xml:space="preserve">facture MPS 1ére acompte </t>
  </si>
  <si>
    <t>CA-02-18-25</t>
  </si>
  <si>
    <t>BQ2-02-18-01</t>
  </si>
  <si>
    <t>retrait carte bleu pour achats plus transport bureau -burotic -b (voir fact burotic)</t>
  </si>
  <si>
    <t>BQ-02-18-10</t>
  </si>
  <si>
    <t xml:space="preserve">Transport ville aller retour </t>
  </si>
  <si>
    <t>reluire</t>
  </si>
  <si>
    <t>CA-02-18-27</t>
  </si>
  <si>
    <t>paiement reliquat du 06/12/2017 pour confection de 3 chaises plus vernissage</t>
  </si>
  <si>
    <t>CA-02-18-28</t>
  </si>
  <si>
    <t xml:space="preserve">retrait carte bleu pour achat de cartouche </t>
  </si>
  <si>
    <t>BQ1-02-18-11</t>
  </si>
  <si>
    <t xml:space="preserve">Achat porte feuille </t>
  </si>
  <si>
    <t>CA-02-18-29</t>
  </si>
  <si>
    <t>transport : carburant / investigation</t>
  </si>
  <si>
    <t>CA-02-18-30</t>
  </si>
  <si>
    <t xml:space="preserve">ticket stationnement </t>
  </si>
  <si>
    <t xml:space="preserve">repas pour indicateur  +boisson+eau +credit </t>
  </si>
  <si>
    <t>CA-02-18-31</t>
  </si>
  <si>
    <t xml:space="preserve">repas +boisson+eau et transport </t>
  </si>
  <si>
    <t>CA-02-18-32</t>
  </si>
  <si>
    <t xml:space="preserve">Achat pressea bissap +coktail +bissap +sable chocolat pour anniversaire bassirou </t>
  </si>
  <si>
    <t>Team building</t>
  </si>
  <si>
    <t>CA-02-18-34</t>
  </si>
  <si>
    <t>remis à charlotte 198000fcfa change livre sterling</t>
  </si>
  <si>
    <t>CA-02-18-36</t>
  </si>
  <si>
    <t>facture premiére quinzaine seddo</t>
  </si>
  <si>
    <t>CA-02-18-37</t>
  </si>
  <si>
    <t xml:space="preserve">paiement par carte bancaire/train king station-cambridge </t>
  </si>
  <si>
    <t>BQ1-02-18-12</t>
  </si>
  <si>
    <t>Frais transfert ciasse des FRAN</t>
  </si>
  <si>
    <t>BQ-02-18-14</t>
  </si>
  <si>
    <t>Achat de deux carte recharge orange (urgence)</t>
  </si>
  <si>
    <t>CA-02-18-38</t>
  </si>
  <si>
    <t xml:space="preserve">credit pour le cible </t>
  </si>
  <si>
    <t>CA-02-18-39</t>
  </si>
  <si>
    <t xml:space="preserve">repas +boisson+eau pour le cible </t>
  </si>
  <si>
    <t>CA-02-18-40</t>
  </si>
  <si>
    <t xml:space="preserve">forfait remis a un  interpréte +repas </t>
  </si>
  <si>
    <t>CA-02-18-41</t>
  </si>
  <si>
    <t xml:space="preserve">boisson pour  le cible </t>
  </si>
  <si>
    <t>CA-02-18-42</t>
  </si>
  <si>
    <t xml:space="preserve">achat credit pour cible </t>
  </si>
  <si>
    <t>CA-02-18-43</t>
  </si>
  <si>
    <t xml:space="preserve">repas +transport pour le cible </t>
  </si>
  <si>
    <t>CA-02-18-44</t>
  </si>
  <si>
    <t>métro aéroport à king cross station</t>
  </si>
  <si>
    <t>CA-02-18-45</t>
  </si>
  <si>
    <t xml:space="preserve">taxi cambridge à lhotel </t>
  </si>
  <si>
    <t>CA-02-18-46</t>
  </si>
  <si>
    <t>repas du jour</t>
  </si>
  <si>
    <t>CA-02-18-47</t>
  </si>
  <si>
    <t>CA-02-18-48</t>
  </si>
  <si>
    <t>achat rame papiers cartonnés</t>
  </si>
  <si>
    <t>CA-02-18-49</t>
  </si>
  <si>
    <t>achat de chemisier ( 1 paquet)</t>
  </si>
  <si>
    <t>CA-02-18-50</t>
  </si>
  <si>
    <t>achat de carburant pour courses SALF</t>
  </si>
  <si>
    <t>CA-02-18-51</t>
  </si>
  <si>
    <t xml:space="preserve">achat de trois paquets cannettes </t>
  </si>
  <si>
    <t>CA-02-18-52</t>
  </si>
  <si>
    <t>achat de 5 paques d'eau</t>
  </si>
  <si>
    <t>CA-02-18-53</t>
  </si>
  <si>
    <t>achat de 60 piéces de madeleines</t>
  </si>
  <si>
    <t>CA-02-18-54</t>
  </si>
  <si>
    <t>achat 60 piéces de cakes coeur</t>
  </si>
  <si>
    <t>achat de serviette à papier</t>
  </si>
  <si>
    <t>CA-02-18-56</t>
  </si>
  <si>
    <t>taxià gare cambridge</t>
  </si>
  <si>
    <t>CA-02-18-57</t>
  </si>
  <si>
    <t>CA-02-18-58</t>
  </si>
  <si>
    <t>une nuité hotel dreamtel</t>
  </si>
  <si>
    <t>CA-02-18-59</t>
  </si>
  <si>
    <t>forfait transport formation du 21/02/2018</t>
  </si>
  <si>
    <t>CA-02-18-60</t>
  </si>
  <si>
    <t xml:space="preserve">retrait par carte </t>
  </si>
  <si>
    <t>BQ1-02-18-15</t>
  </si>
  <si>
    <t>train cambridge à londres</t>
  </si>
  <si>
    <t>BQ1-02-18-16</t>
  </si>
  <si>
    <t>metro hotel à ministére affaire étrangére</t>
  </si>
  <si>
    <t>BQ1-02-18-17</t>
  </si>
  <si>
    <t>BQ1-02-18-18</t>
  </si>
  <si>
    <t>retrait GAB metro hotel àeroport</t>
  </si>
  <si>
    <t>BQ1-02-18-19</t>
  </si>
  <si>
    <t>CA-02-18-61</t>
  </si>
  <si>
    <t>complémént allocation fevrier</t>
  </si>
  <si>
    <t>CA-02-18-62</t>
  </si>
  <si>
    <t>achat de pompe omo</t>
  </si>
  <si>
    <t>CA-02-18-63</t>
  </si>
  <si>
    <t>achat de carte crédit</t>
  </si>
  <si>
    <t>Seydou</t>
  </si>
  <si>
    <t>CA-02-18-64</t>
  </si>
  <si>
    <t>CA-02-18-65</t>
  </si>
  <si>
    <t>travel Subsistence seydou 6jours</t>
  </si>
  <si>
    <t>CA-02-18-66</t>
  </si>
  <si>
    <t>bonus logement</t>
  </si>
  <si>
    <t xml:space="preserve">Cécile </t>
  </si>
  <si>
    <t>CA-02-18-67</t>
  </si>
  <si>
    <t>salaire fevrier</t>
  </si>
  <si>
    <t>CA-02-18-68</t>
  </si>
  <si>
    <t xml:space="preserve">lavage couverture </t>
  </si>
  <si>
    <t>CA-02-18-69</t>
  </si>
  <si>
    <t>BQ1-02-18-20</t>
  </si>
  <si>
    <t xml:space="preserve">ind fevrier juriste bassirou </t>
  </si>
  <si>
    <t>BQ1-02-18-21</t>
  </si>
  <si>
    <t>ind fevrier juriste maktar</t>
  </si>
  <si>
    <t>BQ1-02-18-22</t>
  </si>
  <si>
    <t>allocation fev E7</t>
  </si>
  <si>
    <t>BQ1-02-18-23</t>
  </si>
  <si>
    <t>allocation fev E10</t>
  </si>
  <si>
    <t>BQ1-02-18-24</t>
  </si>
  <si>
    <t>allocation fev E9</t>
  </si>
  <si>
    <t>BQ1-02-18-25</t>
  </si>
  <si>
    <t>allocation voynu seckou</t>
  </si>
  <si>
    <t>BQ1-02-18-26</t>
  </si>
  <si>
    <t>allocation E4</t>
  </si>
  <si>
    <t>BQ1-02-18-28</t>
  </si>
  <si>
    <t xml:space="preserve">indemnité fev charlotte </t>
  </si>
  <si>
    <t>BQ1-02-18-29</t>
  </si>
  <si>
    <t xml:space="preserve">bonnus logement </t>
  </si>
  <si>
    <t xml:space="preserve">achat de 2 smartphone SAMSUNG core prime a lamp fall electronique facture N°0000190 </t>
  </si>
  <si>
    <t>BQ1-02-18-30</t>
  </si>
  <si>
    <t>CNART reglement  loyer  Mars  facture N° 03/2018</t>
  </si>
  <si>
    <t>BQ1-02-18-31</t>
  </si>
  <si>
    <t>CNART Prestation Gardienage et entretient Mars facture N°03/2018</t>
  </si>
  <si>
    <t>complément travel subsistence 6jours</t>
  </si>
  <si>
    <t>CA-02-18-70</t>
  </si>
  <si>
    <t>carburant pour course salf Bureau- AIBD-Bureau</t>
  </si>
  <si>
    <t>CA-02-18-71</t>
  </si>
  <si>
    <t xml:space="preserve">ticket péage </t>
  </si>
  <si>
    <t>CA-02-18-72</t>
  </si>
  <si>
    <t xml:space="preserve"> paiement facture N°105042658922 sde du 13/12/2017au 12/02/2018</t>
  </si>
  <si>
    <t>CA-02-18-73</t>
  </si>
  <si>
    <t>paiement facture  N° 9398892 senelec du 27/11/2017 au 23/01/2018</t>
  </si>
  <si>
    <t>CA-02-18-74</t>
  </si>
  <si>
    <t>paiement facture sonatel</t>
  </si>
  <si>
    <t>Internet</t>
  </si>
  <si>
    <t>CA-02-18-75</t>
  </si>
  <si>
    <t>paiement facture sonatel charlotte</t>
  </si>
  <si>
    <t>CA-02-18-76</t>
  </si>
  <si>
    <t xml:space="preserve">achat de papeterie </t>
  </si>
  <si>
    <t>CA-02-18-77</t>
  </si>
  <si>
    <t>achat de fauteuil president chez mobicom facture N°000237</t>
  </si>
  <si>
    <t>CA-02-18-78</t>
  </si>
  <si>
    <t xml:space="preserve">repas 2 jours </t>
  </si>
  <si>
    <t>CA-02-18-79</t>
  </si>
  <si>
    <t>CA-02-18-80</t>
  </si>
  <si>
    <t xml:space="preserve">location voiture 2 jours </t>
  </si>
  <si>
    <t>CA-02-18-81</t>
  </si>
  <si>
    <t xml:space="preserve">carburant voiture </t>
  </si>
  <si>
    <t>CA-02-18-82</t>
  </si>
  <si>
    <t xml:space="preserve">Commision movement </t>
  </si>
  <si>
    <t>BQ1-02-18-33</t>
  </si>
  <si>
    <t xml:space="preserve">opération tamba reglement cahuffeur 1jours </t>
  </si>
  <si>
    <t>CA-02-18-83</t>
  </si>
  <si>
    <t xml:space="preserve">panier repas operation tamba </t>
  </si>
  <si>
    <t>CA-02-18-84</t>
  </si>
  <si>
    <t>CA-02-18-85</t>
  </si>
  <si>
    <t>CA-02-18-86</t>
  </si>
  <si>
    <t>CA-02-18-87</t>
  </si>
  <si>
    <t xml:space="preserve">bouteille d eau + beignet café </t>
  </si>
  <si>
    <t>CA-02-18-88</t>
  </si>
  <si>
    <t>COMMIsion movement 3500</t>
  </si>
  <si>
    <t>BQ2-02-18-02</t>
  </si>
  <si>
    <t xml:space="preserve">achat miel +eau </t>
  </si>
  <si>
    <t>CA-02-18-89</t>
  </si>
  <si>
    <t>transport bureau maison</t>
  </si>
  <si>
    <t>CA-02-18-90</t>
  </si>
  <si>
    <t>transport maison gare routiére</t>
  </si>
  <si>
    <t>CA-02-18-91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</si>
  <si>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</si>
  <si>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</si>
  <si>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</si>
  <si>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</si>
  <si>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</si>
  <si>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>CA-02-18-92</t>
  </si>
  <si>
    <t xml:space="preserve">transport investigation </t>
  </si>
  <si>
    <t>transport intérieur</t>
  </si>
  <si>
    <t>transport -bureau-ville-bureau</t>
  </si>
  <si>
    <t>CA-02-18-93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</si>
  <si>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</si>
  <si>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</si>
  <si>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</si>
  <si>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</si>
  <si>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</si>
  <si>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</si>
  <si>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</si>
  <si>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CA-02-18-94</t>
  </si>
  <si>
    <t>transport bureau-ville-bureau</t>
  </si>
  <si>
    <t>transport aller-retour AIBD</t>
  </si>
  <si>
    <t>transport bureau-ambassade de France -ministére interieur - papaex -papeterie-ouest afr</t>
  </si>
  <si>
    <t>CA-02-18-95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</si>
  <si>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</si>
  <si>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</si>
  <si>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</si>
  <si>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</si>
  <si>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</si>
  <si>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</si>
  <si>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</si>
  <si>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</si>
  <si>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</si>
  <si>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</si>
  <si>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</si>
  <si>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</si>
  <si>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</si>
  <si>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CA-02-18-96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</si>
  <si>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</si>
  <si>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</si>
  <si>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</si>
  <si>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</si>
  <si>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</si>
  <si>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</si>
  <si>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</si>
  <si>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</si>
  <si>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</si>
  <si>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</si>
  <si>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</si>
  <si>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</si>
  <si>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</si>
  <si>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</si>
  <si>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</si>
  <si>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</si>
  <si>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</si>
  <si>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</si>
  <si>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</si>
  <si>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</si>
  <si>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</si>
  <si>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</si>
  <si>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CA-02-18-97</t>
  </si>
  <si>
    <t>transport DIC-bureau</t>
  </si>
  <si>
    <t>transport bureau -OCRITIS - bureau</t>
  </si>
  <si>
    <t>CA-02-18-98</t>
  </si>
  <si>
    <t>transport tiléne maison 1er jour</t>
  </si>
  <si>
    <t>Transport guediaway pikine -colobane</t>
  </si>
  <si>
    <t>transport bureau-colobane-HLM-parcelle-bureau</t>
  </si>
  <si>
    <t xml:space="preserve">Bonus satisfaction opération adjuvant bounama ndiaye </t>
  </si>
  <si>
    <t>Bonus</t>
  </si>
  <si>
    <t>CA-03-18-02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</si>
  <si>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</si>
  <si>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</si>
  <si>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</si>
  <si>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</si>
  <si>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</si>
  <si>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</si>
  <si>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journée chauffeur du 01/03/2018</t>
  </si>
  <si>
    <t>Transports</t>
  </si>
  <si>
    <t>CA-03-18-03</t>
  </si>
  <si>
    <t>Panier repas</t>
  </si>
  <si>
    <t xml:space="preserve">Travel Subsistence </t>
  </si>
  <si>
    <t>CA-03-18-04</t>
  </si>
  <si>
    <t>sékou</t>
  </si>
  <si>
    <t>CA-03-18-05</t>
  </si>
  <si>
    <t xml:space="preserve">Bonus 2 opérations lieutenant </t>
  </si>
  <si>
    <t>CA-03-18-06</t>
  </si>
  <si>
    <t>Jail visite ( eau et sandiwch)</t>
  </si>
  <si>
    <t xml:space="preserve">Jail Visit </t>
  </si>
  <si>
    <t>CA-03-18-07</t>
  </si>
  <si>
    <t>frais d hebergement tamba du 28/02 au 08/03</t>
  </si>
  <si>
    <t>CA-03-18-08</t>
  </si>
  <si>
    <t xml:space="preserve">food allow </t>
  </si>
  <si>
    <t>CA-03-18-09</t>
  </si>
  <si>
    <t xml:space="preserve">panier repas juriste </t>
  </si>
  <si>
    <t>CA-03-18-10</t>
  </si>
  <si>
    <t xml:space="preserve">journée chauffeur khaly leye </t>
  </si>
  <si>
    <t xml:space="preserve">panier repas  juriste </t>
  </si>
  <si>
    <t>panier repas</t>
  </si>
  <si>
    <t>CA-03-18-11</t>
  </si>
  <si>
    <t xml:space="preserve">Péage </t>
  </si>
  <si>
    <t>CA-03-18-12</t>
  </si>
  <si>
    <t xml:space="preserve">food allowance du 02 au 06 mars </t>
  </si>
  <si>
    <t>CA-03-18-13</t>
  </si>
  <si>
    <t xml:space="preserve">Bonus opération tamba </t>
  </si>
  <si>
    <t>CA-03-18-14</t>
  </si>
  <si>
    <t>location 7 places  pour infiltration E10</t>
  </si>
  <si>
    <t>CA-03-18-15</t>
  </si>
  <si>
    <t>Trust building (credit +sandiwich )</t>
  </si>
  <si>
    <t xml:space="preserve">Trust Building </t>
  </si>
  <si>
    <t>CA-03-18-16</t>
  </si>
  <si>
    <t>Trust building (eau +transport indicateur )</t>
  </si>
  <si>
    <t>CA-03-18-17</t>
  </si>
  <si>
    <t xml:space="preserve">Reglement journaliste exterieur </t>
  </si>
  <si>
    <t>BQ1-03-18-02</t>
  </si>
  <si>
    <t>frais edition extrait com</t>
  </si>
  <si>
    <t>BQ1-03-18-03</t>
  </si>
  <si>
    <t xml:space="preserve">achat billet d avion dakar guinée pour la directrice </t>
  </si>
  <si>
    <t>BQ1-03-18-04</t>
  </si>
  <si>
    <t>honoraire maitre djiby diagne</t>
  </si>
  <si>
    <t xml:space="preserve">Lawyer  Fees </t>
  </si>
  <si>
    <t>BQ1-03-18-05</t>
  </si>
  <si>
    <t xml:space="preserve">carte de visit </t>
  </si>
  <si>
    <t>CA-03-18-18</t>
  </si>
  <si>
    <t xml:space="preserve">reglement seddo </t>
  </si>
  <si>
    <t xml:space="preserve">Telephone </t>
  </si>
  <si>
    <t>CA-03-18-19</t>
  </si>
  <si>
    <t>achat ciseau +enveloppe</t>
  </si>
  <si>
    <t>CA-03-18-20</t>
  </si>
  <si>
    <t xml:space="preserve">panier repas 2 jours </t>
  </si>
  <si>
    <t>CA-03-18-21</t>
  </si>
  <si>
    <t>CA-03-18-23</t>
  </si>
  <si>
    <t>Transport (ticket peage )</t>
  </si>
  <si>
    <t>Trust building (repas +eau )</t>
  </si>
  <si>
    <t>CA-03-18-24</t>
  </si>
  <si>
    <t xml:space="preserve">reliquat location voiture </t>
  </si>
  <si>
    <t>CA-03-18-25</t>
  </si>
  <si>
    <t>cartes orange</t>
  </si>
  <si>
    <t>CA-03-18-26</t>
  </si>
  <si>
    <t>Team building journée de la femme (gateau +chocolat +boisson )</t>
  </si>
  <si>
    <t xml:space="preserve">Team building </t>
  </si>
  <si>
    <t>CA-03-18-27</t>
  </si>
  <si>
    <t xml:space="preserve">prestation fevrier femme de ménage </t>
  </si>
  <si>
    <t>BQ1-03-18-07</t>
  </si>
  <si>
    <t xml:space="preserve">food allowance du 07 au 11 mars </t>
  </si>
  <si>
    <t>CA-03-18-28</t>
  </si>
  <si>
    <t>Transport AIBD</t>
  </si>
  <si>
    <t>CA-03-18-29</t>
  </si>
  <si>
    <t>Trust building (repas transport)</t>
  </si>
  <si>
    <t>CA-03-18-30</t>
  </si>
  <si>
    <t>Trust building (repas )</t>
  </si>
  <si>
    <t>CA-03-18-31</t>
  </si>
  <si>
    <t>Transport ( achat de carburant AIBD)</t>
  </si>
  <si>
    <t>CA-03-18-32</t>
  </si>
  <si>
    <t>Trust building (credit +repas  )</t>
  </si>
  <si>
    <t>CA-03-18-33</t>
  </si>
  <si>
    <t>BQ1-03-18-09</t>
  </si>
  <si>
    <t>Reglement facture Reliquat t shirt stylo ,,,</t>
  </si>
  <si>
    <t>BQ1-03-18-10</t>
  </si>
  <si>
    <t>BQ2-03-18-01</t>
  </si>
  <si>
    <t xml:space="preserve">Achat trouse a outils pour réparation </t>
  </si>
  <si>
    <t>CA-03-18-34</t>
  </si>
  <si>
    <t xml:space="preserve">Trust building : repas </t>
  </si>
  <si>
    <t>CA-03-18-35</t>
  </si>
  <si>
    <t>CA-03-18-36</t>
  </si>
  <si>
    <t xml:space="preserve">confection fiche de caisse et fiche de banque </t>
  </si>
  <si>
    <t>CA-03-18-37</t>
  </si>
  <si>
    <t xml:space="preserve">confection code de la chasse et kit juridique </t>
  </si>
  <si>
    <t xml:space="preserve">Achat de consommable +fourniture de bureau </t>
  </si>
  <si>
    <t>CA-03-18-38</t>
  </si>
  <si>
    <t xml:space="preserve">emballage outils </t>
  </si>
  <si>
    <t>CA-03-18-39</t>
  </si>
  <si>
    <t xml:space="preserve">location voiture +chauffeur pour 1 jours </t>
  </si>
  <si>
    <t>CA-03-18-40</t>
  </si>
  <si>
    <t xml:space="preserve">produits d entretient </t>
  </si>
  <si>
    <t>CA-03-18-41</t>
  </si>
  <si>
    <t>Bureautique(fourniture de bureau classseur et feuille blanche )</t>
  </si>
  <si>
    <t>CA-03-18-42</t>
  </si>
  <si>
    <t xml:space="preserve">Repas 2 jours </t>
  </si>
  <si>
    <t>CA-03-18-44</t>
  </si>
  <si>
    <t xml:space="preserve">Hebergement </t>
  </si>
  <si>
    <t xml:space="preserve">Repas 2jours </t>
  </si>
  <si>
    <t>CA-03-18-45</t>
  </si>
  <si>
    <t xml:space="preserve">Bande d energie </t>
  </si>
  <si>
    <t>CA-03-18-46</t>
  </si>
  <si>
    <t>CA-03-18-47</t>
  </si>
  <si>
    <t xml:space="preserve">Repas  2jours </t>
  </si>
  <si>
    <t>CA-03-18-48</t>
  </si>
  <si>
    <t>Trust building (repas  )</t>
  </si>
  <si>
    <t>CA-03-18-49</t>
  </si>
  <si>
    <t xml:space="preserve">Repas </t>
  </si>
  <si>
    <t>CA-03-18-50</t>
  </si>
  <si>
    <t>CA-03-18-51</t>
  </si>
  <si>
    <t xml:space="preserve">repas </t>
  </si>
  <si>
    <t>CA-03-18-52</t>
  </si>
  <si>
    <t>CA-03-18-53</t>
  </si>
  <si>
    <t>CA-03-18-54</t>
  </si>
  <si>
    <t>Clés minute 2</t>
  </si>
  <si>
    <t>CA-03-18-55</t>
  </si>
  <si>
    <t xml:space="preserve">reglement seddo 1ere quinzaine mars du 02 au 15 mars </t>
  </si>
  <si>
    <t>CA-03-18-56</t>
  </si>
  <si>
    <t xml:space="preserve">Transport ( carburant bureau aeroport bureau arrivée comptable benin )+ ticket péage +stationement </t>
  </si>
  <si>
    <t>CA-03-18-57</t>
  </si>
  <si>
    <t>Transport ( réparation pneu secour )</t>
  </si>
  <si>
    <t>CA-03-18-58</t>
  </si>
  <si>
    <t>achat de puce pour comptable benin</t>
  </si>
  <si>
    <t>CA-03-18-59</t>
  </si>
  <si>
    <t xml:space="preserve">Food allowance du 20 au 27 mars </t>
  </si>
  <si>
    <t>CA-03-18-60</t>
  </si>
  <si>
    <t xml:space="preserve">retrait bancaire 200 euros  a pour complement hotel et food allow charlotte pour la formation de david laroche et reunin wara du 22 au 09 avril </t>
  </si>
  <si>
    <t>BQ1-03-18-12</t>
  </si>
  <si>
    <t xml:space="preserve">retrait bancaire 527,54 euros pour frais hotel pour la formation de david laroche et reunion wara  du 22 au 09 avril </t>
  </si>
  <si>
    <t>BQ1-03-18-13</t>
  </si>
  <si>
    <t xml:space="preserve">indemnité mars Coordinatrice </t>
  </si>
  <si>
    <t>CA-03-18-63</t>
  </si>
  <si>
    <t xml:space="preserve">Bonus logement </t>
  </si>
  <si>
    <t>Trust building (achat de sac +credit )</t>
  </si>
  <si>
    <t>CA-03-18-64</t>
  </si>
  <si>
    <t xml:space="preserve">reliures documents juridique </t>
  </si>
  <si>
    <t>CA-03-18-65</t>
  </si>
  <si>
    <t>BQ1-03-18-14</t>
  </si>
  <si>
    <t>indemnité mars Charlotte</t>
  </si>
  <si>
    <t>BQ1-03-18-16</t>
  </si>
  <si>
    <t>Allocation Mars E9</t>
  </si>
  <si>
    <t>BQ1-03-18-17</t>
  </si>
  <si>
    <t xml:space="preserve">indemnité mars Juriste </t>
  </si>
  <si>
    <t>BQ1-03-18-18</t>
  </si>
  <si>
    <t>prestation mars E4</t>
  </si>
  <si>
    <t>BQ1-03-18-19</t>
  </si>
  <si>
    <t>Allocation Mars E11</t>
  </si>
  <si>
    <t>BQ1-03-18-20</t>
  </si>
  <si>
    <t>Allocation Mars E7</t>
  </si>
  <si>
    <t>BQ1-03-18-21</t>
  </si>
  <si>
    <t xml:space="preserve">Allocation Mars juriste </t>
  </si>
  <si>
    <t>BQ1-03-18-22</t>
  </si>
  <si>
    <t xml:space="preserve">Allocation Mars comptable </t>
  </si>
  <si>
    <t>BQ1-03-18-23</t>
  </si>
  <si>
    <t>Allocation mars E10</t>
  </si>
  <si>
    <t>BQ1-03-18-24</t>
  </si>
  <si>
    <t>BQ1-03-18-25</t>
  </si>
  <si>
    <t xml:space="preserve">repas 2 jours mission investigation </t>
  </si>
  <si>
    <t>CA-03-18-66</t>
  </si>
  <si>
    <t xml:space="preserve">hebergement mission investigation </t>
  </si>
  <si>
    <t xml:space="preserve">Trust building: repas boisson cadeau +credit pour indicateur </t>
  </si>
  <si>
    <t>CA-03-18-67</t>
  </si>
  <si>
    <t xml:space="preserve">Repas 3 jours mission d investigation </t>
  </si>
  <si>
    <t>CA-03-18-68</t>
  </si>
  <si>
    <t xml:space="preserve">Trust building cadeau </t>
  </si>
  <si>
    <t xml:space="preserve">Achat 2  cartes orange de 1000 francs </t>
  </si>
  <si>
    <t>CA-03-18-69</t>
  </si>
  <si>
    <t>Transport carburant dakar mbour dakar</t>
  </si>
  <si>
    <t>CA-03-18-70</t>
  </si>
  <si>
    <t xml:space="preserve">Transport Location voiture 1 Jjour </t>
  </si>
  <si>
    <t xml:space="preserve">Transport Péage  aller retour </t>
  </si>
  <si>
    <t xml:space="preserve">food allowance du 28 au 03 avril  </t>
  </si>
  <si>
    <t>CA-03-18-71</t>
  </si>
  <si>
    <t xml:space="preserve">paniers repas 3 jours </t>
  </si>
  <si>
    <t xml:space="preserve"> CA-03-18-72</t>
  </si>
  <si>
    <t xml:space="preserve">coursier </t>
  </si>
  <si>
    <t>Achat 10 cartes oranges de 1000francs</t>
  </si>
  <si>
    <t>CA-03-18-73</t>
  </si>
  <si>
    <t xml:space="preserve">Panier repas opération mbour </t>
  </si>
  <si>
    <t>CA-03-18-74</t>
  </si>
  <si>
    <t xml:space="preserve">Gazoil pour opération mbour </t>
  </si>
  <si>
    <t>CA-03-18-75</t>
  </si>
  <si>
    <t xml:space="preserve">location voiture +chauffeur pour 3 jours </t>
  </si>
  <si>
    <t>CA-03-18-76</t>
  </si>
  <si>
    <t xml:space="preserve">Trust building sandiwich +eau </t>
  </si>
  <si>
    <t>CA-03-18-77</t>
  </si>
  <si>
    <t xml:space="preserve">Ticket péage </t>
  </si>
  <si>
    <t>CA-03-18-78</t>
  </si>
  <si>
    <t xml:space="preserve">Paniers repas </t>
  </si>
  <si>
    <t>CA-03-18-79</t>
  </si>
  <si>
    <t>CA-03-18-80</t>
  </si>
  <si>
    <t>Trust building (</t>
  </si>
  <si>
    <t xml:space="preserve">Bonus agent ozer forét </t>
  </si>
  <si>
    <t>CA-03-18-81</t>
  </si>
  <si>
    <t>Commission movements SGBS2</t>
  </si>
  <si>
    <t>BQ2-03-18-02</t>
  </si>
  <si>
    <t>Commission movements SGBS1</t>
  </si>
  <si>
    <t>BQ1-03-18-26</t>
  </si>
  <si>
    <t>Bonus policiers</t>
  </si>
  <si>
    <t>CA-03-18-82</t>
  </si>
  <si>
    <t xml:space="preserve">Impressions documents opération </t>
  </si>
  <si>
    <t>CA-03-18-83</t>
  </si>
  <si>
    <t>Jail visite ( eau et humberger )</t>
  </si>
  <si>
    <t>CA-03-18-84</t>
  </si>
  <si>
    <t xml:space="preserve">paniers repas 3 jours juriste opération mbour </t>
  </si>
  <si>
    <t>CA-03-18-85</t>
  </si>
  <si>
    <t>CA-03-18-86</t>
  </si>
  <si>
    <t>CA-03-18-87</t>
  </si>
  <si>
    <t xml:space="preserve">Hebergement hotel pour opérations 4 nuités </t>
  </si>
  <si>
    <t>CA-03-18-88</t>
  </si>
  <si>
    <t xml:space="preserve">Bonus opération mbour </t>
  </si>
  <si>
    <t>CA-03-18-89</t>
  </si>
  <si>
    <t xml:space="preserve">Transport aller retour chauffeur pour location voiture </t>
  </si>
  <si>
    <t>CA-03-18-90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</si>
  <si>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</si>
  <si>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</si>
  <si>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</si>
  <si>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</si>
  <si>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</si>
  <si>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</si>
  <si>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</si>
  <si>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</si>
  <si>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 xml:space="preserve">transport bureau banque </t>
  </si>
  <si>
    <t>charlotte</t>
  </si>
  <si>
    <t>CA-03-18-91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</si>
  <si>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</si>
  <si>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</si>
  <si>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</si>
  <si>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</si>
  <si>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</si>
  <si>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</si>
  <si>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>CA-03-18-92</t>
  </si>
  <si>
    <t xml:space="preserve">Transport banque aller retour </t>
  </si>
  <si>
    <t xml:space="preserve">Transport semaine juriste </t>
  </si>
  <si>
    <t>CA-03-18-93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</si>
  <si>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</si>
  <si>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</si>
  <si>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</si>
  <si>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</si>
  <si>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</si>
  <si>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</si>
  <si>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</si>
  <si>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</si>
  <si>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</si>
  <si>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</si>
  <si>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</si>
  <si>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>CA-03-18-94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</si>
  <si>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</si>
  <si>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</si>
  <si>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</si>
  <si>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</si>
  <si>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 xml:space="preserve">Transport patte doie nord foire yoff </t>
  </si>
  <si>
    <t>CA-03-18-95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</si>
  <si>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</si>
  <si>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</si>
  <si>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</si>
  <si>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</si>
  <si>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</si>
  <si>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</si>
  <si>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</si>
  <si>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</si>
  <si>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</si>
  <si>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>CA-03-18-96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</si>
  <si>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</si>
  <si>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</si>
  <si>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</si>
  <si>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</si>
  <si>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>CA-03-18-97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</si>
  <si>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</si>
  <si>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</si>
  <si>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</si>
  <si>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</si>
  <si>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</si>
  <si>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</si>
  <si>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</si>
  <si>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>CA-03-18-98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</si>
  <si>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</si>
  <si>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</si>
  <si>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</si>
  <si>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</si>
  <si>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</si>
  <si>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>CA-03-18-99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</si>
  <si>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</si>
  <si>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</si>
  <si>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</si>
  <si>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</si>
  <si>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</si>
  <si>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</si>
  <si>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</si>
  <si>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</si>
  <si>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</si>
  <si>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</si>
  <si>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</si>
  <si>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>CA-03-18-100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</si>
  <si>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</si>
  <si>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</si>
  <si>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</si>
  <si>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RAPPORT FINANCIER GLOBAL  2018</t>
  </si>
  <si>
    <t>RAPPORT FINANCIER MAI  2018</t>
  </si>
  <si>
    <t xml:space="preserve">JOURNAL DE CAISSE MAI  </t>
  </si>
  <si>
    <t>JOURNAL DE BANQUE MAI SGBS 1</t>
  </si>
  <si>
    <t>Total Des Mouvements Bancaires au 31/05/2018</t>
  </si>
  <si>
    <t>MAI 2018</t>
  </si>
  <si>
    <t>JOURNAL DE BANQUE MAI  SGBS 2</t>
  </si>
  <si>
    <t>Annulation hebergement fevrierE4 (doublon)</t>
  </si>
  <si>
    <t xml:space="preserve">charlotte </t>
  </si>
  <si>
    <t>cecile</t>
  </si>
  <si>
    <t>Remboursement prêt 300 000 premiere  tranche (reliquat 300 000- 50 000 =250 000)</t>
  </si>
  <si>
    <t>sekou</t>
  </si>
  <si>
    <t xml:space="preserve">Jail visit ( boite café +savon ) </t>
  </si>
  <si>
    <t>Trust building ( credit boisson the )</t>
  </si>
  <si>
    <t>Trust building ( dejeuner  boisson the )</t>
  </si>
  <si>
    <t>Repas 2 jours mission d investigation a kaolack</t>
  </si>
  <si>
    <t xml:space="preserve">Trust builing (credit pour indicateur ) </t>
  </si>
  <si>
    <t>Trust building (repas a saly pour l indicateur</t>
  </si>
  <si>
    <t>Reglement facture SDE pour la periode de 12/02 /2018 au 12/04/2018</t>
  </si>
  <si>
    <t>Reglement facture SENELEC pour la periode de 23/01 /2018 AU 27/03/2018</t>
  </si>
  <si>
    <t xml:space="preserve">Reglement facture internet  bureau </t>
  </si>
  <si>
    <t xml:space="preserve">Reglement facture internet  maison charlotte </t>
  </si>
  <si>
    <t xml:space="preserve">Reglement seddo 2 eme quinzaine Avril </t>
  </si>
  <si>
    <t xml:space="preserve">Achat eveloppe GM ET PM 4 paquet </t>
  </si>
  <si>
    <t xml:space="preserve">Achat machine de destruction papier </t>
  </si>
  <si>
    <t xml:space="preserve">Achat 2 smarthphone et 3 bank d energie </t>
  </si>
  <si>
    <t>Reglement location voiture pour la journée du 01 mai fete du travail</t>
  </si>
  <si>
    <t>Reglement frais journée du travail a badian  (repas+entrée reserve badian +guide+location de visiste )</t>
  </si>
  <si>
    <t xml:space="preserve">Repport du solde precedent </t>
  </si>
  <si>
    <t xml:space="preserve">Repport du solde prcedent </t>
  </si>
  <si>
    <t>reglement noflaye ( femme de menage avril )</t>
  </si>
  <si>
    <t>Reglement location bureau mai ( CNART)</t>
  </si>
  <si>
    <t xml:space="preserve">achat cahier de registre de presence pour bureau </t>
  </si>
  <si>
    <t xml:space="preserve">hebergement 2 jours mission d investigation </t>
  </si>
  <si>
    <t xml:space="preserve">carte de credit </t>
  </si>
  <si>
    <t>paiement menusier (montage des tableaux pour le bureau )</t>
  </si>
  <si>
    <t>reproduction carte de visite pour cecile bassirou et sekou</t>
  </si>
  <si>
    <t>Appro caisse budget semaine du 14 au 18/05/2018</t>
  </si>
  <si>
    <t xml:space="preserve">Reglement menusier </t>
  </si>
  <si>
    <t>Trust building (cadeau +credit pour l indicateur    )</t>
  </si>
  <si>
    <t>Trust building (    credit boisson dejeurner  )</t>
  </si>
  <si>
    <t>Trust building (  boisson canette     )</t>
  </si>
  <si>
    <t>peage retour mission cameroune</t>
  </si>
  <si>
    <t>Trust building (  acaht de mangue et the     )</t>
  </si>
  <si>
    <t xml:space="preserve">Achat telephone pour le comptable +le transport </t>
  </si>
  <si>
    <t>Reglement BRS AVRIL (impots  pour les prestataires)</t>
  </si>
  <si>
    <t xml:space="preserve">Avance sur salaire coordinatrice </t>
  </si>
  <si>
    <t xml:space="preserve">avance sur salaire juriste </t>
  </si>
  <si>
    <t xml:space="preserve">Trust building </t>
  </si>
  <si>
    <t xml:space="preserve">Remboursement telephone perdu par un juriste  1 ere tranche </t>
  </si>
  <si>
    <t xml:space="preserve">Trust building (repas  transport pour indicateur </t>
  </si>
  <si>
    <t xml:space="preserve">Achat de trois puce d enquete </t>
  </si>
  <si>
    <t xml:space="preserve">reglement premiere quinzaine seddo </t>
  </si>
  <si>
    <t xml:space="preserve">Indemnité mai +bonus juriste bassirou </t>
  </si>
  <si>
    <t>Indemnité mai +bonus juriste maktar</t>
  </si>
  <si>
    <t>Indemnité mai +bonus juriste voyni</t>
  </si>
  <si>
    <t xml:space="preserve">allocation mai comptable </t>
  </si>
  <si>
    <t xml:space="preserve">Indemnité mai +bonus charlotte </t>
  </si>
  <si>
    <t>Appro caisse budget semaine du 24 au 31/05/2018</t>
  </si>
  <si>
    <t>prestation mai E11</t>
  </si>
  <si>
    <t>prestation mai E9</t>
  </si>
  <si>
    <t>prestation mai E10</t>
  </si>
  <si>
    <t>prestation mai E7</t>
  </si>
  <si>
    <t>prestation mai E4</t>
  </si>
  <si>
    <t xml:space="preserve">achat de carte credit tigo </t>
  </si>
  <si>
    <t xml:space="preserve">Approvisionnement caisse budget semaine </t>
  </si>
  <si>
    <t xml:space="preserve">remboursement avance sur salaire </t>
  </si>
  <si>
    <t xml:space="preserve">remboursement 2 eme tranche prêt sante </t>
  </si>
  <si>
    <t xml:space="preserve">Remboursement telephone sumsung perdu par un juriste  dernier tranche </t>
  </si>
  <si>
    <t>Indemnité mai chargée de projet ( en retranche l avance sur salaire de 100 000)</t>
  </si>
  <si>
    <t xml:space="preserve">Achat cartouche </t>
  </si>
  <si>
    <t>Trust buiding( achat cerdit indicateur  )</t>
  </si>
  <si>
    <t>Trust buiding( achat credit indicateur )</t>
  </si>
  <si>
    <t>Trust buiding( credit pour le trafic  )</t>
  </si>
  <si>
    <t>Trust buiding(credit +cadeau pour le trafic   )</t>
  </si>
  <si>
    <t>Trust buiding(cadeau pour l interprete   )</t>
  </si>
  <si>
    <t>Trust buiding( cadeau pour l interprete )</t>
  </si>
  <si>
    <t xml:space="preserve">Transport mensuelle enqueteur </t>
  </si>
  <si>
    <t>Transport mensuelle juriste</t>
  </si>
  <si>
    <t>Transport mensuelle comptable</t>
  </si>
  <si>
    <t>CA-05-18-01</t>
  </si>
  <si>
    <t>CA-05-18-02</t>
  </si>
  <si>
    <t>CA-05-18-03</t>
  </si>
  <si>
    <t>CA-05-18-04</t>
  </si>
  <si>
    <t>CA-05-18-05</t>
  </si>
  <si>
    <t>CA-05-18-06</t>
  </si>
  <si>
    <t>CA-05-18-07</t>
  </si>
  <si>
    <t>CA-05-18-08</t>
  </si>
  <si>
    <t>CA-05-18-09</t>
  </si>
  <si>
    <t>CA-05-18-10</t>
  </si>
  <si>
    <t>CA-05-18-11</t>
  </si>
  <si>
    <t>CA-05-18-12</t>
  </si>
  <si>
    <t>CA-05-18-13</t>
  </si>
  <si>
    <t>CA-05-18-14</t>
  </si>
  <si>
    <t>CA-05-18-15</t>
  </si>
  <si>
    <t>CA-05-18-16</t>
  </si>
  <si>
    <t>CA-05-18-17</t>
  </si>
  <si>
    <t>CA-05-18-18</t>
  </si>
  <si>
    <t>CA-05-18-19</t>
  </si>
  <si>
    <t>CA-05-18-20</t>
  </si>
  <si>
    <t>CA-05-18-21</t>
  </si>
  <si>
    <t>CA-05-18-22</t>
  </si>
  <si>
    <t xml:space="preserve">achat 4 crochet sedui pour les tableau du bureau </t>
  </si>
  <si>
    <t>CA-05-18-23</t>
  </si>
  <si>
    <t>CA-05-18-24</t>
  </si>
  <si>
    <t>CA-05-18-25</t>
  </si>
  <si>
    <t>CA-05-18-26</t>
  </si>
  <si>
    <t>CA-05-18-27</t>
  </si>
  <si>
    <t>CA-05-18-28</t>
  </si>
  <si>
    <t>CA-05-18-29</t>
  </si>
  <si>
    <t>CA-05-18-30</t>
  </si>
  <si>
    <t>CA-05-18-31</t>
  </si>
  <si>
    <t>CA-05-18-32</t>
  </si>
  <si>
    <t>CA-05-18-33</t>
  </si>
  <si>
    <t>CA-05-18-34</t>
  </si>
  <si>
    <t>CA-05-18-35</t>
  </si>
  <si>
    <t>CA-05-18-36</t>
  </si>
  <si>
    <t>CA-05-18-37</t>
  </si>
  <si>
    <t>CA-05-18-38</t>
  </si>
  <si>
    <t>CA-05-18-39</t>
  </si>
  <si>
    <t>CA-05-18-40</t>
  </si>
  <si>
    <t>CA-05-18-41</t>
  </si>
  <si>
    <t>CA-05-18-42</t>
  </si>
  <si>
    <t>CA-05-18-43</t>
  </si>
  <si>
    <t>CA-05-18-44</t>
  </si>
  <si>
    <t>CA-05-18-45</t>
  </si>
  <si>
    <t>CA-05-18-46</t>
  </si>
  <si>
    <t>CA-05-18-47</t>
  </si>
  <si>
    <t>CA-05-18-48</t>
  </si>
  <si>
    <t>CA-05-18-49</t>
  </si>
  <si>
    <t>CA-05-18-50</t>
  </si>
  <si>
    <t>CA-05-18-51</t>
  </si>
  <si>
    <t>CA-05-18-52</t>
  </si>
  <si>
    <t>CA-05-18-53</t>
  </si>
  <si>
    <t>CA-05-18-54</t>
  </si>
  <si>
    <t>CA-05-18-55</t>
  </si>
  <si>
    <t>CA-05-18-56</t>
  </si>
  <si>
    <t>CA-05-18-57</t>
  </si>
  <si>
    <t>CA-05-18-58</t>
  </si>
  <si>
    <t>CA-05-18-59</t>
  </si>
  <si>
    <t>CA-05-18-60</t>
  </si>
  <si>
    <t>CA-05-18-61</t>
  </si>
  <si>
    <t>CA-05-18-62</t>
  </si>
  <si>
    <t>CA-05-18-63</t>
  </si>
  <si>
    <t>CA-05-18-64</t>
  </si>
  <si>
    <t>CA-05-18-65</t>
  </si>
  <si>
    <t xml:space="preserve">Reglement gardiennage et entretient MAI </t>
  </si>
  <si>
    <t>BQ-05-18-02</t>
  </si>
  <si>
    <t>Trust building(credit the dejeuner)</t>
  </si>
  <si>
    <t>relevé</t>
  </si>
  <si>
    <t>Droit timbre</t>
  </si>
  <si>
    <t xml:space="preserve">commission mouvement </t>
  </si>
  <si>
    <t>virement reçu</t>
  </si>
  <si>
    <t xml:space="preserve">Total depenses en mai </t>
  </si>
  <si>
    <t xml:space="preserve">Virement reçu </t>
  </si>
  <si>
    <t xml:space="preserve">total depenses a la banque </t>
  </si>
  <si>
    <t>la difference de 5 050  000 entre la banque et la comptabilité c est  le montant du reglement de premiere tranche des impots (5 000 000) et les 50 000 des frais d hotel toujour pas recupéré par l hotel .</t>
  </si>
  <si>
    <t xml:space="preserve">Relevé </t>
  </si>
  <si>
    <t xml:space="preserve">commission mouvements </t>
  </si>
  <si>
    <t xml:space="preserve">repport du solde precedent </t>
  </si>
  <si>
    <t>BQ2-05-12-01</t>
  </si>
  <si>
    <t>BQ2-05-12-02</t>
  </si>
  <si>
    <t>BQ1-05-18-01</t>
  </si>
  <si>
    <t>BQ1-05-18-03</t>
  </si>
  <si>
    <t>BQ1-05-18-04</t>
  </si>
  <si>
    <t>BQ1-05-18-05</t>
  </si>
  <si>
    <t>BQ1-05-18-06</t>
  </si>
  <si>
    <t>BQ1-05-18-07</t>
  </si>
  <si>
    <t>BQ1-05-18-08</t>
  </si>
  <si>
    <t>BQ1-05-18-09</t>
  </si>
  <si>
    <t>BQ1-05-18-10</t>
  </si>
  <si>
    <t>BQ1-05-18-11</t>
  </si>
  <si>
    <t>BQ1-05-18-12</t>
  </si>
  <si>
    <t>BQ1-05-18-13</t>
  </si>
  <si>
    <t>BQ1-05-18-14</t>
  </si>
  <si>
    <t>BQ1-05-18-15</t>
  </si>
  <si>
    <t>BQ1-05-18-16</t>
  </si>
  <si>
    <t>BQ1-05-18-17</t>
  </si>
  <si>
    <t>BQ1-05-18-18</t>
  </si>
  <si>
    <t>BQ1-05-18-19</t>
  </si>
  <si>
    <t xml:space="preserve">Solde comptabilité </t>
  </si>
  <si>
    <t xml:space="preserve">Total frais </t>
  </si>
  <si>
    <t xml:space="preserve">solde banque </t>
  </si>
  <si>
    <t xml:space="preserve">c est le solde de 2017 a justifier par le departement management 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</si>
  <si>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31/05/2018</t>
    </r>
  </si>
  <si>
    <t>Annulation hebergement fevrierE4 (doublon sa été enregistré 2 fois dans le meme mois voir rapport fevrier )</t>
  </si>
  <si>
    <t>Frais edition extrait commission</t>
  </si>
  <si>
    <t>SGBS1</t>
  </si>
  <si>
    <t>Regularisation impots 1 ere tranche (de 2017 en avril 2018 )</t>
  </si>
  <si>
    <t>Transport -dakar gare routiere -popenguine  poute -rufisque bayakh -kayar -yenne</t>
  </si>
  <si>
    <t xml:space="preserve">Transport mensuel enqueteur mois de mai </t>
  </si>
  <si>
    <t xml:space="preserve">Transport gare routiere kaolack -sokone -toubacouta-karang-toundiougue-fatick </t>
  </si>
  <si>
    <t xml:space="preserve">Transport guediaway golf sud rufisque gargny bambylor </t>
  </si>
  <si>
    <t xml:space="preserve">Transport investigation du 31/05 maison -thiaroye -guediaway-maison </t>
  </si>
  <si>
    <t xml:space="preserve">Transport investigation du 01/06  maison rufisque -sebikotane -rufisque -maison </t>
  </si>
  <si>
    <t xml:space="preserve">Transport gare routiere -thies-interieur aller retour </t>
  </si>
  <si>
    <t xml:space="preserve">Transport maison gare routiere -kaolack -interieur aller retour </t>
  </si>
  <si>
    <t xml:space="preserve">Transport marché tilene sandaga quai de hanne thiaroye aller retour </t>
  </si>
  <si>
    <t>Transport maison guediaway thiaroye yeumbeul boune mzrhé grand yoff marché bou bess</t>
  </si>
  <si>
    <t xml:space="preserve">Transport investigation du 31/05 maison guediaway -marché bou bes-marché mame dirra-guinaw rail -maison </t>
  </si>
  <si>
    <t>Transport investigation du 01/06 tilene -sandaga-kermel-petersen -maison</t>
  </si>
  <si>
    <t xml:space="preserve">Transport maison gare routiere -diamniadio -dakar </t>
  </si>
  <si>
    <t>Transport gare routiere -pout -popenguine -yenne -rufisque</t>
  </si>
  <si>
    <t xml:space="preserve">Transport gare routiere thille -st louis et transport inetrieur aller retour </t>
  </si>
  <si>
    <t xml:space="preserve">Transport colobane mermoz grand yoff rufisque cap des biches </t>
  </si>
  <si>
    <t xml:space="preserve">Transport investigation du 31/05 maison -gare routiere -diamniadio-rufisque -maison </t>
  </si>
  <si>
    <t xml:space="preserve">Transport investigation du 01/06  maison -medina -quai de peche de yoff-yoff-maison </t>
  </si>
  <si>
    <t xml:space="preserve">Transport -rdv unops-bureau aller retour </t>
  </si>
  <si>
    <t xml:space="preserve">Transport cecile tribunal rufisque </t>
  </si>
  <si>
    <t xml:space="preserve">Transport bureau impot aller retour </t>
  </si>
  <si>
    <t xml:space="preserve">Transport bureau avocat aller retour </t>
  </si>
  <si>
    <t xml:space="preserve">Transport assurance bureau aller retour </t>
  </si>
  <si>
    <t xml:space="preserve">Transport AIBD pour la guinée </t>
  </si>
  <si>
    <t xml:space="preserve">Transport ville aller retour rdv aux impots </t>
  </si>
  <si>
    <t>Transport burotic ( papeterie)</t>
  </si>
  <si>
    <t>Transport semaine du 15 au 18/05/2018</t>
  </si>
  <si>
    <t xml:space="preserve">Transport semaine juriste du 22 au 25 mai </t>
  </si>
  <si>
    <t>Transport juriste du 28 au 01/06/2018</t>
  </si>
  <si>
    <t xml:space="preserve">Transport dakar mbour -saly aller retour pour jail visit </t>
  </si>
  <si>
    <t>Transport semaine du 02/05 au 04/05 ( 3jours )</t>
  </si>
  <si>
    <t>Transport semaine du 07 au 11/05 (4jours )</t>
  </si>
  <si>
    <t>Transport aller retour ville pour achat fourniture (crochet et registre )</t>
  </si>
  <si>
    <t xml:space="preserve">Transport bureau UCAD </t>
  </si>
  <si>
    <t>Transport semaine du 14 au 18/05/2018</t>
  </si>
  <si>
    <t xml:space="preserve">Transport bureau inspection tribunal aller retour </t>
  </si>
  <si>
    <t xml:space="preserve">Tarnsport MEDD -DEFCS-SENELEC SDE-DEFCS-BUREAU </t>
  </si>
  <si>
    <t>Transport semaine du 30/04 au 04/05 ( 4jours )</t>
  </si>
  <si>
    <t xml:space="preserve">Transport IRTSS -poin E - MEED -Bureau </t>
  </si>
  <si>
    <t xml:space="preserve">Transport du 03 au 04 (thiaroye -malika-gare routiere -thies -dakar </t>
  </si>
  <si>
    <t xml:space="preserve">Transport maison gare routiere -dakar poute -thies aller retour </t>
  </si>
  <si>
    <t>Transport du 11 ville gueule tapee -marché ngelaw  aller retour</t>
  </si>
  <si>
    <t xml:space="preserve">Transport maison rufisque thiaroye pikine tilene colobane </t>
  </si>
  <si>
    <t xml:space="preserve">Transport ville ouakam colobane aller retour </t>
  </si>
  <si>
    <t xml:space="preserve">Transport -maison grand yoff-medina -sham-grand yoff-ouakam-quai de peche -maison </t>
  </si>
  <si>
    <t>Transport investigation du 31/05 maison nguelar-colobane -centre dakar-maison</t>
  </si>
  <si>
    <t>Transport investigation du 01/06 maison -grand yoff-liberte 6plage ngor -maison</t>
  </si>
  <si>
    <t xml:space="preserve">Transport maison gare routiere -thies- -interieur -aller retour </t>
  </si>
  <si>
    <t>Transport maison gare routiere nguekhokh saly -mbour</t>
  </si>
  <si>
    <t xml:space="preserve">Transport guinaw rail -maché sindia- ouakam aller retour </t>
  </si>
  <si>
    <t>Transport marché zing marché hlm marché keur maissa</t>
  </si>
  <si>
    <t xml:space="preserve">Transport investigation du 31/05 ville marché tilene -petersen-maison </t>
  </si>
  <si>
    <t>Transport investigation du 01/06 pikine marché bou bess-taly bou mak grand yoff -maison</t>
  </si>
  <si>
    <t xml:space="preserve">Transport -bureau cnart -ville-colobane -maison </t>
  </si>
  <si>
    <t xml:space="preserve">Transport senelec -sde- papeterie -bureau -orange -colobane </t>
  </si>
  <si>
    <t xml:space="preserve">Transport impot et domaine bourguiba aller retour </t>
  </si>
  <si>
    <t>Transport ville  pour rdv avec un inspecteur a 10h</t>
  </si>
  <si>
    <t xml:space="preserve">Transport ville aller retour 15h  pour rdv avec l inspecteur avec un juriste </t>
  </si>
  <si>
    <t xml:space="preserve">Transport impot  aller retour </t>
  </si>
  <si>
    <t>Achat 2 smarthphone sumsung core prime et 3 bank d energie huawei pour le personnel</t>
  </si>
  <si>
    <t>Office materials</t>
  </si>
  <si>
    <t>Reglement facture internet  bureau mars</t>
  </si>
  <si>
    <t xml:space="preserve">Reglement facture internet  maison charlotte mars </t>
  </si>
  <si>
    <t>Jail Visit</t>
  </si>
  <si>
    <t>reglement noflaye ( femme de menage du bureau avril )</t>
  </si>
  <si>
    <t>Rent &amp;Utilities</t>
  </si>
  <si>
    <t>Trust building (  achat de mangue et the     )</t>
  </si>
  <si>
    <t xml:space="preserve">Reglement menusier pour montage tableau pour le bureau </t>
  </si>
  <si>
    <t xml:space="preserve">peage retour mission cameroune d un juriste </t>
  </si>
  <si>
    <t>Reglement frais journée du travail a badian  (repas+entrée reserve badian +guide+location de voiture pour  visiste )</t>
  </si>
  <si>
    <t>Reglement location de bus pour aller a badian pour la journée du 01 mai fete du travail</t>
  </si>
  <si>
    <t>Reglement location bureau mois de mai ( CNART)</t>
  </si>
  <si>
    <t xml:space="preserve">Reglement gardiennage et entretient bureau mois de MAI </t>
  </si>
  <si>
    <t xml:space="preserve">Achat machine de destruction papier pour le bureau </t>
  </si>
  <si>
    <t xml:space="preserve">carte de credit pour la coordinatrice </t>
  </si>
  <si>
    <t xml:space="preserve">achat 4 crochet sedui pour accroché les tableau du bureau </t>
  </si>
  <si>
    <t>Trust building ( cadeau pour l interprete )+repas</t>
  </si>
  <si>
    <t>achat de carte credit tigo pour E9</t>
  </si>
  <si>
    <t>Achat cartouche pour le bureau de la coordination</t>
  </si>
  <si>
    <t>Transport mensuelle directrice</t>
  </si>
  <si>
    <t xml:space="preserve">Transport mensuelle coordinatrice </t>
  </si>
  <si>
    <t xml:space="preserve"> 01/05/2018</t>
  </si>
  <si>
    <t>CA-05-18-30-BIS</t>
  </si>
  <si>
    <t>Achat cerrure encastré ( depense de 2017)</t>
  </si>
  <si>
    <t>SALF 2017</t>
  </si>
  <si>
    <t>wildcat</t>
  </si>
  <si>
    <t>CA-04-18-01</t>
  </si>
  <si>
    <t>Solde menusier  pour meuble  ( depense de 2017)</t>
  </si>
  <si>
    <t>CA-04-18-02</t>
  </si>
  <si>
    <t>Location voiture pour opération  ( depense de 2017)</t>
  </si>
  <si>
    <t>CA-04-18-03</t>
  </si>
  <si>
    <t>materiel pour cerrure bureau  ( depense de 2017)</t>
  </si>
  <si>
    <t>CA-04-18-04</t>
  </si>
  <si>
    <t>Trust building achat dibi ( depense de 2017)</t>
  </si>
  <si>
    <t>CA-04-18-05</t>
  </si>
  <si>
    <t>Achat 3 bank energie pour les enqueteurs , ( depense de 2017)</t>
  </si>
  <si>
    <t>CA-04-18-06</t>
  </si>
  <si>
    <t>péage  ( depense de 2017)</t>
  </si>
  <si>
    <t>CA-04-18-07</t>
  </si>
  <si>
    <t>Achat sucre dady 2 boite  ( depense de 2017)</t>
  </si>
  <si>
    <t>CA-04-18-08</t>
  </si>
  <si>
    <t>epicerie pour le bureau vitalait nescafe lipton menthe  ( depense de 2017)</t>
  </si>
  <si>
    <t>CA-04-18-09</t>
  </si>
  <si>
    <t>achat agrafes  ( depense de 2017)</t>
  </si>
  <si>
    <t>CA-04-18-10</t>
  </si>
  <si>
    <t>reglemnt facture d eau pour la periode d octobre 2017 ( depense de 2017)</t>
  </si>
  <si>
    <t>CA-04-18-11</t>
  </si>
  <si>
    <t>Transport taxi retour AIBD comptable benin</t>
  </si>
  <si>
    <t>CA-04-18-12</t>
  </si>
  <si>
    <t xml:space="preserve">reglement location avril </t>
  </si>
  <si>
    <t>BQ1-04-18-01</t>
  </si>
  <si>
    <t xml:space="preserve">reglement entretien bureau -avril </t>
  </si>
  <si>
    <t>Avance honoraire avocat mouhamadou bamba cisse pour le cas affaire de mbour les carapeces de tortu</t>
  </si>
  <si>
    <t>Lawyer Fess</t>
  </si>
  <si>
    <t>BQ1-04-18-02</t>
  </si>
  <si>
    <t xml:space="preserve">reglement journaliste parrution presse babacar diop journaliste exterieur </t>
  </si>
  <si>
    <t>BQ1-04-18-03</t>
  </si>
  <si>
    <t xml:space="preserve">reglement facture internet bureau -mars </t>
  </si>
  <si>
    <t>CA-04-18-13</t>
  </si>
  <si>
    <t xml:space="preserve">reglement facture internet maison charlotte -mars </t>
  </si>
  <si>
    <t>CA-04-18-14</t>
  </si>
  <si>
    <t xml:space="preserve">Avance 50% Confection cadre criminalité faunique exposition -formation -decoration </t>
  </si>
  <si>
    <t>CA-04-18-15</t>
  </si>
  <si>
    <t>Travel subsitence (Repas +boisson )</t>
  </si>
  <si>
    <t>CA-04-18-16</t>
  </si>
  <si>
    <t>Trust building ( cadeau  repas      )</t>
  </si>
  <si>
    <t>CA-04-18-17</t>
  </si>
  <si>
    <t>IPRES Trimestre 1 /2018</t>
  </si>
  <si>
    <t>BQ1-04-18-04</t>
  </si>
  <si>
    <t xml:space="preserve">reglement prestation femme de menage mars </t>
  </si>
  <si>
    <t>BQ1-04-18-05</t>
  </si>
  <si>
    <t>CSS Trimestre 1/2018</t>
  </si>
  <si>
    <t>BQ1-04-18-06</t>
  </si>
  <si>
    <t>Prolongement billets d avion retour France pour la directrice pour attendre les cameras  commandé pour galf</t>
  </si>
  <si>
    <t>BQ1-04-18-07</t>
  </si>
  <si>
    <t xml:space="preserve">achat 2 cameras 69,70 euros pour galf </t>
  </si>
  <si>
    <t>BQ1-04-18-08</t>
  </si>
  <si>
    <t>Trust building (  credit + boisson  )</t>
  </si>
  <si>
    <t>CA-04-18-18</t>
  </si>
  <si>
    <t>Trust building ( achat repas et credit indicateur )</t>
  </si>
  <si>
    <t>CA-04-18-19</t>
  </si>
  <si>
    <t>Ticket entrée foire</t>
  </si>
  <si>
    <t>CA-04-18-20</t>
  </si>
  <si>
    <t>Trust building (   credit +reapas                            )</t>
  </si>
  <si>
    <t>CA-04-18-21</t>
  </si>
  <si>
    <t>reglement seddo deuxieme quinzaine mars</t>
  </si>
  <si>
    <t>CA-04-18-22</t>
  </si>
  <si>
    <t>BQ2-04-18-01</t>
  </si>
  <si>
    <t xml:space="preserve">Frais edition extrait com </t>
  </si>
  <si>
    <t>BQ1-04-18-09</t>
  </si>
  <si>
    <t>Achat bouteille d eau ( 35 bouteille d eau 1,5l et 10 bouteille 10l)</t>
  </si>
  <si>
    <t>CA-04-18-23</t>
  </si>
  <si>
    <t xml:space="preserve">Hebergement 2 nuités mission d investigation </t>
  </si>
  <si>
    <t>CA-04-18-24</t>
  </si>
  <si>
    <t>CA-04-18-25</t>
  </si>
  <si>
    <t>CA-04-18-26</t>
  </si>
  <si>
    <t>CA-04-18-27</t>
  </si>
  <si>
    <t xml:space="preserve">Trust building ( cadeau + repas )               </t>
  </si>
  <si>
    <t>Repas 4 jours mission d investigation</t>
  </si>
  <si>
    <t>CA-04-18-28</t>
  </si>
  <si>
    <t>Trust building (repas+ credit indicateur )</t>
  </si>
  <si>
    <t xml:space="preserve">Hebergement 3 nuités mission d investigation </t>
  </si>
  <si>
    <t>CA-04-18-29</t>
  </si>
  <si>
    <t>CA-04-18-30</t>
  </si>
  <si>
    <t>Repas 4 jours  mission d investigation</t>
  </si>
  <si>
    <t>CA-04-18-31</t>
  </si>
  <si>
    <t>Trust building (cadeau + repas pour 2 indicateur   )</t>
  </si>
  <si>
    <t>CA-04-18-32</t>
  </si>
  <si>
    <t>Trust building (credit +transport +cadeau   )</t>
  </si>
  <si>
    <t xml:space="preserve">Achat cartouche noir et couleur </t>
  </si>
  <si>
    <t>CA-04-18-33</t>
  </si>
  <si>
    <t xml:space="preserve">reparation porte +Achat cerrure </t>
  </si>
  <si>
    <t>CA-04-18-34</t>
  </si>
  <si>
    <t>Carburant Serge hanne ( directeur eaux et foret )</t>
  </si>
  <si>
    <t>CA-04-18-35</t>
  </si>
  <si>
    <t xml:space="preserve">Trust building repas + boisson </t>
  </si>
  <si>
    <t>CA-04-18-36</t>
  </si>
  <si>
    <t xml:space="preserve">Achat gant laboratoire latex </t>
  </si>
  <si>
    <t>Sekou</t>
  </si>
  <si>
    <t>CA-04-18-37</t>
  </si>
  <si>
    <t>reliquat avocatmouhamadou bamba cisse  pour affaire mbour les carapaces de tortu</t>
  </si>
  <si>
    <t>BQ1-04-18-11</t>
  </si>
  <si>
    <t xml:space="preserve">reglement seddo premiere quinzaine avril </t>
  </si>
  <si>
    <t>CA-04-18-40</t>
  </si>
  <si>
    <t xml:space="preserve">Achat cellure et main d œuvre </t>
  </si>
  <si>
    <t>CA-04-18-41</t>
  </si>
  <si>
    <t xml:space="preserve">Frais de visa juriste maktar diedhiou  pour une mission de formation  au cameroune </t>
  </si>
  <si>
    <t>CA-04-18-42</t>
  </si>
  <si>
    <t xml:space="preserve">Frais de vaccination  juriste maktar diedhiou pour une mission de formation au cameroune </t>
  </si>
  <si>
    <t>CA-04-18-43</t>
  </si>
  <si>
    <t>Trust building( achat repas+credit +cadeau pour l indicateur    )</t>
  </si>
  <si>
    <t>CA-04-18-44</t>
  </si>
  <si>
    <t>Trust building (         bouteille d eau       )</t>
  </si>
  <si>
    <t>CA-04-18-45</t>
  </si>
  <si>
    <t xml:space="preserve">reliquat menusier confection cadre photos criminalité faunique pour exposition -formation -decoration </t>
  </si>
  <si>
    <t>CA-04-18-46</t>
  </si>
  <si>
    <t>epicerie pour le bureau (lait sucre café the )</t>
  </si>
  <si>
    <t>CA-04-18-47</t>
  </si>
  <si>
    <t xml:space="preserve">remboursement transport achat epicerie a la femme de menage </t>
  </si>
  <si>
    <t>CA-04-18-48</t>
  </si>
  <si>
    <t xml:space="preserve">Gazoil pour la mission a st louis a la formation de unops </t>
  </si>
  <si>
    <t>CA-04-18-49</t>
  </si>
  <si>
    <t xml:space="preserve">Location voiture 2 jours  pour la formation unops  a st louis </t>
  </si>
  <si>
    <t>CA-04-18-50</t>
  </si>
  <si>
    <t>chauffeur 2 jours  pour la formation unops  a st louis</t>
  </si>
  <si>
    <t>panier repas st louis formation unops</t>
  </si>
  <si>
    <t>CA-04-18-51</t>
  </si>
  <si>
    <t xml:space="preserve">Bassirou </t>
  </si>
  <si>
    <t>CA-04-18-52</t>
  </si>
  <si>
    <t xml:space="preserve">péage dakar st louis </t>
  </si>
  <si>
    <t>CA-04-18-53</t>
  </si>
  <si>
    <t xml:space="preserve">achat 2 adaptateur </t>
  </si>
  <si>
    <t>CA-04-18-54</t>
  </si>
  <si>
    <t>Transport (parking hotel )</t>
  </si>
  <si>
    <t>CA-04-18-55</t>
  </si>
  <si>
    <t xml:space="preserve">frais reliure et copies documents guide juridique </t>
  </si>
  <si>
    <t>CA-04-18-56</t>
  </si>
  <si>
    <t xml:space="preserve">Trust building repas + credit </t>
  </si>
  <si>
    <t>CA-04-18-57</t>
  </si>
  <si>
    <t xml:space="preserve">Trust building eau + cafe </t>
  </si>
  <si>
    <t>CA-04-18-58</t>
  </si>
  <si>
    <t>Trust building dejeuner + boisson</t>
  </si>
  <si>
    <t>CA-04-18-59</t>
  </si>
  <si>
    <t xml:space="preserve">Indemnité avril juriste maktar </t>
  </si>
  <si>
    <t>BQ1-04-18-12</t>
  </si>
  <si>
    <t xml:space="preserve">Trust building credit + boisson + the </t>
  </si>
  <si>
    <t>CA-04-18-60</t>
  </si>
  <si>
    <t xml:space="preserve">Tirage et reliure kit juridique </t>
  </si>
  <si>
    <t>CA-04-18-62</t>
  </si>
  <si>
    <t xml:space="preserve">Carburant +peage AIBD pour le depart du juriste au cameroune </t>
  </si>
  <si>
    <t>CA-04-18-63</t>
  </si>
  <si>
    <t>Location voiture  2 jours kaolack</t>
  </si>
  <si>
    <t>management</t>
  </si>
  <si>
    <t>CA-04-18-64</t>
  </si>
  <si>
    <t>journée chauffeur 2 jours kaolack</t>
  </si>
  <si>
    <t>Carburant kaolack</t>
  </si>
  <si>
    <t>CA-04-18-65</t>
  </si>
  <si>
    <t xml:space="preserve">péage du 23/04/2018 dakar -kaolack </t>
  </si>
  <si>
    <t>CA-04-18-66</t>
  </si>
  <si>
    <t xml:space="preserve">reglement facture hotel hebergement dejeuner diner pause café pour la formation a kaolack </t>
  </si>
  <si>
    <t>CA-04-18-67</t>
  </si>
  <si>
    <t>1 billets d avion dakar ziguinchor pour bassirou pour une mission de formation</t>
  </si>
  <si>
    <t>CA-04-18-69</t>
  </si>
  <si>
    <t>1  billets d avion dakar ziguinchor pour cecile  pour une mission de formation</t>
  </si>
  <si>
    <t xml:space="preserve">achat puce orange pour equete </t>
  </si>
  <si>
    <t>CA-04-18-70</t>
  </si>
  <si>
    <t>Trust building (cendrier + the   )</t>
  </si>
  <si>
    <t>CA-04-18-71</t>
  </si>
  <si>
    <t>Trust building (   credit + repas+ boisson  )</t>
  </si>
  <si>
    <t>CA-04-18-72</t>
  </si>
  <si>
    <t>Trust building ( dejeuner +thé +credit  )</t>
  </si>
  <si>
    <t>CA-04-18-73</t>
  </si>
  <si>
    <t xml:space="preserve">peage retour misson de formation  kaolack </t>
  </si>
  <si>
    <t>CA-04-18-74</t>
  </si>
  <si>
    <t xml:space="preserve">reglement nuité hotel 1 nuité pour 2 chambres a kaolack </t>
  </si>
  <si>
    <t>BQ1-04-18-16</t>
  </si>
  <si>
    <t>une partie du salaire de la directrice reglé en espece et le reliquat par cheque  N° 730977</t>
  </si>
  <si>
    <t xml:space="preserve">Charlotte </t>
  </si>
  <si>
    <t>CA-04-18-76</t>
  </si>
  <si>
    <t xml:space="preserve">achat carton ram feuille blanche </t>
  </si>
  <si>
    <t>CA-04-18-77</t>
  </si>
  <si>
    <t>remboursement Transport aller retour pour livraison bank energie</t>
  </si>
  <si>
    <t>CA-04-18-78</t>
  </si>
  <si>
    <t>salaire avril charlotte ( le reliquat est reglé en espece 60 000)</t>
  </si>
  <si>
    <t>BQ1-04-18-18</t>
  </si>
  <si>
    <t xml:space="preserve">                            Salaire avri cecile ( retenu a la source de  l avance sur salaire effectué en espece 100 000)                        1 200 000-100 000= 1 100 000)</t>
  </si>
  <si>
    <t>BQ1-04-18-19</t>
  </si>
  <si>
    <t xml:space="preserve">allocation avril E11 + bonus </t>
  </si>
  <si>
    <t>BQ1-04-18-20</t>
  </si>
  <si>
    <t xml:space="preserve">allocation avril E10+ bonus </t>
  </si>
  <si>
    <t>BQ1-04-18-21</t>
  </si>
  <si>
    <t xml:space="preserve">allocation avril E4+ bonus </t>
  </si>
  <si>
    <t>BQ1-04-18-22</t>
  </si>
  <si>
    <t xml:space="preserve">allocation avril  E7+ bonus </t>
  </si>
  <si>
    <t>BQ1-04-18-23</t>
  </si>
  <si>
    <t xml:space="preserve">allocation avril Juriste + bonus </t>
  </si>
  <si>
    <t>BQ1-04-18-24</t>
  </si>
  <si>
    <t xml:space="preserve">Salaire avril jursite bassirou diagne + bonus </t>
  </si>
  <si>
    <t>BQ1-04-18-25</t>
  </si>
  <si>
    <t xml:space="preserve">allocation avril E9+ bonus </t>
  </si>
  <si>
    <t>BQ1-04-18-26</t>
  </si>
  <si>
    <t xml:space="preserve">allocation avril comptable + bonus </t>
  </si>
  <si>
    <t>BQ1-04-18-27</t>
  </si>
  <si>
    <t xml:space="preserve">Reglement achat bank d enrgie pour le personnel </t>
  </si>
  <si>
    <t>BQ1-04-18-28</t>
  </si>
  <si>
    <t>Commision mouvements</t>
  </si>
  <si>
    <t>BQ1-04-18-29</t>
  </si>
  <si>
    <t>CA-04-18-79</t>
  </si>
  <si>
    <t>Travel subsitence voyage a ziguinchor</t>
  </si>
  <si>
    <t>CA-04-18-80</t>
  </si>
  <si>
    <t>hebergement mission ziguinchor 2 nuité</t>
  </si>
  <si>
    <t>CA-04-18-81</t>
  </si>
  <si>
    <t>Travel subsistence restauration mission ziguinchor ( forfait boisson +menu du 26 au 27 /04/2018)</t>
  </si>
  <si>
    <t>CA-04-18-82</t>
  </si>
  <si>
    <t xml:space="preserve">peage du 28/04/2018 retour kaolack -dakar </t>
  </si>
  <si>
    <t>CA-04-18-83</t>
  </si>
  <si>
    <t>Transport semaine  ( 2 jours )</t>
  </si>
  <si>
    <t>CA-04-18-85</t>
  </si>
  <si>
    <t xml:space="preserve">Transport yeubeul keur massar  - diamaguene castor </t>
  </si>
  <si>
    <t xml:space="preserve">Transport du semaine 2 jours </t>
  </si>
  <si>
    <t xml:space="preserve">Transport gare routére ouosogui -kanel aller retour </t>
  </si>
  <si>
    <t xml:space="preserve">Transport semaine du 16/04 enqueteur </t>
  </si>
  <si>
    <t xml:space="preserve">Transport bureau burotic aller retour </t>
  </si>
  <si>
    <t xml:space="preserve">Transport maison grand yoff guediaway scat urbam aller retour </t>
  </si>
  <si>
    <t xml:space="preserve">Transport rufisque bargny diamaguene aller retour </t>
  </si>
  <si>
    <t xml:space="preserve">Trnsport semaine 3 jours </t>
  </si>
  <si>
    <t xml:space="preserve">Transport maison guediaway -diareme -sam -marché mame diarra -ouakam vdn </t>
  </si>
  <si>
    <t xml:space="preserve">Transport aller retour menusier </t>
  </si>
  <si>
    <t>CA-04-18-86</t>
  </si>
  <si>
    <t xml:space="preserve">Transport bureau foire aller retour </t>
  </si>
  <si>
    <t xml:space="preserve">Transport gare routiéré -diourbel -mbacké -touba </t>
  </si>
  <si>
    <t xml:space="preserve">Transport ville -tilene -hlm -sacré cœur -lac rose </t>
  </si>
  <si>
    <t xml:space="preserve">Tarnsport bureau colobane -kermel -cices aller retour </t>
  </si>
  <si>
    <t>CA-04-18-87</t>
  </si>
  <si>
    <t xml:space="preserve">Transport gare routiére  saint louis  -richar toll  aller retour </t>
  </si>
  <si>
    <t xml:space="preserve">Transport bureau 26 aller retour </t>
  </si>
  <si>
    <t>19/04/20018</t>
  </si>
  <si>
    <t xml:space="preserve">Transport grand yoff -marché zing -marché kermel -arché hlm aleer retour </t>
  </si>
  <si>
    <t>Transport marche poisson -parcelle -pikine -marché boune -marché fass</t>
  </si>
  <si>
    <t xml:space="preserve">Transport gare routiere diass  AIBD  Aller retour </t>
  </si>
  <si>
    <t>CA-04-18-88</t>
  </si>
  <si>
    <t xml:space="preserve">Transport maison gare routiére -diourbel -touba -mbacké aller retour </t>
  </si>
  <si>
    <t xml:space="preserve">Transport maison gare routiere ndiass AIBD aller retour </t>
  </si>
  <si>
    <t xml:space="preserve">Transport castor -tilene gueule tapé -pikine guediaway </t>
  </si>
  <si>
    <t xml:space="preserve">Transport beaux maraichers  gare routiére  stade parcelle </t>
  </si>
  <si>
    <t>CA-04-18-89</t>
  </si>
  <si>
    <t xml:space="preserve">Transport maison gare routiére-ourossogui -nabadji - kanel </t>
  </si>
  <si>
    <t>Transport maison port aller retour</t>
  </si>
  <si>
    <t xml:space="preserve">Transport maison beau maraicher -thiaroye aller retour </t>
  </si>
  <si>
    <t xml:space="preserve">Transport thiaroye pikine -marché gounas -tilene -marché nguelaw -colobane </t>
  </si>
  <si>
    <t xml:space="preserve">Transport bureau medina  dieuppeul aller retour </t>
  </si>
  <si>
    <t>CA-04-18-90</t>
  </si>
  <si>
    <t xml:space="preserve">Transport bureau deff aller retour </t>
  </si>
  <si>
    <t xml:space="preserve">Transport DEFF aller retour </t>
  </si>
  <si>
    <t xml:space="preserve">Transport ucad </t>
  </si>
  <si>
    <t xml:space="preserve">Transport aller retour UCAD </t>
  </si>
  <si>
    <t xml:space="preserve">Transport aller retour pour achat billet d avion dakar ziguinchor </t>
  </si>
  <si>
    <t>Transport ville bureau pour achat carton ram</t>
  </si>
  <si>
    <t xml:space="preserve">Transport burotic aller retour </t>
  </si>
  <si>
    <t>CA-04-18-91</t>
  </si>
  <si>
    <t xml:space="preserve">Transport gare routiére -mbour aller retour </t>
  </si>
  <si>
    <t xml:space="preserve">Transport du semaine 4 jours </t>
  </si>
  <si>
    <t xml:space="preserve">Transport inspection point E -Bureau aller retour </t>
  </si>
  <si>
    <t xml:space="preserve">Transport ambassade -congo aller retour </t>
  </si>
  <si>
    <t xml:space="preserve">Transport gare routiére mbour aller retour </t>
  </si>
  <si>
    <t xml:space="preserve">Transport semaine du 16/04 juriste </t>
  </si>
  <si>
    <t xml:space="preserve">Transport bureau ville aller retour du 19 au 20 </t>
  </si>
  <si>
    <t xml:space="preserve">Transport retour AIBD Maison </t>
  </si>
  <si>
    <t xml:space="preserve">Transport colobane ville aller retour </t>
  </si>
  <si>
    <t>CA-04-18-92</t>
  </si>
  <si>
    <t>Transport ipres css ville colobane aller retour</t>
  </si>
  <si>
    <t xml:space="preserve">Transport banque aller retour  2 fois </t>
  </si>
  <si>
    <t>Transport banque aller retour</t>
  </si>
  <si>
    <t xml:space="preserve">Transport -burotic </t>
  </si>
  <si>
    <t>CA-04-18-93</t>
  </si>
  <si>
    <t xml:space="preserve">Transport interpol </t>
  </si>
  <si>
    <t xml:space="preserve">Transport ambassade France aller retour </t>
  </si>
  <si>
    <t xml:space="preserve">Transport bureau octris bureau </t>
  </si>
  <si>
    <t>CA-04-18-94</t>
  </si>
  <si>
    <t>Transport bureau tribunal aller retour</t>
  </si>
  <si>
    <t>Transport bureau ssi bureau aller retour</t>
  </si>
  <si>
    <t>Transport bureau hotel de ville bureau</t>
  </si>
  <si>
    <t>Transport bureau mnistere environnement aller retour</t>
  </si>
  <si>
    <t xml:space="preserve">Transport bureau rufisque aller retour </t>
  </si>
  <si>
    <t xml:space="preserve">Transport bureau ministere- tribunal aller retour </t>
  </si>
  <si>
    <t xml:space="preserve">Transport bureau aeroport depart mission </t>
  </si>
  <si>
    <t xml:space="preserve">Transport -cmr-ville -cmr-hotel </t>
  </si>
  <si>
    <t>Transport aeroport retour  mission ziguinchor</t>
  </si>
  <si>
    <t xml:space="preserve">Transport bureau assurance -ville aller retour </t>
  </si>
  <si>
    <t>Transport semaine  ( 1 jours )</t>
  </si>
  <si>
    <t>CA-04-18-95</t>
  </si>
  <si>
    <t xml:space="preserve">Transport du semaine 5 jours </t>
  </si>
  <si>
    <t xml:space="preserve">Transport bureau -tribunal aller retour </t>
  </si>
  <si>
    <t>Transport pour ses deplacement de mission (derklé bureau -ziguinchor AIBD -maison )</t>
  </si>
  <si>
    <t>BQ2-04-18-02</t>
  </si>
  <si>
    <t>Droit timbre( frais bancaire )</t>
  </si>
  <si>
    <t xml:space="preserve">Achat telephone sumsug core prime  pour la comptable +frais de livraison </t>
  </si>
  <si>
    <t>Regularisation impots dues  1 ere tranche (de 2017 en avril 2018  montant )</t>
  </si>
  <si>
    <t xml:space="preserve">pas de reçu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</si>
</sst>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  <numFmt numFmtId="172" formatCode="_-* #,##0.0\ _€_-;\-* #,##0.0\ _€_-;_-* &quot;-&quot;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i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0" fontId="9" fillId="0" borderId="0" xfId="0" applyNumberFormat="1" applyFont="1" applyFill="1" applyBorder="1" applyAlignment="1">
      <alignment horizontal="left" vertical="center"/>
    </xf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10" fillId="2" borderId="0" xfId="0" applyFont="1" applyFill="1" applyBorder="1"/>
    <xf numFmtId="165" fontId="11" fillId="0" borderId="0" xfId="1" applyNumberFormat="1" applyFont="1" applyBorder="1"/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3" fontId="6" fillId="9" borderId="1" xfId="0" applyNumberFormat="1" applyFont="1" applyFill="1" applyBorder="1"/>
    <xf numFmtId="165" fontId="6" fillId="9" borderId="1" xfId="1" applyNumberFormat="1" applyFont="1" applyFill="1" applyBorder="1"/>
    <xf numFmtId="3" fontId="6" fillId="9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0" fillId="0" borderId="1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5" fontId="4" fillId="0" borderId="0" xfId="1" applyNumberFormat="1" applyFont="1" applyFill="1"/>
    <xf numFmtId="165" fontId="10" fillId="0" borderId="0" xfId="1" applyNumberFormat="1" applyFont="1" applyFill="1"/>
    <xf numFmtId="165" fontId="1" fillId="0" borderId="0" xfId="1" applyNumberFormat="1" applyFont="1" applyFill="1"/>
    <xf numFmtId="165" fontId="11" fillId="0" borderId="0" xfId="1" applyNumberFormat="1" applyFont="1" applyFill="1" applyBorder="1"/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0" fillId="12" borderId="6" xfId="0" applyFont="1" applyFill="1" applyBorder="1" applyAlignment="1"/>
    <xf numFmtId="0" fontId="10" fillId="12" borderId="0" xfId="0" applyFont="1" applyFill="1" applyBorder="1" applyAlignment="1"/>
    <xf numFmtId="17" fontId="11" fillId="13" borderId="10" xfId="0" applyNumberFormat="1" applyFont="1" applyFill="1" applyBorder="1" applyAlignment="1"/>
    <xf numFmtId="0" fontId="10" fillId="12" borderId="4" xfId="0" applyFont="1" applyFill="1" applyBorder="1" applyAlignment="1"/>
    <xf numFmtId="0" fontId="10" fillId="14" borderId="12" xfId="0" applyFont="1" applyFill="1" applyBorder="1" applyAlignment="1"/>
    <xf numFmtId="3" fontId="13" fillId="14" borderId="16" xfId="0" applyNumberFormat="1" applyFont="1" applyFill="1" applyBorder="1" applyAlignment="1"/>
    <xf numFmtId="3" fontId="10" fillId="14" borderId="16" xfId="0" applyNumberFormat="1" applyFont="1" applyFill="1" applyBorder="1" applyAlignment="1"/>
    <xf numFmtId="3" fontId="11" fillId="14" borderId="16" xfId="0" applyNumberFormat="1" applyFont="1" applyFill="1" applyBorder="1" applyAlignment="1"/>
    <xf numFmtId="168" fontId="11" fillId="14" borderId="16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1" fillId="12" borderId="6" xfId="0" applyFont="1" applyFill="1" applyBorder="1" applyAlignment="1"/>
    <xf numFmtId="0" fontId="11" fillId="15" borderId="0" xfId="0" applyFont="1" applyFill="1" applyBorder="1" applyAlignment="1"/>
    <xf numFmtId="3" fontId="2" fillId="15" borderId="10" xfId="0" applyNumberFormat="1" applyFont="1" applyFill="1" applyBorder="1" applyAlignment="1"/>
    <xf numFmtId="0" fontId="2" fillId="0" borderId="0" xfId="0" applyFont="1" applyAlignment="1"/>
    <xf numFmtId="0" fontId="10" fillId="12" borderId="8" xfId="0" applyFont="1" applyFill="1" applyBorder="1" applyAlignment="1"/>
    <xf numFmtId="0" fontId="10" fillId="16" borderId="13" xfId="0" applyFont="1" applyFill="1" applyBorder="1" applyAlignment="1"/>
    <xf numFmtId="3" fontId="14" fillId="16" borderId="17" xfId="0" applyNumberFormat="1" applyFont="1" applyFill="1" applyBorder="1" applyAlignment="1"/>
    <xf numFmtId="3" fontId="15" fillId="16" borderId="17" xfId="0" applyNumberFormat="1" applyFont="1" applyFill="1" applyBorder="1" applyAlignment="1"/>
    <xf numFmtId="3" fontId="11" fillId="16" borderId="17" xfId="0" applyNumberFormat="1" applyFont="1" applyFill="1" applyBorder="1" applyAlignment="1"/>
    <xf numFmtId="3" fontId="11" fillId="14" borderId="10" xfId="0" applyNumberFormat="1" applyFont="1" applyFill="1" applyBorder="1" applyAlignment="1"/>
    <xf numFmtId="3" fontId="10" fillId="14" borderId="10" xfId="0" applyNumberFormat="1" applyFont="1" applyFill="1" applyBorder="1" applyAlignment="1"/>
    <xf numFmtId="3" fontId="15" fillId="14" borderId="10" xfId="0" applyNumberFormat="1" applyFont="1" applyFill="1" applyBorder="1" applyAlignment="1"/>
    <xf numFmtId="3" fontId="15" fillId="15" borderId="10" xfId="0" applyNumberFormat="1" applyFont="1" applyFill="1" applyBorder="1" applyAlignment="1"/>
    <xf numFmtId="0" fontId="0" fillId="0" borderId="0" xfId="0" applyFont="1" applyAlignment="1"/>
    <xf numFmtId="3" fontId="0" fillId="14" borderId="10" xfId="0" applyNumberFormat="1" applyFill="1" applyBorder="1" applyAlignment="1"/>
    <xf numFmtId="3" fontId="11" fillId="15" borderId="10" xfId="0" applyNumberFormat="1" applyFont="1" applyFill="1" applyBorder="1" applyAlignment="1"/>
    <xf numFmtId="3" fontId="11" fillId="16" borderId="10" xfId="0" applyNumberFormat="1" applyFont="1" applyFill="1" applyBorder="1" applyAlignment="1"/>
    <xf numFmtId="168" fontId="11" fillId="14" borderId="16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168" fontId="11" fillId="14" borderId="10" xfId="1" applyNumberFormat="1" applyFont="1" applyFill="1" applyBorder="1" applyAlignment="1">
      <alignment vertical="center"/>
    </xf>
    <xf numFmtId="0" fontId="2" fillId="0" borderId="1" xfId="0" applyFont="1" applyFill="1" applyBorder="1"/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14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166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 applyAlignment="1"/>
    <xf numFmtId="0" fontId="6" fillId="9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0" fillId="0" borderId="18" xfId="0" applyFont="1" applyFill="1" applyBorder="1" applyAlignment="1">
      <alignment horizontal="left" vertical="center"/>
    </xf>
    <xf numFmtId="165" fontId="10" fillId="0" borderId="1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10" fillId="2" borderId="1" xfId="0" applyFont="1" applyFill="1" applyBorder="1"/>
    <xf numFmtId="165" fontId="10" fillId="2" borderId="1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Font="1"/>
    <xf numFmtId="0" fontId="20" fillId="0" borderId="1" xfId="0" applyFont="1" applyBorder="1"/>
    <xf numFmtId="0" fontId="19" fillId="0" borderId="0" xfId="0" applyFont="1"/>
    <xf numFmtId="0" fontId="20" fillId="0" borderId="1" xfId="0" applyFont="1" applyBorder="1" applyAlignment="1">
      <alignment horizontal="center"/>
    </xf>
    <xf numFmtId="166" fontId="20" fillId="0" borderId="1" xfId="1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/>
    <xf numFmtId="3" fontId="19" fillId="2" borderId="1" xfId="0" applyNumberFormat="1" applyFont="1" applyFill="1" applyBorder="1"/>
    <xf numFmtId="0" fontId="19" fillId="2" borderId="0" xfId="0" applyFont="1" applyFill="1"/>
    <xf numFmtId="14" fontId="0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166" fontId="2" fillId="2" borderId="1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0" fillId="0" borderId="18" xfId="1" applyNumberFormat="1" applyFont="1" applyFill="1" applyBorder="1" applyAlignment="1">
      <alignment horizontal="center" vertical="center"/>
    </xf>
    <xf numFmtId="169" fontId="21" fillId="17" borderId="20" xfId="0" applyNumberFormat="1" applyFont="1" applyFill="1" applyBorder="1" applyAlignment="1">
      <alignment horizontal="center" vertical="center" wrapText="1"/>
    </xf>
    <xf numFmtId="169" fontId="21" fillId="17" borderId="21" xfId="0" applyNumberFormat="1" applyFont="1" applyFill="1" applyBorder="1" applyAlignment="1">
      <alignment horizontal="center" vertical="center" wrapText="1"/>
    </xf>
    <xf numFmtId="3" fontId="21" fillId="17" borderId="21" xfId="0" applyNumberFormat="1" applyFont="1" applyFill="1" applyBorder="1" applyAlignment="1">
      <alignment horizontal="center" vertical="center" wrapText="1"/>
    </xf>
    <xf numFmtId="170" fontId="21" fillId="17" borderId="22" xfId="0" applyNumberFormat="1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left" vertical="center" wrapText="1"/>
    </xf>
    <xf numFmtId="171" fontId="21" fillId="18" borderId="1" xfId="0" applyNumberFormat="1" applyFont="1" applyFill="1" applyBorder="1" applyAlignment="1">
      <alignment vertical="center" wrapText="1"/>
    </xf>
    <xf numFmtId="3" fontId="21" fillId="18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49" fontId="22" fillId="0" borderId="23" xfId="0" applyNumberFormat="1" applyFont="1" applyBorder="1" applyAlignment="1">
      <alignment vertical="top" wrapText="1"/>
    </xf>
    <xf numFmtId="3" fontId="22" fillId="0" borderId="1" xfId="0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171" fontId="22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2" fillId="0" borderId="15" xfId="0" applyNumberFormat="1" applyFont="1" applyBorder="1" applyAlignment="1">
      <alignment vertical="center" wrapText="1"/>
    </xf>
    <xf numFmtId="3" fontId="21" fillId="18" borderId="23" xfId="0" applyNumberFormat="1" applyFont="1" applyFill="1" applyBorder="1" applyAlignment="1">
      <alignment vertical="top" wrapText="1"/>
    </xf>
    <xf numFmtId="3" fontId="21" fillId="18" borderId="1" xfId="0" applyNumberFormat="1" applyFont="1" applyFill="1" applyBorder="1" applyAlignment="1">
      <alignment vertical="top" wrapText="1"/>
    </xf>
    <xf numFmtId="3" fontId="21" fillId="0" borderId="1" xfId="0" applyNumberFormat="1" applyFont="1" applyBorder="1" applyAlignment="1">
      <alignment vertical="top" wrapText="1"/>
    </xf>
    <xf numFmtId="3" fontId="22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8" borderId="23" xfId="0" applyNumberFormat="1" applyFont="1" applyFill="1" applyBorder="1"/>
    <xf numFmtId="3" fontId="6" fillId="18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2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3" fillId="0" borderId="25" xfId="0" applyFont="1" applyBorder="1"/>
    <xf numFmtId="3" fontId="23" fillId="0" borderId="26" xfId="0" applyNumberFormat="1" applyFont="1" applyBorder="1"/>
    <xf numFmtId="43" fontId="19" fillId="2" borderId="1" xfId="1" applyFont="1" applyFill="1" applyBorder="1" applyAlignment="1">
      <alignment horizontal="center"/>
    </xf>
    <xf numFmtId="43" fontId="19" fillId="2" borderId="1" xfId="1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165" fontId="4" fillId="0" borderId="0" xfId="0" applyNumberFormat="1" applyFont="1"/>
    <xf numFmtId="165" fontId="23" fillId="0" borderId="0" xfId="1" applyNumberFormat="1" applyFont="1" applyFill="1"/>
    <xf numFmtId="165" fontId="9" fillId="0" borderId="0" xfId="1" applyNumberFormat="1" applyFont="1" applyFill="1"/>
    <xf numFmtId="165" fontId="9" fillId="0" borderId="0" xfId="1" applyNumberFormat="1" applyFont="1" applyFill="1" applyAlignment="1"/>
    <xf numFmtId="0" fontId="9" fillId="0" borderId="0" xfId="0" applyFont="1" applyFill="1" applyBorder="1"/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18" fillId="0" borderId="0" xfId="0" applyFont="1" applyAlignment="1"/>
    <xf numFmtId="17" fontId="25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Border="1" applyAlignme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1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1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2" fillId="0" borderId="0" xfId="0" applyFont="1" applyAlignment="1"/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3" fillId="0" borderId="0" xfId="0" applyFont="1" applyAlignment="1"/>
    <xf numFmtId="0" fontId="34" fillId="0" borderId="0" xfId="0" applyFont="1" applyAlignment="1">
      <alignment vertical="center"/>
    </xf>
    <xf numFmtId="0" fontId="34" fillId="0" borderId="0" xfId="0" applyFont="1" applyAlignment="1"/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7" fontId="11" fillId="13" borderId="10" xfId="0" applyNumberFormat="1" applyFont="1" applyFill="1" applyBorder="1" applyAlignment="1">
      <alignment wrapText="1"/>
    </xf>
    <xf numFmtId="43" fontId="0" fillId="0" borderId="0" xfId="1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3" fontId="30" fillId="0" borderId="1" xfId="0" applyNumberFormat="1" applyFont="1" applyBorder="1" applyAlignment="1">
      <alignment vertical="center"/>
    </xf>
    <xf numFmtId="3" fontId="40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0" fillId="0" borderId="43" xfId="0" applyNumberFormat="1" applyFont="1" applyBorder="1" applyAlignment="1">
      <alignment vertical="center"/>
    </xf>
    <xf numFmtId="3" fontId="40" fillId="0" borderId="10" xfId="0" applyNumberFormat="1" applyFont="1" applyBorder="1" applyAlignment="1">
      <alignment vertical="center"/>
    </xf>
    <xf numFmtId="3" fontId="40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0" fillId="0" borderId="45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4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4" fillId="0" borderId="0" xfId="0" applyNumberFormat="1" applyFont="1" applyAlignment="1">
      <alignment vertical="center"/>
    </xf>
    <xf numFmtId="14" fontId="39" fillId="0" borderId="33" xfId="0" applyNumberFormat="1" applyFont="1" applyBorder="1" applyAlignment="1">
      <alignment horizontal="center" vertical="center"/>
    </xf>
    <xf numFmtId="14" fontId="42" fillId="0" borderId="0" xfId="0" applyNumberFormat="1" applyFon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166" fontId="0" fillId="0" borderId="1" xfId="1" applyNumberFormat="1" applyFont="1" applyBorder="1"/>
    <xf numFmtId="0" fontId="43" fillId="0" borderId="0" xfId="0" applyFont="1" applyAlignment="1">
      <alignment horizontal="center"/>
    </xf>
    <xf numFmtId="0" fontId="4" fillId="2" borderId="0" xfId="0" applyFont="1" applyFill="1" applyBorder="1"/>
    <xf numFmtId="0" fontId="7" fillId="2" borderId="1" xfId="0" applyFont="1" applyFill="1" applyBorder="1" applyAlignment="1">
      <alignment horizontal="left"/>
    </xf>
    <xf numFmtId="165" fontId="7" fillId="2" borderId="1" xfId="1" applyNumberFormat="1" applyFont="1" applyFill="1" applyBorder="1" applyAlignment="1"/>
    <xf numFmtId="14" fontId="7" fillId="2" borderId="1" xfId="0" applyNumberFormat="1" applyFont="1" applyFill="1" applyBorder="1" applyAlignment="1">
      <alignment horizontal="left"/>
    </xf>
    <xf numFmtId="3" fontId="4" fillId="2" borderId="0" xfId="0" applyNumberFormat="1" applyFont="1" applyFill="1"/>
    <xf numFmtId="0" fontId="10" fillId="2" borderId="1" xfId="0" applyFont="1" applyFill="1" applyBorder="1" applyAlignment="1">
      <alignment horizontal="center"/>
    </xf>
    <xf numFmtId="43" fontId="0" fillId="0" borderId="36" xfId="1" applyFont="1" applyBorder="1" applyAlignment="1">
      <alignment vertical="center"/>
    </xf>
    <xf numFmtId="0" fontId="4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4" fontId="7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/>
    <xf numFmtId="43" fontId="4" fillId="2" borderId="0" xfId="1" applyFont="1" applyFill="1"/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2" borderId="1" xfId="1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Fill="1" applyBorder="1"/>
    <xf numFmtId="165" fontId="23" fillId="5" borderId="1" xfId="3" applyNumberFormat="1" applyFont="1" applyFill="1" applyBorder="1" applyAlignment="1">
      <alignment horizontal="center"/>
    </xf>
    <xf numFmtId="43" fontId="2" fillId="0" borderId="0" xfId="0" applyNumberFormat="1" applyFont="1"/>
    <xf numFmtId="0" fontId="1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9" fillId="0" borderId="1" xfId="0" applyFont="1" applyBorder="1"/>
    <xf numFmtId="14" fontId="0" fillId="0" borderId="1" xfId="0" applyNumberFormat="1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0" fontId="0" fillId="0" borderId="1" xfId="0" applyFont="1" applyBorder="1"/>
    <xf numFmtId="166" fontId="19" fillId="0" borderId="1" xfId="0" applyNumberFormat="1" applyFont="1" applyBorder="1"/>
    <xf numFmtId="165" fontId="7" fillId="2" borderId="1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left"/>
    </xf>
    <xf numFmtId="43" fontId="7" fillId="2" borderId="1" xfId="1" applyFont="1" applyFill="1" applyBorder="1"/>
    <xf numFmtId="0" fontId="10" fillId="0" borderId="53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19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6" fillId="2" borderId="0" xfId="0" applyFont="1" applyFill="1"/>
    <xf numFmtId="172" fontId="0" fillId="0" borderId="0" xfId="0" applyNumberFormat="1"/>
    <xf numFmtId="43" fontId="22" fillId="0" borderId="1" xfId="1" applyFont="1" applyBorder="1" applyAlignment="1">
      <alignment vertical="top" wrapText="1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left"/>
    </xf>
    <xf numFmtId="165" fontId="19" fillId="2" borderId="1" xfId="1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right"/>
    </xf>
    <xf numFmtId="165" fontId="18" fillId="2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right"/>
    </xf>
    <xf numFmtId="43" fontId="18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0" fillId="0" borderId="15" xfId="0" applyBorder="1"/>
    <xf numFmtId="0" fontId="2" fillId="0" borderId="15" xfId="0" applyFont="1" applyFill="1" applyBorder="1"/>
    <xf numFmtId="14" fontId="18" fillId="2" borderId="1" xfId="0" applyNumberFormat="1" applyFont="1" applyFill="1" applyBorder="1" applyAlignment="1">
      <alignment horizontal="right"/>
    </xf>
    <xf numFmtId="0" fontId="0" fillId="0" borderId="6" xfId="0" applyFill="1" applyBorder="1"/>
    <xf numFmtId="165" fontId="2" fillId="2" borderId="1" xfId="1" applyNumberFormat="1" applyFont="1" applyFill="1" applyBorder="1" applyAlignment="1">
      <alignment horizontal="center"/>
    </xf>
    <xf numFmtId="0" fontId="0" fillId="2" borderId="15" xfId="0" applyFill="1" applyBorder="1"/>
    <xf numFmtId="0" fontId="2" fillId="2" borderId="10" xfId="1" applyNumberFormat="1" applyFont="1" applyFill="1" applyBorder="1" applyAlignment="1">
      <alignment horizontal="left" vertical="center"/>
    </xf>
    <xf numFmtId="14" fontId="0" fillId="0" borderId="15" xfId="0" applyNumberFormat="1" applyBorder="1"/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0" fontId="0" fillId="0" borderId="4" xfId="0" applyBorder="1"/>
    <xf numFmtId="43" fontId="7" fillId="2" borderId="1" xfId="1" applyFont="1" applyFill="1" applyBorder="1" applyAlignment="1"/>
    <xf numFmtId="0" fontId="47" fillId="2" borderId="1" xfId="0" applyFont="1" applyFill="1" applyBorder="1" applyAlignment="1">
      <alignment horizontal="left" readingOrder="1"/>
    </xf>
    <xf numFmtId="166" fontId="47" fillId="0" borderId="1" xfId="1" applyNumberFormat="1" applyFont="1" applyFill="1" applyBorder="1" applyAlignment="1">
      <alignment horizontal="left"/>
    </xf>
    <xf numFmtId="0" fontId="47" fillId="0" borderId="1" xfId="0" applyFont="1" applyFill="1" applyBorder="1"/>
    <xf numFmtId="0" fontId="18" fillId="2" borderId="1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2" borderId="10" xfId="0" applyFill="1" applyBorder="1"/>
    <xf numFmtId="14" fontId="19" fillId="2" borderId="1" xfId="0" applyNumberFormat="1" applyFont="1" applyFill="1" applyBorder="1" applyAlignment="1">
      <alignment horizontal="right" vertical="top"/>
    </xf>
    <xf numFmtId="0" fontId="2" fillId="2" borderId="27" xfId="0" applyFont="1" applyFill="1" applyBorder="1" applyAlignment="1">
      <alignment horizontal="center"/>
    </xf>
    <xf numFmtId="0" fontId="19" fillId="2" borderId="1" xfId="0" applyFont="1" applyFill="1" applyBorder="1"/>
    <xf numFmtId="0" fontId="2" fillId="0" borderId="27" xfId="0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right" vertical="top"/>
    </xf>
    <xf numFmtId="0" fontId="18" fillId="2" borderId="1" xfId="0" applyFont="1" applyFill="1" applyBorder="1"/>
    <xf numFmtId="0" fontId="2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9" xfId="0" applyFont="1" applyFill="1" applyBorder="1" applyAlignment="1">
      <alignment horizontal="center"/>
    </xf>
    <xf numFmtId="14" fontId="19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/>
    </xf>
    <xf numFmtId="165" fontId="19" fillId="0" borderId="1" xfId="1" applyNumberFormat="1" applyFont="1" applyBorder="1" applyAlignment="1">
      <alignment horizontal="center"/>
    </xf>
    <xf numFmtId="14" fontId="0" fillId="2" borderId="1" xfId="0" applyNumberFormat="1" applyFill="1" applyBorder="1" applyAlignment="1">
      <alignment horizontal="right" vertical="top"/>
    </xf>
    <xf numFmtId="165" fontId="0" fillId="2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5" fillId="2" borderId="1" xfId="0" applyFont="1" applyFill="1" applyBorder="1"/>
    <xf numFmtId="166" fontId="19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/>
    <xf numFmtId="43" fontId="0" fillId="0" borderId="1" xfId="1" applyFont="1" applyBorder="1"/>
    <xf numFmtId="166" fontId="20" fillId="2" borderId="1" xfId="1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3" fontId="10" fillId="2" borderId="1" xfId="0" applyNumberFormat="1" applyFont="1" applyFill="1" applyBorder="1"/>
    <xf numFmtId="165" fontId="11" fillId="2" borderId="1" xfId="0" applyNumberFormat="1" applyFont="1" applyFill="1" applyBorder="1" applyAlignment="1">
      <alignment horizontal="center"/>
    </xf>
    <xf numFmtId="4" fontId="0" fillId="0" borderId="0" xfId="0" applyNumberFormat="1" applyAlignment="1"/>
    <xf numFmtId="43" fontId="7" fillId="2" borderId="1" xfId="1" applyFont="1" applyFill="1" applyBorder="1" applyAlignment="1">
      <alignment horizontal="right"/>
    </xf>
    <xf numFmtId="43" fontId="7" fillId="0" borderId="1" xfId="1" applyFont="1" applyFill="1" applyBorder="1" applyAlignment="1"/>
    <xf numFmtId="14" fontId="4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19" fillId="2" borderId="1" xfId="0" applyFont="1" applyFill="1" applyBorder="1" applyAlignment="1"/>
    <xf numFmtId="43" fontId="19" fillId="2" borderId="1" xfId="1" applyFont="1" applyFill="1" applyBorder="1" applyAlignment="1">
      <alignment horizontal="left"/>
    </xf>
    <xf numFmtId="43" fontId="19" fillId="2" borderId="1" xfId="1" applyFont="1" applyFill="1" applyBorder="1"/>
    <xf numFmtId="172" fontId="4" fillId="0" borderId="0" xfId="0" applyNumberFormat="1" applyFont="1"/>
    <xf numFmtId="165" fontId="22" fillId="0" borderId="1" xfId="1" applyNumberFormat="1" applyFont="1" applyBorder="1" applyAlignment="1">
      <alignment vertical="top" wrapText="1"/>
    </xf>
    <xf numFmtId="3" fontId="19" fillId="2" borderId="1" xfId="0" applyNumberFormat="1" applyFont="1" applyFill="1" applyBorder="1" applyAlignment="1">
      <alignment horizontal="left"/>
    </xf>
    <xf numFmtId="0" fontId="19" fillId="0" borderId="1" xfId="0" applyFont="1" applyBorder="1" applyAlignment="1"/>
    <xf numFmtId="43" fontId="19" fillId="0" borderId="1" xfId="1" applyFont="1" applyBorder="1" applyAlignment="1">
      <alignment horizontal="left"/>
    </xf>
    <xf numFmtId="14" fontId="19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14" fontId="7" fillId="2" borderId="1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14" fontId="19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14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43" fontId="2" fillId="2" borderId="16" xfId="1" applyFont="1" applyFill="1" applyBorder="1" applyAlignment="1">
      <alignment horizontal="center"/>
    </xf>
    <xf numFmtId="165" fontId="2" fillId="2" borderId="1" xfId="1" applyNumberFormat="1" applyFont="1" applyFill="1" applyBorder="1"/>
    <xf numFmtId="14" fontId="20" fillId="0" borderId="1" xfId="0" applyNumberFormat="1" applyFont="1" applyBorder="1"/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center"/>
    </xf>
    <xf numFmtId="3" fontId="19" fillId="2" borderId="10" xfId="0" applyNumberFormat="1" applyFont="1" applyFill="1" applyBorder="1" applyAlignment="1">
      <alignment horizontal="center"/>
    </xf>
    <xf numFmtId="3" fontId="19" fillId="2" borderId="17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19" fillId="2" borderId="4" xfId="0" applyNumberFormat="1" applyFont="1" applyFill="1" applyBorder="1" applyAlignment="1">
      <alignment horizontal="center"/>
    </xf>
    <xf numFmtId="3" fontId="19" fillId="2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12" fillId="10" borderId="0" xfId="0" applyFont="1" applyFill="1" applyAlignment="1">
      <alignment horizontal="center"/>
    </xf>
    <xf numFmtId="0" fontId="11" fillId="11" borderId="12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</cellXfs>
  <cellStyles count="9">
    <cellStyle name="Comma 3" xfId="3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19</xdr:row>
      <xdr:rowOff>0</xdr:rowOff>
    </xdr:from>
    <xdr:to>
      <xdr:col>7</xdr:col>
      <xdr:colOff>190500</xdr:colOff>
      <xdr:row>20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19</xdr:row>
      <xdr:rowOff>0</xdr:rowOff>
    </xdr:from>
    <xdr:to>
      <xdr:col>7</xdr:col>
      <xdr:colOff>704850</xdr:colOff>
      <xdr:row>20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25</xdr:row>
      <xdr:rowOff>0</xdr:rowOff>
    </xdr:from>
    <xdr:to>
      <xdr:col>7</xdr:col>
      <xdr:colOff>190500</xdr:colOff>
      <xdr:row>25</xdr:row>
      <xdr:rowOff>228600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25</xdr:row>
      <xdr:rowOff>0</xdr:rowOff>
    </xdr:from>
    <xdr:to>
      <xdr:col>7</xdr:col>
      <xdr:colOff>704850</xdr:colOff>
      <xdr:row>25</xdr:row>
      <xdr:rowOff>209550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25</xdr:row>
      <xdr:rowOff>0</xdr:rowOff>
    </xdr:from>
    <xdr:to>
      <xdr:col>7</xdr:col>
      <xdr:colOff>190500</xdr:colOff>
      <xdr:row>25</xdr:row>
      <xdr:rowOff>228600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25</xdr:row>
      <xdr:rowOff>0</xdr:rowOff>
    </xdr:from>
    <xdr:to>
      <xdr:col>7</xdr:col>
      <xdr:colOff>704850</xdr:colOff>
      <xdr:row>25</xdr:row>
      <xdr:rowOff>209550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eur.DESKTOP-SSSBQCI/Desktop/SALF%20Finance%204%20Avril%2018%201.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eur.DESKTOP-SSSBQCI/Desktop/SALF%20Finance%204%20Avril%2018%201.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259.584679629632" createdVersion="5" refreshedVersion="5" minRefreshableVersion="3" recordCount="187">
  <cacheSource type="worksheet">
    <worksheetSource ref="A4:I191" sheet="DATA AVRIL 18" r:id="rId2"/>
  </cacheSource>
  <cacheFields count="9">
    <cacheField name="Date" numFmtId="14">
      <sharedItems containsNonDate="0" containsDate="1" containsString="0" containsBlank="1" minDate="2018-05-02T00:00:00" maxDate="2018-06-01T00:00:00" count="21">
        <d v="2018-05-02T00:00:00"/>
        <d v="2018-05-03T00:00:00"/>
        <d v="2018-05-04T00:00:00"/>
        <d v="2018-05-07T00:00:00"/>
        <d v="2018-05-08T00:00:00"/>
        <d v="2018-05-09T00:00:00"/>
        <d v="2018-05-14T00:00:00"/>
        <d v="2018-05-15T00:00:00"/>
        <d v="2018-05-16T00:00:00"/>
        <d v="2018-05-18T00:00:00"/>
        <d v="2018-05-23T00:00:00"/>
        <d v="2018-05-24T00:00:00"/>
        <d v="2018-05-25T00:00:00"/>
        <d v="2018-05-30T00:00:00"/>
        <d v="2018-05-31T00:00:00"/>
        <d v="2018-05-21T00:00:00"/>
        <d v="2018-05-29T00:00:00"/>
        <d v="2018-05-22T00:00:00"/>
        <d v="2018-05-11T00:00:00"/>
        <d v="2018-05-17T00:00:00"/>
        <m/>
      </sharedItems>
    </cacheField>
    <cacheField name="Détails" numFmtId="0">
      <sharedItems containsBlank="1"/>
    </cacheField>
    <cacheField name="Type de dépenses" numFmtId="0">
      <sharedItems containsBlank="1" count="12">
        <s v="Travel Subsistence"/>
        <s v="Jail Visit"/>
        <s v="Personnel"/>
        <s v="Office materials"/>
        <s v="Telephone"/>
        <s v="Internet"/>
        <s v="Bank Fees"/>
        <s v="Services"/>
        <s v="Rent &amp;Utilities"/>
        <s v="Trust Building"/>
        <s v="Transport"/>
        <m/>
      </sharedItems>
    </cacheField>
    <cacheField name="Department " numFmtId="0">
      <sharedItems containsBlank="1" count="6">
        <s v="Investigation"/>
        <s v="Legal"/>
        <s v="Team Building"/>
        <s v="Office"/>
        <s v="Management"/>
        <m/>
      </sharedItems>
    </cacheField>
    <cacheField name="depenses en CFA " numFmtId="0">
      <sharedItems containsString="0" containsBlank="1" containsNumber="1" containsInteger="1" minValue="-48000" maxValue="5000000"/>
    </cacheField>
    <cacheField name="depenses en $" numFmtId="43">
      <sharedItems containsNonDate="0" containsString="0" containsBlank="1" count="1">
        <m/>
      </sharedItems>
    </cacheField>
    <cacheField name="Taux de change $ " numFmtId="43">
      <sharedItems containsNonDate="0" containsString="0" containsBlank="1" count="1">
        <m/>
      </sharedItems>
    </cacheField>
    <cacheField name="nom" numFmtId="0">
      <sharedItems containsBlank="1" count="30">
        <s v="E4"/>
        <s v="sekou"/>
        <s v="cecile"/>
        <s v="E7"/>
        <s v="Khady "/>
        <s v="SGBS1"/>
        <s v="SGBS2"/>
        <s v="E10"/>
        <s v="E9"/>
        <s v="E11"/>
        <s v="Maktar"/>
        <s v="charlotte "/>
        <s v="Bassirou"/>
        <m/>
        <s v="Charlotte" u="1"/>
        <s v="Seydou" u="1"/>
        <s v="Macktar" u="1"/>
        <s v="SALF 2017" u="1"/>
        <s v="Maktar " u="1"/>
        <s v="Séckou" u="1"/>
        <s v="Cécile " u="1"/>
        <s v="SGBS" u="1"/>
        <s v="Chartotte" u="1"/>
        <s v="Mathieu " u="1"/>
        <s v="Danielle" u="1"/>
        <s v="Seckou" u="1"/>
        <s v="Cécile" u="1"/>
        <s v="michel" u="1"/>
        <s v="SGBS-2" u="1"/>
        <s v="Bassirou " u="1"/>
      </sharedItems>
    </cacheField>
    <cacheField name="donor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istrateur" refreshedDate="43259.58607164352" createdVersion="5" refreshedVersion="5" minRefreshableVersion="3" recordCount="187">
  <cacheSource type="worksheet">
    <worksheetSource ref="A4:I191" sheet="DATA AVRIL 18" r:id="rId2"/>
  </cacheSource>
  <cacheFields count="9">
    <cacheField name="Date" numFmtId="14">
      <sharedItems containsNonDate="0" containsDate="1" containsString="0" containsBlank="1" minDate="2018-05-02T00:00:00" maxDate="2018-06-01T00:00:00"/>
    </cacheField>
    <cacheField name="Détails" numFmtId="0">
      <sharedItems containsBlank="1"/>
    </cacheField>
    <cacheField name="Type de dépenses" numFmtId="0">
      <sharedItems containsBlank="1" count="39">
        <s v="Travel Subsistence"/>
        <s v="Jail Visit"/>
        <s v="Personnel"/>
        <s v="Office materials"/>
        <s v="Telephone"/>
        <s v="Internet"/>
        <s v="Bank Fees"/>
        <s v="Services"/>
        <s v="Rent &amp;Utilities"/>
        <s v="Trust Building"/>
        <s v="Transport"/>
        <m/>
        <s v="Transfert fees" u="1"/>
        <s v="Téléphone" u="1"/>
        <s v="Bonus" u="1"/>
        <s v="ticket péage" u="1"/>
        <s v="travel busistance" u="1"/>
        <s v="Office materiels" u="1"/>
        <s v="ticket parking" u="1"/>
        <s v="Court Fees" u="1"/>
        <s v="Travel subsitence " u="1"/>
        <s v="transport inter ville " u="1"/>
        <s v="Rent &amp; Utilities" u="1"/>
        <s v="Transports" u="1"/>
        <s v="Service" u="1"/>
        <s v="Publications" u="1"/>
        <s v=" transport" u="1"/>
        <s v="Rent &amp; utilities " u="1"/>
        <s v="lawyer fees" u="1"/>
        <s v="Transfer fees" u="1"/>
        <s v="Trust building " u="1"/>
        <s v="Lawyer Fess" u="1"/>
        <s v="trust bulding" u="1"/>
        <s v="bank" u="1"/>
        <s v="Flight" u="1"/>
        <s v="Equipement" u="1"/>
        <s v="Office materiel" u="1"/>
        <s v="Travel Expenses" u="1"/>
        <s v="transport " u="1"/>
      </sharedItems>
    </cacheField>
    <cacheField name="Department " numFmtId="0">
      <sharedItems containsBlank="1" count="12">
        <s v="Investigation"/>
        <s v="Legal"/>
        <s v="Team Building"/>
        <s v="Office"/>
        <s v="Management"/>
        <m/>
        <s v="Media" u="1"/>
        <s v="Investigation " u="1"/>
        <s v="central coord unit" u="1"/>
        <s v="Team bulding" u="1"/>
        <s v="Opération" u="1"/>
        <s v="CCU" u="1"/>
      </sharedItems>
    </cacheField>
    <cacheField name="depenses en CFA " numFmtId="0">
      <sharedItems containsString="0" containsBlank="1" containsNumber="1" containsInteger="1" minValue="-48000" maxValue="5000000"/>
    </cacheField>
    <cacheField name="depenses en $" numFmtId="43">
      <sharedItems containsNonDate="0" containsString="0" containsBlank="1"/>
    </cacheField>
    <cacheField name="Taux de change $ " numFmtId="43">
      <sharedItems containsNonDate="0" containsString="0" containsBlank="1"/>
    </cacheField>
    <cacheField name="nom" numFmtId="0">
      <sharedItems containsBlank="1" count="30">
        <s v="E4"/>
        <s v="sekou"/>
        <s v="cecile"/>
        <s v="E7"/>
        <s v="Khady "/>
        <s v="SGBS1"/>
        <s v="SGBS2"/>
        <s v="E10"/>
        <s v="E9"/>
        <s v="E11"/>
        <s v="Maktar"/>
        <s v="charlotte "/>
        <s v="Bassirou"/>
        <m/>
        <s v="Charlotte" u="1"/>
        <s v="Seydou" u="1"/>
        <s v="Macktar" u="1"/>
        <s v="SALF 2017" u="1"/>
        <s v="Maktar " u="1"/>
        <s v="Séckou" u="1"/>
        <s v="Cécile " u="1"/>
        <s v="SGBS" u="1"/>
        <s v="Chartotte" u="1"/>
        <s v="Mathieu " u="1"/>
        <s v="Danielle" u="1"/>
        <s v="Seckou" u="1"/>
        <s v="Cécile" u="1"/>
        <s v="michel" u="1"/>
        <s v="SGBS-2" u="1"/>
        <s v="Bassirou " u="1"/>
      </sharedItems>
    </cacheField>
    <cacheField name="donor" numFmtId="0">
      <sharedItems containsNonDate="0" containsBlank="1" count="4">
        <m/>
        <s v="wildcat" u="1"/>
        <s v="USFWS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x v="0"/>
    <s v="Annulation hebergement fevrierE4 (doublon sa été enregistré 2 fois dans le meme mois voir rapport fevrier )"/>
    <x v="0"/>
    <x v="0"/>
    <n v="-48000"/>
    <x v="0"/>
    <x v="0"/>
    <x v="0"/>
    <x v="0"/>
  </r>
  <r>
    <x v="0"/>
    <s v="Jail visit ( boite café +savon ) "/>
    <x v="1"/>
    <x v="1"/>
    <n v="2900"/>
    <x v="0"/>
    <x v="0"/>
    <x v="1"/>
    <x v="0"/>
  </r>
  <r>
    <x v="0"/>
    <s v="Reglement frais journée du travail a badian  (repas+entrée reserve badian +guide+location de voiture pour  visiste )"/>
    <x v="2"/>
    <x v="2"/>
    <n v="345500"/>
    <x v="0"/>
    <x v="0"/>
    <x v="2"/>
    <x v="0"/>
  </r>
  <r>
    <x v="0"/>
    <s v="Reglement location de bus pour aller a badian pour la journée du 01 mai fete du travail"/>
    <x v="2"/>
    <x v="2"/>
    <n v="85000"/>
    <x v="0"/>
    <x v="0"/>
    <x v="3"/>
    <x v="0"/>
  </r>
  <r>
    <x v="0"/>
    <s v="Achat 2 smarthphone sumsung core prime et 3 bank d energie huawei pour le personnel"/>
    <x v="3"/>
    <x v="3"/>
    <n v="230000"/>
    <x v="0"/>
    <x v="0"/>
    <x v="4"/>
    <x v="0"/>
  </r>
  <r>
    <x v="0"/>
    <s v="Reglement seddo 2 eme quinzaine Avril "/>
    <x v="4"/>
    <x v="3"/>
    <n v="207000"/>
    <x v="0"/>
    <x v="0"/>
    <x v="4"/>
    <x v="0"/>
  </r>
  <r>
    <x v="0"/>
    <s v="Reglement facture internet  bureau mars"/>
    <x v="5"/>
    <x v="3"/>
    <n v="64300"/>
    <x v="0"/>
    <x v="0"/>
    <x v="4"/>
    <x v="0"/>
  </r>
  <r>
    <x v="0"/>
    <s v="Reglement facture internet  maison charlotte mars "/>
    <x v="5"/>
    <x v="3"/>
    <n v="29000"/>
    <x v="0"/>
    <x v="0"/>
    <x v="4"/>
    <x v="0"/>
  </r>
  <r>
    <x v="0"/>
    <s v="Frais edition extrait commission"/>
    <x v="6"/>
    <x v="3"/>
    <n v="5850"/>
    <x v="0"/>
    <x v="0"/>
    <x v="5"/>
    <x v="0"/>
  </r>
  <r>
    <x v="0"/>
    <s v="reglement noflaye ( femme de menage du bureau avril )"/>
    <x v="7"/>
    <x v="3"/>
    <n v="43320"/>
    <x v="0"/>
    <x v="0"/>
    <x v="5"/>
    <x v="0"/>
  </r>
  <r>
    <x v="0"/>
    <s v="Reglement location bureau mois de mai ( CNART)"/>
    <x v="8"/>
    <x v="3"/>
    <n v="350000"/>
    <x v="0"/>
    <x v="0"/>
    <x v="5"/>
    <x v="0"/>
  </r>
  <r>
    <x v="0"/>
    <s v="Reglement gardiennage et entretient bureau mois de MAI "/>
    <x v="7"/>
    <x v="3"/>
    <n v="100000"/>
    <x v="0"/>
    <x v="0"/>
    <x v="5"/>
    <x v="0"/>
  </r>
  <r>
    <x v="0"/>
    <s v="Frais edition extrait com"/>
    <x v="6"/>
    <x v="3"/>
    <n v="2925"/>
    <x v="0"/>
    <x v="0"/>
    <x v="6"/>
    <x v="0"/>
  </r>
  <r>
    <x v="1"/>
    <s v="Reglement facture SDE pour la periode de 12/02 /2018 au 12/04/2018"/>
    <x v="8"/>
    <x v="3"/>
    <n v="9661"/>
    <x v="0"/>
    <x v="0"/>
    <x v="4"/>
    <x v="0"/>
  </r>
  <r>
    <x v="1"/>
    <s v="Reglement facture SENELEC pour la periode de 23/01 /2018 AU 27/03/2018"/>
    <x v="8"/>
    <x v="3"/>
    <n v="61310"/>
    <x v="0"/>
    <x v="0"/>
    <x v="4"/>
    <x v="0"/>
  </r>
  <r>
    <x v="1"/>
    <s v="Achat eveloppe GM ET PM 4 paquet "/>
    <x v="3"/>
    <x v="3"/>
    <n v="9000"/>
    <x v="0"/>
    <x v="0"/>
    <x v="4"/>
    <x v="0"/>
  </r>
  <r>
    <x v="1"/>
    <s v="Achat machine de destruction papier pour le bureau "/>
    <x v="3"/>
    <x v="3"/>
    <n v="95000"/>
    <x v="0"/>
    <x v="0"/>
    <x v="4"/>
    <x v="0"/>
  </r>
  <r>
    <x v="1"/>
    <s v="Trust building ( credit boisson the )"/>
    <x v="9"/>
    <x v="0"/>
    <n v="2500"/>
    <x v="0"/>
    <x v="0"/>
    <x v="0"/>
    <x v="0"/>
  </r>
  <r>
    <x v="2"/>
    <s v="Trust building (repas a saly pour l indicateur"/>
    <x v="9"/>
    <x v="0"/>
    <n v="3000"/>
    <x v="0"/>
    <x v="0"/>
    <x v="3"/>
    <x v="0"/>
  </r>
  <r>
    <x v="2"/>
    <s v="Trust building ( dejeuner  boisson the )"/>
    <x v="9"/>
    <x v="0"/>
    <n v="2500"/>
    <x v="0"/>
    <x v="0"/>
    <x v="0"/>
    <x v="0"/>
  </r>
  <r>
    <x v="2"/>
    <s v="Repas 2 jours mission d investigation a kaolack"/>
    <x v="0"/>
    <x v="0"/>
    <n v="10000"/>
    <x v="0"/>
    <x v="0"/>
    <x v="0"/>
    <x v="0"/>
  </r>
  <r>
    <x v="2"/>
    <s v="Trust builing (credit pour indicateur ) "/>
    <x v="9"/>
    <x v="0"/>
    <n v="1500"/>
    <x v="0"/>
    <x v="0"/>
    <x v="7"/>
    <x v="0"/>
  </r>
  <r>
    <x v="3"/>
    <s v="carte de credit pour la coordinatrice "/>
    <x v="4"/>
    <x v="0"/>
    <n v="10000"/>
    <x v="0"/>
    <x v="0"/>
    <x v="2"/>
    <x v="0"/>
  </r>
  <r>
    <x v="4"/>
    <s v="Droit timbre"/>
    <x v="6"/>
    <x v="3"/>
    <n v="2500"/>
    <x v="0"/>
    <x v="0"/>
    <x v="5"/>
    <x v="0"/>
  </r>
  <r>
    <x v="4"/>
    <s v="Trust building (  boisson canette     )"/>
    <x v="9"/>
    <x v="0"/>
    <n v="1000"/>
    <x v="0"/>
    <x v="0"/>
    <x v="8"/>
    <x v="0"/>
  </r>
  <r>
    <x v="4"/>
    <s v="achat 4 crochet sedui pour accroché les tableau du bureau "/>
    <x v="3"/>
    <x v="3"/>
    <n v="2400"/>
    <x v="0"/>
    <x v="0"/>
    <x v="1"/>
    <x v="0"/>
  </r>
  <r>
    <x v="4"/>
    <s v="achat cahier de registre de presence pour bureau "/>
    <x v="3"/>
    <x v="3"/>
    <n v="3150"/>
    <x v="0"/>
    <x v="0"/>
    <x v="1"/>
    <x v="0"/>
  </r>
  <r>
    <x v="4"/>
    <s v="hebergement 2 jours mission d investigation "/>
    <x v="0"/>
    <x v="0"/>
    <n v="24000"/>
    <x v="0"/>
    <x v="0"/>
    <x v="7"/>
    <x v="0"/>
  </r>
  <r>
    <x v="4"/>
    <s v="Trust building (cadeau +credit pour l indicateur    )"/>
    <x v="9"/>
    <x v="0"/>
    <n v="6000"/>
    <x v="0"/>
    <x v="0"/>
    <x v="7"/>
    <x v="0"/>
  </r>
  <r>
    <x v="4"/>
    <s v="Repas 3 jours mission d investigation "/>
    <x v="0"/>
    <x v="0"/>
    <n v="15000"/>
    <x v="0"/>
    <x v="0"/>
    <x v="7"/>
    <x v="0"/>
  </r>
  <r>
    <x v="4"/>
    <s v="Trust building (  achat de mangue et the     )"/>
    <x v="9"/>
    <x v="0"/>
    <n v="3000"/>
    <x v="0"/>
    <x v="0"/>
    <x v="9"/>
    <x v="0"/>
  </r>
  <r>
    <x v="4"/>
    <s v="Repas 3 jours mission d investigation "/>
    <x v="0"/>
    <x v="0"/>
    <n v="15000"/>
    <x v="0"/>
    <x v="0"/>
    <x v="9"/>
    <x v="0"/>
  </r>
  <r>
    <x v="4"/>
    <s v="hebergement 2 jours mission d investigation "/>
    <x v="0"/>
    <x v="0"/>
    <n v="22000"/>
    <x v="0"/>
    <x v="0"/>
    <x v="9"/>
    <x v="0"/>
  </r>
  <r>
    <x v="4"/>
    <s v="Trust building (    credit boisson dejeurner  )"/>
    <x v="9"/>
    <x v="0"/>
    <n v="5000"/>
    <x v="0"/>
    <x v="0"/>
    <x v="0"/>
    <x v="0"/>
  </r>
  <r>
    <x v="4"/>
    <s v="paiement menusier (montage des tableaux pour le bureau )"/>
    <x v="7"/>
    <x v="3"/>
    <n v="5000"/>
    <x v="0"/>
    <x v="0"/>
    <x v="1"/>
    <x v="0"/>
  </r>
  <r>
    <x v="5"/>
    <s v="reproduction carte de visite pour cecile bassirou et sekou"/>
    <x v="3"/>
    <x v="3"/>
    <n v="12000"/>
    <x v="0"/>
    <x v="0"/>
    <x v="1"/>
    <x v="0"/>
  </r>
  <r>
    <x v="6"/>
    <s v="Reglement menusier pour montage tableau pour le bureau "/>
    <x v="7"/>
    <x v="3"/>
    <n v="3000"/>
    <x v="0"/>
    <x v="0"/>
    <x v="4"/>
    <x v="0"/>
  </r>
  <r>
    <x v="7"/>
    <s v="peage retour mission cameroune d un juriste "/>
    <x v="10"/>
    <x v="1"/>
    <n v="3000"/>
    <x v="0"/>
    <x v="0"/>
    <x v="10"/>
    <x v="0"/>
  </r>
  <r>
    <x v="7"/>
    <s v="Achat telephone pour la comptable +frais de livraison "/>
    <x v="3"/>
    <x v="3"/>
    <n v="89000"/>
    <x v="0"/>
    <x v="0"/>
    <x v="4"/>
    <x v="0"/>
  </r>
  <r>
    <x v="8"/>
    <s v="Reglement BRS AVRIL (impots  pour les prestataires)"/>
    <x v="2"/>
    <x v="3"/>
    <n v="7500"/>
    <x v="0"/>
    <x v="0"/>
    <x v="4"/>
    <x v="0"/>
  </r>
  <r>
    <x v="8"/>
    <s v="Trust building ( cadeau pour l interprete )+repas"/>
    <x v="9"/>
    <x v="0"/>
    <n v="5000"/>
    <x v="0"/>
    <x v="0"/>
    <x v="8"/>
    <x v="0"/>
  </r>
  <r>
    <x v="8"/>
    <s v="Trust building (repas  transport pour indicateur "/>
    <x v="9"/>
    <x v="0"/>
    <n v="3500"/>
    <x v="0"/>
    <x v="0"/>
    <x v="7"/>
    <x v="0"/>
  </r>
  <r>
    <x v="8"/>
    <s v="Trust building(credit the dejeuner)"/>
    <x v="9"/>
    <x v="0"/>
    <n v="4000"/>
    <x v="0"/>
    <x v="0"/>
    <x v="0"/>
    <x v="0"/>
  </r>
  <r>
    <x v="9"/>
    <s v="reglement premiere quinzaine seddo "/>
    <x v="4"/>
    <x v="3"/>
    <n v="107000"/>
    <x v="0"/>
    <x v="0"/>
    <x v="4"/>
    <x v="0"/>
  </r>
  <r>
    <x v="10"/>
    <s v="Achat de trois puce d enquete "/>
    <x v="3"/>
    <x v="3"/>
    <n v="9000"/>
    <x v="0"/>
    <x v="0"/>
    <x v="8"/>
    <x v="0"/>
  </r>
  <r>
    <x v="11"/>
    <s v="prestation mai E11"/>
    <x v="2"/>
    <x v="0"/>
    <n v="120000"/>
    <x v="0"/>
    <x v="0"/>
    <x v="5"/>
    <x v="0"/>
  </r>
  <r>
    <x v="11"/>
    <s v="prestation mai E9"/>
    <x v="2"/>
    <x v="0"/>
    <n v="120000"/>
    <x v="0"/>
    <x v="0"/>
    <x v="5"/>
    <x v="0"/>
  </r>
  <r>
    <x v="11"/>
    <s v="prestation mai E10"/>
    <x v="2"/>
    <x v="0"/>
    <n v="120000"/>
    <x v="0"/>
    <x v="0"/>
    <x v="5"/>
    <x v="0"/>
  </r>
  <r>
    <x v="11"/>
    <s v="prestation mai E7"/>
    <x v="2"/>
    <x v="0"/>
    <n v="120000"/>
    <x v="0"/>
    <x v="0"/>
    <x v="5"/>
    <x v="0"/>
  </r>
  <r>
    <x v="11"/>
    <s v="prestation mai E4"/>
    <x v="2"/>
    <x v="0"/>
    <n v="120000"/>
    <x v="0"/>
    <x v="0"/>
    <x v="5"/>
    <x v="0"/>
  </r>
  <r>
    <x v="11"/>
    <s v="Indemnité mai +bonus juriste bassirou "/>
    <x v="2"/>
    <x v="1"/>
    <n v="240000"/>
    <x v="0"/>
    <x v="0"/>
    <x v="5"/>
    <x v="0"/>
  </r>
  <r>
    <x v="11"/>
    <s v="Indemnité mai +bonus juriste maktar"/>
    <x v="2"/>
    <x v="1"/>
    <n v="220000"/>
    <x v="0"/>
    <x v="0"/>
    <x v="5"/>
    <x v="0"/>
  </r>
  <r>
    <x v="11"/>
    <s v="Indemnité mai +bonus juriste voyni"/>
    <x v="2"/>
    <x v="1"/>
    <n v="220000"/>
    <x v="0"/>
    <x v="0"/>
    <x v="5"/>
    <x v="0"/>
  </r>
  <r>
    <x v="11"/>
    <s v="allocation mai comptable "/>
    <x v="2"/>
    <x v="3"/>
    <n v="220000"/>
    <x v="0"/>
    <x v="0"/>
    <x v="5"/>
    <x v="0"/>
  </r>
  <r>
    <x v="11"/>
    <s v="Indemnité mai +bonus charlotte "/>
    <x v="2"/>
    <x v="4"/>
    <n v="1200000"/>
    <x v="0"/>
    <x v="0"/>
    <x v="5"/>
    <x v="0"/>
  </r>
  <r>
    <x v="12"/>
    <s v="achat de carte credit tigo pour E9"/>
    <x v="4"/>
    <x v="3"/>
    <n v="1000"/>
    <x v="0"/>
    <x v="0"/>
    <x v="8"/>
    <x v="0"/>
  </r>
  <r>
    <x v="12"/>
    <s v="Indemnité mai chargée de projet ( en retranche l avance sur salaire de 100 000)"/>
    <x v="2"/>
    <x v="4"/>
    <n v="1100000"/>
    <x v="0"/>
    <x v="0"/>
    <x v="2"/>
    <x v="0"/>
  </r>
  <r>
    <x v="13"/>
    <s v="Trust buiding( credit pour le trafic  )"/>
    <x v="9"/>
    <x v="0"/>
    <n v="1000"/>
    <x v="0"/>
    <x v="0"/>
    <x v="0"/>
    <x v="0"/>
  </r>
  <r>
    <x v="13"/>
    <s v="Trust buiding(credit +cadeau pour le trafic   )"/>
    <x v="9"/>
    <x v="0"/>
    <n v="2500"/>
    <x v="0"/>
    <x v="0"/>
    <x v="0"/>
    <x v="0"/>
  </r>
  <r>
    <x v="13"/>
    <s v="Trust buiding( achat credit indicateur )"/>
    <x v="9"/>
    <x v="0"/>
    <n v="1000"/>
    <x v="0"/>
    <x v="0"/>
    <x v="7"/>
    <x v="0"/>
  </r>
  <r>
    <x v="13"/>
    <s v="Trust buiding( achat cerdit indicateur  )"/>
    <x v="9"/>
    <x v="0"/>
    <n v="1000"/>
    <x v="0"/>
    <x v="0"/>
    <x v="7"/>
    <x v="0"/>
  </r>
  <r>
    <x v="13"/>
    <s v="Trust buiding(cadeau pour l interprete   )"/>
    <x v="9"/>
    <x v="0"/>
    <n v="2000"/>
    <x v="0"/>
    <x v="0"/>
    <x v="8"/>
    <x v="0"/>
  </r>
  <r>
    <x v="13"/>
    <s v="Trust buiding( cadeau pour l interprete )"/>
    <x v="9"/>
    <x v="0"/>
    <n v="2000"/>
    <x v="0"/>
    <x v="0"/>
    <x v="8"/>
    <x v="0"/>
  </r>
  <r>
    <x v="13"/>
    <s v="Regularisation impots 1 ere tranche (de 2017 en avril 2018 )"/>
    <x v="2"/>
    <x v="3"/>
    <n v="5000000"/>
    <x v="0"/>
    <x v="0"/>
    <x v="5"/>
    <x v="0"/>
  </r>
  <r>
    <x v="14"/>
    <s v="commission mouvements "/>
    <x v="6"/>
    <x v="3"/>
    <n v="15795"/>
    <x v="0"/>
    <x v="0"/>
    <x v="6"/>
    <x v="0"/>
  </r>
  <r>
    <x v="14"/>
    <s v="commission mouvement "/>
    <x v="6"/>
    <x v="3"/>
    <n v="18570"/>
    <x v="0"/>
    <x v="0"/>
    <x v="5"/>
    <x v="0"/>
  </r>
  <r>
    <x v="14"/>
    <s v="Achat cartouche pour le bureau de la coordination"/>
    <x v="3"/>
    <x v="3"/>
    <n v="10000"/>
    <x v="0"/>
    <x v="0"/>
    <x v="11"/>
    <x v="0"/>
  </r>
  <r>
    <x v="2"/>
    <s v="Transport -dakar gare routiere -popenguine  poute -rufisque bayakh -kayar -yenne"/>
    <x v="10"/>
    <x v="0"/>
    <n v="14000"/>
    <x v="0"/>
    <x v="0"/>
    <x v="9"/>
    <x v="0"/>
  </r>
  <r>
    <x v="4"/>
    <s v="Transport mensuel enqueteur mois de mai "/>
    <x v="10"/>
    <x v="0"/>
    <n v="20000"/>
    <x v="0"/>
    <x v="0"/>
    <x v="9"/>
    <x v="0"/>
  </r>
  <r>
    <x v="4"/>
    <s v="Transport gare routiere kaolack -sokone -toubacouta-karang-toundiougue-fatick "/>
    <x v="10"/>
    <x v="0"/>
    <n v="23500"/>
    <x v="0"/>
    <x v="0"/>
    <x v="9"/>
    <x v="0"/>
  </r>
  <r>
    <x v="8"/>
    <s v="Transport guediaway golf sud rufisque gargny bambylor "/>
    <x v="10"/>
    <x v="0"/>
    <n v="15000"/>
    <x v="0"/>
    <x v="0"/>
    <x v="9"/>
    <x v="0"/>
  </r>
  <r>
    <x v="13"/>
    <s v="Transport investigation du 31/05 maison -thiaroye -guediaway-maison "/>
    <x v="10"/>
    <x v="0"/>
    <n v="5000"/>
    <x v="0"/>
    <x v="0"/>
    <x v="9"/>
    <x v="0"/>
  </r>
  <r>
    <x v="13"/>
    <s v="Transport investigation du 01/06  maison rufisque -sebikotane -rufisque -maison "/>
    <x v="10"/>
    <x v="0"/>
    <n v="6000"/>
    <x v="0"/>
    <x v="0"/>
    <x v="9"/>
    <x v="0"/>
  </r>
  <r>
    <x v="1"/>
    <s v="Transport gare routiere -thies-interieur aller retour "/>
    <x v="10"/>
    <x v="0"/>
    <n v="11000"/>
    <x v="0"/>
    <x v="0"/>
    <x v="0"/>
    <x v="0"/>
  </r>
  <r>
    <x v="2"/>
    <s v="Transport maison gare routiere -kaolack -interieur aller retour "/>
    <x v="10"/>
    <x v="0"/>
    <n v="17000"/>
    <x v="0"/>
    <x v="0"/>
    <x v="0"/>
    <x v="0"/>
  </r>
  <r>
    <x v="4"/>
    <s v="Transport mensuel enqueteur mois de mai "/>
    <x v="10"/>
    <x v="0"/>
    <n v="20000"/>
    <x v="0"/>
    <x v="0"/>
    <x v="0"/>
    <x v="0"/>
  </r>
  <r>
    <x v="4"/>
    <s v="Transport marché tilene sandaga quai de hanne thiaroye aller retour "/>
    <x v="10"/>
    <x v="0"/>
    <n v="14000"/>
    <x v="0"/>
    <x v="0"/>
    <x v="0"/>
    <x v="0"/>
  </r>
  <r>
    <x v="8"/>
    <s v="Transport maison guediaway thiaroye yeumbeul boune mzrhé grand yoff marché bou bess"/>
    <x v="10"/>
    <x v="0"/>
    <n v="16000"/>
    <x v="0"/>
    <x v="0"/>
    <x v="0"/>
    <x v="0"/>
  </r>
  <r>
    <x v="13"/>
    <s v="Transport investigation du 31/05 maison guediaway -marché bou bes-marché mame dirra-guinaw rail -maison "/>
    <x v="10"/>
    <x v="0"/>
    <n v="8200"/>
    <x v="0"/>
    <x v="0"/>
    <x v="0"/>
    <x v="0"/>
  </r>
  <r>
    <x v="13"/>
    <s v="Transport investigation du 01/06 tilene -sandaga-kermel-petersen -maison"/>
    <x v="10"/>
    <x v="0"/>
    <n v="6750"/>
    <x v="0"/>
    <x v="0"/>
    <x v="0"/>
    <x v="0"/>
  </r>
  <r>
    <x v="1"/>
    <s v="Transport maison gare routiere -diamniadio -dakar "/>
    <x v="10"/>
    <x v="0"/>
    <n v="5000"/>
    <x v="0"/>
    <x v="0"/>
    <x v="7"/>
    <x v="0"/>
  </r>
  <r>
    <x v="2"/>
    <s v="Transport gare routiere -pout -popenguine -yenne -rufisque"/>
    <x v="10"/>
    <x v="0"/>
    <n v="12500"/>
    <x v="0"/>
    <x v="0"/>
    <x v="7"/>
    <x v="0"/>
  </r>
  <r>
    <x v="4"/>
    <s v="Transport mensuel enqueteur mois de mai "/>
    <x v="10"/>
    <x v="0"/>
    <n v="20000"/>
    <x v="0"/>
    <x v="0"/>
    <x v="7"/>
    <x v="0"/>
  </r>
  <r>
    <x v="4"/>
    <s v="Transport gare routiere thille -st louis et transport inetrieur aller retour "/>
    <x v="10"/>
    <x v="0"/>
    <n v="33000"/>
    <x v="0"/>
    <x v="0"/>
    <x v="7"/>
    <x v="0"/>
  </r>
  <r>
    <x v="8"/>
    <s v="Transport colobane mermoz grand yoff rufisque cap des biches "/>
    <x v="10"/>
    <x v="0"/>
    <n v="12500"/>
    <x v="0"/>
    <x v="0"/>
    <x v="7"/>
    <x v="0"/>
  </r>
  <r>
    <x v="13"/>
    <s v="Transport investigation du 31/05 maison -gare routiere -diamniadio-rufisque -maison "/>
    <x v="10"/>
    <x v="0"/>
    <n v="6000"/>
    <x v="0"/>
    <x v="0"/>
    <x v="7"/>
    <x v="0"/>
  </r>
  <r>
    <x v="13"/>
    <s v="Transport investigation du 01/06  maison -medina -quai de peche de yoff-yoff-maison "/>
    <x v="10"/>
    <x v="0"/>
    <n v="5500"/>
    <x v="0"/>
    <x v="0"/>
    <x v="7"/>
    <x v="0"/>
  </r>
  <r>
    <x v="0"/>
    <s v="Transport -rdv unops-bureau aller retour "/>
    <x v="10"/>
    <x v="4"/>
    <n v="4500"/>
    <x v="0"/>
    <x v="0"/>
    <x v="2"/>
    <x v="0"/>
  </r>
  <r>
    <x v="4"/>
    <s v="Transport cecile tribunal rufisque "/>
    <x v="10"/>
    <x v="4"/>
    <n v="10000"/>
    <x v="0"/>
    <x v="0"/>
    <x v="2"/>
    <x v="0"/>
  </r>
  <r>
    <x v="15"/>
    <s v="Transport bureau impot aller retour "/>
    <x v="10"/>
    <x v="4"/>
    <n v="4000"/>
    <x v="0"/>
    <x v="0"/>
    <x v="2"/>
    <x v="0"/>
  </r>
  <r>
    <x v="12"/>
    <s v="Transport bureau avocat aller retour "/>
    <x v="10"/>
    <x v="4"/>
    <n v="4000"/>
    <x v="0"/>
    <x v="0"/>
    <x v="2"/>
    <x v="0"/>
  </r>
  <r>
    <x v="16"/>
    <s v="Transport assurance bureau aller retour "/>
    <x v="10"/>
    <x v="4"/>
    <n v="4500"/>
    <x v="0"/>
    <x v="0"/>
    <x v="2"/>
    <x v="0"/>
  </r>
  <r>
    <x v="0"/>
    <s v="Transport banque aller retour "/>
    <x v="10"/>
    <x v="4"/>
    <n v="3000"/>
    <x v="0"/>
    <x v="0"/>
    <x v="11"/>
    <x v="0"/>
  </r>
  <r>
    <x v="3"/>
    <s v="Transport AIBD pour la guinée "/>
    <x v="10"/>
    <x v="4"/>
    <n v="45000"/>
    <x v="0"/>
    <x v="0"/>
    <x v="11"/>
    <x v="0"/>
  </r>
  <r>
    <x v="10"/>
    <s v="Transport ville aller retour rdv aux impots "/>
    <x v="10"/>
    <x v="4"/>
    <n v="2500"/>
    <x v="0"/>
    <x v="0"/>
    <x v="11"/>
    <x v="0"/>
  </r>
  <r>
    <x v="13"/>
    <s v="Transport bureau impot aller retour "/>
    <x v="10"/>
    <x v="4"/>
    <n v="5000"/>
    <x v="0"/>
    <x v="0"/>
    <x v="11"/>
    <x v="0"/>
  </r>
  <r>
    <x v="14"/>
    <s v="Transport bureau impot aller retour "/>
    <x v="10"/>
    <x v="4"/>
    <n v="5000"/>
    <x v="0"/>
    <x v="0"/>
    <x v="11"/>
    <x v="0"/>
  </r>
  <r>
    <x v="14"/>
    <s v="Transport bureau impot aller retour "/>
    <x v="10"/>
    <x v="4"/>
    <n v="5000"/>
    <x v="0"/>
    <x v="0"/>
    <x v="11"/>
    <x v="0"/>
  </r>
  <r>
    <x v="14"/>
    <s v="Transport burotic ( papeterie)"/>
    <x v="10"/>
    <x v="4"/>
    <n v="1000"/>
    <x v="0"/>
    <x v="0"/>
    <x v="11"/>
    <x v="0"/>
  </r>
  <r>
    <x v="7"/>
    <s v="Transport semaine du 15 au 18/05/2018"/>
    <x v="10"/>
    <x v="1"/>
    <n v="8000"/>
    <x v="0"/>
    <x v="0"/>
    <x v="10"/>
    <x v="0"/>
  </r>
  <r>
    <x v="17"/>
    <s v="Transport semaine juriste du 22 au 25 mai "/>
    <x v="10"/>
    <x v="1"/>
    <n v="8000"/>
    <x v="0"/>
    <x v="0"/>
    <x v="10"/>
    <x v="0"/>
  </r>
  <r>
    <x v="13"/>
    <s v="Transport juriste du 28 au 01/06/2018"/>
    <x v="10"/>
    <x v="1"/>
    <n v="10000"/>
    <x v="0"/>
    <x v="0"/>
    <x v="10"/>
    <x v="0"/>
  </r>
  <r>
    <x v="0"/>
    <s v="Transport dakar mbour -saly aller retour pour jail visit "/>
    <x v="10"/>
    <x v="1"/>
    <n v="9000"/>
    <x v="0"/>
    <x v="0"/>
    <x v="1"/>
    <x v="0"/>
  </r>
  <r>
    <x v="2"/>
    <s v="Transport semaine du 02/05 au 04/05 ( 3jours )"/>
    <x v="10"/>
    <x v="1"/>
    <n v="6000"/>
    <x v="0"/>
    <x v="0"/>
    <x v="1"/>
    <x v="0"/>
  </r>
  <r>
    <x v="3"/>
    <s v="Transport semaine du 07 au 11/05 (4jours )"/>
    <x v="10"/>
    <x v="1"/>
    <n v="8000"/>
    <x v="0"/>
    <x v="0"/>
    <x v="1"/>
    <x v="0"/>
  </r>
  <r>
    <x v="4"/>
    <s v="Transport aller retour ville pour achat fourniture (crochet et registre )"/>
    <x v="10"/>
    <x v="1"/>
    <n v="4000"/>
    <x v="0"/>
    <x v="0"/>
    <x v="1"/>
    <x v="0"/>
  </r>
  <r>
    <x v="5"/>
    <s v="Transport bureau UCAD "/>
    <x v="10"/>
    <x v="1"/>
    <n v="2000"/>
    <x v="0"/>
    <x v="0"/>
    <x v="1"/>
    <x v="0"/>
  </r>
  <r>
    <x v="6"/>
    <s v="Transport semaine du 14 au 18/05/2018"/>
    <x v="10"/>
    <x v="1"/>
    <n v="10000"/>
    <x v="0"/>
    <x v="0"/>
    <x v="1"/>
    <x v="0"/>
  </r>
  <r>
    <x v="17"/>
    <s v="Transport semaine juriste du 22 au 25 mai "/>
    <x v="10"/>
    <x v="1"/>
    <n v="8000"/>
    <x v="0"/>
    <x v="0"/>
    <x v="1"/>
    <x v="0"/>
  </r>
  <r>
    <x v="11"/>
    <s v="Transport bureau inspection tribunal aller retour "/>
    <x v="10"/>
    <x v="1"/>
    <n v="5000"/>
    <x v="0"/>
    <x v="0"/>
    <x v="1"/>
    <x v="0"/>
  </r>
  <r>
    <x v="13"/>
    <s v="Transport juriste du 28 au 01/06/2018"/>
    <x v="10"/>
    <x v="1"/>
    <n v="10000"/>
    <x v="0"/>
    <x v="0"/>
    <x v="1"/>
    <x v="0"/>
  </r>
  <r>
    <x v="2"/>
    <s v="Tarnsport MEDD -DEFCS-SENELEC SDE-DEFCS-BUREAU "/>
    <x v="10"/>
    <x v="1"/>
    <n v="8000"/>
    <x v="0"/>
    <x v="0"/>
    <x v="12"/>
    <x v="0"/>
  </r>
  <r>
    <x v="2"/>
    <s v="Transport semaine du 30/04 au 04/05 ( 4jours )"/>
    <x v="10"/>
    <x v="1"/>
    <n v="8000"/>
    <x v="0"/>
    <x v="0"/>
    <x v="12"/>
    <x v="0"/>
  </r>
  <r>
    <x v="3"/>
    <s v="Transport semaine du 07 au 11/05 (4jours )"/>
    <x v="10"/>
    <x v="1"/>
    <n v="8000"/>
    <x v="0"/>
    <x v="0"/>
    <x v="12"/>
    <x v="0"/>
  </r>
  <r>
    <x v="4"/>
    <s v="Transport IRTSS -poin E - MEED -Bureau "/>
    <x v="10"/>
    <x v="1"/>
    <n v="7000"/>
    <x v="0"/>
    <x v="0"/>
    <x v="12"/>
    <x v="0"/>
  </r>
  <r>
    <x v="6"/>
    <s v="Transport semaine du 14 au 18/05/2018"/>
    <x v="10"/>
    <x v="1"/>
    <n v="10000"/>
    <x v="0"/>
    <x v="0"/>
    <x v="12"/>
    <x v="0"/>
  </r>
  <r>
    <x v="17"/>
    <s v="Transport semaine juriste du 22 au 25 mai "/>
    <x v="10"/>
    <x v="1"/>
    <n v="8000"/>
    <x v="0"/>
    <x v="0"/>
    <x v="12"/>
    <x v="0"/>
  </r>
  <r>
    <x v="13"/>
    <s v="Transport juriste du 28 au 01/06/2018"/>
    <x v="10"/>
    <x v="1"/>
    <n v="10000"/>
    <x v="0"/>
    <x v="0"/>
    <x v="12"/>
    <x v="0"/>
  </r>
  <r>
    <x v="0"/>
    <s v="Transport du 03 au 04 (thiaroye -malika-gare routiere -thies -dakar "/>
    <x v="10"/>
    <x v="0"/>
    <n v="15000"/>
    <x v="0"/>
    <x v="0"/>
    <x v="8"/>
    <x v="0"/>
  </r>
  <r>
    <x v="4"/>
    <s v="Transport mensuel enqueteur mois de mai "/>
    <x v="10"/>
    <x v="0"/>
    <n v="20000"/>
    <x v="0"/>
    <x v="0"/>
    <x v="8"/>
    <x v="0"/>
  </r>
  <r>
    <x v="4"/>
    <s v="Transport maison gare routiere -dakar poute -thies aller retour "/>
    <x v="10"/>
    <x v="0"/>
    <n v="12000"/>
    <x v="0"/>
    <x v="0"/>
    <x v="8"/>
    <x v="0"/>
  </r>
  <r>
    <x v="4"/>
    <s v="Transport du 11 ville gueule tapee -marché ngelaw  aller retour"/>
    <x v="10"/>
    <x v="0"/>
    <n v="6000"/>
    <x v="0"/>
    <x v="0"/>
    <x v="8"/>
    <x v="0"/>
  </r>
  <r>
    <x v="8"/>
    <s v="Transport maison rufisque thiaroye pikine tilene colobane "/>
    <x v="10"/>
    <x v="0"/>
    <n v="15000"/>
    <x v="0"/>
    <x v="0"/>
    <x v="8"/>
    <x v="0"/>
  </r>
  <r>
    <x v="10"/>
    <s v="Transport ville ouakam colobane aller retour "/>
    <x v="10"/>
    <x v="0"/>
    <n v="12500"/>
    <x v="0"/>
    <x v="0"/>
    <x v="8"/>
    <x v="0"/>
  </r>
  <r>
    <x v="16"/>
    <s v="Transport -maison grand yoff-medina -sham-grand yoff-ouakam-quai de peche -maison "/>
    <x v="10"/>
    <x v="0"/>
    <n v="11000"/>
    <x v="0"/>
    <x v="0"/>
    <x v="8"/>
    <x v="0"/>
  </r>
  <r>
    <x v="13"/>
    <s v="Transport investigation du 31/05 maison nguelar-colobane -centre dakar-maison"/>
    <x v="10"/>
    <x v="0"/>
    <n v="7500"/>
    <x v="0"/>
    <x v="0"/>
    <x v="8"/>
    <x v="0"/>
  </r>
  <r>
    <x v="13"/>
    <s v="Transport investigation du 01/06 maison -grand yoff-liberte 6plage ngor -maison"/>
    <x v="10"/>
    <x v="0"/>
    <n v="7000"/>
    <x v="0"/>
    <x v="0"/>
    <x v="8"/>
    <x v="0"/>
  </r>
  <r>
    <x v="1"/>
    <s v="Transport maison gare routiere -thies- -interieur -aller retour "/>
    <x v="10"/>
    <x v="0"/>
    <n v="10000"/>
    <x v="0"/>
    <x v="0"/>
    <x v="3"/>
    <x v="0"/>
  </r>
  <r>
    <x v="2"/>
    <s v="Transport maison gare routiere nguekhokh saly -mbour"/>
    <x v="10"/>
    <x v="0"/>
    <n v="11500"/>
    <x v="0"/>
    <x v="0"/>
    <x v="3"/>
    <x v="0"/>
  </r>
  <r>
    <x v="4"/>
    <s v="Transport mensuel enqueteur mois de mai "/>
    <x v="10"/>
    <x v="0"/>
    <n v="20000"/>
    <x v="0"/>
    <x v="0"/>
    <x v="3"/>
    <x v="0"/>
  </r>
  <r>
    <x v="4"/>
    <s v="Transport guinaw rail -maché sindia- ouakam aller retour "/>
    <x v="10"/>
    <x v="0"/>
    <n v="15000"/>
    <x v="0"/>
    <x v="0"/>
    <x v="3"/>
    <x v="0"/>
  </r>
  <r>
    <x v="8"/>
    <s v="Transport marché zing marché hlm marché keur maissa"/>
    <x v="10"/>
    <x v="0"/>
    <n v="15500"/>
    <x v="0"/>
    <x v="0"/>
    <x v="3"/>
    <x v="0"/>
  </r>
  <r>
    <x v="13"/>
    <s v="Transport investigation du 31/05 ville marché tilene -petersen-maison "/>
    <x v="10"/>
    <x v="0"/>
    <n v="6000"/>
    <x v="0"/>
    <x v="0"/>
    <x v="3"/>
    <x v="0"/>
  </r>
  <r>
    <x v="13"/>
    <s v="Transport investigation du 01/06 pikine marché bou bess-taly bou mak grand yoff -maison"/>
    <x v="10"/>
    <x v="0"/>
    <n v="7000"/>
    <x v="0"/>
    <x v="0"/>
    <x v="3"/>
    <x v="0"/>
  </r>
  <r>
    <x v="0"/>
    <s v="Transport -bureau cnart -ville-colobane -maison "/>
    <x v="10"/>
    <x v="3"/>
    <n v="6000"/>
    <x v="0"/>
    <x v="0"/>
    <x v="4"/>
    <x v="0"/>
  </r>
  <r>
    <x v="1"/>
    <s v="Transport senelec -sde- papeterie -bureau -orange -colobane "/>
    <x v="10"/>
    <x v="3"/>
    <n v="9500"/>
    <x v="0"/>
    <x v="0"/>
    <x v="4"/>
    <x v="0"/>
  </r>
  <r>
    <x v="4"/>
    <s v="Transport impot et domaine bourguiba aller retour "/>
    <x v="10"/>
    <x v="3"/>
    <n v="4000"/>
    <x v="0"/>
    <x v="0"/>
    <x v="4"/>
    <x v="0"/>
  </r>
  <r>
    <x v="5"/>
    <s v="Transport ville aller retour "/>
    <x v="10"/>
    <x v="3"/>
    <n v="4000"/>
    <x v="0"/>
    <x v="0"/>
    <x v="4"/>
    <x v="0"/>
  </r>
  <r>
    <x v="18"/>
    <s v="Transport ville aller retour "/>
    <x v="10"/>
    <x v="3"/>
    <n v="4000"/>
    <x v="0"/>
    <x v="0"/>
    <x v="4"/>
    <x v="0"/>
  </r>
  <r>
    <x v="7"/>
    <s v="Transport banque aller retour "/>
    <x v="10"/>
    <x v="3"/>
    <n v="2000"/>
    <x v="0"/>
    <x v="0"/>
    <x v="4"/>
    <x v="0"/>
  </r>
  <r>
    <x v="8"/>
    <s v="Transport ville aller retour "/>
    <x v="10"/>
    <x v="3"/>
    <n v="4000"/>
    <x v="0"/>
    <x v="0"/>
    <x v="4"/>
    <x v="0"/>
  </r>
  <r>
    <x v="19"/>
    <s v="Transport ville  pour rdv avec un inspecteur a 10h"/>
    <x v="10"/>
    <x v="3"/>
    <n v="4000"/>
    <x v="0"/>
    <x v="0"/>
    <x v="4"/>
    <x v="0"/>
  </r>
  <r>
    <x v="19"/>
    <s v="Transport ville aller retour 15h  pour rdv avec l inspecteur avec un juriste "/>
    <x v="10"/>
    <x v="3"/>
    <n v="6000"/>
    <x v="0"/>
    <x v="0"/>
    <x v="4"/>
    <x v="0"/>
  </r>
  <r>
    <x v="10"/>
    <s v="Transport impot  aller retour "/>
    <x v="10"/>
    <x v="3"/>
    <n v="4000"/>
    <x v="0"/>
    <x v="0"/>
    <x v="4"/>
    <x v="0"/>
  </r>
  <r>
    <x v="12"/>
    <s v="Transport banque aller retour "/>
    <x v="10"/>
    <x v="3"/>
    <n v="2000"/>
    <x v="0"/>
    <x v="0"/>
    <x v="4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  <r>
    <x v="20"/>
    <m/>
    <x v="11"/>
    <x v="5"/>
    <m/>
    <x v="0"/>
    <x v="0"/>
    <x v="1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7">
  <r>
    <d v="2018-05-02T00:00:00"/>
    <s v="Annulation hebergement fevrierE4 (doublon sa été enregistré 2 fois dans le meme mois voir rapport fevrier )"/>
    <x v="0"/>
    <x v="0"/>
    <n v="-48000"/>
    <m/>
    <m/>
    <x v="0"/>
    <x v="0"/>
  </r>
  <r>
    <d v="2018-05-02T00:00:00"/>
    <s v="Jail visit ( boite café +savon ) "/>
    <x v="1"/>
    <x v="1"/>
    <n v="2900"/>
    <m/>
    <m/>
    <x v="1"/>
    <x v="0"/>
  </r>
  <r>
    <d v="2018-05-02T00:00:00"/>
    <s v="Reglement frais journée du travail a badian  (repas+entrée reserve badian +guide+location de voiture pour  visiste )"/>
    <x v="2"/>
    <x v="2"/>
    <n v="345500"/>
    <m/>
    <m/>
    <x v="2"/>
    <x v="0"/>
  </r>
  <r>
    <d v="2018-05-02T00:00:00"/>
    <s v="Reglement location de bus pour aller a badian pour la journée du 01 mai fete du travail"/>
    <x v="2"/>
    <x v="2"/>
    <n v="85000"/>
    <m/>
    <m/>
    <x v="3"/>
    <x v="0"/>
  </r>
  <r>
    <d v="2018-05-02T00:00:00"/>
    <s v="Achat 2 smarthphone sumsung core prime et 3 bank d energie huawei pour le personnel"/>
    <x v="3"/>
    <x v="3"/>
    <n v="230000"/>
    <m/>
    <m/>
    <x v="4"/>
    <x v="0"/>
  </r>
  <r>
    <d v="2018-05-02T00:00:00"/>
    <s v="Reglement seddo 2 eme quinzaine Avril "/>
    <x v="4"/>
    <x v="3"/>
    <n v="207000"/>
    <m/>
    <m/>
    <x v="4"/>
    <x v="0"/>
  </r>
  <r>
    <d v="2018-05-02T00:00:00"/>
    <s v="Reglement facture internet  bureau mars"/>
    <x v="5"/>
    <x v="3"/>
    <n v="64300"/>
    <m/>
    <m/>
    <x v="4"/>
    <x v="0"/>
  </r>
  <r>
    <d v="2018-05-02T00:00:00"/>
    <s v="Reglement facture internet  maison charlotte mars "/>
    <x v="5"/>
    <x v="3"/>
    <n v="29000"/>
    <m/>
    <m/>
    <x v="4"/>
    <x v="0"/>
  </r>
  <r>
    <d v="2018-05-02T00:00:00"/>
    <s v="Frais edition extrait commission"/>
    <x v="6"/>
    <x v="3"/>
    <n v="5850"/>
    <m/>
    <m/>
    <x v="5"/>
    <x v="0"/>
  </r>
  <r>
    <d v="2018-05-02T00:00:00"/>
    <s v="reglement noflaye ( femme de menage du bureau avril )"/>
    <x v="7"/>
    <x v="3"/>
    <n v="43320"/>
    <m/>
    <m/>
    <x v="5"/>
    <x v="0"/>
  </r>
  <r>
    <d v="2018-05-02T00:00:00"/>
    <s v="Reglement location bureau mois de mai ( CNART)"/>
    <x v="8"/>
    <x v="3"/>
    <n v="350000"/>
    <m/>
    <m/>
    <x v="5"/>
    <x v="0"/>
  </r>
  <r>
    <d v="2018-05-02T00:00:00"/>
    <s v="Reglement gardiennage et entretient bureau mois de MAI "/>
    <x v="7"/>
    <x v="3"/>
    <n v="100000"/>
    <m/>
    <m/>
    <x v="5"/>
    <x v="0"/>
  </r>
  <r>
    <d v="2018-05-02T00:00:00"/>
    <s v="Frais edition extrait com"/>
    <x v="6"/>
    <x v="3"/>
    <n v="2925"/>
    <m/>
    <m/>
    <x v="6"/>
    <x v="0"/>
  </r>
  <r>
    <d v="2018-05-03T00:00:00"/>
    <s v="Reglement facture SDE pour la periode de 12/02 /2018 au 12/04/2018"/>
    <x v="8"/>
    <x v="3"/>
    <n v="9661"/>
    <m/>
    <m/>
    <x v="4"/>
    <x v="0"/>
  </r>
  <r>
    <d v="2018-05-03T00:00:00"/>
    <s v="Reglement facture SENELEC pour la periode de 23/01 /2018 AU 27/03/2018"/>
    <x v="8"/>
    <x v="3"/>
    <n v="61310"/>
    <m/>
    <m/>
    <x v="4"/>
    <x v="0"/>
  </r>
  <r>
    <d v="2018-05-03T00:00:00"/>
    <s v="Achat eveloppe GM ET PM 4 paquet "/>
    <x v="3"/>
    <x v="3"/>
    <n v="9000"/>
    <m/>
    <m/>
    <x v="4"/>
    <x v="0"/>
  </r>
  <r>
    <d v="2018-05-03T00:00:00"/>
    <s v="Achat machine de destruction papier pour le bureau "/>
    <x v="3"/>
    <x v="3"/>
    <n v="95000"/>
    <m/>
    <m/>
    <x v="4"/>
    <x v="0"/>
  </r>
  <r>
    <d v="2018-05-03T00:00:00"/>
    <s v="Trust building ( credit boisson the )"/>
    <x v="9"/>
    <x v="0"/>
    <n v="2500"/>
    <m/>
    <m/>
    <x v="0"/>
    <x v="0"/>
  </r>
  <r>
    <d v="2018-05-04T00:00:00"/>
    <s v="Trust building (repas a saly pour l indicateur"/>
    <x v="9"/>
    <x v="0"/>
    <n v="3000"/>
    <m/>
    <m/>
    <x v="3"/>
    <x v="0"/>
  </r>
  <r>
    <d v="2018-05-04T00:00:00"/>
    <s v="Trust building ( dejeuner  boisson the )"/>
    <x v="9"/>
    <x v="0"/>
    <n v="2500"/>
    <m/>
    <m/>
    <x v="0"/>
    <x v="0"/>
  </r>
  <r>
    <d v="2018-05-04T00:00:00"/>
    <s v="Repas 2 jours mission d investigation a kaolack"/>
    <x v="0"/>
    <x v="0"/>
    <n v="10000"/>
    <m/>
    <m/>
    <x v="0"/>
    <x v="0"/>
  </r>
  <r>
    <d v="2018-05-04T00:00:00"/>
    <s v="Trust builing (credit pour indicateur ) "/>
    <x v="9"/>
    <x v="0"/>
    <n v="1500"/>
    <m/>
    <m/>
    <x v="7"/>
    <x v="0"/>
  </r>
  <r>
    <d v="2018-05-07T00:00:00"/>
    <s v="carte de credit pour la coordinatrice "/>
    <x v="4"/>
    <x v="0"/>
    <n v="10000"/>
    <m/>
    <m/>
    <x v="2"/>
    <x v="0"/>
  </r>
  <r>
    <d v="2018-05-08T00:00:00"/>
    <s v="Droit timbre"/>
    <x v="6"/>
    <x v="3"/>
    <n v="2500"/>
    <m/>
    <m/>
    <x v="5"/>
    <x v="0"/>
  </r>
  <r>
    <d v="2018-05-08T00:00:00"/>
    <s v="Trust building (  boisson canette     )"/>
    <x v="9"/>
    <x v="0"/>
    <n v="1000"/>
    <m/>
    <m/>
    <x v="8"/>
    <x v="0"/>
  </r>
  <r>
    <d v="2018-05-08T00:00:00"/>
    <s v="achat 4 crochet sedui pour accroché les tableau du bureau "/>
    <x v="3"/>
    <x v="3"/>
    <n v="2400"/>
    <m/>
    <m/>
    <x v="1"/>
    <x v="0"/>
  </r>
  <r>
    <d v="2018-05-08T00:00:00"/>
    <s v="achat cahier de registre de presence pour bureau "/>
    <x v="3"/>
    <x v="3"/>
    <n v="3150"/>
    <m/>
    <m/>
    <x v="1"/>
    <x v="0"/>
  </r>
  <r>
    <d v="2018-05-08T00:00:00"/>
    <s v="hebergement 2 jours mission d investigation "/>
    <x v="0"/>
    <x v="0"/>
    <n v="24000"/>
    <m/>
    <m/>
    <x v="7"/>
    <x v="0"/>
  </r>
  <r>
    <d v="2018-05-08T00:00:00"/>
    <s v="Trust building (cadeau +credit pour l indicateur    )"/>
    <x v="9"/>
    <x v="0"/>
    <n v="6000"/>
    <m/>
    <m/>
    <x v="7"/>
    <x v="0"/>
  </r>
  <r>
    <d v="2018-05-08T00:00:00"/>
    <s v="Repas 3 jours mission d investigation "/>
    <x v="0"/>
    <x v="0"/>
    <n v="15000"/>
    <m/>
    <m/>
    <x v="7"/>
    <x v="0"/>
  </r>
  <r>
    <d v="2018-05-08T00:00:00"/>
    <s v="Trust building (  achat de mangue et the     )"/>
    <x v="9"/>
    <x v="0"/>
    <n v="3000"/>
    <m/>
    <m/>
    <x v="9"/>
    <x v="0"/>
  </r>
  <r>
    <d v="2018-05-08T00:00:00"/>
    <s v="Repas 3 jours mission d investigation "/>
    <x v="0"/>
    <x v="0"/>
    <n v="15000"/>
    <m/>
    <m/>
    <x v="9"/>
    <x v="0"/>
  </r>
  <r>
    <d v="2018-05-08T00:00:00"/>
    <s v="hebergement 2 jours mission d investigation "/>
    <x v="0"/>
    <x v="0"/>
    <n v="22000"/>
    <m/>
    <m/>
    <x v="9"/>
    <x v="0"/>
  </r>
  <r>
    <d v="2018-05-08T00:00:00"/>
    <s v="Trust building (    credit boisson dejeurner  )"/>
    <x v="9"/>
    <x v="0"/>
    <n v="5000"/>
    <m/>
    <m/>
    <x v="0"/>
    <x v="0"/>
  </r>
  <r>
    <d v="2018-05-08T00:00:00"/>
    <s v="paiement menusier (montage des tableaux pour le bureau )"/>
    <x v="7"/>
    <x v="3"/>
    <n v="5000"/>
    <m/>
    <m/>
    <x v="1"/>
    <x v="0"/>
  </r>
  <r>
    <d v="2018-05-09T00:00:00"/>
    <s v="reproduction carte de visite pour cecile bassirou et sekou"/>
    <x v="3"/>
    <x v="3"/>
    <n v="12000"/>
    <m/>
    <m/>
    <x v="1"/>
    <x v="0"/>
  </r>
  <r>
    <d v="2018-05-14T00:00:00"/>
    <s v="Reglement menusier pour montage tableau pour le bureau "/>
    <x v="7"/>
    <x v="3"/>
    <n v="3000"/>
    <m/>
    <m/>
    <x v="4"/>
    <x v="0"/>
  </r>
  <r>
    <d v="2018-05-15T00:00:00"/>
    <s v="peage retour mission cameroune d un juriste "/>
    <x v="10"/>
    <x v="1"/>
    <n v="3000"/>
    <m/>
    <m/>
    <x v="10"/>
    <x v="0"/>
  </r>
  <r>
    <d v="2018-05-15T00:00:00"/>
    <s v="Achat telephone pour la comptable +frais de livraison "/>
    <x v="3"/>
    <x v="3"/>
    <n v="89000"/>
    <m/>
    <m/>
    <x v="4"/>
    <x v="0"/>
  </r>
  <r>
    <d v="2018-05-16T00:00:00"/>
    <s v="Reglement BRS AVRIL (impots  pour les prestataires)"/>
    <x v="2"/>
    <x v="3"/>
    <n v="7500"/>
    <m/>
    <m/>
    <x v="4"/>
    <x v="0"/>
  </r>
  <r>
    <d v="2018-05-16T00:00:00"/>
    <s v="Trust building ( cadeau pour l interprete )+repas"/>
    <x v="9"/>
    <x v="0"/>
    <n v="5000"/>
    <m/>
    <m/>
    <x v="8"/>
    <x v="0"/>
  </r>
  <r>
    <d v="2018-05-16T00:00:00"/>
    <s v="Trust building (repas  transport pour indicateur "/>
    <x v="9"/>
    <x v="0"/>
    <n v="3500"/>
    <m/>
    <m/>
    <x v="7"/>
    <x v="0"/>
  </r>
  <r>
    <d v="2018-05-16T00:00:00"/>
    <s v="Trust building(credit the dejeuner)"/>
    <x v="9"/>
    <x v="0"/>
    <n v="4000"/>
    <m/>
    <m/>
    <x v="0"/>
    <x v="0"/>
  </r>
  <r>
    <d v="2018-05-18T00:00:00"/>
    <s v="reglement premiere quinzaine seddo "/>
    <x v="4"/>
    <x v="3"/>
    <n v="107000"/>
    <m/>
    <m/>
    <x v="4"/>
    <x v="0"/>
  </r>
  <r>
    <d v="2018-05-23T00:00:00"/>
    <s v="Achat de trois puce d enquete "/>
    <x v="3"/>
    <x v="3"/>
    <n v="9000"/>
    <m/>
    <m/>
    <x v="8"/>
    <x v="0"/>
  </r>
  <r>
    <d v="2018-05-24T00:00:00"/>
    <s v="prestation mai E11"/>
    <x v="2"/>
    <x v="0"/>
    <n v="120000"/>
    <m/>
    <m/>
    <x v="5"/>
    <x v="0"/>
  </r>
  <r>
    <d v="2018-05-24T00:00:00"/>
    <s v="prestation mai E9"/>
    <x v="2"/>
    <x v="0"/>
    <n v="120000"/>
    <m/>
    <m/>
    <x v="5"/>
    <x v="0"/>
  </r>
  <r>
    <d v="2018-05-24T00:00:00"/>
    <s v="prestation mai E10"/>
    <x v="2"/>
    <x v="0"/>
    <n v="120000"/>
    <m/>
    <m/>
    <x v="5"/>
    <x v="0"/>
  </r>
  <r>
    <d v="2018-05-24T00:00:00"/>
    <s v="prestation mai E7"/>
    <x v="2"/>
    <x v="0"/>
    <n v="120000"/>
    <m/>
    <m/>
    <x v="5"/>
    <x v="0"/>
  </r>
  <r>
    <d v="2018-05-24T00:00:00"/>
    <s v="prestation mai E4"/>
    <x v="2"/>
    <x v="0"/>
    <n v="120000"/>
    <m/>
    <m/>
    <x v="5"/>
    <x v="0"/>
  </r>
  <r>
    <d v="2018-05-24T00:00:00"/>
    <s v="Indemnité mai +bonus juriste bassirou "/>
    <x v="2"/>
    <x v="1"/>
    <n v="240000"/>
    <m/>
    <m/>
    <x v="5"/>
    <x v="0"/>
  </r>
  <r>
    <d v="2018-05-24T00:00:00"/>
    <s v="Indemnité mai +bonus juriste maktar"/>
    <x v="2"/>
    <x v="1"/>
    <n v="220000"/>
    <m/>
    <m/>
    <x v="5"/>
    <x v="0"/>
  </r>
  <r>
    <d v="2018-05-24T00:00:00"/>
    <s v="Indemnité mai +bonus juriste voyni"/>
    <x v="2"/>
    <x v="1"/>
    <n v="220000"/>
    <m/>
    <m/>
    <x v="5"/>
    <x v="0"/>
  </r>
  <r>
    <d v="2018-05-24T00:00:00"/>
    <s v="allocation mai comptable "/>
    <x v="2"/>
    <x v="3"/>
    <n v="220000"/>
    <m/>
    <m/>
    <x v="5"/>
    <x v="0"/>
  </r>
  <r>
    <d v="2018-05-24T00:00:00"/>
    <s v="Indemnité mai +bonus charlotte "/>
    <x v="2"/>
    <x v="4"/>
    <n v="1200000"/>
    <m/>
    <m/>
    <x v="5"/>
    <x v="0"/>
  </r>
  <r>
    <d v="2018-05-25T00:00:00"/>
    <s v="achat de carte credit tigo pour E9"/>
    <x v="4"/>
    <x v="3"/>
    <n v="1000"/>
    <m/>
    <m/>
    <x v="8"/>
    <x v="0"/>
  </r>
  <r>
    <d v="2018-05-25T00:00:00"/>
    <s v="Indemnité mai chargée de projet ( en retranche l avance sur salaire de 100 000)"/>
    <x v="2"/>
    <x v="4"/>
    <n v="1100000"/>
    <m/>
    <m/>
    <x v="2"/>
    <x v="0"/>
  </r>
  <r>
    <d v="2018-05-30T00:00:00"/>
    <s v="Trust buiding( credit pour le trafic  )"/>
    <x v="9"/>
    <x v="0"/>
    <n v="1000"/>
    <m/>
    <m/>
    <x v="0"/>
    <x v="0"/>
  </r>
  <r>
    <d v="2018-05-30T00:00:00"/>
    <s v="Trust buiding(credit +cadeau pour le trafic   )"/>
    <x v="9"/>
    <x v="0"/>
    <n v="2500"/>
    <m/>
    <m/>
    <x v="0"/>
    <x v="0"/>
  </r>
  <r>
    <d v="2018-05-30T00:00:00"/>
    <s v="Trust buiding( achat credit indicateur )"/>
    <x v="9"/>
    <x v="0"/>
    <n v="1000"/>
    <m/>
    <m/>
    <x v="7"/>
    <x v="0"/>
  </r>
  <r>
    <d v="2018-05-30T00:00:00"/>
    <s v="Trust buiding( achat cerdit indicateur  )"/>
    <x v="9"/>
    <x v="0"/>
    <n v="1000"/>
    <m/>
    <m/>
    <x v="7"/>
    <x v="0"/>
  </r>
  <r>
    <d v="2018-05-30T00:00:00"/>
    <s v="Trust buiding(cadeau pour l interprete   )"/>
    <x v="9"/>
    <x v="0"/>
    <n v="2000"/>
    <m/>
    <m/>
    <x v="8"/>
    <x v="0"/>
  </r>
  <r>
    <d v="2018-05-30T00:00:00"/>
    <s v="Trust buiding( cadeau pour l interprete )"/>
    <x v="9"/>
    <x v="0"/>
    <n v="2000"/>
    <m/>
    <m/>
    <x v="8"/>
    <x v="0"/>
  </r>
  <r>
    <d v="2018-05-30T00:00:00"/>
    <s v="Regularisation impots 1 ere tranche (de 2017 en avril 2018 )"/>
    <x v="2"/>
    <x v="3"/>
    <n v="5000000"/>
    <m/>
    <m/>
    <x v="5"/>
    <x v="0"/>
  </r>
  <r>
    <d v="2018-05-31T00:00:00"/>
    <s v="commission mouvements "/>
    <x v="6"/>
    <x v="3"/>
    <n v="15795"/>
    <m/>
    <m/>
    <x v="6"/>
    <x v="0"/>
  </r>
  <r>
    <d v="2018-05-31T00:00:00"/>
    <s v="commission mouvement "/>
    <x v="6"/>
    <x v="3"/>
    <n v="18570"/>
    <m/>
    <m/>
    <x v="5"/>
    <x v="0"/>
  </r>
  <r>
    <d v="2018-05-31T00:00:00"/>
    <s v="Achat cartouche pour le bureau de la coordination"/>
    <x v="3"/>
    <x v="3"/>
    <n v="10000"/>
    <m/>
    <m/>
    <x v="11"/>
    <x v="0"/>
  </r>
  <r>
    <d v="2018-05-04T00:00:00"/>
    <s v="Transport -dakar gare routiere -popenguine  poute -rufisque bayakh -kayar -yenne"/>
    <x v="10"/>
    <x v="0"/>
    <n v="14000"/>
    <m/>
    <m/>
    <x v="9"/>
    <x v="0"/>
  </r>
  <r>
    <d v="2018-05-08T00:00:00"/>
    <s v="Transport mensuel enqueteur mois de mai "/>
    <x v="10"/>
    <x v="0"/>
    <n v="20000"/>
    <m/>
    <m/>
    <x v="9"/>
    <x v="0"/>
  </r>
  <r>
    <d v="2018-05-08T00:00:00"/>
    <s v="Transport gare routiere kaolack -sokone -toubacouta-karang-toundiougue-fatick "/>
    <x v="10"/>
    <x v="0"/>
    <n v="23500"/>
    <m/>
    <m/>
    <x v="9"/>
    <x v="0"/>
  </r>
  <r>
    <d v="2018-05-16T00:00:00"/>
    <s v="Transport guediaway golf sud rufisque gargny bambylor "/>
    <x v="10"/>
    <x v="0"/>
    <n v="15000"/>
    <m/>
    <m/>
    <x v="9"/>
    <x v="0"/>
  </r>
  <r>
    <d v="2018-05-30T00:00:00"/>
    <s v="Transport investigation du 31/05 maison -thiaroye -guediaway-maison "/>
    <x v="10"/>
    <x v="0"/>
    <n v="5000"/>
    <m/>
    <m/>
    <x v="9"/>
    <x v="0"/>
  </r>
  <r>
    <d v="2018-05-30T00:00:00"/>
    <s v="Transport investigation du 01/06  maison rufisque -sebikotane -rufisque -maison "/>
    <x v="10"/>
    <x v="0"/>
    <n v="6000"/>
    <m/>
    <m/>
    <x v="9"/>
    <x v="0"/>
  </r>
  <r>
    <d v="2018-05-03T00:00:00"/>
    <s v="Transport gare routiere -thies-interieur aller retour "/>
    <x v="10"/>
    <x v="0"/>
    <n v="11000"/>
    <m/>
    <m/>
    <x v="0"/>
    <x v="0"/>
  </r>
  <r>
    <d v="2018-05-04T00:00:00"/>
    <s v="Transport maison gare routiere -kaolack -interieur aller retour "/>
    <x v="10"/>
    <x v="0"/>
    <n v="17000"/>
    <m/>
    <m/>
    <x v="0"/>
    <x v="0"/>
  </r>
  <r>
    <d v="2018-05-08T00:00:00"/>
    <s v="Transport mensuel enqueteur mois de mai "/>
    <x v="10"/>
    <x v="0"/>
    <n v="20000"/>
    <m/>
    <m/>
    <x v="0"/>
    <x v="0"/>
  </r>
  <r>
    <d v="2018-05-08T00:00:00"/>
    <s v="Transport marché tilene sandaga quai de hanne thiaroye aller retour "/>
    <x v="10"/>
    <x v="0"/>
    <n v="14000"/>
    <m/>
    <m/>
    <x v="0"/>
    <x v="0"/>
  </r>
  <r>
    <d v="2018-05-16T00:00:00"/>
    <s v="Transport maison guediaway thiaroye yeumbeul boune mzrhé grand yoff marché bou bess"/>
    <x v="10"/>
    <x v="0"/>
    <n v="16000"/>
    <m/>
    <m/>
    <x v="0"/>
    <x v="0"/>
  </r>
  <r>
    <d v="2018-05-30T00:00:00"/>
    <s v="Transport investigation du 31/05 maison guediaway -marché bou bes-marché mame dirra-guinaw rail -maison "/>
    <x v="10"/>
    <x v="0"/>
    <n v="8200"/>
    <m/>
    <m/>
    <x v="0"/>
    <x v="0"/>
  </r>
  <r>
    <d v="2018-05-30T00:00:00"/>
    <s v="Transport investigation du 01/06 tilene -sandaga-kermel-petersen -maison"/>
    <x v="10"/>
    <x v="0"/>
    <n v="6750"/>
    <m/>
    <m/>
    <x v="0"/>
    <x v="0"/>
  </r>
  <r>
    <d v="2018-05-03T00:00:00"/>
    <s v="Transport maison gare routiere -diamniadio -dakar "/>
    <x v="10"/>
    <x v="0"/>
    <n v="5000"/>
    <m/>
    <m/>
    <x v="7"/>
    <x v="0"/>
  </r>
  <r>
    <d v="2018-05-04T00:00:00"/>
    <s v="Transport gare routiere -pout -popenguine -yenne -rufisque"/>
    <x v="10"/>
    <x v="0"/>
    <n v="12500"/>
    <m/>
    <m/>
    <x v="7"/>
    <x v="0"/>
  </r>
  <r>
    <d v="2018-05-08T00:00:00"/>
    <s v="Transport mensuel enqueteur mois de mai "/>
    <x v="10"/>
    <x v="0"/>
    <n v="20000"/>
    <m/>
    <m/>
    <x v="7"/>
    <x v="0"/>
  </r>
  <r>
    <d v="2018-05-08T00:00:00"/>
    <s v="Transport gare routiere thille -st louis et transport inetrieur aller retour "/>
    <x v="10"/>
    <x v="0"/>
    <n v="33000"/>
    <m/>
    <m/>
    <x v="7"/>
    <x v="0"/>
  </r>
  <r>
    <d v="2018-05-16T00:00:00"/>
    <s v="Transport colobane mermoz grand yoff rufisque cap des biches "/>
    <x v="10"/>
    <x v="0"/>
    <n v="12500"/>
    <m/>
    <m/>
    <x v="7"/>
    <x v="0"/>
  </r>
  <r>
    <d v="2018-05-30T00:00:00"/>
    <s v="Transport investigation du 31/05 maison -gare routiere -diamniadio-rufisque -maison "/>
    <x v="10"/>
    <x v="0"/>
    <n v="6000"/>
    <m/>
    <m/>
    <x v="7"/>
    <x v="0"/>
  </r>
  <r>
    <d v="2018-05-30T00:00:00"/>
    <s v="Transport investigation du 01/06  maison -medina -quai de peche de yoff-yoff-maison "/>
    <x v="10"/>
    <x v="0"/>
    <n v="5500"/>
    <m/>
    <m/>
    <x v="7"/>
    <x v="0"/>
  </r>
  <r>
    <d v="2018-05-02T00:00:00"/>
    <s v="Transport -rdv unops-bureau aller retour "/>
    <x v="10"/>
    <x v="4"/>
    <n v="4500"/>
    <m/>
    <m/>
    <x v="2"/>
    <x v="0"/>
  </r>
  <r>
    <d v="2018-05-08T00:00:00"/>
    <s v="Transport cecile tribunal rufisque "/>
    <x v="10"/>
    <x v="4"/>
    <n v="10000"/>
    <m/>
    <m/>
    <x v="2"/>
    <x v="0"/>
  </r>
  <r>
    <d v="2018-05-21T00:00:00"/>
    <s v="Transport bureau impot aller retour "/>
    <x v="10"/>
    <x v="4"/>
    <n v="4000"/>
    <m/>
    <m/>
    <x v="2"/>
    <x v="0"/>
  </r>
  <r>
    <d v="2018-05-25T00:00:00"/>
    <s v="Transport bureau avocat aller retour "/>
    <x v="10"/>
    <x v="4"/>
    <n v="4000"/>
    <m/>
    <m/>
    <x v="2"/>
    <x v="0"/>
  </r>
  <r>
    <d v="2018-05-29T00:00:00"/>
    <s v="Transport assurance bureau aller retour "/>
    <x v="10"/>
    <x v="4"/>
    <n v="4500"/>
    <m/>
    <m/>
    <x v="2"/>
    <x v="0"/>
  </r>
  <r>
    <d v="2018-05-02T00:00:00"/>
    <s v="Transport banque aller retour "/>
    <x v="10"/>
    <x v="4"/>
    <n v="3000"/>
    <m/>
    <m/>
    <x v="11"/>
    <x v="0"/>
  </r>
  <r>
    <d v="2018-05-07T00:00:00"/>
    <s v="Transport AIBD pour la guinée "/>
    <x v="10"/>
    <x v="4"/>
    <n v="45000"/>
    <m/>
    <m/>
    <x v="11"/>
    <x v="0"/>
  </r>
  <r>
    <d v="2018-05-23T00:00:00"/>
    <s v="Transport ville aller retour rdv aux impots "/>
    <x v="10"/>
    <x v="4"/>
    <n v="2500"/>
    <m/>
    <m/>
    <x v="11"/>
    <x v="0"/>
  </r>
  <r>
    <d v="2018-05-30T00:00:00"/>
    <s v="Transport bureau impot aller retour "/>
    <x v="10"/>
    <x v="4"/>
    <n v="5000"/>
    <m/>
    <m/>
    <x v="11"/>
    <x v="0"/>
  </r>
  <r>
    <d v="2018-05-31T00:00:00"/>
    <s v="Transport bureau impot aller retour "/>
    <x v="10"/>
    <x v="4"/>
    <n v="5000"/>
    <m/>
    <m/>
    <x v="11"/>
    <x v="0"/>
  </r>
  <r>
    <d v="2018-05-31T00:00:00"/>
    <s v="Transport bureau impot aller retour "/>
    <x v="10"/>
    <x v="4"/>
    <n v="5000"/>
    <m/>
    <m/>
    <x v="11"/>
    <x v="0"/>
  </r>
  <r>
    <d v="2018-05-31T00:00:00"/>
    <s v="Transport burotic ( papeterie)"/>
    <x v="10"/>
    <x v="4"/>
    <n v="1000"/>
    <m/>
    <m/>
    <x v="11"/>
    <x v="0"/>
  </r>
  <r>
    <d v="2018-05-15T00:00:00"/>
    <s v="Transport semaine du 15 au 18/05/2018"/>
    <x v="10"/>
    <x v="1"/>
    <n v="8000"/>
    <m/>
    <m/>
    <x v="10"/>
    <x v="0"/>
  </r>
  <r>
    <d v="2018-05-22T00:00:00"/>
    <s v="Transport semaine juriste du 22 au 25 mai "/>
    <x v="10"/>
    <x v="1"/>
    <n v="8000"/>
    <m/>
    <m/>
    <x v="10"/>
    <x v="0"/>
  </r>
  <r>
    <d v="2018-05-30T00:00:00"/>
    <s v="Transport juriste du 28 au 01/06/2018"/>
    <x v="10"/>
    <x v="1"/>
    <n v="10000"/>
    <m/>
    <m/>
    <x v="10"/>
    <x v="0"/>
  </r>
  <r>
    <d v="2018-05-02T00:00:00"/>
    <s v="Transport dakar mbour -saly aller retour pour jail visit "/>
    <x v="10"/>
    <x v="1"/>
    <n v="9000"/>
    <m/>
    <m/>
    <x v="1"/>
    <x v="0"/>
  </r>
  <r>
    <d v="2018-05-04T00:00:00"/>
    <s v="Transport semaine du 02/05 au 04/05 ( 3jours )"/>
    <x v="10"/>
    <x v="1"/>
    <n v="6000"/>
    <m/>
    <m/>
    <x v="1"/>
    <x v="0"/>
  </r>
  <r>
    <d v="2018-05-07T00:00:00"/>
    <s v="Transport semaine du 07 au 11/05 (4jours )"/>
    <x v="10"/>
    <x v="1"/>
    <n v="8000"/>
    <m/>
    <m/>
    <x v="1"/>
    <x v="0"/>
  </r>
  <r>
    <d v="2018-05-08T00:00:00"/>
    <s v="Transport aller retour ville pour achat fourniture (crochet et registre )"/>
    <x v="10"/>
    <x v="1"/>
    <n v="4000"/>
    <m/>
    <m/>
    <x v="1"/>
    <x v="0"/>
  </r>
  <r>
    <d v="2018-05-09T00:00:00"/>
    <s v="Transport bureau UCAD "/>
    <x v="10"/>
    <x v="1"/>
    <n v="2000"/>
    <m/>
    <m/>
    <x v="1"/>
    <x v="0"/>
  </r>
  <r>
    <d v="2018-05-14T00:00:00"/>
    <s v="Transport semaine du 14 au 18/05/2018"/>
    <x v="10"/>
    <x v="1"/>
    <n v="10000"/>
    <m/>
    <m/>
    <x v="1"/>
    <x v="0"/>
  </r>
  <r>
    <d v="2018-05-22T00:00:00"/>
    <s v="Transport semaine juriste du 22 au 25 mai "/>
    <x v="10"/>
    <x v="1"/>
    <n v="8000"/>
    <m/>
    <m/>
    <x v="1"/>
    <x v="0"/>
  </r>
  <r>
    <d v="2018-05-24T00:00:00"/>
    <s v="Transport bureau inspection tribunal aller retour "/>
    <x v="10"/>
    <x v="1"/>
    <n v="5000"/>
    <m/>
    <m/>
    <x v="1"/>
    <x v="0"/>
  </r>
  <r>
    <d v="2018-05-30T00:00:00"/>
    <s v="Transport juriste du 28 au 01/06/2018"/>
    <x v="10"/>
    <x v="1"/>
    <n v="10000"/>
    <m/>
    <m/>
    <x v="1"/>
    <x v="0"/>
  </r>
  <r>
    <d v="2018-05-04T00:00:00"/>
    <s v="Tarnsport MEDD -DEFCS-SENELEC SDE-DEFCS-BUREAU "/>
    <x v="10"/>
    <x v="1"/>
    <n v="8000"/>
    <m/>
    <m/>
    <x v="12"/>
    <x v="0"/>
  </r>
  <r>
    <d v="2018-05-04T00:00:00"/>
    <s v="Transport semaine du 30/04 au 04/05 ( 4jours )"/>
    <x v="10"/>
    <x v="1"/>
    <n v="8000"/>
    <m/>
    <m/>
    <x v="12"/>
    <x v="0"/>
  </r>
  <r>
    <d v="2018-05-07T00:00:00"/>
    <s v="Transport semaine du 07 au 11/05 (4jours )"/>
    <x v="10"/>
    <x v="1"/>
    <n v="8000"/>
    <m/>
    <m/>
    <x v="12"/>
    <x v="0"/>
  </r>
  <r>
    <d v="2018-05-08T00:00:00"/>
    <s v="Transport IRTSS -poin E - MEED -Bureau "/>
    <x v="10"/>
    <x v="1"/>
    <n v="7000"/>
    <m/>
    <m/>
    <x v="12"/>
    <x v="0"/>
  </r>
  <r>
    <d v="2018-05-14T00:00:00"/>
    <s v="Transport semaine du 14 au 18/05/2018"/>
    <x v="10"/>
    <x v="1"/>
    <n v="10000"/>
    <m/>
    <m/>
    <x v="12"/>
    <x v="0"/>
  </r>
  <r>
    <d v="2018-05-22T00:00:00"/>
    <s v="Transport semaine juriste du 22 au 25 mai "/>
    <x v="10"/>
    <x v="1"/>
    <n v="8000"/>
    <m/>
    <m/>
    <x v="12"/>
    <x v="0"/>
  </r>
  <r>
    <d v="2018-05-30T00:00:00"/>
    <s v="Transport juriste du 28 au 01/06/2018"/>
    <x v="10"/>
    <x v="1"/>
    <n v="10000"/>
    <m/>
    <m/>
    <x v="12"/>
    <x v="0"/>
  </r>
  <r>
    <d v="2018-05-02T00:00:00"/>
    <s v="Transport du 03 au 04 (thiaroye -malika-gare routiere -thies -dakar "/>
    <x v="10"/>
    <x v="0"/>
    <n v="15000"/>
    <m/>
    <m/>
    <x v="8"/>
    <x v="0"/>
  </r>
  <r>
    <d v="2018-05-08T00:00:00"/>
    <s v="Transport mensuel enqueteur mois de mai "/>
    <x v="10"/>
    <x v="0"/>
    <n v="20000"/>
    <m/>
    <m/>
    <x v="8"/>
    <x v="0"/>
  </r>
  <r>
    <d v="2018-05-08T00:00:00"/>
    <s v="Transport maison gare routiere -dakar poute -thies aller retour "/>
    <x v="10"/>
    <x v="0"/>
    <n v="12000"/>
    <m/>
    <m/>
    <x v="8"/>
    <x v="0"/>
  </r>
  <r>
    <d v="2018-05-08T00:00:00"/>
    <s v="Transport du 11 ville gueule tapee -marché ngelaw  aller retour"/>
    <x v="10"/>
    <x v="0"/>
    <n v="6000"/>
    <m/>
    <m/>
    <x v="8"/>
    <x v="0"/>
  </r>
  <r>
    <d v="2018-05-16T00:00:00"/>
    <s v="Transport maison rufisque thiaroye pikine tilene colobane "/>
    <x v="10"/>
    <x v="0"/>
    <n v="15000"/>
    <m/>
    <m/>
    <x v="8"/>
    <x v="0"/>
  </r>
  <r>
    <d v="2018-05-23T00:00:00"/>
    <s v="Transport ville ouakam colobane aller retour "/>
    <x v="10"/>
    <x v="0"/>
    <n v="12500"/>
    <m/>
    <m/>
    <x v="8"/>
    <x v="0"/>
  </r>
  <r>
    <d v="2018-05-29T00:00:00"/>
    <s v="Transport -maison grand yoff-medina -sham-grand yoff-ouakam-quai de peche -maison "/>
    <x v="10"/>
    <x v="0"/>
    <n v="11000"/>
    <m/>
    <m/>
    <x v="8"/>
    <x v="0"/>
  </r>
  <r>
    <d v="2018-05-30T00:00:00"/>
    <s v="Transport investigation du 31/05 maison nguelar-colobane -centre dakar-maison"/>
    <x v="10"/>
    <x v="0"/>
    <n v="7500"/>
    <m/>
    <m/>
    <x v="8"/>
    <x v="0"/>
  </r>
  <r>
    <d v="2018-05-30T00:00:00"/>
    <s v="Transport investigation du 01/06 maison -grand yoff-liberte 6plage ngor -maison"/>
    <x v="10"/>
    <x v="0"/>
    <n v="7000"/>
    <m/>
    <m/>
    <x v="8"/>
    <x v="0"/>
  </r>
  <r>
    <d v="2018-05-03T00:00:00"/>
    <s v="Transport maison gare routiere -thies- -interieur -aller retour "/>
    <x v="10"/>
    <x v="0"/>
    <n v="10000"/>
    <m/>
    <m/>
    <x v="3"/>
    <x v="0"/>
  </r>
  <r>
    <d v="2018-05-04T00:00:00"/>
    <s v="Transport maison gare routiere nguekhokh saly -mbour"/>
    <x v="10"/>
    <x v="0"/>
    <n v="11500"/>
    <m/>
    <m/>
    <x v="3"/>
    <x v="0"/>
  </r>
  <r>
    <d v="2018-05-08T00:00:00"/>
    <s v="Transport mensuel enqueteur mois de mai "/>
    <x v="10"/>
    <x v="0"/>
    <n v="20000"/>
    <m/>
    <m/>
    <x v="3"/>
    <x v="0"/>
  </r>
  <r>
    <d v="2018-05-08T00:00:00"/>
    <s v="Transport guinaw rail -maché sindia- ouakam aller retour "/>
    <x v="10"/>
    <x v="0"/>
    <n v="15000"/>
    <m/>
    <m/>
    <x v="3"/>
    <x v="0"/>
  </r>
  <r>
    <d v="2018-05-16T00:00:00"/>
    <s v="Transport marché zing marché hlm marché keur maissa"/>
    <x v="10"/>
    <x v="0"/>
    <n v="15500"/>
    <m/>
    <m/>
    <x v="3"/>
    <x v="0"/>
  </r>
  <r>
    <d v="2018-05-30T00:00:00"/>
    <s v="Transport investigation du 31/05 ville marché tilene -petersen-maison "/>
    <x v="10"/>
    <x v="0"/>
    <n v="6000"/>
    <m/>
    <m/>
    <x v="3"/>
    <x v="0"/>
  </r>
  <r>
    <d v="2018-05-30T00:00:00"/>
    <s v="Transport investigation du 01/06 pikine marché bou bess-taly bou mak grand yoff -maison"/>
    <x v="10"/>
    <x v="0"/>
    <n v="7000"/>
    <m/>
    <m/>
    <x v="3"/>
    <x v="0"/>
  </r>
  <r>
    <d v="2018-05-02T00:00:00"/>
    <s v="Transport -bureau cnart -ville-colobane -maison "/>
    <x v="10"/>
    <x v="3"/>
    <n v="6000"/>
    <m/>
    <m/>
    <x v="4"/>
    <x v="0"/>
  </r>
  <r>
    <d v="2018-05-03T00:00:00"/>
    <s v="Transport senelec -sde- papeterie -bureau -orange -colobane "/>
    <x v="10"/>
    <x v="3"/>
    <n v="9500"/>
    <m/>
    <m/>
    <x v="4"/>
    <x v="0"/>
  </r>
  <r>
    <d v="2018-05-08T00:00:00"/>
    <s v="Transport impot et domaine bourguiba aller retour "/>
    <x v="10"/>
    <x v="3"/>
    <n v="4000"/>
    <m/>
    <m/>
    <x v="4"/>
    <x v="0"/>
  </r>
  <r>
    <d v="2018-05-09T00:00:00"/>
    <s v="Transport ville aller retour "/>
    <x v="10"/>
    <x v="3"/>
    <n v="4000"/>
    <m/>
    <m/>
    <x v="4"/>
    <x v="0"/>
  </r>
  <r>
    <d v="2018-05-11T00:00:00"/>
    <s v="Transport ville aller retour "/>
    <x v="10"/>
    <x v="3"/>
    <n v="4000"/>
    <m/>
    <m/>
    <x v="4"/>
    <x v="0"/>
  </r>
  <r>
    <d v="2018-05-15T00:00:00"/>
    <s v="Transport banque aller retour "/>
    <x v="10"/>
    <x v="3"/>
    <n v="2000"/>
    <m/>
    <m/>
    <x v="4"/>
    <x v="0"/>
  </r>
  <r>
    <d v="2018-05-16T00:00:00"/>
    <s v="Transport ville aller retour "/>
    <x v="10"/>
    <x v="3"/>
    <n v="4000"/>
    <m/>
    <m/>
    <x v="4"/>
    <x v="0"/>
  </r>
  <r>
    <d v="2018-05-17T00:00:00"/>
    <s v="Transport ville  pour rdv avec un inspecteur a 10h"/>
    <x v="10"/>
    <x v="3"/>
    <n v="4000"/>
    <m/>
    <m/>
    <x v="4"/>
    <x v="0"/>
  </r>
  <r>
    <d v="2018-05-17T00:00:00"/>
    <s v="Transport ville aller retour 15h  pour rdv avec l inspecteur avec un juriste "/>
    <x v="10"/>
    <x v="3"/>
    <n v="6000"/>
    <m/>
    <m/>
    <x v="4"/>
    <x v="0"/>
  </r>
  <r>
    <d v="2018-05-23T00:00:00"/>
    <s v="Transport impot  aller retour "/>
    <x v="10"/>
    <x v="3"/>
    <n v="4000"/>
    <m/>
    <m/>
    <x v="4"/>
    <x v="0"/>
  </r>
  <r>
    <d v="2018-05-25T00:00:00"/>
    <s v="Transport banque aller retour "/>
    <x v="10"/>
    <x v="3"/>
    <n v="2000"/>
    <m/>
    <m/>
    <x v="4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  <r>
    <m/>
    <m/>
    <x v="11"/>
    <x v="5"/>
    <m/>
    <m/>
    <m/>
    <x v="1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4:B19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31">
        <item x="12"/>
        <item m="1" x="26"/>
        <item m="1" x="14"/>
        <item m="1" x="24"/>
        <item x="7"/>
        <item x="0"/>
        <item x="3"/>
        <item x="8"/>
        <item m="1" x="16"/>
        <item x="10"/>
        <item m="1" x="27"/>
        <item m="1" x="25"/>
        <item m="1" x="21"/>
        <item x="13"/>
        <item m="1" x="28"/>
        <item m="1" x="19"/>
        <item m="1" x="22"/>
        <item m="1" x="15"/>
        <item m="1" x="20"/>
        <item x="6"/>
        <item m="1" x="17"/>
        <item m="1" x="23"/>
        <item x="4"/>
        <item x="9"/>
        <item m="1" x="18"/>
        <item x="1"/>
        <item m="1" x="29"/>
        <item x="11"/>
        <item x="5"/>
        <item x="2"/>
        <item t="default"/>
      </items>
    </pivotField>
    <pivotField showAll="0"/>
  </pivotFields>
  <rowFields count="1">
    <field x="7"/>
  </rowFields>
  <rowItems count="15">
    <i>
      <x/>
    </i>
    <i>
      <x v="4"/>
    </i>
    <i>
      <x v="5"/>
    </i>
    <i>
      <x v="6"/>
    </i>
    <i>
      <x v="7"/>
    </i>
    <i>
      <x v="9"/>
    </i>
    <i>
      <x v="13"/>
    </i>
    <i>
      <x v="19"/>
    </i>
    <i>
      <x v="22"/>
    </i>
    <i>
      <x v="23"/>
    </i>
    <i>
      <x v="25"/>
    </i>
    <i>
      <x v="27"/>
    </i>
    <i>
      <x v="28"/>
    </i>
    <i>
      <x v="29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4:N13" firstHeaderRow="1" firstDataRow="2" firstDataCol="1"/>
  <pivotFields count="9">
    <pivotField showAll="0"/>
    <pivotField showAll="0"/>
    <pivotField axis="axisCol" showAll="0">
      <items count="40">
        <item m="1" x="26"/>
        <item m="1" x="33"/>
        <item m="1" x="14"/>
        <item m="1" x="35"/>
        <item m="1" x="28"/>
        <item x="3"/>
        <item m="1" x="36"/>
        <item m="1" x="17"/>
        <item x="2"/>
        <item m="1" x="27"/>
        <item m="1" x="24"/>
        <item m="1" x="13"/>
        <item m="1" x="18"/>
        <item m="1" x="15"/>
        <item x="10"/>
        <item m="1" x="38"/>
        <item m="1" x="21"/>
        <item m="1" x="16"/>
        <item m="1" x="32"/>
        <item x="6"/>
        <item x="0"/>
        <item x="9"/>
        <item m="1" x="37"/>
        <item x="4"/>
        <item x="11"/>
        <item m="1" x="25"/>
        <item m="1" x="22"/>
        <item m="1" x="23"/>
        <item m="1" x="19"/>
        <item x="7"/>
        <item m="1" x="12"/>
        <item x="5"/>
        <item m="1" x="29"/>
        <item m="1" x="30"/>
        <item x="8"/>
        <item m="1" x="31"/>
        <item m="1" x="20"/>
        <item m="1" x="34"/>
        <item x="1"/>
        <item t="default"/>
      </items>
    </pivotField>
    <pivotField axis="axisRow" showAll="0">
      <items count="13">
        <item m="1" x="11"/>
        <item m="1" x="8"/>
        <item x="0"/>
        <item x="1"/>
        <item x="4"/>
        <item x="3"/>
        <item m="1" x="9"/>
        <item x="2"/>
        <item x="5"/>
        <item m="1" x="7"/>
        <item m="1" x="10"/>
        <item m="1" x="6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m="1" x="2"/>
        <item m="1" x="1"/>
        <item x="0"/>
        <item t="default"/>
      </items>
    </pivotField>
  </pivotFields>
  <rowFields count="2">
    <field x="8"/>
    <field x="3"/>
  </rowFields>
  <rowItems count="8">
    <i>
      <x v="3"/>
    </i>
    <i r="1">
      <x v="2"/>
    </i>
    <i r="1">
      <x v="3"/>
    </i>
    <i r="1">
      <x v="4"/>
    </i>
    <i r="1">
      <x v="5"/>
    </i>
    <i r="1">
      <x v="7"/>
    </i>
    <i r="1">
      <x v="8"/>
    </i>
    <i t="grand">
      <x/>
    </i>
  </rowItems>
  <colFields count="1">
    <field x="2"/>
  </colFields>
  <colItems count="13">
    <i>
      <x v="5"/>
    </i>
    <i>
      <x v="8"/>
    </i>
    <i>
      <x v="14"/>
    </i>
    <i>
      <x v="19"/>
    </i>
    <i>
      <x v="20"/>
    </i>
    <i>
      <x v="21"/>
    </i>
    <i>
      <x v="23"/>
    </i>
    <i>
      <x v="24"/>
    </i>
    <i>
      <x v="29"/>
    </i>
    <i>
      <x v="31"/>
    </i>
    <i>
      <x v="34"/>
    </i>
    <i>
      <x v="38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B17" sqref="B17"/>
    </sheetView>
  </sheetViews>
  <sheetFormatPr baseColWidth="10" defaultRowHeight="15" x14ac:dyDescent="0.25"/>
  <cols>
    <col min="1" max="1" width="21" customWidth="1"/>
    <col min="2" max="2" width="26.85546875" customWidth="1"/>
  </cols>
  <sheetData>
    <row r="2" spans="1:6" x14ac:dyDescent="0.25">
      <c r="A2" s="155"/>
      <c r="B2" s="155"/>
      <c r="C2" s="155"/>
      <c r="D2" s="155"/>
      <c r="E2" s="155"/>
      <c r="F2" s="155"/>
    </row>
    <row r="3" spans="1:6" x14ac:dyDescent="0.25">
      <c r="A3" s="155"/>
      <c r="B3" s="155"/>
      <c r="C3" s="155"/>
      <c r="D3" s="155"/>
      <c r="E3" s="155"/>
      <c r="F3" s="155"/>
    </row>
    <row r="4" spans="1:6" x14ac:dyDescent="0.25">
      <c r="A4" s="2" t="s">
        <v>6</v>
      </c>
      <c r="B4" t="s">
        <v>108</v>
      </c>
      <c r="C4" s="155"/>
      <c r="D4" s="155"/>
      <c r="E4" s="155"/>
      <c r="F4" s="155"/>
    </row>
    <row r="5" spans="1:6" x14ac:dyDescent="0.25">
      <c r="A5" s="1" t="s">
        <v>31</v>
      </c>
      <c r="B5" s="3">
        <v>59000</v>
      </c>
      <c r="C5" s="155"/>
      <c r="D5" s="155"/>
      <c r="E5" s="155"/>
      <c r="F5" s="155"/>
    </row>
    <row r="6" spans="1:6" x14ac:dyDescent="0.25">
      <c r="A6" s="1" t="s">
        <v>39</v>
      </c>
      <c r="B6" s="3">
        <v>146500</v>
      </c>
      <c r="C6" s="155"/>
      <c r="D6" s="155"/>
      <c r="E6" s="155"/>
      <c r="F6" s="155"/>
    </row>
    <row r="7" spans="1:6" x14ac:dyDescent="0.25">
      <c r="A7" s="1" t="s">
        <v>33</v>
      </c>
      <c r="B7" s="3">
        <v>72450</v>
      </c>
      <c r="C7" s="155"/>
      <c r="D7" s="155"/>
      <c r="E7" s="155"/>
      <c r="F7" s="155"/>
    </row>
    <row r="8" spans="1:6" x14ac:dyDescent="0.25">
      <c r="A8" s="1" t="s">
        <v>40</v>
      </c>
      <c r="B8" s="3">
        <v>173000</v>
      </c>
      <c r="C8" s="155"/>
      <c r="D8" s="155"/>
      <c r="E8" s="155"/>
      <c r="F8" s="155"/>
    </row>
    <row r="9" spans="1:6" x14ac:dyDescent="0.25">
      <c r="A9" s="1" t="s">
        <v>41</v>
      </c>
      <c r="B9" s="3">
        <v>126000</v>
      </c>
      <c r="C9" s="155"/>
      <c r="D9" s="155"/>
      <c r="E9" s="155"/>
      <c r="F9" s="155"/>
    </row>
    <row r="10" spans="1:6" x14ac:dyDescent="0.25">
      <c r="A10" s="1" t="s">
        <v>168</v>
      </c>
      <c r="B10" s="3">
        <v>29000</v>
      </c>
      <c r="C10" s="155"/>
      <c r="D10" s="155"/>
      <c r="E10" s="155"/>
      <c r="F10" s="155"/>
    </row>
    <row r="11" spans="1:6" x14ac:dyDescent="0.25">
      <c r="A11" s="1" t="s">
        <v>165</v>
      </c>
      <c r="B11" s="3"/>
      <c r="C11" s="155"/>
      <c r="D11" s="155"/>
      <c r="E11" s="155"/>
      <c r="F11" s="155"/>
    </row>
    <row r="12" spans="1:6" x14ac:dyDescent="0.25">
      <c r="A12" s="1" t="s">
        <v>162</v>
      </c>
      <c r="B12" s="3">
        <v>18720</v>
      </c>
      <c r="C12" s="155"/>
      <c r="D12" s="155"/>
      <c r="E12" s="155"/>
      <c r="F12" s="155"/>
    </row>
    <row r="13" spans="1:6" x14ac:dyDescent="0.25">
      <c r="A13" s="1" t="s">
        <v>169</v>
      </c>
      <c r="B13" s="3">
        <v>961271</v>
      </c>
      <c r="C13" s="155"/>
      <c r="D13" s="155"/>
      <c r="E13" s="155"/>
      <c r="F13" s="155"/>
    </row>
    <row r="14" spans="1:6" x14ac:dyDescent="0.25">
      <c r="A14" s="1" t="s">
        <v>166</v>
      </c>
      <c r="B14" s="3">
        <v>123500</v>
      </c>
      <c r="C14" s="155"/>
      <c r="D14" s="155"/>
      <c r="E14" s="155"/>
      <c r="F14" s="155"/>
    </row>
    <row r="15" spans="1:6" x14ac:dyDescent="0.25">
      <c r="A15" s="1" t="s">
        <v>1075</v>
      </c>
      <c r="B15" s="3">
        <v>87450</v>
      </c>
      <c r="C15" s="155"/>
      <c r="D15" s="155"/>
      <c r="E15" s="155"/>
      <c r="F15" s="155"/>
    </row>
    <row r="16" spans="1:6" x14ac:dyDescent="0.25">
      <c r="A16" s="1" t="s">
        <v>1072</v>
      </c>
      <c r="B16" s="3">
        <v>76500</v>
      </c>
      <c r="C16" s="155"/>
      <c r="D16" s="155"/>
      <c r="E16" s="155"/>
      <c r="F16" s="155"/>
    </row>
    <row r="17" spans="1:6" x14ac:dyDescent="0.25">
      <c r="A17" s="1" t="s">
        <v>1251</v>
      </c>
      <c r="B17" s="3">
        <v>8220240</v>
      </c>
      <c r="C17" s="155"/>
      <c r="D17" s="155"/>
      <c r="E17" s="155"/>
      <c r="F17" s="155"/>
    </row>
    <row r="18" spans="1:6" x14ac:dyDescent="0.25">
      <c r="A18" s="1" t="s">
        <v>1073</v>
      </c>
      <c r="B18" s="3">
        <v>1482500</v>
      </c>
      <c r="C18" s="155"/>
      <c r="D18" s="155"/>
      <c r="E18" s="155"/>
      <c r="F18" s="155"/>
    </row>
    <row r="19" spans="1:6" x14ac:dyDescent="0.25">
      <c r="A19" s="1" t="s">
        <v>7</v>
      </c>
      <c r="B19" s="3">
        <v>11576131</v>
      </c>
      <c r="C19" s="155"/>
      <c r="D19" s="155"/>
      <c r="E19" s="155"/>
      <c r="F19" s="155"/>
    </row>
    <row r="20" spans="1:6" x14ac:dyDescent="0.25">
      <c r="A20" s="155"/>
      <c r="B20" s="155"/>
      <c r="C20" s="155"/>
      <c r="D20" s="155"/>
      <c r="E20" s="155"/>
      <c r="F20" s="155"/>
    </row>
    <row r="21" spans="1:6" x14ac:dyDescent="0.25">
      <c r="A21" s="155"/>
      <c r="B21" s="155"/>
      <c r="C21" s="155"/>
      <c r="D21" s="155"/>
      <c r="E21" s="155"/>
      <c r="F21" s="155"/>
    </row>
    <row r="22" spans="1:6" x14ac:dyDescent="0.25">
      <c r="A22" s="155"/>
      <c r="B22" s="155"/>
      <c r="C22" s="155"/>
      <c r="D22" s="155"/>
      <c r="E22" s="155"/>
      <c r="F22" s="155"/>
    </row>
    <row r="23" spans="1:6" x14ac:dyDescent="0.25">
      <c r="A23" s="155"/>
      <c r="B23" s="155"/>
      <c r="C23" s="155"/>
      <c r="D23" s="155"/>
      <c r="E23" s="155"/>
      <c r="F23" s="15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workbookViewId="0">
      <selection activeCell="D29" sqref="D29"/>
    </sheetView>
  </sheetViews>
  <sheetFormatPr baseColWidth="10" defaultColWidth="16" defaultRowHeight="15" x14ac:dyDescent="0.25"/>
  <cols>
    <col min="1" max="1" width="13.28515625" style="80" customWidth="1"/>
    <col min="2" max="2" width="3.28515625" style="80" bestFit="1" customWidth="1"/>
    <col min="3" max="3" width="20.7109375" style="80" customWidth="1"/>
    <col min="4" max="5" width="13" style="80" bestFit="1" customWidth="1"/>
    <col min="6" max="6" width="14.28515625" style="80" customWidth="1"/>
    <col min="7" max="7" width="3.28515625" style="80" bestFit="1" customWidth="1"/>
    <col min="8" max="8" width="23.42578125" style="80" customWidth="1"/>
    <col min="9" max="9" width="11.140625" style="80" customWidth="1"/>
    <col min="10" max="10" width="13" style="80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63"/>
      <c r="B1" s="463"/>
      <c r="C1" s="463"/>
      <c r="D1" s="463"/>
      <c r="E1" s="463"/>
      <c r="F1" s="463"/>
      <c r="G1" s="463"/>
      <c r="H1" s="463"/>
      <c r="I1" s="463"/>
      <c r="J1" s="463"/>
    </row>
    <row r="2" spans="1:10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5.75" x14ac:dyDescent="0.25">
      <c r="A3" s="257" t="s">
        <v>110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0" ht="15.75" x14ac:dyDescent="0.25">
      <c r="A4" s="244" t="s">
        <v>131</v>
      </c>
      <c r="B4" s="247"/>
      <c r="C4" s="247" t="s">
        <v>135</v>
      </c>
      <c r="D4" s="258"/>
      <c r="E4" s="247"/>
      <c r="F4" s="247"/>
      <c r="G4" s="247"/>
      <c r="H4" s="224"/>
      <c r="I4" s="224"/>
      <c r="J4" s="224"/>
    </row>
    <row r="5" spans="1:10" ht="15.75" x14ac:dyDescent="0.25">
      <c r="A5" s="246"/>
      <c r="B5" s="247"/>
      <c r="C5" s="247"/>
      <c r="D5" s="247"/>
      <c r="E5" s="247"/>
      <c r="F5" s="247"/>
      <c r="G5" s="247"/>
      <c r="H5" s="224"/>
      <c r="I5" s="224"/>
      <c r="J5" s="224"/>
    </row>
    <row r="6" spans="1:10" ht="15.75" x14ac:dyDescent="0.25">
      <c r="A6" s="247"/>
      <c r="B6" s="247"/>
      <c r="C6" s="247"/>
      <c r="D6" s="247"/>
      <c r="E6" s="247"/>
      <c r="F6" s="247"/>
      <c r="G6" s="247"/>
      <c r="H6" s="224"/>
      <c r="I6" s="224"/>
      <c r="J6" s="224"/>
    </row>
    <row r="7" spans="1:10" ht="15.75" x14ac:dyDescent="0.25">
      <c r="A7" s="246"/>
      <c r="B7" s="247"/>
      <c r="C7" s="247"/>
      <c r="D7" s="247"/>
      <c r="E7" s="247"/>
      <c r="F7" s="247"/>
      <c r="G7" s="247"/>
      <c r="H7" s="259"/>
      <c r="I7" s="259"/>
      <c r="J7" s="224"/>
    </row>
    <row r="8" spans="1:10" ht="15.75" x14ac:dyDescent="0.25">
      <c r="A8" s="247"/>
      <c r="B8" s="247"/>
      <c r="C8" s="247"/>
      <c r="D8" s="247"/>
      <c r="E8" s="247"/>
      <c r="F8" s="247"/>
      <c r="G8" s="247"/>
      <c r="H8" s="224"/>
      <c r="I8" s="224"/>
      <c r="J8" s="224"/>
    </row>
    <row r="9" spans="1:10" ht="15.75" x14ac:dyDescent="0.25">
      <c r="A9" s="246"/>
      <c r="B9" s="247"/>
      <c r="C9" s="247"/>
      <c r="D9" s="247"/>
      <c r="E9" s="247"/>
      <c r="F9" s="247"/>
      <c r="G9" s="247"/>
      <c r="H9" s="479" t="s">
        <v>138</v>
      </c>
      <c r="I9" s="480"/>
      <c r="J9" s="481"/>
    </row>
    <row r="10" spans="1:10" ht="15.75" x14ac:dyDescent="0.25">
      <c r="A10" s="246"/>
      <c r="B10" s="247"/>
      <c r="C10" s="247"/>
      <c r="D10" s="247"/>
      <c r="E10" s="247"/>
      <c r="F10" s="247"/>
      <c r="G10" s="247"/>
      <c r="H10" s="260" t="s">
        <v>139</v>
      </c>
      <c r="I10" s="482" t="s">
        <v>71</v>
      </c>
      <c r="J10" s="483"/>
    </row>
    <row r="11" spans="1:10" ht="12.75" customHeight="1" x14ac:dyDescent="0.25">
      <c r="A11" s="247"/>
      <c r="B11" s="247"/>
      <c r="C11" s="247"/>
      <c r="D11" s="247"/>
      <c r="E11" s="247"/>
      <c r="F11" s="247"/>
      <c r="G11" s="224"/>
      <c r="H11" s="260" t="s">
        <v>140</v>
      </c>
      <c r="I11" s="484" t="s">
        <v>151</v>
      </c>
      <c r="J11" s="485"/>
    </row>
    <row r="12" spans="1:10" ht="20.25" x14ac:dyDescent="0.25">
      <c r="A12" s="464" t="s">
        <v>136</v>
      </c>
      <c r="B12" s="464"/>
      <c r="C12" s="464"/>
      <c r="D12" s="464"/>
      <c r="E12" s="464"/>
      <c r="F12" s="464"/>
      <c r="G12" s="464"/>
      <c r="H12" s="261" t="s">
        <v>141</v>
      </c>
      <c r="I12" s="486" t="s">
        <v>150</v>
      </c>
      <c r="J12" s="487"/>
    </row>
    <row r="13" spans="1:10" ht="15.75" customHeight="1" x14ac:dyDescent="0.25">
      <c r="A13" s="471" t="s">
        <v>137</v>
      </c>
      <c r="B13" s="471"/>
      <c r="C13" s="471"/>
      <c r="D13" s="471"/>
      <c r="E13" s="471"/>
      <c r="F13" s="262" t="s">
        <v>1069</v>
      </c>
      <c r="G13" s="247"/>
      <c r="H13" s="224"/>
      <c r="I13" s="224"/>
      <c r="J13" s="224"/>
    </row>
    <row r="14" spans="1:10" x14ac:dyDescent="0.25">
      <c r="A14" s="224"/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ht="15.75" thickBot="1" x14ac:dyDescent="0.3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ht="12.75" customHeight="1" thickBot="1" x14ac:dyDescent="0.3">
      <c r="A16" s="472" t="s">
        <v>142</v>
      </c>
      <c r="B16" s="473"/>
      <c r="C16" s="473"/>
      <c r="D16" s="473"/>
      <c r="E16" s="474"/>
      <c r="F16" s="475" t="s">
        <v>138</v>
      </c>
      <c r="G16" s="473"/>
      <c r="H16" s="473"/>
      <c r="I16" s="473"/>
      <c r="J16" s="476"/>
    </row>
    <row r="17" spans="1:10" ht="15.75" thickTop="1" x14ac:dyDescent="0.25">
      <c r="A17" s="263"/>
      <c r="B17" s="264"/>
      <c r="C17" s="264"/>
      <c r="D17" s="264"/>
      <c r="E17" s="265"/>
      <c r="F17" s="266"/>
      <c r="G17" s="264" t="s">
        <v>4</v>
      </c>
      <c r="H17" s="264" t="s">
        <v>4</v>
      </c>
      <c r="I17" s="264" t="s">
        <v>4</v>
      </c>
      <c r="J17" s="267" t="s">
        <v>4</v>
      </c>
    </row>
    <row r="18" spans="1:10" s="275" customFormat="1" ht="13.5" thickBot="1" x14ac:dyDescent="0.25">
      <c r="A18" s="268" t="s">
        <v>0</v>
      </c>
      <c r="B18" s="269" t="s">
        <v>132</v>
      </c>
      <c r="C18" s="270" t="s">
        <v>145</v>
      </c>
      <c r="D18" s="271" t="s">
        <v>133</v>
      </c>
      <c r="E18" s="272" t="s">
        <v>134</v>
      </c>
      <c r="F18" s="273" t="s">
        <v>0</v>
      </c>
      <c r="G18" s="269" t="s">
        <v>132</v>
      </c>
      <c r="H18" s="270" t="s">
        <v>145</v>
      </c>
      <c r="I18" s="269" t="s">
        <v>133</v>
      </c>
      <c r="J18" s="274" t="s">
        <v>134</v>
      </c>
    </row>
    <row r="19" spans="1:10" ht="12.75" customHeight="1" thickTop="1" x14ac:dyDescent="0.25">
      <c r="A19" s="276"/>
      <c r="B19" s="277"/>
      <c r="C19" s="264"/>
      <c r="D19" s="277"/>
      <c r="E19" s="265"/>
      <c r="F19" s="278"/>
      <c r="G19" s="277"/>
      <c r="H19" s="279"/>
      <c r="I19" s="277"/>
      <c r="J19" s="267"/>
    </row>
    <row r="20" spans="1:10" x14ac:dyDescent="0.25">
      <c r="A20" s="301"/>
      <c r="B20" s="280"/>
      <c r="C20" s="281"/>
      <c r="D20" s="282"/>
      <c r="E20" s="283"/>
      <c r="F20" s="301"/>
      <c r="G20" s="280"/>
      <c r="H20" s="281"/>
      <c r="I20" s="284"/>
      <c r="J20" s="285"/>
    </row>
    <row r="21" spans="1:10" ht="12" customHeight="1" x14ac:dyDescent="0.25">
      <c r="A21" s="302">
        <v>43222</v>
      </c>
      <c r="B21" s="280"/>
      <c r="C21" s="163" t="s">
        <v>1244</v>
      </c>
      <c r="D21" s="286">
        <v>274351</v>
      </c>
      <c r="E21" s="287"/>
      <c r="F21" s="302">
        <v>43222</v>
      </c>
      <c r="G21" s="280"/>
      <c r="H21" s="163" t="s">
        <v>1246</v>
      </c>
      <c r="I21" s="287"/>
      <c r="J21" s="288">
        <v>274351</v>
      </c>
    </row>
    <row r="22" spans="1:10" ht="16.5" customHeight="1" x14ac:dyDescent="0.25">
      <c r="A22" s="302">
        <v>43251</v>
      </c>
      <c r="B22" s="280"/>
      <c r="C22" s="163" t="s">
        <v>1245</v>
      </c>
      <c r="D22" s="286"/>
      <c r="E22" s="287">
        <v>18720</v>
      </c>
      <c r="F22" s="302">
        <v>43251</v>
      </c>
      <c r="G22" s="280"/>
      <c r="H22" s="163" t="s">
        <v>1245</v>
      </c>
      <c r="I22" s="287">
        <v>18720</v>
      </c>
      <c r="J22" s="289"/>
    </row>
    <row r="23" spans="1:10" x14ac:dyDescent="0.25">
      <c r="A23" s="302"/>
      <c r="B23" s="280"/>
      <c r="C23" s="279"/>
      <c r="D23" s="286"/>
      <c r="E23" s="287"/>
      <c r="F23" s="302"/>
      <c r="G23" s="280"/>
      <c r="H23" s="279"/>
      <c r="I23" s="286"/>
      <c r="J23" s="290"/>
    </row>
    <row r="24" spans="1:10" ht="16.5" customHeight="1" thickBot="1" x14ac:dyDescent="0.3">
      <c r="A24" s="302"/>
      <c r="B24" s="280"/>
      <c r="C24" s="279"/>
      <c r="D24" s="286"/>
      <c r="E24" s="287"/>
      <c r="F24" s="302"/>
      <c r="G24" s="280"/>
      <c r="H24" s="292"/>
      <c r="I24" s="286"/>
      <c r="J24" s="288"/>
    </row>
    <row r="25" spans="1:10" ht="15.75" thickBot="1" x14ac:dyDescent="0.3">
      <c r="A25" s="301">
        <v>43251</v>
      </c>
      <c r="B25" s="277"/>
      <c r="C25" s="279"/>
      <c r="D25" s="291">
        <f>SUM(D20:D24)-SUM(E20:E24)</f>
        <v>255631</v>
      </c>
      <c r="F25" s="301">
        <v>43251</v>
      </c>
      <c r="G25" s="277"/>
      <c r="H25" s="279"/>
      <c r="I25" s="293"/>
      <c r="J25" s="291">
        <f>SUM(J20:J24)-SUM(I21:I24)</f>
        <v>255631</v>
      </c>
    </row>
    <row r="26" spans="1:10" ht="15.75" thickBot="1" x14ac:dyDescent="0.3">
      <c r="A26" s="294"/>
      <c r="B26" s="295"/>
      <c r="C26" s="296"/>
      <c r="D26" s="295"/>
      <c r="E26" s="297"/>
      <c r="F26" s="298"/>
      <c r="G26" s="295"/>
      <c r="H26" s="296"/>
      <c r="I26" s="295"/>
      <c r="J26" s="299"/>
    </row>
    <row r="27" spans="1:10" x14ac:dyDescent="0.25">
      <c r="A27" s="224"/>
      <c r="B27" s="224"/>
      <c r="C27" s="224"/>
      <c r="D27" s="224"/>
      <c r="E27" s="477">
        <f>J25-D25</f>
        <v>0</v>
      </c>
      <c r="F27" s="478"/>
      <c r="G27" s="224"/>
      <c r="H27" s="224"/>
      <c r="I27" s="224"/>
      <c r="J27" s="224"/>
    </row>
    <row r="28" spans="1:10" s="243" customFormat="1" ht="15.75" x14ac:dyDescent="0.2">
      <c r="A28" s="246"/>
      <c r="B28" s="247"/>
      <c r="C28" s="247" t="s">
        <v>146</v>
      </c>
      <c r="D28" s="246"/>
      <c r="E28" s="246"/>
      <c r="F28" s="247"/>
      <c r="G28" s="246"/>
      <c r="H28" s="247" t="s">
        <v>147</v>
      </c>
      <c r="I28" s="246"/>
    </row>
    <row r="29" spans="1:10" s="243" customFormat="1" ht="15.75" x14ac:dyDescent="0.2">
      <c r="A29" s="246"/>
      <c r="B29" s="247"/>
      <c r="C29" s="247"/>
      <c r="D29" s="246"/>
      <c r="E29" s="246"/>
      <c r="F29" s="247"/>
      <c r="G29" s="246"/>
      <c r="H29" s="247"/>
      <c r="I29" s="246"/>
      <c r="J29" s="246"/>
    </row>
    <row r="30" spans="1:10" s="248" customFormat="1" ht="12.75" x14ac:dyDescent="0.2">
      <c r="A30" s="252"/>
      <c r="B30" s="252"/>
      <c r="C30" s="254" t="s">
        <v>148</v>
      </c>
      <c r="D30" s="249"/>
      <c r="E30" s="249"/>
      <c r="F30" s="249"/>
      <c r="G30" s="249"/>
      <c r="H30" s="254" t="s">
        <v>122</v>
      </c>
      <c r="I30" s="252"/>
      <c r="J30" s="252"/>
    </row>
    <row r="31" spans="1:10" s="248" customFormat="1" ht="12.75" x14ac:dyDescent="0.2">
      <c r="A31" s="252"/>
      <c r="B31" s="252"/>
      <c r="C31" s="253"/>
      <c r="D31" s="249"/>
      <c r="E31" s="249"/>
      <c r="F31" s="249"/>
      <c r="G31" s="249"/>
      <c r="H31" s="253"/>
      <c r="I31" s="252"/>
      <c r="J31" s="252"/>
    </row>
    <row r="32" spans="1:10" s="248" customFormat="1" ht="12.75" x14ac:dyDescent="0.2">
      <c r="A32" s="252"/>
      <c r="B32" s="252"/>
      <c r="C32" s="252"/>
      <c r="D32" s="252"/>
      <c r="E32" s="252"/>
      <c r="F32" s="252"/>
      <c r="G32" s="252"/>
      <c r="H32" s="252"/>
      <c r="I32" s="252"/>
      <c r="J32" s="252"/>
    </row>
    <row r="33" spans="1:10" s="250" customFormat="1" ht="12.75" x14ac:dyDescent="0.2">
      <c r="A33" s="254"/>
      <c r="B33" s="254"/>
      <c r="C33" s="254"/>
      <c r="D33" s="254"/>
      <c r="E33" s="254"/>
      <c r="F33" s="254"/>
      <c r="G33" s="254"/>
      <c r="H33" s="254"/>
      <c r="I33" s="249"/>
      <c r="J33" s="249"/>
    </row>
    <row r="34" spans="1:10" x14ac:dyDescent="0.25">
      <c r="A34" s="252"/>
      <c r="B34" s="252"/>
      <c r="C34" s="253"/>
      <c r="D34" s="249"/>
      <c r="E34" s="300"/>
      <c r="F34" s="249"/>
      <c r="G34" s="249"/>
      <c r="H34" s="253"/>
      <c r="I34" s="252"/>
      <c r="J34" s="252"/>
    </row>
    <row r="35" spans="1:10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topLeftCell="A981" workbookViewId="0">
      <selection activeCell="E1001" sqref="E1001"/>
    </sheetView>
  </sheetViews>
  <sheetFormatPr baseColWidth="10" defaultRowHeight="15" x14ac:dyDescent="0.25"/>
  <cols>
    <col min="1" max="1" width="11.7109375" customWidth="1"/>
    <col min="2" max="2" width="57.28515625" customWidth="1"/>
    <col min="3" max="3" width="21.5703125" customWidth="1"/>
    <col min="4" max="4" width="20.5703125" customWidth="1"/>
    <col min="5" max="5" width="19.85546875" customWidth="1"/>
    <col min="6" max="6" width="15.5703125" customWidth="1"/>
    <col min="7" max="7" width="18.85546875" customWidth="1"/>
    <col min="8" max="8" width="15.42578125" customWidth="1"/>
    <col min="9" max="9" width="17.28515625" customWidth="1"/>
    <col min="10" max="10" width="19.28515625" customWidth="1"/>
  </cols>
  <sheetData>
    <row r="1" spans="1:10" s="155" customFormat="1" x14ac:dyDescent="0.25">
      <c r="A1" s="134"/>
      <c r="B1" s="134"/>
      <c r="C1" s="134"/>
      <c r="D1" s="134"/>
      <c r="E1" s="49"/>
      <c r="F1" s="49"/>
      <c r="G1" s="49"/>
      <c r="H1" s="134"/>
      <c r="I1" s="134"/>
    </row>
    <row r="2" spans="1:10" s="155" customFormat="1" ht="26.25" x14ac:dyDescent="0.4">
      <c r="A2" s="134"/>
      <c r="B2" s="134"/>
      <c r="C2" s="326" t="s">
        <v>1064</v>
      </c>
      <c r="D2" s="134"/>
      <c r="E2" s="49"/>
      <c r="F2" s="49"/>
      <c r="G2" s="49"/>
      <c r="H2" s="134"/>
      <c r="I2" s="134"/>
    </row>
    <row r="3" spans="1:10" s="155" customFormat="1" ht="15.75" thickBot="1" x14ac:dyDescent="0.3">
      <c r="A3" s="134"/>
      <c r="B3" s="134"/>
      <c r="C3" s="134"/>
      <c r="D3" s="134"/>
      <c r="E3" s="49"/>
      <c r="F3" s="49"/>
      <c r="G3" s="49"/>
      <c r="H3" s="134"/>
      <c r="I3" s="134"/>
    </row>
    <row r="4" spans="1:10" s="155" customFormat="1" x14ac:dyDescent="0.25">
      <c r="A4" s="127" t="s">
        <v>0</v>
      </c>
      <c r="B4" s="74" t="s">
        <v>51</v>
      </c>
      <c r="C4" s="74" t="s">
        <v>52</v>
      </c>
      <c r="D4" s="74" t="s">
        <v>53</v>
      </c>
      <c r="E4" s="128" t="s">
        <v>75</v>
      </c>
      <c r="F4" s="167" t="s">
        <v>76</v>
      </c>
      <c r="G4" s="167" t="s">
        <v>77</v>
      </c>
      <c r="H4" s="127" t="s">
        <v>1</v>
      </c>
      <c r="I4" s="161" t="s">
        <v>2</v>
      </c>
    </row>
    <row r="5" spans="1:10" s="155" customFormat="1" ht="15.75" x14ac:dyDescent="0.25">
      <c r="A5" s="349">
        <v>43102</v>
      </c>
      <c r="B5" s="350" t="s">
        <v>182</v>
      </c>
      <c r="C5" s="133" t="s">
        <v>160</v>
      </c>
      <c r="D5" s="136" t="s">
        <v>158</v>
      </c>
      <c r="E5" s="351">
        <v>-5000</v>
      </c>
      <c r="F5" s="205">
        <f>E5/G5</f>
        <v>-9.0938852715434138</v>
      </c>
      <c r="G5" s="206">
        <v>549.82000000000005</v>
      </c>
      <c r="H5" s="117" t="s">
        <v>31</v>
      </c>
      <c r="I5" s="162" t="s">
        <v>102</v>
      </c>
      <c r="J5" s="329" t="s">
        <v>183</v>
      </c>
    </row>
    <row r="6" spans="1:10" ht="15.75" x14ac:dyDescent="0.25">
      <c r="A6" s="349">
        <v>43102</v>
      </c>
      <c r="B6" s="350" t="s">
        <v>182</v>
      </c>
      <c r="C6" s="133" t="s">
        <v>160</v>
      </c>
      <c r="D6" s="136" t="s">
        <v>158</v>
      </c>
      <c r="E6" s="351">
        <v>-5000</v>
      </c>
      <c r="F6" s="205">
        <f t="shared" ref="F6:F18" si="0">E6/G6</f>
        <v>-9.0938852715434138</v>
      </c>
      <c r="G6" s="206">
        <v>549.82000000000005</v>
      </c>
      <c r="H6" s="117" t="s">
        <v>168</v>
      </c>
      <c r="I6" s="162" t="s">
        <v>102</v>
      </c>
      <c r="J6" s="329" t="s">
        <v>183</v>
      </c>
    </row>
    <row r="7" spans="1:10" ht="15.75" x14ac:dyDescent="0.25">
      <c r="A7" s="349">
        <v>43102</v>
      </c>
      <c r="B7" s="350" t="s">
        <v>182</v>
      </c>
      <c r="C7" s="133" t="s">
        <v>160</v>
      </c>
      <c r="D7" s="136" t="s">
        <v>158</v>
      </c>
      <c r="E7" s="351">
        <v>-5000</v>
      </c>
      <c r="F7" s="205">
        <f t="shared" si="0"/>
        <v>-9.0938852715434138</v>
      </c>
      <c r="G7" s="206">
        <v>549.82000000000005</v>
      </c>
      <c r="H7" s="117" t="s">
        <v>184</v>
      </c>
      <c r="I7" s="162" t="s">
        <v>102</v>
      </c>
      <c r="J7" s="329" t="s">
        <v>183</v>
      </c>
    </row>
    <row r="8" spans="1:10" ht="15.75" x14ac:dyDescent="0.25">
      <c r="A8" s="349">
        <v>43102</v>
      </c>
      <c r="B8" s="350" t="s">
        <v>182</v>
      </c>
      <c r="C8" s="133" t="s">
        <v>160</v>
      </c>
      <c r="D8" s="137" t="s">
        <v>34</v>
      </c>
      <c r="E8" s="351">
        <v>-5000</v>
      </c>
      <c r="F8" s="205">
        <f t="shared" si="0"/>
        <v>-9.0938852715434138</v>
      </c>
      <c r="G8" s="206">
        <v>549.82000000000005</v>
      </c>
      <c r="H8" s="117" t="s">
        <v>39</v>
      </c>
      <c r="I8" s="162" t="s">
        <v>102</v>
      </c>
      <c r="J8" s="329" t="s">
        <v>183</v>
      </c>
    </row>
    <row r="9" spans="1:10" ht="15.75" x14ac:dyDescent="0.25">
      <c r="A9" s="349">
        <v>43102</v>
      </c>
      <c r="B9" s="350" t="s">
        <v>182</v>
      </c>
      <c r="C9" s="133" t="s">
        <v>160</v>
      </c>
      <c r="D9" s="137" t="s">
        <v>34</v>
      </c>
      <c r="E9" s="351">
        <v>-5000</v>
      </c>
      <c r="F9" s="205">
        <f t="shared" si="0"/>
        <v>-9.0938852715434138</v>
      </c>
      <c r="G9" s="206">
        <v>549.82000000000005</v>
      </c>
      <c r="H9" s="117" t="s">
        <v>41</v>
      </c>
      <c r="I9" s="162" t="s">
        <v>102</v>
      </c>
      <c r="J9" s="329" t="s">
        <v>183</v>
      </c>
    </row>
    <row r="10" spans="1:10" ht="15.75" x14ac:dyDescent="0.25">
      <c r="A10" s="352">
        <v>43102</v>
      </c>
      <c r="B10" s="63" t="s">
        <v>185</v>
      </c>
      <c r="C10" s="133" t="s">
        <v>160</v>
      </c>
      <c r="D10" s="137" t="s">
        <v>3</v>
      </c>
      <c r="E10" s="353">
        <v>20000</v>
      </c>
      <c r="F10" s="354">
        <f t="shared" si="0"/>
        <v>33.39176892895901</v>
      </c>
      <c r="G10" s="354">
        <f>598.95</f>
        <v>598.95000000000005</v>
      </c>
      <c r="H10" s="64" t="s">
        <v>186</v>
      </c>
      <c r="I10" s="162" t="s">
        <v>103</v>
      </c>
      <c r="J10" s="329" t="s">
        <v>187</v>
      </c>
    </row>
    <row r="11" spans="1:10" ht="15.75" x14ac:dyDescent="0.25">
      <c r="A11" s="352">
        <v>43103</v>
      </c>
      <c r="B11" s="163" t="s">
        <v>188</v>
      </c>
      <c r="C11" s="163" t="s">
        <v>189</v>
      </c>
      <c r="D11" s="355" t="s">
        <v>3</v>
      </c>
      <c r="E11" s="164">
        <v>350000</v>
      </c>
      <c r="F11" s="205">
        <f t="shared" si="0"/>
        <v>636.57196900803899</v>
      </c>
      <c r="G11" s="206">
        <v>549.82000000000005</v>
      </c>
      <c r="H11" s="64" t="s">
        <v>71</v>
      </c>
      <c r="I11" s="162" t="s">
        <v>102</v>
      </c>
      <c r="J11" s="356" t="s">
        <v>190</v>
      </c>
    </row>
    <row r="12" spans="1:10" x14ac:dyDescent="0.25">
      <c r="A12" s="352">
        <v>43103</v>
      </c>
      <c r="B12" s="163" t="s">
        <v>191</v>
      </c>
      <c r="C12" s="163" t="s">
        <v>189</v>
      </c>
      <c r="D12" s="355" t="s">
        <v>3</v>
      </c>
      <c r="E12" s="164">
        <v>100000</v>
      </c>
      <c r="F12" s="354">
        <f t="shared" si="0"/>
        <v>166.95884464479505</v>
      </c>
      <c r="G12" s="354">
        <f>598.95</f>
        <v>598.95000000000005</v>
      </c>
      <c r="H12" s="64" t="s">
        <v>71</v>
      </c>
      <c r="I12" s="162" t="s">
        <v>103</v>
      </c>
      <c r="J12" s="356" t="s">
        <v>192</v>
      </c>
    </row>
    <row r="13" spans="1:10" ht="15.75" x14ac:dyDescent="0.25">
      <c r="A13" s="352">
        <v>43103</v>
      </c>
      <c r="B13" s="163" t="s">
        <v>193</v>
      </c>
      <c r="C13" s="163" t="s">
        <v>194</v>
      </c>
      <c r="D13" s="355" t="s">
        <v>3</v>
      </c>
      <c r="E13" s="164">
        <v>34200</v>
      </c>
      <c r="F13" s="205">
        <f t="shared" si="0"/>
        <v>62.202175257356949</v>
      </c>
      <c r="G13" s="206">
        <v>549.82000000000005</v>
      </c>
      <c r="H13" s="64" t="s">
        <v>71</v>
      </c>
      <c r="I13" s="162" t="s">
        <v>102</v>
      </c>
      <c r="J13" s="356" t="s">
        <v>195</v>
      </c>
    </row>
    <row r="14" spans="1:10" ht="15.75" x14ac:dyDescent="0.25">
      <c r="A14" s="357">
        <v>43103</v>
      </c>
      <c r="B14" s="131" t="s">
        <v>196</v>
      </c>
      <c r="C14" s="125" t="s">
        <v>156</v>
      </c>
      <c r="D14" s="137" t="s">
        <v>3</v>
      </c>
      <c r="E14" s="358">
        <v>30000</v>
      </c>
      <c r="F14" s="354">
        <f t="shared" si="0"/>
        <v>50.087653393438515</v>
      </c>
      <c r="G14" s="354">
        <f>598.95</f>
        <v>598.95000000000005</v>
      </c>
      <c r="H14" s="132" t="s">
        <v>23</v>
      </c>
      <c r="I14" s="162" t="s">
        <v>103</v>
      </c>
      <c r="J14" s="329" t="s">
        <v>197</v>
      </c>
    </row>
    <row r="15" spans="1:10" ht="15.75" x14ac:dyDescent="0.25">
      <c r="A15" s="359">
        <v>43108</v>
      </c>
      <c r="B15" s="131" t="s">
        <v>198</v>
      </c>
      <c r="C15" s="133" t="s">
        <v>160</v>
      </c>
      <c r="D15" s="138" t="s">
        <v>199</v>
      </c>
      <c r="E15" s="358">
        <v>93377</v>
      </c>
      <c r="F15" s="360">
        <f t="shared" si="0"/>
        <v>150.19623612674923</v>
      </c>
      <c r="G15" s="360">
        <v>621.70000000000005</v>
      </c>
      <c r="H15" s="132" t="s">
        <v>168</v>
      </c>
      <c r="I15" s="162" t="s">
        <v>93</v>
      </c>
      <c r="J15" s="329" t="s">
        <v>200</v>
      </c>
    </row>
    <row r="16" spans="1:10" ht="15.75" x14ac:dyDescent="0.25">
      <c r="A16" s="359">
        <v>43108</v>
      </c>
      <c r="B16" s="131" t="s">
        <v>201</v>
      </c>
      <c r="C16" s="133" t="s">
        <v>160</v>
      </c>
      <c r="D16" s="138" t="s">
        <v>199</v>
      </c>
      <c r="E16" s="351">
        <v>55674</v>
      </c>
      <c r="F16" s="354">
        <f t="shared" si="0"/>
        <v>92.952667167543197</v>
      </c>
      <c r="G16" s="354">
        <f t="shared" ref="G16:G18" si="1">598.95</f>
        <v>598.95000000000005</v>
      </c>
      <c r="H16" s="132" t="s">
        <v>168</v>
      </c>
      <c r="I16" s="162" t="s">
        <v>103</v>
      </c>
      <c r="J16" s="329" t="s">
        <v>202</v>
      </c>
    </row>
    <row r="17" spans="1:10" ht="15.75" x14ac:dyDescent="0.25">
      <c r="A17" s="359">
        <v>43108</v>
      </c>
      <c r="B17" s="131" t="s">
        <v>203</v>
      </c>
      <c r="C17" s="125" t="s">
        <v>156</v>
      </c>
      <c r="D17" s="136" t="s">
        <v>3</v>
      </c>
      <c r="E17" s="358">
        <v>1000</v>
      </c>
      <c r="F17" s="354">
        <f t="shared" si="0"/>
        <v>1.6695884464479505</v>
      </c>
      <c r="G17" s="354">
        <f t="shared" si="1"/>
        <v>598.95000000000005</v>
      </c>
      <c r="H17" s="132" t="s">
        <v>168</v>
      </c>
      <c r="I17" s="162" t="s">
        <v>103</v>
      </c>
      <c r="J17" s="329" t="s">
        <v>204</v>
      </c>
    </row>
    <row r="18" spans="1:10" ht="15.75" x14ac:dyDescent="0.25">
      <c r="A18" s="359">
        <v>43108</v>
      </c>
      <c r="B18" s="131" t="s">
        <v>205</v>
      </c>
      <c r="C18" s="133" t="s">
        <v>180</v>
      </c>
      <c r="D18" s="136" t="s">
        <v>3</v>
      </c>
      <c r="E18" s="358">
        <v>70000</v>
      </c>
      <c r="F18" s="354">
        <f t="shared" si="0"/>
        <v>116.87119125135654</v>
      </c>
      <c r="G18" s="354">
        <f t="shared" si="1"/>
        <v>598.95000000000005</v>
      </c>
      <c r="H18" s="132" t="s">
        <v>23</v>
      </c>
      <c r="I18" s="162" t="s">
        <v>103</v>
      </c>
      <c r="J18" s="329" t="s">
        <v>206</v>
      </c>
    </row>
    <row r="19" spans="1:10" ht="15.75" x14ac:dyDescent="0.25">
      <c r="A19" s="359">
        <v>43108</v>
      </c>
      <c r="B19" s="131" t="s">
        <v>207</v>
      </c>
      <c r="C19" s="133" t="s">
        <v>180</v>
      </c>
      <c r="D19" s="139" t="s">
        <v>3</v>
      </c>
      <c r="E19" s="351">
        <v>199000</v>
      </c>
      <c r="F19" s="205">
        <f>E19/G19</f>
        <v>361.93663380742782</v>
      </c>
      <c r="G19" s="206">
        <v>549.82000000000005</v>
      </c>
      <c r="H19" s="132" t="s">
        <v>23</v>
      </c>
      <c r="I19" s="162" t="s">
        <v>102</v>
      </c>
      <c r="J19" s="329" t="s">
        <v>208</v>
      </c>
    </row>
    <row r="20" spans="1:10" ht="15.75" x14ac:dyDescent="0.25">
      <c r="A20" s="359">
        <v>43108</v>
      </c>
      <c r="B20" s="131" t="s">
        <v>209</v>
      </c>
      <c r="C20" s="163" t="s">
        <v>189</v>
      </c>
      <c r="D20" s="139" t="s">
        <v>3</v>
      </c>
      <c r="E20" s="351">
        <v>92790</v>
      </c>
      <c r="F20" s="354">
        <f t="shared" ref="F20:F23" si="2">E20/G20</f>
        <v>154.92111194590532</v>
      </c>
      <c r="G20" s="354">
        <f t="shared" ref="G20:G21" si="3">598.95</f>
        <v>598.95000000000005</v>
      </c>
      <c r="H20" s="132" t="s">
        <v>23</v>
      </c>
      <c r="I20" s="162" t="s">
        <v>103</v>
      </c>
      <c r="J20" s="329" t="s">
        <v>210</v>
      </c>
    </row>
    <row r="21" spans="1:10" ht="15.75" x14ac:dyDescent="0.25">
      <c r="A21" s="359">
        <v>43108</v>
      </c>
      <c r="B21" s="131" t="s">
        <v>211</v>
      </c>
      <c r="C21" s="163" t="s">
        <v>189</v>
      </c>
      <c r="D21" s="136" t="s">
        <v>3</v>
      </c>
      <c r="E21" s="358">
        <v>6149</v>
      </c>
      <c r="F21" s="354">
        <f t="shared" si="2"/>
        <v>10.266299357208448</v>
      </c>
      <c r="G21" s="354">
        <f t="shared" si="3"/>
        <v>598.95000000000005</v>
      </c>
      <c r="H21" s="132" t="s">
        <v>23</v>
      </c>
      <c r="I21" s="162" t="s">
        <v>103</v>
      </c>
      <c r="J21" s="329" t="s">
        <v>212</v>
      </c>
    </row>
    <row r="22" spans="1:10" ht="15.75" x14ac:dyDescent="0.25">
      <c r="A22" s="359">
        <v>43108</v>
      </c>
      <c r="B22" s="131" t="s">
        <v>213</v>
      </c>
      <c r="C22" s="133" t="s">
        <v>163</v>
      </c>
      <c r="D22" s="138" t="s">
        <v>34</v>
      </c>
      <c r="E22" s="358">
        <v>20000</v>
      </c>
      <c r="F22" s="360">
        <f t="shared" si="2"/>
        <v>32.169856844137044</v>
      </c>
      <c r="G22" s="360">
        <v>621.70000000000005</v>
      </c>
      <c r="H22" s="132" t="s">
        <v>39</v>
      </c>
      <c r="I22" s="162" t="s">
        <v>93</v>
      </c>
      <c r="J22" s="329" t="s">
        <v>214</v>
      </c>
    </row>
    <row r="23" spans="1:10" ht="15.75" x14ac:dyDescent="0.25">
      <c r="A23" s="359">
        <v>43108</v>
      </c>
      <c r="B23" s="131" t="s">
        <v>213</v>
      </c>
      <c r="C23" s="133" t="s">
        <v>163</v>
      </c>
      <c r="D23" s="139" t="s">
        <v>34</v>
      </c>
      <c r="E23" s="358">
        <v>15000</v>
      </c>
      <c r="F23" s="360">
        <f t="shared" si="2"/>
        <v>24.127392633102779</v>
      </c>
      <c r="G23" s="360">
        <v>621.70000000000005</v>
      </c>
      <c r="H23" s="132" t="s">
        <v>40</v>
      </c>
      <c r="I23" s="162" t="s">
        <v>93</v>
      </c>
      <c r="J23" s="329" t="s">
        <v>215</v>
      </c>
    </row>
    <row r="24" spans="1:10" ht="15.75" x14ac:dyDescent="0.25">
      <c r="A24" s="359">
        <v>43108</v>
      </c>
      <c r="B24" s="131" t="s">
        <v>216</v>
      </c>
      <c r="C24" s="133" t="s">
        <v>160</v>
      </c>
      <c r="D24" s="136" t="s">
        <v>158</v>
      </c>
      <c r="E24" s="358">
        <v>400</v>
      </c>
      <c r="F24" s="205">
        <f>E24/G24</f>
        <v>0.72751082172347303</v>
      </c>
      <c r="G24" s="206">
        <v>549.82000000000005</v>
      </c>
      <c r="H24" s="132" t="s">
        <v>184</v>
      </c>
      <c r="I24" s="162" t="s">
        <v>102</v>
      </c>
      <c r="J24" s="329" t="s">
        <v>217</v>
      </c>
    </row>
    <row r="25" spans="1:10" ht="15.75" x14ac:dyDescent="0.25">
      <c r="A25" s="359">
        <v>43108</v>
      </c>
      <c r="B25" s="131" t="s">
        <v>218</v>
      </c>
      <c r="C25" s="133" t="s">
        <v>160</v>
      </c>
      <c r="D25" s="138" t="s">
        <v>199</v>
      </c>
      <c r="E25" s="358">
        <v>58000</v>
      </c>
      <c r="F25" s="205">
        <f>E25/G25</f>
        <v>105.4890691499036</v>
      </c>
      <c r="G25" s="206">
        <v>549.82000000000005</v>
      </c>
      <c r="H25" s="132" t="s">
        <v>40</v>
      </c>
      <c r="I25" s="162" t="s">
        <v>102</v>
      </c>
      <c r="J25" s="329" t="s">
        <v>219</v>
      </c>
    </row>
    <row r="26" spans="1:10" ht="15.75" x14ac:dyDescent="0.25">
      <c r="A26" s="359">
        <v>43108</v>
      </c>
      <c r="B26" s="131" t="s">
        <v>220</v>
      </c>
      <c r="C26" s="133" t="s">
        <v>160</v>
      </c>
      <c r="D26" s="138" t="s">
        <v>199</v>
      </c>
      <c r="E26" s="358">
        <v>15000</v>
      </c>
      <c r="F26" s="354">
        <f>E26/G26</f>
        <v>25.043826696719258</v>
      </c>
      <c r="G26" s="354">
        <f>598.95</f>
        <v>598.95000000000005</v>
      </c>
      <c r="H26" s="132" t="s">
        <v>40</v>
      </c>
      <c r="I26" s="162" t="s">
        <v>103</v>
      </c>
      <c r="J26" s="329" t="s">
        <v>221</v>
      </c>
    </row>
    <row r="27" spans="1:10" ht="15.75" x14ac:dyDescent="0.25">
      <c r="A27" s="359">
        <v>43108</v>
      </c>
      <c r="B27" s="131" t="s">
        <v>222</v>
      </c>
      <c r="C27" s="133" t="s">
        <v>160</v>
      </c>
      <c r="D27" s="138" t="s">
        <v>199</v>
      </c>
      <c r="E27" s="358">
        <v>6000</v>
      </c>
      <c r="F27" s="360">
        <f>E27/G27</f>
        <v>9.6509570532411129</v>
      </c>
      <c r="G27" s="360">
        <v>621.70000000000005</v>
      </c>
      <c r="H27" s="132" t="s">
        <v>40</v>
      </c>
      <c r="I27" s="162" t="s">
        <v>93</v>
      </c>
      <c r="J27" s="329" t="s">
        <v>223</v>
      </c>
    </row>
    <row r="28" spans="1:10" ht="15.75" x14ac:dyDescent="0.25">
      <c r="A28" s="359">
        <v>43109</v>
      </c>
      <c r="B28" s="131" t="s">
        <v>224</v>
      </c>
      <c r="C28" s="133" t="s">
        <v>225</v>
      </c>
      <c r="D28" s="136" t="s">
        <v>105</v>
      </c>
      <c r="E28" s="358">
        <v>40000</v>
      </c>
      <c r="F28" s="354">
        <f t="shared" ref="F28:F29" si="4">E28/G28</f>
        <v>66.78353785791802</v>
      </c>
      <c r="G28" s="354">
        <f t="shared" ref="G28:G29" si="5">598.95</f>
        <v>598.95000000000005</v>
      </c>
      <c r="H28" s="132" t="s">
        <v>226</v>
      </c>
      <c r="I28" s="162" t="s">
        <v>103</v>
      </c>
      <c r="J28" s="329" t="s">
        <v>227</v>
      </c>
    </row>
    <row r="29" spans="1:10" ht="15.75" x14ac:dyDescent="0.25">
      <c r="A29" s="357">
        <v>43109</v>
      </c>
      <c r="B29" s="131" t="s">
        <v>228</v>
      </c>
      <c r="C29" s="133" t="s">
        <v>194</v>
      </c>
      <c r="D29" s="136" t="s">
        <v>3</v>
      </c>
      <c r="E29" s="358">
        <v>29500</v>
      </c>
      <c r="F29" s="354">
        <f t="shared" si="4"/>
        <v>49.252859170214535</v>
      </c>
      <c r="G29" s="354">
        <f t="shared" si="5"/>
        <v>598.95000000000005</v>
      </c>
      <c r="H29" s="132" t="s">
        <v>184</v>
      </c>
      <c r="I29" s="162" t="s">
        <v>103</v>
      </c>
      <c r="J29" s="329" t="s">
        <v>229</v>
      </c>
    </row>
    <row r="30" spans="1:10" ht="15.75" x14ac:dyDescent="0.25">
      <c r="A30" s="359">
        <v>43109</v>
      </c>
      <c r="B30" s="131" t="s">
        <v>230</v>
      </c>
      <c r="C30" s="133" t="s">
        <v>194</v>
      </c>
      <c r="D30" s="136" t="s">
        <v>3</v>
      </c>
      <c r="E30" s="358">
        <v>4000</v>
      </c>
      <c r="F30" s="205">
        <f>E30/G30</f>
        <v>7.275108217234731</v>
      </c>
      <c r="G30" s="206">
        <v>549.82000000000005</v>
      </c>
      <c r="H30" s="131" t="s">
        <v>184</v>
      </c>
      <c r="I30" s="162" t="s">
        <v>102</v>
      </c>
      <c r="J30" s="329" t="s">
        <v>231</v>
      </c>
    </row>
    <row r="31" spans="1:10" ht="15.75" x14ac:dyDescent="0.25">
      <c r="A31" s="359">
        <v>43109</v>
      </c>
      <c r="B31" s="131" t="s">
        <v>232</v>
      </c>
      <c r="C31" s="133" t="s">
        <v>163</v>
      </c>
      <c r="D31" s="138" t="s">
        <v>3</v>
      </c>
      <c r="E31" s="351">
        <v>1000</v>
      </c>
      <c r="F31" s="360">
        <f t="shared" ref="F31:F66" si="6">E31/G31</f>
        <v>1.6084928422068521</v>
      </c>
      <c r="G31" s="360">
        <v>621.70000000000005</v>
      </c>
      <c r="H31" s="132" t="s">
        <v>40</v>
      </c>
      <c r="I31" s="162" t="s">
        <v>93</v>
      </c>
      <c r="J31" s="329" t="s">
        <v>233</v>
      </c>
    </row>
    <row r="32" spans="1:10" ht="15.75" x14ac:dyDescent="0.25">
      <c r="A32" s="359">
        <v>42744</v>
      </c>
      <c r="B32" s="131" t="s">
        <v>234</v>
      </c>
      <c r="C32" s="133" t="s">
        <v>163</v>
      </c>
      <c r="D32" s="139" t="s">
        <v>3</v>
      </c>
      <c r="E32" s="351">
        <v>6000</v>
      </c>
      <c r="F32" s="360">
        <f t="shared" si="6"/>
        <v>9.6509570532411129</v>
      </c>
      <c r="G32" s="360">
        <v>621.70000000000005</v>
      </c>
      <c r="H32" s="132" t="s">
        <v>39</v>
      </c>
      <c r="I32" s="162" t="s">
        <v>93</v>
      </c>
      <c r="J32" s="329" t="s">
        <v>235</v>
      </c>
    </row>
    <row r="33" spans="1:10" ht="15.75" x14ac:dyDescent="0.25">
      <c r="A33" s="359">
        <v>43109</v>
      </c>
      <c r="B33" s="131" t="s">
        <v>236</v>
      </c>
      <c r="C33" s="133" t="s">
        <v>163</v>
      </c>
      <c r="D33" s="139" t="s">
        <v>3</v>
      </c>
      <c r="E33" s="351">
        <v>1000</v>
      </c>
      <c r="F33" s="205">
        <f t="shared" si="6"/>
        <v>1.8187770543086828</v>
      </c>
      <c r="G33" s="206">
        <v>549.82000000000005</v>
      </c>
      <c r="H33" s="132" t="s">
        <v>39</v>
      </c>
      <c r="I33" s="162" t="s">
        <v>102</v>
      </c>
      <c r="J33" s="329" t="s">
        <v>235</v>
      </c>
    </row>
    <row r="34" spans="1:10" ht="15.75" x14ac:dyDescent="0.25">
      <c r="A34" s="359">
        <v>43109</v>
      </c>
      <c r="B34" s="131" t="s">
        <v>237</v>
      </c>
      <c r="C34" s="133" t="s">
        <v>160</v>
      </c>
      <c r="D34" s="138" t="s">
        <v>199</v>
      </c>
      <c r="E34" s="351">
        <v>20750</v>
      </c>
      <c r="F34" s="205">
        <f t="shared" si="6"/>
        <v>37.739623876905164</v>
      </c>
      <c r="G34" s="206">
        <v>549.82000000000005</v>
      </c>
      <c r="H34" s="132" t="s">
        <v>168</v>
      </c>
      <c r="I34" s="162" t="s">
        <v>93</v>
      </c>
      <c r="J34" s="329" t="s">
        <v>238</v>
      </c>
    </row>
    <row r="35" spans="1:10" ht="15.75" x14ac:dyDescent="0.25">
      <c r="A35" s="359">
        <v>43109</v>
      </c>
      <c r="B35" s="131" t="s">
        <v>239</v>
      </c>
      <c r="C35" s="133" t="s">
        <v>160</v>
      </c>
      <c r="D35" s="138" t="s">
        <v>199</v>
      </c>
      <c r="E35" s="351">
        <v>50000</v>
      </c>
      <c r="F35" s="205">
        <f t="shared" si="6"/>
        <v>90.938852715434138</v>
      </c>
      <c r="G35" s="206">
        <v>549.82000000000005</v>
      </c>
      <c r="H35" s="132" t="s">
        <v>168</v>
      </c>
      <c r="I35" s="162" t="s">
        <v>102</v>
      </c>
      <c r="J35" s="329" t="s">
        <v>240</v>
      </c>
    </row>
    <row r="36" spans="1:10" ht="15.75" x14ac:dyDescent="0.25">
      <c r="A36" s="359">
        <v>43110</v>
      </c>
      <c r="B36" s="165" t="s">
        <v>241</v>
      </c>
      <c r="C36" s="120" t="s">
        <v>242</v>
      </c>
      <c r="D36" s="140" t="s">
        <v>158</v>
      </c>
      <c r="E36" s="164">
        <v>250000</v>
      </c>
      <c r="F36" s="205">
        <f t="shared" si="6"/>
        <v>454.69426357717066</v>
      </c>
      <c r="G36" s="206">
        <v>549.82000000000005</v>
      </c>
      <c r="H36" s="132" t="s">
        <v>71</v>
      </c>
      <c r="I36" s="162" t="s">
        <v>93</v>
      </c>
      <c r="J36" s="356" t="s">
        <v>243</v>
      </c>
    </row>
    <row r="37" spans="1:10" ht="15.75" x14ac:dyDescent="0.25">
      <c r="A37" s="359">
        <v>43110</v>
      </c>
      <c r="B37" s="131" t="s">
        <v>244</v>
      </c>
      <c r="C37" s="125" t="s">
        <v>156</v>
      </c>
      <c r="D37" s="139" t="s">
        <v>3</v>
      </c>
      <c r="E37" s="351">
        <v>3000</v>
      </c>
      <c r="F37" s="205">
        <f t="shared" si="6"/>
        <v>5.4563311629260483</v>
      </c>
      <c r="G37" s="206">
        <v>549.82000000000005</v>
      </c>
      <c r="H37" s="132" t="s">
        <v>39</v>
      </c>
      <c r="I37" s="162" t="s">
        <v>93</v>
      </c>
      <c r="J37" s="329" t="s">
        <v>245</v>
      </c>
    </row>
    <row r="38" spans="1:10" ht="15.75" x14ac:dyDescent="0.25">
      <c r="A38" s="359">
        <v>43110</v>
      </c>
      <c r="B38" s="131" t="s">
        <v>246</v>
      </c>
      <c r="C38" s="163" t="s">
        <v>156</v>
      </c>
      <c r="D38" s="323" t="s">
        <v>3</v>
      </c>
      <c r="E38" s="351">
        <v>76572</v>
      </c>
      <c r="F38" s="205">
        <f t="shared" si="6"/>
        <v>139.26739660252446</v>
      </c>
      <c r="G38" s="206">
        <v>549.82000000000005</v>
      </c>
      <c r="H38" s="132" t="s">
        <v>39</v>
      </c>
      <c r="I38" s="162" t="s">
        <v>102</v>
      </c>
      <c r="J38" s="329" t="s">
        <v>247</v>
      </c>
    </row>
    <row r="39" spans="1:10" ht="15.75" x14ac:dyDescent="0.25">
      <c r="A39" s="359">
        <v>43110</v>
      </c>
      <c r="B39" s="131" t="s">
        <v>248</v>
      </c>
      <c r="C39" s="131" t="s">
        <v>249</v>
      </c>
      <c r="D39" s="138" t="s">
        <v>3</v>
      </c>
      <c r="E39" s="358">
        <v>141591</v>
      </c>
      <c r="F39" s="205">
        <f t="shared" si="6"/>
        <v>257.52246189662071</v>
      </c>
      <c r="G39" s="206">
        <v>549.82000000000005</v>
      </c>
      <c r="H39" s="132" t="s">
        <v>39</v>
      </c>
      <c r="I39" s="162" t="s">
        <v>102</v>
      </c>
      <c r="J39" s="329" t="s">
        <v>247</v>
      </c>
    </row>
    <row r="40" spans="1:10" ht="15.75" x14ac:dyDescent="0.25">
      <c r="A40" s="359">
        <v>43110</v>
      </c>
      <c r="B40" s="131" t="s">
        <v>250</v>
      </c>
      <c r="C40" s="133" t="s">
        <v>160</v>
      </c>
      <c r="D40" s="138" t="s">
        <v>199</v>
      </c>
      <c r="E40" s="351">
        <v>130000</v>
      </c>
      <c r="F40" s="205">
        <f t="shared" si="6"/>
        <v>236.44101706012876</v>
      </c>
      <c r="G40" s="206">
        <v>549.82000000000005</v>
      </c>
      <c r="H40" s="132" t="s">
        <v>168</v>
      </c>
      <c r="I40" s="162" t="s">
        <v>102</v>
      </c>
      <c r="J40" s="329" t="s">
        <v>251</v>
      </c>
    </row>
    <row r="41" spans="1:10" ht="15.75" x14ac:dyDescent="0.25">
      <c r="A41" s="359">
        <v>43110</v>
      </c>
      <c r="B41" s="131" t="s">
        <v>252</v>
      </c>
      <c r="C41" s="133" t="s">
        <v>160</v>
      </c>
      <c r="D41" s="138" t="s">
        <v>199</v>
      </c>
      <c r="E41" s="351">
        <v>75000</v>
      </c>
      <c r="F41" s="205">
        <f t="shared" si="6"/>
        <v>136.40827907315119</v>
      </c>
      <c r="G41" s="206">
        <v>549.82000000000005</v>
      </c>
      <c r="H41" s="132" t="s">
        <v>168</v>
      </c>
      <c r="I41" s="162" t="s">
        <v>102</v>
      </c>
      <c r="J41" s="329" t="s">
        <v>253</v>
      </c>
    </row>
    <row r="42" spans="1:10" ht="15.75" x14ac:dyDescent="0.25">
      <c r="A42" s="359">
        <v>43110</v>
      </c>
      <c r="B42" s="131" t="s">
        <v>254</v>
      </c>
      <c r="C42" s="133" t="s">
        <v>160</v>
      </c>
      <c r="D42" s="138" t="s">
        <v>199</v>
      </c>
      <c r="E42" s="351">
        <v>14000</v>
      </c>
      <c r="F42" s="205">
        <f t="shared" si="6"/>
        <v>25.462878760321559</v>
      </c>
      <c r="G42" s="206">
        <v>549.82000000000005</v>
      </c>
      <c r="H42" s="132" t="s">
        <v>168</v>
      </c>
      <c r="I42" s="162" t="s">
        <v>102</v>
      </c>
      <c r="J42" s="329" t="s">
        <v>255</v>
      </c>
    </row>
    <row r="43" spans="1:10" ht="15.75" x14ac:dyDescent="0.25">
      <c r="A43" s="359">
        <v>43110</v>
      </c>
      <c r="B43" s="131" t="s">
        <v>256</v>
      </c>
      <c r="C43" s="133" t="s">
        <v>160</v>
      </c>
      <c r="D43" s="138" t="s">
        <v>199</v>
      </c>
      <c r="E43" s="351">
        <v>20000</v>
      </c>
      <c r="F43" s="205">
        <f t="shared" si="6"/>
        <v>36.375541086173655</v>
      </c>
      <c r="G43" s="206">
        <v>549.82000000000005</v>
      </c>
      <c r="H43" s="132" t="s">
        <v>168</v>
      </c>
      <c r="I43" s="162" t="s">
        <v>102</v>
      </c>
      <c r="J43" s="329" t="s">
        <v>257</v>
      </c>
    </row>
    <row r="44" spans="1:10" ht="15.75" x14ac:dyDescent="0.25">
      <c r="A44" s="359">
        <v>43110</v>
      </c>
      <c r="B44" s="131" t="s">
        <v>258</v>
      </c>
      <c r="C44" s="133" t="s">
        <v>180</v>
      </c>
      <c r="D44" s="136" t="s">
        <v>34</v>
      </c>
      <c r="E44" s="351">
        <v>1000</v>
      </c>
      <c r="F44" s="205">
        <f t="shared" si="6"/>
        <v>1.8187770543086828</v>
      </c>
      <c r="G44" s="206">
        <v>549.82000000000005</v>
      </c>
      <c r="H44" s="132" t="s">
        <v>41</v>
      </c>
      <c r="I44" s="162" t="s">
        <v>102</v>
      </c>
      <c r="J44" s="329" t="s">
        <v>259</v>
      </c>
    </row>
    <row r="45" spans="1:10" ht="15.75" x14ac:dyDescent="0.25">
      <c r="A45" s="359">
        <v>43110</v>
      </c>
      <c r="B45" s="131" t="s">
        <v>260</v>
      </c>
      <c r="C45" s="133" t="s">
        <v>261</v>
      </c>
      <c r="D45" s="136" t="s">
        <v>34</v>
      </c>
      <c r="E45" s="358">
        <v>5000</v>
      </c>
      <c r="F45" s="205">
        <f t="shared" si="6"/>
        <v>9.0938852715434138</v>
      </c>
      <c r="G45" s="206">
        <v>549.82000000000005</v>
      </c>
      <c r="H45" s="132" t="s">
        <v>41</v>
      </c>
      <c r="I45" s="162" t="s">
        <v>102</v>
      </c>
      <c r="J45" s="329" t="s">
        <v>262</v>
      </c>
    </row>
    <row r="46" spans="1:10" ht="15.75" x14ac:dyDescent="0.25">
      <c r="A46" s="357">
        <v>43110</v>
      </c>
      <c r="B46" s="131" t="s">
        <v>263</v>
      </c>
      <c r="C46" s="133" t="s">
        <v>160</v>
      </c>
      <c r="D46" s="136" t="s">
        <v>3</v>
      </c>
      <c r="E46" s="358">
        <v>400</v>
      </c>
      <c r="F46" s="205">
        <f t="shared" si="6"/>
        <v>0.72751082172347303</v>
      </c>
      <c r="G46" s="206">
        <v>549.82000000000005</v>
      </c>
      <c r="H46" s="132" t="s">
        <v>184</v>
      </c>
      <c r="I46" s="162" t="s">
        <v>102</v>
      </c>
      <c r="J46" s="329" t="s">
        <v>247</v>
      </c>
    </row>
    <row r="47" spans="1:10" ht="15.75" x14ac:dyDescent="0.25">
      <c r="A47" s="357">
        <v>43111</v>
      </c>
      <c r="B47" s="165" t="s">
        <v>72</v>
      </c>
      <c r="C47" s="131" t="s">
        <v>157</v>
      </c>
      <c r="D47" s="138" t="s">
        <v>3</v>
      </c>
      <c r="E47" s="164">
        <v>2500</v>
      </c>
      <c r="F47" s="205">
        <f t="shared" si="6"/>
        <v>4.5469426357717069</v>
      </c>
      <c r="G47" s="206">
        <v>549.82000000000005</v>
      </c>
      <c r="H47" s="132" t="s">
        <v>71</v>
      </c>
      <c r="I47" s="162" t="s">
        <v>102</v>
      </c>
      <c r="J47" s="356" t="s">
        <v>264</v>
      </c>
    </row>
    <row r="48" spans="1:10" ht="15.75" x14ac:dyDescent="0.25">
      <c r="A48" s="357">
        <v>43111</v>
      </c>
      <c r="B48" s="165" t="s">
        <v>72</v>
      </c>
      <c r="C48" s="131" t="s">
        <v>157</v>
      </c>
      <c r="D48" s="138" t="s">
        <v>3</v>
      </c>
      <c r="E48" s="164">
        <v>2925</v>
      </c>
      <c r="F48" s="205">
        <f t="shared" si="6"/>
        <v>5.3199228838528967</v>
      </c>
      <c r="G48" s="206">
        <v>549.82000000000005</v>
      </c>
      <c r="H48" s="132" t="s">
        <v>265</v>
      </c>
      <c r="I48" s="162" t="s">
        <v>102</v>
      </c>
      <c r="J48" s="356" t="s">
        <v>266</v>
      </c>
    </row>
    <row r="49" spans="1:10" ht="15.75" x14ac:dyDescent="0.25">
      <c r="A49" s="357">
        <v>43111</v>
      </c>
      <c r="B49" s="165" t="s">
        <v>72</v>
      </c>
      <c r="C49" s="131" t="s">
        <v>157</v>
      </c>
      <c r="D49" s="138" t="s">
        <v>3</v>
      </c>
      <c r="E49" s="164">
        <v>8775</v>
      </c>
      <c r="F49" s="205">
        <f t="shared" si="6"/>
        <v>15.95976865155869</v>
      </c>
      <c r="G49" s="206">
        <v>549.82000000000005</v>
      </c>
      <c r="H49" s="132" t="s">
        <v>71</v>
      </c>
      <c r="I49" s="162" t="s">
        <v>102</v>
      </c>
      <c r="J49" s="356" t="s">
        <v>267</v>
      </c>
    </row>
    <row r="50" spans="1:10" ht="15.75" x14ac:dyDescent="0.25">
      <c r="A50" s="357">
        <v>43112</v>
      </c>
      <c r="B50" s="165" t="s">
        <v>72</v>
      </c>
      <c r="C50" s="131" t="s">
        <v>157</v>
      </c>
      <c r="D50" s="138" t="s">
        <v>3</v>
      </c>
      <c r="E50" s="164">
        <v>2925</v>
      </c>
      <c r="F50" s="205">
        <f t="shared" si="6"/>
        <v>5.3199228838528967</v>
      </c>
      <c r="G50" s="206">
        <v>549.82000000000005</v>
      </c>
      <c r="H50" s="132" t="s">
        <v>265</v>
      </c>
      <c r="I50" s="162" t="s">
        <v>102</v>
      </c>
      <c r="J50" s="356" t="s">
        <v>266</v>
      </c>
    </row>
    <row r="51" spans="1:10" ht="15.75" x14ac:dyDescent="0.25">
      <c r="A51" s="357">
        <v>43112</v>
      </c>
      <c r="B51" s="165" t="s">
        <v>72</v>
      </c>
      <c r="C51" s="131" t="s">
        <v>157</v>
      </c>
      <c r="D51" s="138" t="s">
        <v>3</v>
      </c>
      <c r="E51" s="164">
        <v>2925</v>
      </c>
      <c r="F51" s="205">
        <f t="shared" si="6"/>
        <v>5.3199228838528967</v>
      </c>
      <c r="G51" s="206">
        <v>549.82000000000005</v>
      </c>
      <c r="H51" s="132" t="s">
        <v>71</v>
      </c>
      <c r="I51" s="162" t="s">
        <v>102</v>
      </c>
      <c r="J51" s="356" t="s">
        <v>268</v>
      </c>
    </row>
    <row r="52" spans="1:10" ht="15.75" x14ac:dyDescent="0.25">
      <c r="A52" s="359">
        <v>43112</v>
      </c>
      <c r="B52" s="131" t="s">
        <v>269</v>
      </c>
      <c r="C52" s="133" t="s">
        <v>261</v>
      </c>
      <c r="D52" s="136" t="s">
        <v>34</v>
      </c>
      <c r="E52" s="358">
        <v>3000</v>
      </c>
      <c r="F52" s="205">
        <f t="shared" si="6"/>
        <v>5.4563311629260483</v>
      </c>
      <c r="G52" s="206">
        <v>549.82000000000005</v>
      </c>
      <c r="H52" s="132" t="s">
        <v>33</v>
      </c>
      <c r="I52" s="162" t="s">
        <v>102</v>
      </c>
      <c r="J52" s="329" t="s">
        <v>270</v>
      </c>
    </row>
    <row r="53" spans="1:10" ht="15.75" x14ac:dyDescent="0.25">
      <c r="A53" s="361">
        <v>43112</v>
      </c>
      <c r="B53" s="117" t="s">
        <v>271</v>
      </c>
      <c r="C53" s="133" t="s">
        <v>160</v>
      </c>
      <c r="D53" s="136" t="s">
        <v>3</v>
      </c>
      <c r="E53" s="358">
        <v>6500</v>
      </c>
      <c r="F53" s="205">
        <f t="shared" si="6"/>
        <v>11.822050853006438</v>
      </c>
      <c r="G53" s="206">
        <v>549.82000000000005</v>
      </c>
      <c r="H53" s="132" t="s">
        <v>39</v>
      </c>
      <c r="I53" s="162" t="s">
        <v>102</v>
      </c>
      <c r="J53" s="329" t="s">
        <v>272</v>
      </c>
    </row>
    <row r="54" spans="1:10" ht="15.75" x14ac:dyDescent="0.25">
      <c r="A54" s="359">
        <v>43112</v>
      </c>
      <c r="B54" s="131" t="s">
        <v>273</v>
      </c>
      <c r="C54" s="133" t="s">
        <v>160</v>
      </c>
      <c r="D54" s="136" t="s">
        <v>3</v>
      </c>
      <c r="E54" s="358">
        <v>20000</v>
      </c>
      <c r="F54" s="205">
        <f t="shared" si="6"/>
        <v>36.375541086173655</v>
      </c>
      <c r="G54" s="206">
        <v>549.82000000000005</v>
      </c>
      <c r="H54" s="132" t="s">
        <v>39</v>
      </c>
      <c r="I54" s="162" t="s">
        <v>102</v>
      </c>
      <c r="J54" s="329" t="s">
        <v>274</v>
      </c>
    </row>
    <row r="55" spans="1:10" ht="15.75" x14ac:dyDescent="0.25">
      <c r="A55" s="359">
        <v>43112</v>
      </c>
      <c r="B55" s="131" t="s">
        <v>260</v>
      </c>
      <c r="C55" s="133" t="s">
        <v>261</v>
      </c>
      <c r="D55" s="136" t="s">
        <v>34</v>
      </c>
      <c r="E55" s="358">
        <v>2000</v>
      </c>
      <c r="F55" s="205">
        <f t="shared" si="6"/>
        <v>3.6375541086173655</v>
      </c>
      <c r="G55" s="206">
        <v>549.82000000000005</v>
      </c>
      <c r="H55" s="132" t="s">
        <v>41</v>
      </c>
      <c r="I55" s="162" t="s">
        <v>102</v>
      </c>
      <c r="J55" s="329" t="s">
        <v>275</v>
      </c>
    </row>
    <row r="56" spans="1:10" ht="15.75" x14ac:dyDescent="0.25">
      <c r="A56" s="359">
        <v>43112</v>
      </c>
      <c r="B56" s="131" t="s">
        <v>276</v>
      </c>
      <c r="C56" s="133" t="s">
        <v>180</v>
      </c>
      <c r="D56" s="136" t="s">
        <v>34</v>
      </c>
      <c r="E56" s="358">
        <v>1000</v>
      </c>
      <c r="F56" s="205">
        <f t="shared" si="6"/>
        <v>1.8187770543086828</v>
      </c>
      <c r="G56" s="206">
        <v>549.82000000000005</v>
      </c>
      <c r="H56" s="132" t="s">
        <v>41</v>
      </c>
      <c r="I56" s="162" t="s">
        <v>102</v>
      </c>
      <c r="J56" s="329" t="s">
        <v>277</v>
      </c>
    </row>
    <row r="57" spans="1:10" ht="15.75" x14ac:dyDescent="0.25">
      <c r="A57" s="359">
        <v>43112</v>
      </c>
      <c r="B57" s="131" t="s">
        <v>278</v>
      </c>
      <c r="C57" s="133" t="s">
        <v>160</v>
      </c>
      <c r="D57" s="138" t="s">
        <v>199</v>
      </c>
      <c r="E57" s="358">
        <v>15000</v>
      </c>
      <c r="F57" s="205">
        <f t="shared" si="6"/>
        <v>27.281655814630241</v>
      </c>
      <c r="G57" s="206">
        <v>549.82000000000005</v>
      </c>
      <c r="H57" s="132" t="s">
        <v>168</v>
      </c>
      <c r="I57" s="162" t="s">
        <v>102</v>
      </c>
      <c r="J57" s="329" t="s">
        <v>279</v>
      </c>
    </row>
    <row r="58" spans="1:10" ht="15.75" x14ac:dyDescent="0.25">
      <c r="A58" s="359">
        <v>43112</v>
      </c>
      <c r="B58" s="131" t="s">
        <v>280</v>
      </c>
      <c r="C58" s="133" t="s">
        <v>160</v>
      </c>
      <c r="D58" s="138" t="s">
        <v>199</v>
      </c>
      <c r="E58" s="358">
        <v>44100</v>
      </c>
      <c r="F58" s="205">
        <f t="shared" si="6"/>
        <v>80.208068095012905</v>
      </c>
      <c r="G58" s="206">
        <v>549.82000000000005</v>
      </c>
      <c r="H58" s="132" t="s">
        <v>168</v>
      </c>
      <c r="I58" s="162" t="s">
        <v>102</v>
      </c>
      <c r="J58" s="329" t="s">
        <v>281</v>
      </c>
    </row>
    <row r="59" spans="1:10" ht="15.75" x14ac:dyDescent="0.25">
      <c r="A59" s="359">
        <v>43112</v>
      </c>
      <c r="B59" s="131" t="s">
        <v>282</v>
      </c>
      <c r="C59" s="133" t="s">
        <v>160</v>
      </c>
      <c r="D59" s="138" t="s">
        <v>199</v>
      </c>
      <c r="E59" s="358">
        <v>10000</v>
      </c>
      <c r="F59" s="205">
        <f t="shared" si="6"/>
        <v>18.187770543086828</v>
      </c>
      <c r="G59" s="206">
        <v>549.82000000000005</v>
      </c>
      <c r="H59" s="132" t="s">
        <v>168</v>
      </c>
      <c r="I59" s="162" t="s">
        <v>102</v>
      </c>
      <c r="J59" s="329" t="s">
        <v>283</v>
      </c>
    </row>
    <row r="60" spans="1:10" ht="15.75" x14ac:dyDescent="0.25">
      <c r="A60" s="359">
        <v>43112</v>
      </c>
      <c r="B60" s="131" t="s">
        <v>284</v>
      </c>
      <c r="C60" s="133" t="s">
        <v>160</v>
      </c>
      <c r="D60" s="138" t="s">
        <v>199</v>
      </c>
      <c r="E60" s="358">
        <v>114600</v>
      </c>
      <c r="F60" s="205">
        <f t="shared" si="6"/>
        <v>208.43185042377505</v>
      </c>
      <c r="G60" s="206">
        <v>549.82000000000005</v>
      </c>
      <c r="H60" s="132" t="s">
        <v>168</v>
      </c>
      <c r="I60" s="162" t="s">
        <v>102</v>
      </c>
      <c r="J60" s="329" t="s">
        <v>285</v>
      </c>
    </row>
    <row r="61" spans="1:10" ht="15.75" x14ac:dyDescent="0.25">
      <c r="A61" s="357">
        <v>43113</v>
      </c>
      <c r="B61" s="131" t="s">
        <v>286</v>
      </c>
      <c r="C61" s="133" t="s">
        <v>160</v>
      </c>
      <c r="D61" s="138" t="s">
        <v>199</v>
      </c>
      <c r="E61" s="358">
        <v>2800</v>
      </c>
      <c r="F61" s="205">
        <f t="shared" si="6"/>
        <v>5.0925757520643113</v>
      </c>
      <c r="G61" s="206">
        <v>549.82000000000005</v>
      </c>
      <c r="H61" s="132" t="s">
        <v>23</v>
      </c>
      <c r="I61" s="162" t="s">
        <v>102</v>
      </c>
      <c r="J61" s="329" t="s">
        <v>287</v>
      </c>
    </row>
    <row r="62" spans="1:10" ht="15.75" x14ac:dyDescent="0.25">
      <c r="A62" s="359">
        <v>43113</v>
      </c>
      <c r="B62" s="131" t="s">
        <v>288</v>
      </c>
      <c r="C62" s="133" t="s">
        <v>160</v>
      </c>
      <c r="D62" s="136" t="s">
        <v>25</v>
      </c>
      <c r="E62" s="358">
        <v>155000</v>
      </c>
      <c r="F62" s="205">
        <f t="shared" si="6"/>
        <v>281.91044341784584</v>
      </c>
      <c r="G62" s="206">
        <v>549.82000000000005</v>
      </c>
      <c r="H62" s="132" t="s">
        <v>23</v>
      </c>
      <c r="I62" s="162" t="s">
        <v>102</v>
      </c>
      <c r="J62" s="329" t="s">
        <v>289</v>
      </c>
    </row>
    <row r="63" spans="1:10" ht="15.75" x14ac:dyDescent="0.25">
      <c r="A63" s="359">
        <v>43115</v>
      </c>
      <c r="B63" s="131" t="s">
        <v>290</v>
      </c>
      <c r="C63" s="133" t="s">
        <v>180</v>
      </c>
      <c r="D63" s="136" t="s">
        <v>3</v>
      </c>
      <c r="E63" s="351">
        <v>12000</v>
      </c>
      <c r="F63" s="205">
        <f t="shared" si="6"/>
        <v>21.825324651704193</v>
      </c>
      <c r="G63" s="206">
        <v>549.82000000000005</v>
      </c>
      <c r="H63" s="132" t="s">
        <v>31</v>
      </c>
      <c r="I63" s="162" t="s">
        <v>102</v>
      </c>
      <c r="J63" s="329" t="s">
        <v>291</v>
      </c>
    </row>
    <row r="64" spans="1:10" ht="15.75" x14ac:dyDescent="0.25">
      <c r="A64" s="357">
        <v>43116</v>
      </c>
      <c r="B64" s="131" t="s">
        <v>292</v>
      </c>
      <c r="C64" s="133" t="s">
        <v>249</v>
      </c>
      <c r="D64" s="136" t="s">
        <v>34</v>
      </c>
      <c r="E64" s="358">
        <v>66000</v>
      </c>
      <c r="F64" s="205">
        <f t="shared" si="6"/>
        <v>120.03928558437306</v>
      </c>
      <c r="G64" s="206">
        <v>549.82000000000005</v>
      </c>
      <c r="H64" s="132" t="s">
        <v>33</v>
      </c>
      <c r="I64" s="162" t="s">
        <v>102</v>
      </c>
      <c r="J64" s="329" t="s">
        <v>293</v>
      </c>
    </row>
    <row r="65" spans="1:10" ht="15.75" x14ac:dyDescent="0.25">
      <c r="A65" s="359">
        <v>43116</v>
      </c>
      <c r="B65" s="131" t="s">
        <v>294</v>
      </c>
      <c r="C65" s="133" t="s">
        <v>156</v>
      </c>
      <c r="D65" s="139" t="s">
        <v>3</v>
      </c>
      <c r="E65" s="358">
        <v>7000</v>
      </c>
      <c r="F65" s="205">
        <f t="shared" si="6"/>
        <v>12.731439380160779</v>
      </c>
      <c r="G65" s="206">
        <v>549.82000000000005</v>
      </c>
      <c r="H65" s="132" t="s">
        <v>39</v>
      </c>
      <c r="I65" s="162" t="s">
        <v>102</v>
      </c>
      <c r="J65" s="329" t="s">
        <v>295</v>
      </c>
    </row>
    <row r="66" spans="1:10" ht="15.75" x14ac:dyDescent="0.25">
      <c r="A66" s="359">
        <v>43117</v>
      </c>
      <c r="B66" s="165" t="s">
        <v>296</v>
      </c>
      <c r="C66" s="133" t="s">
        <v>160</v>
      </c>
      <c r="D66" s="69" t="s">
        <v>3</v>
      </c>
      <c r="E66" s="164">
        <v>694933</v>
      </c>
      <c r="F66" s="205">
        <f t="shared" si="6"/>
        <v>1263.9281946818958</v>
      </c>
      <c r="G66" s="206">
        <v>549.82000000000005</v>
      </c>
      <c r="H66" s="132" t="s">
        <v>71</v>
      </c>
      <c r="I66" s="162" t="s">
        <v>102</v>
      </c>
      <c r="J66" s="362" t="s">
        <v>297</v>
      </c>
    </row>
    <row r="67" spans="1:10" ht="15.75" x14ac:dyDescent="0.25">
      <c r="A67" s="357">
        <v>43117</v>
      </c>
      <c r="B67" s="131" t="s">
        <v>298</v>
      </c>
      <c r="C67" s="133" t="s">
        <v>156</v>
      </c>
      <c r="D67" s="139" t="s">
        <v>3</v>
      </c>
      <c r="E67" s="358">
        <v>2025</v>
      </c>
      <c r="F67" s="360">
        <f>E67/G67</f>
        <v>3.2571980054688754</v>
      </c>
      <c r="G67" s="360">
        <v>621.70000000000005</v>
      </c>
      <c r="H67" s="132" t="s">
        <v>40</v>
      </c>
      <c r="I67" s="162" t="s">
        <v>93</v>
      </c>
      <c r="J67" s="329" t="s">
        <v>299</v>
      </c>
    </row>
    <row r="68" spans="1:10" ht="15.75" x14ac:dyDescent="0.25">
      <c r="A68" s="359">
        <v>43117</v>
      </c>
      <c r="B68" s="131" t="s">
        <v>300</v>
      </c>
      <c r="C68" s="133" t="s">
        <v>160</v>
      </c>
      <c r="D68" s="139" t="s">
        <v>158</v>
      </c>
      <c r="E68" s="358">
        <v>81900</v>
      </c>
      <c r="F68" s="205">
        <f>E68/G68</f>
        <v>148.95784074788111</v>
      </c>
      <c r="G68" s="206">
        <v>549.82000000000005</v>
      </c>
      <c r="H68" s="132" t="s">
        <v>31</v>
      </c>
      <c r="I68" s="162" t="s">
        <v>102</v>
      </c>
      <c r="J68" s="329" t="s">
        <v>301</v>
      </c>
    </row>
    <row r="69" spans="1:10" ht="15.75" x14ac:dyDescent="0.25">
      <c r="A69" s="359">
        <v>43118</v>
      </c>
      <c r="B69" s="131" t="s">
        <v>302</v>
      </c>
      <c r="C69" s="133" t="s">
        <v>156</v>
      </c>
      <c r="D69" s="139" t="s">
        <v>3</v>
      </c>
      <c r="E69" s="358">
        <v>1000</v>
      </c>
      <c r="F69" s="354">
        <f t="shared" ref="F69:F75" si="7">E69/G69</f>
        <v>1.6695884464479505</v>
      </c>
      <c r="G69" s="354">
        <f t="shared" ref="G69:G70" si="8">598.95</f>
        <v>598.95000000000005</v>
      </c>
      <c r="H69" s="132" t="s">
        <v>23</v>
      </c>
      <c r="I69" s="162" t="s">
        <v>103</v>
      </c>
      <c r="J69" s="329" t="s">
        <v>303</v>
      </c>
    </row>
    <row r="70" spans="1:10" ht="15.75" x14ac:dyDescent="0.25">
      <c r="A70" s="359">
        <v>43118</v>
      </c>
      <c r="B70" s="131" t="s">
        <v>304</v>
      </c>
      <c r="C70" s="133" t="s">
        <v>156</v>
      </c>
      <c r="D70" s="139" t="s">
        <v>3</v>
      </c>
      <c r="E70" s="358">
        <v>1062</v>
      </c>
      <c r="F70" s="354">
        <f t="shared" si="7"/>
        <v>1.7731029301277235</v>
      </c>
      <c r="G70" s="354">
        <f t="shared" si="8"/>
        <v>598.95000000000005</v>
      </c>
      <c r="H70" s="132" t="s">
        <v>168</v>
      </c>
      <c r="I70" s="162" t="s">
        <v>103</v>
      </c>
      <c r="J70" s="329" t="s">
        <v>305</v>
      </c>
    </row>
    <row r="71" spans="1:10" ht="15.75" x14ac:dyDescent="0.25">
      <c r="A71" s="357">
        <v>43118</v>
      </c>
      <c r="B71" s="131" t="s">
        <v>306</v>
      </c>
      <c r="C71" s="133" t="s">
        <v>163</v>
      </c>
      <c r="D71" s="139" t="s">
        <v>105</v>
      </c>
      <c r="E71" s="358">
        <v>25000</v>
      </c>
      <c r="F71" s="205">
        <f t="shared" si="7"/>
        <v>45.469426357717069</v>
      </c>
      <c r="G71" s="206">
        <v>549.82000000000005</v>
      </c>
      <c r="H71" s="132" t="s">
        <v>226</v>
      </c>
      <c r="I71" s="162" t="s">
        <v>102</v>
      </c>
      <c r="J71" s="329" t="s">
        <v>307</v>
      </c>
    </row>
    <row r="72" spans="1:10" ht="15.75" x14ac:dyDescent="0.25">
      <c r="A72" s="357">
        <v>43118</v>
      </c>
      <c r="B72" s="131" t="s">
        <v>308</v>
      </c>
      <c r="C72" s="133" t="s">
        <v>163</v>
      </c>
      <c r="D72" s="139" t="s">
        <v>34</v>
      </c>
      <c r="E72" s="358">
        <v>2000</v>
      </c>
      <c r="F72" s="205">
        <f t="shared" si="7"/>
        <v>3.6375541086173655</v>
      </c>
      <c r="G72" s="206">
        <v>549.82000000000005</v>
      </c>
      <c r="H72" s="132" t="s">
        <v>33</v>
      </c>
      <c r="I72" s="162" t="s">
        <v>102</v>
      </c>
      <c r="J72" s="329" t="s">
        <v>309</v>
      </c>
    </row>
    <row r="73" spans="1:10" ht="15.75" x14ac:dyDescent="0.25">
      <c r="A73" s="357">
        <v>43118</v>
      </c>
      <c r="B73" s="131" t="s">
        <v>310</v>
      </c>
      <c r="C73" s="133" t="s">
        <v>225</v>
      </c>
      <c r="D73" s="138" t="s">
        <v>34</v>
      </c>
      <c r="E73" s="358">
        <v>20000</v>
      </c>
      <c r="F73" s="205">
        <f t="shared" si="7"/>
        <v>36.375541086173655</v>
      </c>
      <c r="G73" s="206">
        <v>549.82000000000005</v>
      </c>
      <c r="H73" s="132" t="s">
        <v>33</v>
      </c>
      <c r="I73" s="162" t="s">
        <v>102</v>
      </c>
      <c r="J73" s="329" t="s">
        <v>311</v>
      </c>
    </row>
    <row r="74" spans="1:10" ht="15.75" x14ac:dyDescent="0.25">
      <c r="A74" s="357">
        <v>43118</v>
      </c>
      <c r="B74" s="131" t="s">
        <v>312</v>
      </c>
      <c r="C74" s="133" t="s">
        <v>261</v>
      </c>
      <c r="D74" s="136" t="s">
        <v>34</v>
      </c>
      <c r="E74" s="358">
        <v>6000</v>
      </c>
      <c r="F74" s="205">
        <f t="shared" si="7"/>
        <v>10.912662325852097</v>
      </c>
      <c r="G74" s="206">
        <v>549.82000000000005</v>
      </c>
      <c r="H74" s="132" t="s">
        <v>33</v>
      </c>
      <c r="I74" s="162" t="s">
        <v>102</v>
      </c>
      <c r="J74" s="329" t="s">
        <v>313</v>
      </c>
    </row>
    <row r="75" spans="1:10" ht="15.75" x14ac:dyDescent="0.25">
      <c r="A75" s="357">
        <v>43118</v>
      </c>
      <c r="B75" s="131" t="s">
        <v>314</v>
      </c>
      <c r="C75" s="133" t="s">
        <v>225</v>
      </c>
      <c r="D75" s="136" t="s">
        <v>34</v>
      </c>
      <c r="E75" s="358">
        <v>20000</v>
      </c>
      <c r="F75" s="205">
        <f t="shared" si="7"/>
        <v>36.375541086173655</v>
      </c>
      <c r="G75" s="206">
        <v>549.82000000000005</v>
      </c>
      <c r="H75" s="132" t="s">
        <v>39</v>
      </c>
      <c r="I75" s="162" t="s">
        <v>102</v>
      </c>
      <c r="J75" s="329" t="s">
        <v>315</v>
      </c>
    </row>
    <row r="76" spans="1:10" ht="15.75" x14ac:dyDescent="0.25">
      <c r="A76" s="357">
        <v>43118</v>
      </c>
      <c r="B76" s="131" t="s">
        <v>312</v>
      </c>
      <c r="C76" s="133" t="s">
        <v>261</v>
      </c>
      <c r="D76" s="136" t="s">
        <v>34</v>
      </c>
      <c r="E76" s="358">
        <v>5000</v>
      </c>
      <c r="F76" s="360">
        <f>E76/G76</f>
        <v>8.042464211034261</v>
      </c>
      <c r="G76" s="360">
        <v>621.70000000000005</v>
      </c>
      <c r="H76" s="132" t="s">
        <v>39</v>
      </c>
      <c r="I76" s="162" t="s">
        <v>102</v>
      </c>
      <c r="J76" s="329" t="s">
        <v>316</v>
      </c>
    </row>
    <row r="77" spans="1:10" ht="15.75" x14ac:dyDescent="0.25">
      <c r="A77" s="357">
        <v>43118</v>
      </c>
      <c r="B77" s="131" t="s">
        <v>317</v>
      </c>
      <c r="C77" s="133" t="s">
        <v>225</v>
      </c>
      <c r="D77" s="136" t="s">
        <v>34</v>
      </c>
      <c r="E77" s="358">
        <v>15000</v>
      </c>
      <c r="F77" s="205">
        <f t="shared" ref="F77:F123" si="9">E77/G77</f>
        <v>27.281655814630241</v>
      </c>
      <c r="G77" s="206">
        <v>549.82000000000005</v>
      </c>
      <c r="H77" s="132" t="s">
        <v>39</v>
      </c>
      <c r="I77" s="162" t="s">
        <v>102</v>
      </c>
      <c r="J77" s="329" t="s">
        <v>318</v>
      </c>
    </row>
    <row r="78" spans="1:10" ht="15.75" x14ac:dyDescent="0.25">
      <c r="A78" s="357">
        <v>43118</v>
      </c>
      <c r="B78" s="131" t="s">
        <v>310</v>
      </c>
      <c r="C78" s="133" t="s">
        <v>225</v>
      </c>
      <c r="D78" s="138" t="s">
        <v>34</v>
      </c>
      <c r="E78" s="358">
        <v>20000</v>
      </c>
      <c r="F78" s="205">
        <f t="shared" si="9"/>
        <v>36.375541086173655</v>
      </c>
      <c r="G78" s="206">
        <v>549.82000000000005</v>
      </c>
      <c r="H78" s="132" t="s">
        <v>41</v>
      </c>
      <c r="I78" s="162" t="s">
        <v>102</v>
      </c>
      <c r="J78" s="329" t="s">
        <v>319</v>
      </c>
    </row>
    <row r="79" spans="1:10" ht="15.75" x14ac:dyDescent="0.25">
      <c r="A79" s="357">
        <v>43118</v>
      </c>
      <c r="B79" s="131" t="s">
        <v>320</v>
      </c>
      <c r="C79" s="133" t="s">
        <v>225</v>
      </c>
      <c r="D79" s="136" t="s">
        <v>34</v>
      </c>
      <c r="E79" s="358">
        <v>30000</v>
      </c>
      <c r="F79" s="205">
        <f t="shared" si="9"/>
        <v>54.563311629260483</v>
      </c>
      <c r="G79" s="206">
        <v>549.82000000000005</v>
      </c>
      <c r="H79" s="132" t="s">
        <v>41</v>
      </c>
      <c r="I79" s="162" t="s">
        <v>102</v>
      </c>
      <c r="J79" s="329" t="s">
        <v>321</v>
      </c>
    </row>
    <row r="80" spans="1:10" ht="15.75" x14ac:dyDescent="0.25">
      <c r="A80" s="357">
        <v>43118</v>
      </c>
      <c r="B80" s="131" t="s">
        <v>322</v>
      </c>
      <c r="C80" s="133" t="s">
        <v>261</v>
      </c>
      <c r="D80" s="136" t="s">
        <v>34</v>
      </c>
      <c r="E80" s="358">
        <v>7000</v>
      </c>
      <c r="F80" s="205">
        <f t="shared" si="9"/>
        <v>12.731439380160779</v>
      </c>
      <c r="G80" s="206">
        <v>549.82000000000005</v>
      </c>
      <c r="H80" s="132" t="s">
        <v>41</v>
      </c>
      <c r="I80" s="162" t="s">
        <v>102</v>
      </c>
      <c r="J80" s="329" t="s">
        <v>323</v>
      </c>
    </row>
    <row r="81" spans="1:10" ht="15.75" x14ac:dyDescent="0.25">
      <c r="A81" s="357">
        <v>43119</v>
      </c>
      <c r="B81" s="131" t="s">
        <v>324</v>
      </c>
      <c r="C81" s="133" t="s">
        <v>156</v>
      </c>
      <c r="D81" s="136" t="s">
        <v>3</v>
      </c>
      <c r="E81" s="358">
        <v>11000</v>
      </c>
      <c r="F81" s="205">
        <f t="shared" si="9"/>
        <v>20.00654759739551</v>
      </c>
      <c r="G81" s="206">
        <v>549.82000000000005</v>
      </c>
      <c r="H81" s="132" t="s">
        <v>184</v>
      </c>
      <c r="I81" s="162" t="s">
        <v>102</v>
      </c>
      <c r="J81" s="329" t="s">
        <v>325</v>
      </c>
    </row>
    <row r="82" spans="1:10" ht="15.75" x14ac:dyDescent="0.25">
      <c r="A82" s="357">
        <v>43119</v>
      </c>
      <c r="B82" s="131" t="s">
        <v>326</v>
      </c>
      <c r="C82" s="125" t="s">
        <v>160</v>
      </c>
      <c r="D82" s="136" t="s">
        <v>3</v>
      </c>
      <c r="E82" s="358">
        <f>178477+180000</f>
        <v>358477</v>
      </c>
      <c r="F82" s="205">
        <f t="shared" si="9"/>
        <v>651.98974209741368</v>
      </c>
      <c r="G82" s="206">
        <v>549.82000000000005</v>
      </c>
      <c r="H82" s="132" t="s">
        <v>186</v>
      </c>
      <c r="I82" s="162" t="s">
        <v>102</v>
      </c>
      <c r="J82" s="329" t="s">
        <v>327</v>
      </c>
    </row>
    <row r="83" spans="1:10" ht="15.75" x14ac:dyDescent="0.25">
      <c r="A83" s="359">
        <v>43122</v>
      </c>
      <c r="B83" s="131" t="s">
        <v>328</v>
      </c>
      <c r="C83" s="133" t="s">
        <v>160</v>
      </c>
      <c r="D83" s="138" t="s">
        <v>25</v>
      </c>
      <c r="E83" s="358">
        <v>700000</v>
      </c>
      <c r="F83" s="205">
        <f t="shared" si="9"/>
        <v>1273.143938016078</v>
      </c>
      <c r="G83" s="206">
        <v>549.82000000000005</v>
      </c>
      <c r="H83" s="132" t="s">
        <v>23</v>
      </c>
      <c r="I83" s="162" t="s">
        <v>102</v>
      </c>
      <c r="J83" s="329" t="s">
        <v>329</v>
      </c>
    </row>
    <row r="84" spans="1:10" ht="15.75" x14ac:dyDescent="0.25">
      <c r="A84" s="359">
        <v>43122</v>
      </c>
      <c r="B84" s="131" t="s">
        <v>330</v>
      </c>
      <c r="C84" s="133" t="s">
        <v>160</v>
      </c>
      <c r="D84" s="136" t="s">
        <v>25</v>
      </c>
      <c r="E84" s="358">
        <v>500000</v>
      </c>
      <c r="F84" s="205">
        <f t="shared" si="9"/>
        <v>909.38852715434132</v>
      </c>
      <c r="G84" s="206">
        <v>549.82000000000005</v>
      </c>
      <c r="H84" s="132" t="s">
        <v>331</v>
      </c>
      <c r="I84" s="162" t="s">
        <v>102</v>
      </c>
      <c r="J84" s="329" t="s">
        <v>329</v>
      </c>
    </row>
    <row r="85" spans="1:10" ht="15.75" x14ac:dyDescent="0.25">
      <c r="A85" s="359">
        <v>43122</v>
      </c>
      <c r="B85" s="131" t="s">
        <v>332</v>
      </c>
      <c r="C85" s="125" t="s">
        <v>156</v>
      </c>
      <c r="D85" s="138" t="s">
        <v>3</v>
      </c>
      <c r="E85" s="358">
        <v>63700</v>
      </c>
      <c r="F85" s="205">
        <f t="shared" si="9"/>
        <v>115.85609835946309</v>
      </c>
      <c r="G85" s="206">
        <v>549.82000000000005</v>
      </c>
      <c r="H85" s="132" t="s">
        <v>168</v>
      </c>
      <c r="I85" s="162" t="s">
        <v>102</v>
      </c>
      <c r="J85" s="329" t="s">
        <v>333</v>
      </c>
    </row>
    <row r="86" spans="1:10" ht="15.75" x14ac:dyDescent="0.25">
      <c r="A86" s="359">
        <v>43119</v>
      </c>
      <c r="B86" s="131" t="s">
        <v>334</v>
      </c>
      <c r="C86" s="125" t="s">
        <v>181</v>
      </c>
      <c r="D86" s="138" t="s">
        <v>25</v>
      </c>
      <c r="E86" s="358">
        <v>110640</v>
      </c>
      <c r="F86" s="205">
        <f t="shared" si="9"/>
        <v>201.22949328871266</v>
      </c>
      <c r="G86" s="206">
        <v>549.82000000000005</v>
      </c>
      <c r="H86" s="132" t="s">
        <v>71</v>
      </c>
      <c r="I86" s="162" t="s">
        <v>102</v>
      </c>
      <c r="J86" s="362" t="s">
        <v>335</v>
      </c>
    </row>
    <row r="87" spans="1:10" ht="15.75" x14ac:dyDescent="0.25">
      <c r="A87" s="359">
        <v>43122</v>
      </c>
      <c r="B87" s="131" t="s">
        <v>336</v>
      </c>
      <c r="C87" s="125" t="s">
        <v>157</v>
      </c>
      <c r="D87" s="138" t="s">
        <v>3</v>
      </c>
      <c r="E87" s="358">
        <v>11700</v>
      </c>
      <c r="F87" s="205">
        <f t="shared" si="9"/>
        <v>21.279691535411587</v>
      </c>
      <c r="G87" s="206">
        <v>549.82000000000005</v>
      </c>
      <c r="H87" s="132" t="s">
        <v>71</v>
      </c>
      <c r="I87" s="162" t="s">
        <v>102</v>
      </c>
      <c r="J87" s="356" t="s">
        <v>337</v>
      </c>
    </row>
    <row r="88" spans="1:10" ht="15.75" x14ac:dyDescent="0.25">
      <c r="A88" s="359">
        <v>43122</v>
      </c>
      <c r="B88" s="165" t="s">
        <v>338</v>
      </c>
      <c r="C88" s="133" t="s">
        <v>160</v>
      </c>
      <c r="D88" s="138" t="s">
        <v>25</v>
      </c>
      <c r="E88" s="164">
        <v>700000</v>
      </c>
      <c r="F88" s="205">
        <f t="shared" si="9"/>
        <v>1273.143938016078</v>
      </c>
      <c r="G88" s="206">
        <v>549.82000000000005</v>
      </c>
      <c r="H88" s="132" t="s">
        <v>71</v>
      </c>
      <c r="I88" s="162" t="s">
        <v>102</v>
      </c>
      <c r="J88" s="356" t="s">
        <v>339</v>
      </c>
    </row>
    <row r="89" spans="1:10" ht="15.75" x14ac:dyDescent="0.25">
      <c r="A89" s="359">
        <v>43122</v>
      </c>
      <c r="B89" s="165" t="s">
        <v>340</v>
      </c>
      <c r="C89" s="133" t="s">
        <v>160</v>
      </c>
      <c r="D89" s="138" t="s">
        <v>25</v>
      </c>
      <c r="E89" s="164">
        <v>500000</v>
      </c>
      <c r="F89" s="205">
        <f t="shared" si="9"/>
        <v>909.38852715434132</v>
      </c>
      <c r="G89" s="206">
        <v>549.82000000000005</v>
      </c>
      <c r="H89" s="132" t="s">
        <v>71</v>
      </c>
      <c r="I89" s="162" t="s">
        <v>102</v>
      </c>
      <c r="J89" s="356" t="s">
        <v>339</v>
      </c>
    </row>
    <row r="90" spans="1:10" ht="15.75" x14ac:dyDescent="0.25">
      <c r="A90" s="359">
        <v>43122</v>
      </c>
      <c r="B90" s="166" t="s">
        <v>341</v>
      </c>
      <c r="C90" s="133" t="s">
        <v>160</v>
      </c>
      <c r="D90" s="138" t="s">
        <v>25</v>
      </c>
      <c r="E90" s="164">
        <v>1790762.61</v>
      </c>
      <c r="F90" s="205">
        <f t="shared" si="9"/>
        <v>3256.9979447819287</v>
      </c>
      <c r="G90" s="206">
        <v>549.82000000000005</v>
      </c>
      <c r="H90" s="132" t="s">
        <v>71</v>
      </c>
      <c r="I90" s="162" t="s">
        <v>102</v>
      </c>
      <c r="J90" s="356" t="s">
        <v>342</v>
      </c>
    </row>
    <row r="91" spans="1:10" ht="15.75" x14ac:dyDescent="0.25">
      <c r="A91" s="359">
        <v>43124</v>
      </c>
      <c r="B91" s="131" t="s">
        <v>312</v>
      </c>
      <c r="C91" s="133" t="s">
        <v>261</v>
      </c>
      <c r="D91" s="136" t="s">
        <v>34</v>
      </c>
      <c r="E91" s="358">
        <v>2000</v>
      </c>
      <c r="F91" s="205">
        <f t="shared" si="9"/>
        <v>3.6375541086173655</v>
      </c>
      <c r="G91" s="206">
        <v>549.82000000000005</v>
      </c>
      <c r="H91" s="132" t="s">
        <v>39</v>
      </c>
      <c r="I91" s="162" t="s">
        <v>102</v>
      </c>
      <c r="J91" s="329" t="s">
        <v>343</v>
      </c>
    </row>
    <row r="92" spans="1:10" ht="15.75" x14ac:dyDescent="0.25">
      <c r="A92" s="359">
        <v>43124</v>
      </c>
      <c r="B92" s="131" t="s">
        <v>312</v>
      </c>
      <c r="C92" s="133" t="s">
        <v>261</v>
      </c>
      <c r="D92" s="136" t="s">
        <v>34</v>
      </c>
      <c r="E92" s="358">
        <v>2500</v>
      </c>
      <c r="F92" s="205">
        <f t="shared" si="9"/>
        <v>4.5469426357717069</v>
      </c>
      <c r="G92" s="206">
        <v>549.82000000000005</v>
      </c>
      <c r="H92" s="132" t="s">
        <v>33</v>
      </c>
      <c r="I92" s="162" t="s">
        <v>102</v>
      </c>
      <c r="J92" s="329" t="s">
        <v>344</v>
      </c>
    </row>
    <row r="93" spans="1:10" ht="15.75" x14ac:dyDescent="0.25">
      <c r="A93" s="359">
        <v>43125</v>
      </c>
      <c r="B93" s="131" t="s">
        <v>345</v>
      </c>
      <c r="C93" s="133" t="s">
        <v>160</v>
      </c>
      <c r="D93" s="136" t="s">
        <v>34</v>
      </c>
      <c r="E93" s="358">
        <v>90000</v>
      </c>
      <c r="F93" s="205">
        <f t="shared" si="9"/>
        <v>163.68993488778145</v>
      </c>
      <c r="G93" s="206">
        <v>549.82000000000005</v>
      </c>
      <c r="H93" s="132" t="s">
        <v>33</v>
      </c>
      <c r="I93" s="162" t="s">
        <v>102</v>
      </c>
      <c r="J93" s="329" t="s">
        <v>346</v>
      </c>
    </row>
    <row r="94" spans="1:10" ht="15.75" x14ac:dyDescent="0.25">
      <c r="A94" s="359">
        <v>43125</v>
      </c>
      <c r="B94" s="131" t="s">
        <v>347</v>
      </c>
      <c r="C94" s="133" t="s">
        <v>160</v>
      </c>
      <c r="D94" s="136" t="s">
        <v>158</v>
      </c>
      <c r="E94" s="358">
        <v>150000</v>
      </c>
      <c r="F94" s="205">
        <f t="shared" si="9"/>
        <v>272.81655814630238</v>
      </c>
      <c r="G94" s="206">
        <v>549.82000000000005</v>
      </c>
      <c r="H94" s="132" t="s">
        <v>31</v>
      </c>
      <c r="I94" s="162" t="s">
        <v>102</v>
      </c>
      <c r="J94" s="329" t="s">
        <v>348</v>
      </c>
    </row>
    <row r="95" spans="1:10" ht="15.75" x14ac:dyDescent="0.25">
      <c r="A95" s="359">
        <v>43125</v>
      </c>
      <c r="B95" s="131" t="s">
        <v>349</v>
      </c>
      <c r="C95" s="133" t="s">
        <v>160</v>
      </c>
      <c r="D95" s="136" t="s">
        <v>158</v>
      </c>
      <c r="E95" s="358">
        <v>70000</v>
      </c>
      <c r="F95" s="205">
        <f t="shared" si="9"/>
        <v>127.31439380160779</v>
      </c>
      <c r="G95" s="206">
        <v>549.82000000000005</v>
      </c>
      <c r="H95" s="132" t="s">
        <v>31</v>
      </c>
      <c r="I95" s="162" t="s">
        <v>102</v>
      </c>
      <c r="J95" s="329" t="s">
        <v>348</v>
      </c>
    </row>
    <row r="96" spans="1:10" ht="15.75" x14ac:dyDescent="0.25">
      <c r="A96" s="359">
        <v>43125</v>
      </c>
      <c r="B96" s="131" t="s">
        <v>350</v>
      </c>
      <c r="C96" s="133" t="s">
        <v>160</v>
      </c>
      <c r="D96" s="136" t="s">
        <v>34</v>
      </c>
      <c r="E96" s="358">
        <v>82708</v>
      </c>
      <c r="F96" s="205">
        <f t="shared" si="9"/>
        <v>150.42741260776253</v>
      </c>
      <c r="G96" s="206">
        <v>549.82000000000005</v>
      </c>
      <c r="H96" s="132" t="s">
        <v>41</v>
      </c>
      <c r="I96" s="162" t="s">
        <v>102</v>
      </c>
      <c r="J96" s="329" t="s">
        <v>351</v>
      </c>
    </row>
    <row r="97" spans="1:10" ht="15.75" x14ac:dyDescent="0.25">
      <c r="A97" s="359">
        <v>43125</v>
      </c>
      <c r="B97" s="131" t="s">
        <v>352</v>
      </c>
      <c r="C97" s="133" t="s">
        <v>160</v>
      </c>
      <c r="D97" s="136" t="s">
        <v>34</v>
      </c>
      <c r="E97" s="358">
        <v>17290</v>
      </c>
      <c r="F97" s="205">
        <f t="shared" si="9"/>
        <v>31.446655268997123</v>
      </c>
      <c r="G97" s="206">
        <v>549.82000000000005</v>
      </c>
      <c r="H97" s="132" t="s">
        <v>41</v>
      </c>
      <c r="I97" s="162" t="s">
        <v>102</v>
      </c>
      <c r="J97" s="329" t="s">
        <v>351</v>
      </c>
    </row>
    <row r="98" spans="1:10" ht="15.75" x14ac:dyDescent="0.25">
      <c r="A98" s="359">
        <v>43125</v>
      </c>
      <c r="B98" s="131" t="s">
        <v>350</v>
      </c>
      <c r="C98" s="133" t="s">
        <v>160</v>
      </c>
      <c r="D98" s="136" t="s">
        <v>34</v>
      </c>
      <c r="E98" s="114">
        <v>82708</v>
      </c>
      <c r="F98" s="205">
        <f t="shared" si="9"/>
        <v>150.42741260776253</v>
      </c>
      <c r="G98" s="206">
        <v>549.82000000000005</v>
      </c>
      <c r="H98" s="132" t="s">
        <v>39</v>
      </c>
      <c r="I98" s="162" t="s">
        <v>102</v>
      </c>
      <c r="J98" s="329" t="s">
        <v>353</v>
      </c>
    </row>
    <row r="99" spans="1:10" ht="15.75" x14ac:dyDescent="0.25">
      <c r="A99" s="359">
        <v>43125</v>
      </c>
      <c r="B99" s="131" t="s">
        <v>352</v>
      </c>
      <c r="C99" s="133" t="s">
        <v>160</v>
      </c>
      <c r="D99" s="136" t="s">
        <v>34</v>
      </c>
      <c r="E99" s="358">
        <v>17290</v>
      </c>
      <c r="F99" s="205">
        <f t="shared" si="9"/>
        <v>31.446655268997123</v>
      </c>
      <c r="G99" s="206">
        <v>549.82000000000005</v>
      </c>
      <c r="H99" s="132" t="s">
        <v>39</v>
      </c>
      <c r="I99" s="162" t="s">
        <v>102</v>
      </c>
      <c r="J99" s="329" t="s">
        <v>353</v>
      </c>
    </row>
    <row r="100" spans="1:10" ht="15.75" x14ac:dyDescent="0.25">
      <c r="A100" s="359">
        <v>43125</v>
      </c>
      <c r="B100" s="131" t="s">
        <v>347</v>
      </c>
      <c r="C100" s="133" t="s">
        <v>160</v>
      </c>
      <c r="D100" s="136" t="s">
        <v>158</v>
      </c>
      <c r="E100" s="358">
        <v>150000</v>
      </c>
      <c r="F100" s="205">
        <f t="shared" si="9"/>
        <v>272.81655814630238</v>
      </c>
      <c r="G100" s="206">
        <v>549.82000000000005</v>
      </c>
      <c r="H100" s="132" t="s">
        <v>168</v>
      </c>
      <c r="I100" s="162" t="s">
        <v>102</v>
      </c>
      <c r="J100" s="329" t="s">
        <v>354</v>
      </c>
    </row>
    <row r="101" spans="1:10" ht="15.75" x14ac:dyDescent="0.25">
      <c r="A101" s="359">
        <v>43125</v>
      </c>
      <c r="B101" s="131" t="s">
        <v>355</v>
      </c>
      <c r="C101" s="133" t="s">
        <v>160</v>
      </c>
      <c r="D101" s="136" t="s">
        <v>158</v>
      </c>
      <c r="E101" s="358">
        <v>70000</v>
      </c>
      <c r="F101" s="205">
        <f t="shared" si="9"/>
        <v>127.31439380160779</v>
      </c>
      <c r="G101" s="206">
        <v>549.82000000000005</v>
      </c>
      <c r="H101" s="132" t="s">
        <v>168</v>
      </c>
      <c r="I101" s="162" t="s">
        <v>102</v>
      </c>
      <c r="J101" s="329" t="s">
        <v>354</v>
      </c>
    </row>
    <row r="102" spans="1:10" ht="15.75" x14ac:dyDescent="0.25">
      <c r="A102" s="359">
        <v>43125</v>
      </c>
      <c r="B102" s="131" t="s">
        <v>350</v>
      </c>
      <c r="C102" s="133" t="s">
        <v>160</v>
      </c>
      <c r="D102" s="136" t="s">
        <v>158</v>
      </c>
      <c r="E102" s="358">
        <v>92893</v>
      </c>
      <c r="F102" s="205">
        <f t="shared" si="9"/>
        <v>168.95165690589647</v>
      </c>
      <c r="G102" s="206">
        <v>549.82000000000005</v>
      </c>
      <c r="H102" s="132" t="s">
        <v>184</v>
      </c>
      <c r="I102" s="162" t="s">
        <v>102</v>
      </c>
      <c r="J102" s="329" t="s">
        <v>356</v>
      </c>
    </row>
    <row r="103" spans="1:10" ht="15.75" x14ac:dyDescent="0.25">
      <c r="A103" s="359">
        <v>43125</v>
      </c>
      <c r="B103" s="131" t="s">
        <v>355</v>
      </c>
      <c r="C103" s="133" t="s">
        <v>160</v>
      </c>
      <c r="D103" s="136" t="s">
        <v>158</v>
      </c>
      <c r="E103" s="358">
        <v>7100</v>
      </c>
      <c r="F103" s="205">
        <f t="shared" si="9"/>
        <v>12.913317085591647</v>
      </c>
      <c r="G103" s="206">
        <v>549.82000000000005</v>
      </c>
      <c r="H103" s="132" t="s">
        <v>184</v>
      </c>
      <c r="I103" s="162" t="s">
        <v>102</v>
      </c>
      <c r="J103" s="329" t="s">
        <v>356</v>
      </c>
    </row>
    <row r="104" spans="1:10" ht="15.75" x14ac:dyDescent="0.25">
      <c r="A104" s="359">
        <v>43125</v>
      </c>
      <c r="B104" s="131" t="s">
        <v>350</v>
      </c>
      <c r="C104" s="133" t="s">
        <v>160</v>
      </c>
      <c r="D104" s="136" t="s">
        <v>34</v>
      </c>
      <c r="E104" s="358">
        <v>82708</v>
      </c>
      <c r="F104" s="205">
        <f t="shared" si="9"/>
        <v>150.42741260776253</v>
      </c>
      <c r="G104" s="206">
        <v>549.82000000000005</v>
      </c>
      <c r="H104" s="132" t="s">
        <v>40</v>
      </c>
      <c r="I104" s="162" t="s">
        <v>102</v>
      </c>
      <c r="J104" s="329" t="s">
        <v>357</v>
      </c>
    </row>
    <row r="105" spans="1:10" ht="15.75" x14ac:dyDescent="0.25">
      <c r="A105" s="359">
        <v>43125</v>
      </c>
      <c r="B105" s="131" t="s">
        <v>355</v>
      </c>
      <c r="C105" s="133" t="s">
        <v>160</v>
      </c>
      <c r="D105" s="136" t="s">
        <v>34</v>
      </c>
      <c r="E105" s="358">
        <v>17290</v>
      </c>
      <c r="F105" s="205">
        <f t="shared" si="9"/>
        <v>31.446655268997123</v>
      </c>
      <c r="G105" s="206">
        <v>549.82000000000005</v>
      </c>
      <c r="H105" s="132" t="s">
        <v>40</v>
      </c>
      <c r="I105" s="162" t="s">
        <v>102</v>
      </c>
      <c r="J105" s="329" t="s">
        <v>357</v>
      </c>
    </row>
    <row r="106" spans="1:10" ht="15.75" x14ac:dyDescent="0.25">
      <c r="A106" s="359">
        <v>43125</v>
      </c>
      <c r="B106" s="131" t="s">
        <v>355</v>
      </c>
      <c r="C106" s="133" t="s">
        <v>160</v>
      </c>
      <c r="D106" s="136" t="s">
        <v>25</v>
      </c>
      <c r="E106" s="358">
        <v>10000</v>
      </c>
      <c r="F106" s="205">
        <f t="shared" si="9"/>
        <v>18.187770543086828</v>
      </c>
      <c r="G106" s="206">
        <v>549.82000000000005</v>
      </c>
      <c r="H106" s="132" t="s">
        <v>23</v>
      </c>
      <c r="I106" s="162" t="s">
        <v>102</v>
      </c>
      <c r="J106" s="329" t="s">
        <v>358</v>
      </c>
    </row>
    <row r="107" spans="1:10" ht="15.75" x14ac:dyDescent="0.25">
      <c r="A107" s="359">
        <v>43125</v>
      </c>
      <c r="B107" s="131" t="s">
        <v>359</v>
      </c>
      <c r="C107" s="133" t="s">
        <v>160</v>
      </c>
      <c r="D107" s="136" t="s">
        <v>34</v>
      </c>
      <c r="E107" s="358">
        <v>10000</v>
      </c>
      <c r="F107" s="205">
        <f t="shared" si="9"/>
        <v>18.187770543086828</v>
      </c>
      <c r="G107" s="206">
        <v>549.82000000000005</v>
      </c>
      <c r="H107" s="132" t="s">
        <v>40</v>
      </c>
      <c r="I107" s="162" t="s">
        <v>102</v>
      </c>
      <c r="J107" s="329" t="s">
        <v>358</v>
      </c>
    </row>
    <row r="108" spans="1:10" ht="15.75" x14ac:dyDescent="0.25">
      <c r="A108" s="359">
        <v>43125</v>
      </c>
      <c r="B108" s="131" t="s">
        <v>355</v>
      </c>
      <c r="C108" s="133" t="s">
        <v>160</v>
      </c>
      <c r="D108" s="136" t="s">
        <v>158</v>
      </c>
      <c r="E108" s="358">
        <v>5000</v>
      </c>
      <c r="F108" s="205">
        <f t="shared" si="9"/>
        <v>9.0938852715434138</v>
      </c>
      <c r="G108" s="206">
        <v>549.82000000000005</v>
      </c>
      <c r="H108" s="132" t="s">
        <v>168</v>
      </c>
      <c r="I108" s="162" t="s">
        <v>102</v>
      </c>
      <c r="J108" s="329" t="s">
        <v>358</v>
      </c>
    </row>
    <row r="109" spans="1:10" ht="15.75" x14ac:dyDescent="0.25">
      <c r="A109" s="359">
        <v>43125</v>
      </c>
      <c r="B109" s="131" t="s">
        <v>355</v>
      </c>
      <c r="C109" s="133" t="s">
        <v>160</v>
      </c>
      <c r="D109" s="136" t="s">
        <v>158</v>
      </c>
      <c r="E109" s="358">
        <v>5000</v>
      </c>
      <c r="F109" s="205">
        <f t="shared" si="9"/>
        <v>9.0938852715434138</v>
      </c>
      <c r="G109" s="206">
        <v>549.82000000000005</v>
      </c>
      <c r="H109" s="132" t="s">
        <v>31</v>
      </c>
      <c r="I109" s="162" t="s">
        <v>102</v>
      </c>
      <c r="J109" s="329" t="s">
        <v>358</v>
      </c>
    </row>
    <row r="110" spans="1:10" ht="15.75" x14ac:dyDescent="0.25">
      <c r="A110" s="359">
        <v>43125</v>
      </c>
      <c r="B110" s="131" t="s">
        <v>359</v>
      </c>
      <c r="C110" s="133" t="s">
        <v>160</v>
      </c>
      <c r="D110" s="136" t="s">
        <v>34</v>
      </c>
      <c r="E110" s="358">
        <v>5000</v>
      </c>
      <c r="F110" s="205">
        <f t="shared" si="9"/>
        <v>9.0938852715434138</v>
      </c>
      <c r="G110" s="206">
        <v>549.82000000000005</v>
      </c>
      <c r="H110" s="132" t="s">
        <v>33</v>
      </c>
      <c r="I110" s="162" t="s">
        <v>102</v>
      </c>
      <c r="J110" s="329" t="s">
        <v>358</v>
      </c>
    </row>
    <row r="111" spans="1:10" ht="15.75" x14ac:dyDescent="0.25">
      <c r="A111" s="359">
        <v>43129</v>
      </c>
      <c r="B111" s="131" t="s">
        <v>360</v>
      </c>
      <c r="C111" s="125" t="s">
        <v>156</v>
      </c>
      <c r="D111" s="136" t="s">
        <v>3</v>
      </c>
      <c r="E111" s="358">
        <v>18237</v>
      </c>
      <c r="F111" s="205">
        <f t="shared" si="9"/>
        <v>33.169037139427445</v>
      </c>
      <c r="G111" s="206">
        <v>549.82000000000005</v>
      </c>
      <c r="H111" s="132" t="s">
        <v>168</v>
      </c>
      <c r="I111" s="162" t="s">
        <v>102</v>
      </c>
      <c r="J111" s="329" t="s">
        <v>361</v>
      </c>
    </row>
    <row r="112" spans="1:10" ht="15.75" x14ac:dyDescent="0.25">
      <c r="A112" s="359">
        <v>43129</v>
      </c>
      <c r="B112" s="131" t="s">
        <v>362</v>
      </c>
      <c r="C112" s="163" t="s">
        <v>189</v>
      </c>
      <c r="D112" s="136" t="s">
        <v>3</v>
      </c>
      <c r="E112" s="358">
        <v>64300</v>
      </c>
      <c r="F112" s="205">
        <f t="shared" si="9"/>
        <v>116.9473645920483</v>
      </c>
      <c r="G112" s="206">
        <v>549.82000000000005</v>
      </c>
      <c r="H112" s="132" t="s">
        <v>168</v>
      </c>
      <c r="I112" s="162" t="s">
        <v>102</v>
      </c>
      <c r="J112" s="329" t="s">
        <v>363</v>
      </c>
    </row>
    <row r="113" spans="1:10" ht="15.75" x14ac:dyDescent="0.25">
      <c r="A113" s="359">
        <v>43130</v>
      </c>
      <c r="B113" s="166" t="s">
        <v>364</v>
      </c>
      <c r="C113" s="131" t="s">
        <v>157</v>
      </c>
      <c r="D113" s="138" t="s">
        <v>3</v>
      </c>
      <c r="E113" s="164">
        <v>25862</v>
      </c>
      <c r="F113" s="205">
        <f t="shared" si="9"/>
        <v>47.037212178531149</v>
      </c>
      <c r="G113" s="206">
        <v>549.82000000000005</v>
      </c>
      <c r="H113" s="132" t="s">
        <v>71</v>
      </c>
      <c r="I113" s="162" t="s">
        <v>102</v>
      </c>
      <c r="J113" s="356" t="s">
        <v>365</v>
      </c>
    </row>
    <row r="114" spans="1:10" ht="15.75" x14ac:dyDescent="0.25">
      <c r="A114" s="359">
        <v>43130</v>
      </c>
      <c r="B114" s="131" t="s">
        <v>366</v>
      </c>
      <c r="C114" s="125" t="s">
        <v>156</v>
      </c>
      <c r="D114" s="136" t="s">
        <v>3</v>
      </c>
      <c r="E114" s="358">
        <v>1522</v>
      </c>
      <c r="F114" s="205">
        <f t="shared" si="9"/>
        <v>2.7681786766578149</v>
      </c>
      <c r="G114" s="206">
        <v>549.82000000000005</v>
      </c>
      <c r="H114" s="132" t="s">
        <v>168</v>
      </c>
      <c r="I114" s="162" t="s">
        <v>102</v>
      </c>
      <c r="J114" s="329" t="s">
        <v>367</v>
      </c>
    </row>
    <row r="115" spans="1:10" ht="15.75" x14ac:dyDescent="0.25">
      <c r="A115" s="363">
        <v>43131</v>
      </c>
      <c r="B115" s="163" t="s">
        <v>368</v>
      </c>
      <c r="C115" s="131" t="s">
        <v>157</v>
      </c>
      <c r="D115" s="138" t="s">
        <v>3</v>
      </c>
      <c r="E115" s="364">
        <v>15795</v>
      </c>
      <c r="F115" s="205">
        <f t="shared" si="9"/>
        <v>28.727583572805642</v>
      </c>
      <c r="G115" s="206">
        <v>549.82000000000005</v>
      </c>
      <c r="H115" s="342" t="s">
        <v>265</v>
      </c>
      <c r="I115" s="162" t="s">
        <v>102</v>
      </c>
      <c r="J115" s="356" t="s">
        <v>266</v>
      </c>
    </row>
    <row r="116" spans="1:10" ht="15.75" x14ac:dyDescent="0.25">
      <c r="A116" s="365">
        <v>43115</v>
      </c>
      <c r="B116" s="133" t="s">
        <v>369</v>
      </c>
      <c r="C116" s="133" t="s">
        <v>163</v>
      </c>
      <c r="D116" s="136" t="s">
        <v>3</v>
      </c>
      <c r="E116" s="114">
        <v>5000</v>
      </c>
      <c r="F116" s="205">
        <f t="shared" si="9"/>
        <v>9.0938852715434138</v>
      </c>
      <c r="G116" s="206">
        <v>549.82000000000005</v>
      </c>
      <c r="H116" s="366" t="s">
        <v>31</v>
      </c>
      <c r="I116" s="162" t="s">
        <v>102</v>
      </c>
      <c r="J116" s="488" t="s">
        <v>370</v>
      </c>
    </row>
    <row r="117" spans="1:10" ht="15.75" x14ac:dyDescent="0.25">
      <c r="A117" s="365">
        <v>43116</v>
      </c>
      <c r="B117" s="133" t="s">
        <v>371</v>
      </c>
      <c r="C117" s="133" t="s">
        <v>163</v>
      </c>
      <c r="D117" s="136" t="s">
        <v>158</v>
      </c>
      <c r="E117" s="114">
        <v>2000</v>
      </c>
      <c r="F117" s="205">
        <f t="shared" si="9"/>
        <v>3.6375541086173655</v>
      </c>
      <c r="G117" s="206">
        <v>549.82000000000005</v>
      </c>
      <c r="H117" s="366" t="s">
        <v>31</v>
      </c>
      <c r="I117" s="162" t="s">
        <v>102</v>
      </c>
      <c r="J117" s="489"/>
    </row>
    <row r="118" spans="1:10" ht="15.75" x14ac:dyDescent="0.25">
      <c r="A118" s="365">
        <v>43118</v>
      </c>
      <c r="B118" s="133" t="s">
        <v>372</v>
      </c>
      <c r="C118" s="133" t="s">
        <v>163</v>
      </c>
      <c r="D118" s="136" t="s">
        <v>3</v>
      </c>
      <c r="E118" s="114">
        <v>4500</v>
      </c>
      <c r="F118" s="205">
        <f t="shared" si="9"/>
        <v>8.1844967443890724</v>
      </c>
      <c r="G118" s="206">
        <v>549.82000000000005</v>
      </c>
      <c r="H118" s="366" t="s">
        <v>31</v>
      </c>
      <c r="I118" s="162" t="s">
        <v>102</v>
      </c>
      <c r="J118" s="489"/>
    </row>
    <row r="119" spans="1:10" ht="15.75" x14ac:dyDescent="0.25">
      <c r="A119" s="359">
        <v>43122</v>
      </c>
      <c r="B119" s="133" t="s">
        <v>373</v>
      </c>
      <c r="C119" s="133" t="s">
        <v>163</v>
      </c>
      <c r="D119" s="136" t="s">
        <v>158</v>
      </c>
      <c r="E119" s="114">
        <v>10000</v>
      </c>
      <c r="F119" s="205">
        <f t="shared" si="9"/>
        <v>18.187770543086828</v>
      </c>
      <c r="G119" s="206">
        <v>549.82000000000005</v>
      </c>
      <c r="H119" s="366" t="s">
        <v>31</v>
      </c>
      <c r="I119" s="162" t="s">
        <v>102</v>
      </c>
      <c r="J119" s="489"/>
    </row>
    <row r="120" spans="1:10" ht="15.75" x14ac:dyDescent="0.25">
      <c r="A120" s="365">
        <v>43129</v>
      </c>
      <c r="B120" s="133" t="s">
        <v>374</v>
      </c>
      <c r="C120" s="133" t="s">
        <v>163</v>
      </c>
      <c r="D120" s="136" t="s">
        <v>158</v>
      </c>
      <c r="E120" s="114">
        <v>10000</v>
      </c>
      <c r="F120" s="205">
        <f t="shared" si="9"/>
        <v>18.187770543086828</v>
      </c>
      <c r="G120" s="206">
        <v>549.82000000000005</v>
      </c>
      <c r="H120" s="366" t="s">
        <v>31</v>
      </c>
      <c r="I120" s="162" t="s">
        <v>102</v>
      </c>
      <c r="J120" s="490"/>
    </row>
    <row r="121" spans="1:10" ht="15.75" x14ac:dyDescent="0.25">
      <c r="A121" s="365" t="s">
        <v>375</v>
      </c>
      <c r="B121" s="133" t="s">
        <v>376</v>
      </c>
      <c r="C121" s="133" t="s">
        <v>163</v>
      </c>
      <c r="D121" s="136" t="s">
        <v>25</v>
      </c>
      <c r="E121" s="114">
        <v>6500</v>
      </c>
      <c r="F121" s="205">
        <f t="shared" si="9"/>
        <v>11.822050853006438</v>
      </c>
      <c r="G121" s="206">
        <v>549.82000000000005</v>
      </c>
      <c r="H121" s="367" t="s">
        <v>23</v>
      </c>
      <c r="I121" s="162" t="s">
        <v>102</v>
      </c>
      <c r="J121" s="488" t="s">
        <v>377</v>
      </c>
    </row>
    <row r="122" spans="1:10" ht="15.75" x14ac:dyDescent="0.25">
      <c r="A122" s="363">
        <v>43103</v>
      </c>
      <c r="B122" s="133" t="s">
        <v>378</v>
      </c>
      <c r="C122" s="133" t="s">
        <v>163</v>
      </c>
      <c r="D122" s="136" t="s">
        <v>25</v>
      </c>
      <c r="E122" s="114">
        <v>6000</v>
      </c>
      <c r="F122" s="205">
        <f t="shared" si="9"/>
        <v>10.912662325852097</v>
      </c>
      <c r="G122" s="206">
        <v>549.82000000000005</v>
      </c>
      <c r="H122" s="367" t="s">
        <v>23</v>
      </c>
      <c r="I122" s="162" t="s">
        <v>102</v>
      </c>
      <c r="J122" s="489"/>
    </row>
    <row r="123" spans="1:10" ht="15.75" x14ac:dyDescent="0.25">
      <c r="A123" s="368">
        <v>43104</v>
      </c>
      <c r="B123" s="133" t="s">
        <v>379</v>
      </c>
      <c r="C123" s="133" t="s">
        <v>163</v>
      </c>
      <c r="D123" s="136" t="s">
        <v>34</v>
      </c>
      <c r="E123" s="114">
        <v>15000</v>
      </c>
      <c r="F123" s="205">
        <f t="shared" si="9"/>
        <v>27.281655814630241</v>
      </c>
      <c r="G123" s="206">
        <v>549.82000000000005</v>
      </c>
      <c r="H123" s="367" t="s">
        <v>23</v>
      </c>
      <c r="I123" s="162" t="s">
        <v>102</v>
      </c>
      <c r="J123" s="489"/>
    </row>
    <row r="124" spans="1:10" ht="15.75" x14ac:dyDescent="0.25">
      <c r="A124" s="365">
        <v>43104</v>
      </c>
      <c r="B124" s="133" t="s">
        <v>380</v>
      </c>
      <c r="C124" s="133" t="s">
        <v>163</v>
      </c>
      <c r="D124" s="136" t="s">
        <v>25</v>
      </c>
      <c r="E124" s="114">
        <v>4000</v>
      </c>
      <c r="F124" s="360">
        <f>E124/G124</f>
        <v>6.4339713688274083</v>
      </c>
      <c r="G124" s="360">
        <v>621.70000000000005</v>
      </c>
      <c r="H124" s="367" t="s">
        <v>23</v>
      </c>
      <c r="I124" s="162" t="s">
        <v>102</v>
      </c>
      <c r="J124" s="490"/>
    </row>
    <row r="125" spans="1:10" ht="15.75" x14ac:dyDescent="0.25">
      <c r="A125" s="365">
        <v>43108</v>
      </c>
      <c r="B125" s="133" t="s">
        <v>381</v>
      </c>
      <c r="C125" s="133" t="s">
        <v>163</v>
      </c>
      <c r="D125" s="136" t="s">
        <v>25</v>
      </c>
      <c r="E125" s="114">
        <v>29000</v>
      </c>
      <c r="F125" s="205">
        <f t="shared" ref="F125:F188" si="10">E125/G125</f>
        <v>52.7445345749518</v>
      </c>
      <c r="G125" s="206">
        <v>549.82000000000005</v>
      </c>
      <c r="H125" s="369" t="s">
        <v>24</v>
      </c>
      <c r="I125" s="162" t="s">
        <v>102</v>
      </c>
      <c r="J125" s="488" t="s">
        <v>382</v>
      </c>
    </row>
    <row r="126" spans="1:10" ht="15.75" x14ac:dyDescent="0.25">
      <c r="A126" s="365">
        <v>43118</v>
      </c>
      <c r="B126" s="133" t="s">
        <v>383</v>
      </c>
      <c r="C126" s="133" t="s">
        <v>163</v>
      </c>
      <c r="D126" s="136" t="s">
        <v>25</v>
      </c>
      <c r="E126" s="114">
        <v>16000</v>
      </c>
      <c r="F126" s="205">
        <f t="shared" si="10"/>
        <v>29.100432868938924</v>
      </c>
      <c r="G126" s="206">
        <v>549.82000000000005</v>
      </c>
      <c r="H126" s="366" t="s">
        <v>24</v>
      </c>
      <c r="I126" s="162" t="s">
        <v>102</v>
      </c>
      <c r="J126" s="489"/>
    </row>
    <row r="127" spans="1:10" ht="15.75" x14ac:dyDescent="0.25">
      <c r="A127" s="365">
        <v>43118</v>
      </c>
      <c r="B127" s="133" t="s">
        <v>384</v>
      </c>
      <c r="C127" s="133" t="s">
        <v>163</v>
      </c>
      <c r="D127" s="136" t="s">
        <v>25</v>
      </c>
      <c r="E127" s="114">
        <v>20000</v>
      </c>
      <c r="F127" s="205">
        <f t="shared" si="10"/>
        <v>36.375541086173655</v>
      </c>
      <c r="G127" s="206">
        <v>549.82000000000005</v>
      </c>
      <c r="H127" s="366" t="s">
        <v>24</v>
      </c>
      <c r="I127" s="162" t="s">
        <v>102</v>
      </c>
      <c r="J127" s="489"/>
    </row>
    <row r="128" spans="1:10" ht="15.75" x14ac:dyDescent="0.25">
      <c r="A128" s="365">
        <v>43119</v>
      </c>
      <c r="B128" s="133" t="s">
        <v>385</v>
      </c>
      <c r="C128" s="133" t="s">
        <v>163</v>
      </c>
      <c r="D128" s="136" t="s">
        <v>25</v>
      </c>
      <c r="E128" s="114">
        <v>3000</v>
      </c>
      <c r="F128" s="205">
        <f t="shared" si="10"/>
        <v>5.4563311629260483</v>
      </c>
      <c r="G128" s="206">
        <v>549.82000000000005</v>
      </c>
      <c r="H128" s="366" t="s">
        <v>24</v>
      </c>
      <c r="I128" s="162" t="s">
        <v>102</v>
      </c>
      <c r="J128" s="490"/>
    </row>
    <row r="129" spans="1:10" ht="15.75" x14ac:dyDescent="0.25">
      <c r="A129" s="365">
        <v>43106</v>
      </c>
      <c r="B129" s="133" t="s">
        <v>386</v>
      </c>
      <c r="C129" s="133" t="s">
        <v>163</v>
      </c>
      <c r="D129" s="136" t="s">
        <v>34</v>
      </c>
      <c r="E129" s="114">
        <v>2000</v>
      </c>
      <c r="F129" s="205">
        <f t="shared" si="10"/>
        <v>3.6375541086173655</v>
      </c>
      <c r="G129" s="206">
        <v>549.82000000000005</v>
      </c>
      <c r="H129" s="366" t="s">
        <v>39</v>
      </c>
      <c r="I129" s="162" t="s">
        <v>102</v>
      </c>
      <c r="J129" s="488" t="s">
        <v>387</v>
      </c>
    </row>
    <row r="130" spans="1:10" ht="15.75" x14ac:dyDescent="0.25">
      <c r="A130" s="365">
        <v>43108</v>
      </c>
      <c r="B130" s="133" t="s">
        <v>388</v>
      </c>
      <c r="C130" s="133" t="s">
        <v>163</v>
      </c>
      <c r="D130" s="136" t="s">
        <v>3</v>
      </c>
      <c r="E130" s="114">
        <v>20000</v>
      </c>
      <c r="F130" s="205">
        <f t="shared" si="10"/>
        <v>36.375541086173655</v>
      </c>
      <c r="G130" s="206">
        <v>549.82000000000005</v>
      </c>
      <c r="H130" s="366" t="s">
        <v>39</v>
      </c>
      <c r="I130" s="162" t="s">
        <v>102</v>
      </c>
      <c r="J130" s="489"/>
    </row>
    <row r="131" spans="1:10" ht="15.75" x14ac:dyDescent="0.25">
      <c r="A131" s="359">
        <v>43109</v>
      </c>
      <c r="B131" s="131" t="s">
        <v>389</v>
      </c>
      <c r="C131" s="133" t="s">
        <v>163</v>
      </c>
      <c r="D131" s="138" t="s">
        <v>3</v>
      </c>
      <c r="E131" s="370">
        <v>1000</v>
      </c>
      <c r="F131" s="205">
        <f t="shared" si="10"/>
        <v>1.8187770543086828</v>
      </c>
      <c r="G131" s="206">
        <v>549.82000000000005</v>
      </c>
      <c r="H131" s="371" t="s">
        <v>39</v>
      </c>
      <c r="I131" s="162" t="s">
        <v>102</v>
      </c>
      <c r="J131" s="489"/>
    </row>
    <row r="132" spans="1:10" ht="15.75" x14ac:dyDescent="0.25">
      <c r="A132" s="365">
        <v>43109</v>
      </c>
      <c r="B132" s="133" t="s">
        <v>390</v>
      </c>
      <c r="C132" s="133" t="s">
        <v>163</v>
      </c>
      <c r="D132" s="139" t="s">
        <v>3</v>
      </c>
      <c r="E132" s="364">
        <v>6000</v>
      </c>
      <c r="F132" s="205">
        <f t="shared" si="10"/>
        <v>10.912662325852097</v>
      </c>
      <c r="G132" s="206">
        <v>549.82000000000005</v>
      </c>
      <c r="H132" s="366" t="s">
        <v>39</v>
      </c>
      <c r="I132" s="162" t="s">
        <v>102</v>
      </c>
      <c r="J132" s="489"/>
    </row>
    <row r="133" spans="1:10" ht="15.75" x14ac:dyDescent="0.25">
      <c r="A133" s="363">
        <v>43112</v>
      </c>
      <c r="B133" s="133" t="s">
        <v>391</v>
      </c>
      <c r="C133" s="133" t="s">
        <v>163</v>
      </c>
      <c r="D133" s="136" t="s">
        <v>34</v>
      </c>
      <c r="E133" s="114">
        <v>1000</v>
      </c>
      <c r="F133" s="205">
        <f t="shared" si="10"/>
        <v>1.8187770543086828</v>
      </c>
      <c r="G133" s="206">
        <v>549.82000000000005</v>
      </c>
      <c r="H133" s="369" t="s">
        <v>39</v>
      </c>
      <c r="I133" s="162" t="s">
        <v>102</v>
      </c>
      <c r="J133" s="489"/>
    </row>
    <row r="134" spans="1:10" ht="15.75" x14ac:dyDescent="0.25">
      <c r="A134" s="363">
        <v>43112</v>
      </c>
      <c r="B134" s="133" t="s">
        <v>391</v>
      </c>
      <c r="C134" s="133" t="s">
        <v>163</v>
      </c>
      <c r="D134" s="136" t="s">
        <v>34</v>
      </c>
      <c r="E134" s="114">
        <v>1000</v>
      </c>
      <c r="F134" s="205">
        <f t="shared" si="10"/>
        <v>1.8187770543086828</v>
      </c>
      <c r="G134" s="206">
        <v>549.82000000000005</v>
      </c>
      <c r="H134" s="366" t="s">
        <v>39</v>
      </c>
      <c r="I134" s="162" t="s">
        <v>102</v>
      </c>
      <c r="J134" s="489"/>
    </row>
    <row r="135" spans="1:10" ht="15.75" x14ac:dyDescent="0.25">
      <c r="A135" s="363">
        <v>43112</v>
      </c>
      <c r="B135" s="133" t="s">
        <v>391</v>
      </c>
      <c r="C135" s="133" t="s">
        <v>163</v>
      </c>
      <c r="D135" s="136" t="s">
        <v>34</v>
      </c>
      <c r="E135" s="114">
        <v>2500</v>
      </c>
      <c r="F135" s="205">
        <f t="shared" si="10"/>
        <v>4.5469426357717069</v>
      </c>
      <c r="G135" s="206">
        <v>549.82000000000005</v>
      </c>
      <c r="H135" s="366" t="s">
        <v>39</v>
      </c>
      <c r="I135" s="162" t="s">
        <v>102</v>
      </c>
      <c r="J135" s="489"/>
    </row>
    <row r="136" spans="1:10" ht="15.75" x14ac:dyDescent="0.25">
      <c r="A136" s="363">
        <v>43112</v>
      </c>
      <c r="B136" s="133" t="s">
        <v>391</v>
      </c>
      <c r="C136" s="133" t="s">
        <v>163</v>
      </c>
      <c r="D136" s="136" t="s">
        <v>34</v>
      </c>
      <c r="E136" s="114">
        <v>1500</v>
      </c>
      <c r="F136" s="205">
        <f t="shared" si="10"/>
        <v>2.7281655814630241</v>
      </c>
      <c r="G136" s="206">
        <v>549.82000000000005</v>
      </c>
      <c r="H136" s="366" t="s">
        <v>39</v>
      </c>
      <c r="I136" s="162" t="s">
        <v>102</v>
      </c>
      <c r="J136" s="489"/>
    </row>
    <row r="137" spans="1:10" ht="15.75" x14ac:dyDescent="0.25">
      <c r="A137" s="363">
        <v>43112</v>
      </c>
      <c r="B137" s="133" t="s">
        <v>392</v>
      </c>
      <c r="C137" s="133" t="s">
        <v>163</v>
      </c>
      <c r="D137" s="136" t="s">
        <v>34</v>
      </c>
      <c r="E137" s="114">
        <v>2500</v>
      </c>
      <c r="F137" s="205">
        <f t="shared" si="10"/>
        <v>4.5469426357717069</v>
      </c>
      <c r="G137" s="206">
        <v>549.82000000000005</v>
      </c>
      <c r="H137" s="366" t="s">
        <v>39</v>
      </c>
      <c r="I137" s="162" t="s">
        <v>102</v>
      </c>
      <c r="J137" s="489"/>
    </row>
    <row r="138" spans="1:10" ht="15.75" x14ac:dyDescent="0.25">
      <c r="A138" s="363">
        <v>43112</v>
      </c>
      <c r="B138" s="133" t="s">
        <v>391</v>
      </c>
      <c r="C138" s="133" t="s">
        <v>163</v>
      </c>
      <c r="D138" s="136" t="s">
        <v>34</v>
      </c>
      <c r="E138" s="114">
        <v>2000</v>
      </c>
      <c r="F138" s="205">
        <f t="shared" si="10"/>
        <v>3.6375541086173655</v>
      </c>
      <c r="G138" s="206">
        <v>549.82000000000005</v>
      </c>
      <c r="H138" s="366" t="s">
        <v>39</v>
      </c>
      <c r="I138" s="162" t="s">
        <v>102</v>
      </c>
      <c r="J138" s="489"/>
    </row>
    <row r="139" spans="1:10" ht="15.75" x14ac:dyDescent="0.25">
      <c r="A139" s="363">
        <v>43118</v>
      </c>
      <c r="B139" s="133" t="s">
        <v>393</v>
      </c>
      <c r="C139" s="133" t="s">
        <v>163</v>
      </c>
      <c r="D139" s="136" t="s">
        <v>34</v>
      </c>
      <c r="E139" s="114">
        <v>2000</v>
      </c>
      <c r="F139" s="205">
        <f t="shared" si="10"/>
        <v>3.6375541086173655</v>
      </c>
      <c r="G139" s="206">
        <v>549.82000000000005</v>
      </c>
      <c r="H139" s="366" t="s">
        <v>39</v>
      </c>
      <c r="I139" s="162" t="s">
        <v>102</v>
      </c>
      <c r="J139" s="489"/>
    </row>
    <row r="140" spans="1:10" ht="15.75" x14ac:dyDescent="0.25">
      <c r="A140" s="365">
        <v>43118</v>
      </c>
      <c r="B140" s="133" t="s">
        <v>392</v>
      </c>
      <c r="C140" s="133" t="s">
        <v>163</v>
      </c>
      <c r="D140" s="136" t="s">
        <v>34</v>
      </c>
      <c r="E140" s="114">
        <v>7000</v>
      </c>
      <c r="F140" s="205">
        <f t="shared" si="10"/>
        <v>12.731439380160779</v>
      </c>
      <c r="G140" s="206">
        <v>549.82000000000005</v>
      </c>
      <c r="H140" s="366" t="s">
        <v>39</v>
      </c>
      <c r="I140" s="162" t="s">
        <v>102</v>
      </c>
      <c r="J140" s="489"/>
    </row>
    <row r="141" spans="1:10" ht="15.75" x14ac:dyDescent="0.25">
      <c r="A141" s="365">
        <v>43118</v>
      </c>
      <c r="B141" s="133" t="s">
        <v>393</v>
      </c>
      <c r="C141" s="133" t="s">
        <v>163</v>
      </c>
      <c r="D141" s="136" t="s">
        <v>34</v>
      </c>
      <c r="E141" s="114">
        <v>7000</v>
      </c>
      <c r="F141" s="205">
        <f t="shared" si="10"/>
        <v>12.731439380160779</v>
      </c>
      <c r="G141" s="206">
        <v>549.82000000000005</v>
      </c>
      <c r="H141" s="366" t="s">
        <v>39</v>
      </c>
      <c r="I141" s="372" t="s">
        <v>102</v>
      </c>
      <c r="J141" s="489"/>
    </row>
    <row r="142" spans="1:10" ht="15.75" x14ac:dyDescent="0.25">
      <c r="A142" s="365" t="s">
        <v>394</v>
      </c>
      <c r="B142" s="133" t="s">
        <v>393</v>
      </c>
      <c r="C142" s="133" t="s">
        <v>163</v>
      </c>
      <c r="D142" s="136" t="s">
        <v>34</v>
      </c>
      <c r="E142" s="114">
        <v>5000</v>
      </c>
      <c r="F142" s="205">
        <f t="shared" si="10"/>
        <v>9.0938852715434138</v>
      </c>
      <c r="G142" s="206">
        <v>549.82000000000005</v>
      </c>
      <c r="H142" s="366" t="s">
        <v>39</v>
      </c>
      <c r="I142" s="162" t="s">
        <v>102</v>
      </c>
      <c r="J142" s="489"/>
    </row>
    <row r="143" spans="1:10" ht="15.75" x14ac:dyDescent="0.25">
      <c r="A143" s="365">
        <v>43118</v>
      </c>
      <c r="B143" s="133" t="s">
        <v>393</v>
      </c>
      <c r="C143" s="133" t="s">
        <v>163</v>
      </c>
      <c r="D143" s="136" t="s">
        <v>34</v>
      </c>
      <c r="E143" s="114">
        <v>2000</v>
      </c>
      <c r="F143" s="205">
        <f t="shared" si="10"/>
        <v>3.6375541086173655</v>
      </c>
      <c r="G143" s="206">
        <v>549.82000000000005</v>
      </c>
      <c r="H143" s="366" t="s">
        <v>39</v>
      </c>
      <c r="I143" s="162" t="s">
        <v>102</v>
      </c>
      <c r="J143" s="489"/>
    </row>
    <row r="144" spans="1:10" ht="15.75" x14ac:dyDescent="0.25">
      <c r="A144" s="365">
        <v>43118</v>
      </c>
      <c r="B144" s="133" t="s">
        <v>393</v>
      </c>
      <c r="C144" s="133" t="s">
        <v>163</v>
      </c>
      <c r="D144" s="136" t="s">
        <v>34</v>
      </c>
      <c r="E144" s="114">
        <v>2000</v>
      </c>
      <c r="F144" s="205">
        <f t="shared" si="10"/>
        <v>3.6375541086173655</v>
      </c>
      <c r="G144" s="206">
        <v>549.82000000000005</v>
      </c>
      <c r="H144" s="373" t="s">
        <v>39</v>
      </c>
      <c r="I144" s="162" t="s">
        <v>102</v>
      </c>
      <c r="J144" s="489"/>
    </row>
    <row r="145" spans="1:10" ht="15.75" x14ac:dyDescent="0.25">
      <c r="A145" s="365">
        <v>43124</v>
      </c>
      <c r="B145" s="133" t="s">
        <v>395</v>
      </c>
      <c r="C145" s="133" t="s">
        <v>163</v>
      </c>
      <c r="D145" s="136" t="s">
        <v>34</v>
      </c>
      <c r="E145" s="114">
        <v>2000</v>
      </c>
      <c r="F145" s="205">
        <f t="shared" si="10"/>
        <v>3.6375541086173655</v>
      </c>
      <c r="G145" s="206">
        <v>549.82000000000005</v>
      </c>
      <c r="H145" s="366" t="s">
        <v>39</v>
      </c>
      <c r="I145" s="162" t="s">
        <v>102</v>
      </c>
      <c r="J145" s="489"/>
    </row>
    <row r="146" spans="1:10" ht="15.75" x14ac:dyDescent="0.25">
      <c r="A146" s="365">
        <v>43124</v>
      </c>
      <c r="B146" s="133" t="s">
        <v>396</v>
      </c>
      <c r="C146" s="133" t="s">
        <v>163</v>
      </c>
      <c r="D146" s="136" t="s">
        <v>34</v>
      </c>
      <c r="E146" s="114">
        <v>3500</v>
      </c>
      <c r="F146" s="205">
        <f t="shared" si="10"/>
        <v>6.3657196900803896</v>
      </c>
      <c r="G146" s="206">
        <v>549.82000000000005</v>
      </c>
      <c r="H146" s="366" t="s">
        <v>39</v>
      </c>
      <c r="I146" s="162" t="s">
        <v>102</v>
      </c>
      <c r="J146" s="489"/>
    </row>
    <row r="147" spans="1:10" ht="15.75" x14ac:dyDescent="0.25">
      <c r="A147" s="365">
        <v>43124</v>
      </c>
      <c r="B147" s="131" t="s">
        <v>397</v>
      </c>
      <c r="C147" s="133" t="s">
        <v>163</v>
      </c>
      <c r="D147" s="138" t="s">
        <v>34</v>
      </c>
      <c r="E147" s="370">
        <v>1500</v>
      </c>
      <c r="F147" s="205">
        <f t="shared" si="10"/>
        <v>2.7281655814630241</v>
      </c>
      <c r="G147" s="206">
        <v>549.82000000000005</v>
      </c>
      <c r="H147" s="366" t="s">
        <v>39</v>
      </c>
      <c r="I147" s="162" t="s">
        <v>102</v>
      </c>
      <c r="J147" s="489"/>
    </row>
    <row r="148" spans="1:10" ht="15.75" x14ac:dyDescent="0.25">
      <c r="A148" s="365">
        <v>43124</v>
      </c>
      <c r="B148" s="131" t="s">
        <v>398</v>
      </c>
      <c r="C148" s="133" t="s">
        <v>163</v>
      </c>
      <c r="D148" s="138" t="s">
        <v>34</v>
      </c>
      <c r="E148" s="370">
        <v>2000</v>
      </c>
      <c r="F148" s="205">
        <f t="shared" si="10"/>
        <v>3.6375541086173655</v>
      </c>
      <c r="G148" s="206">
        <v>549.82000000000005</v>
      </c>
      <c r="H148" s="366" t="s">
        <v>39</v>
      </c>
      <c r="I148" s="162" t="s">
        <v>102</v>
      </c>
      <c r="J148" s="489"/>
    </row>
    <row r="149" spans="1:10" ht="15.75" x14ac:dyDescent="0.25">
      <c r="A149" s="365">
        <v>43124</v>
      </c>
      <c r="B149" s="133" t="s">
        <v>399</v>
      </c>
      <c r="C149" s="133" t="s">
        <v>163</v>
      </c>
      <c r="D149" s="136" t="s">
        <v>34</v>
      </c>
      <c r="E149" s="114">
        <v>4000</v>
      </c>
      <c r="F149" s="205">
        <f t="shared" si="10"/>
        <v>7.275108217234731</v>
      </c>
      <c r="G149" s="206">
        <v>549.82000000000005</v>
      </c>
      <c r="H149" s="366" t="s">
        <v>39</v>
      </c>
      <c r="I149" s="162" t="s">
        <v>102</v>
      </c>
      <c r="J149" s="489"/>
    </row>
    <row r="150" spans="1:10" ht="15.75" x14ac:dyDescent="0.25">
      <c r="A150" s="374">
        <v>43124</v>
      </c>
      <c r="B150" s="375" t="s">
        <v>400</v>
      </c>
      <c r="C150" s="133" t="s">
        <v>163</v>
      </c>
      <c r="D150" s="376" t="s">
        <v>34</v>
      </c>
      <c r="E150" s="377">
        <v>2000</v>
      </c>
      <c r="F150" s="205">
        <f t="shared" si="10"/>
        <v>3.6375541086173655</v>
      </c>
      <c r="G150" s="206">
        <v>549.82000000000005</v>
      </c>
      <c r="H150" s="378" t="s">
        <v>39</v>
      </c>
      <c r="I150" s="162" t="s">
        <v>102</v>
      </c>
      <c r="J150" s="490"/>
    </row>
    <row r="151" spans="1:10" ht="15.75" x14ac:dyDescent="0.25">
      <c r="A151" s="365">
        <v>43108</v>
      </c>
      <c r="B151" s="133" t="s">
        <v>401</v>
      </c>
      <c r="C151" s="133" t="s">
        <v>163</v>
      </c>
      <c r="D151" s="136" t="s">
        <v>34</v>
      </c>
      <c r="E151" s="114">
        <v>10000</v>
      </c>
      <c r="F151" s="205">
        <f t="shared" si="10"/>
        <v>18.187770543086828</v>
      </c>
      <c r="G151" s="206">
        <v>549.82000000000005</v>
      </c>
      <c r="H151" s="366" t="s">
        <v>33</v>
      </c>
      <c r="I151" s="162" t="s">
        <v>102</v>
      </c>
      <c r="J151" s="488" t="s">
        <v>402</v>
      </c>
    </row>
    <row r="152" spans="1:10" ht="15.75" x14ac:dyDescent="0.25">
      <c r="A152" s="363" t="s">
        <v>403</v>
      </c>
      <c r="B152" s="133" t="s">
        <v>391</v>
      </c>
      <c r="C152" s="133" t="s">
        <v>163</v>
      </c>
      <c r="D152" s="136" t="s">
        <v>34</v>
      </c>
      <c r="E152" s="114">
        <v>2500</v>
      </c>
      <c r="F152" s="205">
        <f t="shared" si="10"/>
        <v>4.5469426357717069</v>
      </c>
      <c r="G152" s="206">
        <v>549.82000000000005</v>
      </c>
      <c r="H152" s="366" t="s">
        <v>33</v>
      </c>
      <c r="I152" s="162" t="s">
        <v>102</v>
      </c>
      <c r="J152" s="489"/>
    </row>
    <row r="153" spans="1:10" ht="15.75" x14ac:dyDescent="0.25">
      <c r="A153" s="365">
        <v>43112</v>
      </c>
      <c r="B153" s="133" t="s">
        <v>391</v>
      </c>
      <c r="C153" s="133" t="s">
        <v>163</v>
      </c>
      <c r="D153" s="136" t="s">
        <v>34</v>
      </c>
      <c r="E153" s="114">
        <v>1000</v>
      </c>
      <c r="F153" s="205">
        <f t="shared" si="10"/>
        <v>1.8187770543086828</v>
      </c>
      <c r="G153" s="206">
        <v>549.82000000000005</v>
      </c>
      <c r="H153" s="366" t="s">
        <v>33</v>
      </c>
      <c r="I153" s="162" t="s">
        <v>102</v>
      </c>
      <c r="J153" s="489"/>
    </row>
    <row r="154" spans="1:10" ht="15.75" x14ac:dyDescent="0.25">
      <c r="A154" s="363">
        <v>43112</v>
      </c>
      <c r="B154" s="133" t="s">
        <v>391</v>
      </c>
      <c r="C154" s="133" t="s">
        <v>163</v>
      </c>
      <c r="D154" s="136" t="s">
        <v>34</v>
      </c>
      <c r="E154" s="114">
        <v>2000</v>
      </c>
      <c r="F154" s="205">
        <f t="shared" si="10"/>
        <v>3.6375541086173655</v>
      </c>
      <c r="G154" s="206">
        <v>549.82000000000005</v>
      </c>
      <c r="H154" s="366" t="s">
        <v>33</v>
      </c>
      <c r="I154" s="162" t="s">
        <v>102</v>
      </c>
      <c r="J154" s="489"/>
    </row>
    <row r="155" spans="1:10" ht="15.75" x14ac:dyDescent="0.25">
      <c r="A155" s="363">
        <v>43112</v>
      </c>
      <c r="B155" s="133" t="s">
        <v>391</v>
      </c>
      <c r="C155" s="133" t="s">
        <v>163</v>
      </c>
      <c r="D155" s="136" t="s">
        <v>34</v>
      </c>
      <c r="E155" s="114">
        <v>2500</v>
      </c>
      <c r="F155" s="205">
        <f t="shared" si="10"/>
        <v>4.5469426357717069</v>
      </c>
      <c r="G155" s="206">
        <v>549.82000000000005</v>
      </c>
      <c r="H155" s="366" t="s">
        <v>33</v>
      </c>
      <c r="I155" s="162" t="s">
        <v>102</v>
      </c>
      <c r="J155" s="489"/>
    </row>
    <row r="156" spans="1:10" ht="15.75" x14ac:dyDescent="0.25">
      <c r="A156" s="363">
        <v>43112</v>
      </c>
      <c r="B156" s="133" t="s">
        <v>391</v>
      </c>
      <c r="C156" s="133" t="s">
        <v>163</v>
      </c>
      <c r="D156" s="136" t="s">
        <v>34</v>
      </c>
      <c r="E156" s="114">
        <v>2000</v>
      </c>
      <c r="F156" s="205">
        <f t="shared" si="10"/>
        <v>3.6375541086173655</v>
      </c>
      <c r="G156" s="206">
        <v>549.82000000000005</v>
      </c>
      <c r="H156" s="366" t="s">
        <v>33</v>
      </c>
      <c r="I156" s="162" t="s">
        <v>102</v>
      </c>
      <c r="J156" s="489"/>
    </row>
    <row r="157" spans="1:10" ht="15.75" x14ac:dyDescent="0.25">
      <c r="A157" s="365">
        <v>43113</v>
      </c>
      <c r="B157" s="133" t="s">
        <v>404</v>
      </c>
      <c r="C157" s="133" t="s">
        <v>163</v>
      </c>
      <c r="D157" s="136" t="s">
        <v>34</v>
      </c>
      <c r="E157" s="114">
        <v>10000</v>
      </c>
      <c r="F157" s="205">
        <f t="shared" si="10"/>
        <v>18.187770543086828</v>
      </c>
      <c r="G157" s="206">
        <v>549.82000000000005</v>
      </c>
      <c r="H157" s="366" t="s">
        <v>33</v>
      </c>
      <c r="I157" s="162" t="s">
        <v>102</v>
      </c>
      <c r="J157" s="489"/>
    </row>
    <row r="158" spans="1:10" ht="15.75" x14ac:dyDescent="0.25">
      <c r="A158" s="363">
        <v>43116</v>
      </c>
      <c r="B158" s="133" t="s">
        <v>405</v>
      </c>
      <c r="C158" s="133" t="s">
        <v>163</v>
      </c>
      <c r="D158" s="136" t="s">
        <v>34</v>
      </c>
      <c r="E158" s="114">
        <v>8000</v>
      </c>
      <c r="F158" s="205">
        <f t="shared" si="10"/>
        <v>14.550216434469462</v>
      </c>
      <c r="G158" s="206">
        <v>549.82000000000005</v>
      </c>
      <c r="H158" s="366" t="s">
        <v>33</v>
      </c>
      <c r="I158" s="162" t="s">
        <v>102</v>
      </c>
      <c r="J158" s="489"/>
    </row>
    <row r="159" spans="1:10" ht="15.75" x14ac:dyDescent="0.25">
      <c r="A159" s="363">
        <v>43120</v>
      </c>
      <c r="B159" s="131" t="s">
        <v>406</v>
      </c>
      <c r="C159" s="133" t="s">
        <v>163</v>
      </c>
      <c r="D159" s="138" t="s">
        <v>34</v>
      </c>
      <c r="E159" s="370">
        <v>2000</v>
      </c>
      <c r="F159" s="205">
        <f t="shared" si="10"/>
        <v>3.6375541086173655</v>
      </c>
      <c r="G159" s="206">
        <v>549.82000000000005</v>
      </c>
      <c r="H159" s="366" t="s">
        <v>33</v>
      </c>
      <c r="I159" s="162" t="s">
        <v>102</v>
      </c>
      <c r="J159" s="489"/>
    </row>
    <row r="160" spans="1:10" ht="15.75" x14ac:dyDescent="0.25">
      <c r="A160" s="357">
        <v>43120</v>
      </c>
      <c r="B160" s="131" t="s">
        <v>407</v>
      </c>
      <c r="C160" s="133" t="s">
        <v>163</v>
      </c>
      <c r="D160" s="138" t="s">
        <v>34</v>
      </c>
      <c r="E160" s="370">
        <v>10000</v>
      </c>
      <c r="F160" s="205">
        <f t="shared" si="10"/>
        <v>18.187770543086828</v>
      </c>
      <c r="G160" s="206">
        <v>549.82000000000005</v>
      </c>
      <c r="H160" s="366" t="s">
        <v>33</v>
      </c>
      <c r="I160" s="162" t="s">
        <v>102</v>
      </c>
      <c r="J160" s="489"/>
    </row>
    <row r="161" spans="1:10" ht="15.75" x14ac:dyDescent="0.25">
      <c r="A161" s="365">
        <v>43120</v>
      </c>
      <c r="B161" s="133" t="s">
        <v>391</v>
      </c>
      <c r="C161" s="133" t="s">
        <v>163</v>
      </c>
      <c r="D161" s="136" t="s">
        <v>34</v>
      </c>
      <c r="E161" s="114">
        <v>10000</v>
      </c>
      <c r="F161" s="205">
        <f t="shared" si="10"/>
        <v>18.187770543086828</v>
      </c>
      <c r="G161" s="206">
        <v>549.82000000000005</v>
      </c>
      <c r="H161" s="366" t="s">
        <v>33</v>
      </c>
      <c r="I161" s="162" t="s">
        <v>102</v>
      </c>
      <c r="J161" s="489"/>
    </row>
    <row r="162" spans="1:10" ht="15.75" x14ac:dyDescent="0.25">
      <c r="A162" s="365">
        <v>43120</v>
      </c>
      <c r="B162" s="133" t="s">
        <v>398</v>
      </c>
      <c r="C162" s="133" t="s">
        <v>163</v>
      </c>
      <c r="D162" s="136" t="s">
        <v>34</v>
      </c>
      <c r="E162" s="114">
        <v>7000</v>
      </c>
      <c r="F162" s="205">
        <f t="shared" si="10"/>
        <v>12.731439380160779</v>
      </c>
      <c r="G162" s="206">
        <v>549.82000000000005</v>
      </c>
      <c r="H162" s="366" t="s">
        <v>33</v>
      </c>
      <c r="I162" s="162" t="s">
        <v>102</v>
      </c>
      <c r="J162" s="489"/>
    </row>
    <row r="163" spans="1:10" ht="15.75" x14ac:dyDescent="0.25">
      <c r="A163" s="365">
        <v>43120</v>
      </c>
      <c r="B163" s="133" t="s">
        <v>391</v>
      </c>
      <c r="C163" s="133" t="s">
        <v>163</v>
      </c>
      <c r="D163" s="136" t="s">
        <v>34</v>
      </c>
      <c r="E163" s="114">
        <v>7000</v>
      </c>
      <c r="F163" s="205">
        <f t="shared" si="10"/>
        <v>12.731439380160779</v>
      </c>
      <c r="G163" s="206">
        <v>549.82000000000005</v>
      </c>
      <c r="H163" s="366" t="s">
        <v>33</v>
      </c>
      <c r="I163" s="162" t="s">
        <v>102</v>
      </c>
      <c r="J163" s="489"/>
    </row>
    <row r="164" spans="1:10" ht="15.75" x14ac:dyDescent="0.25">
      <c r="A164" s="365">
        <v>43120</v>
      </c>
      <c r="B164" s="133" t="s">
        <v>391</v>
      </c>
      <c r="C164" s="133" t="s">
        <v>163</v>
      </c>
      <c r="D164" s="136" t="s">
        <v>34</v>
      </c>
      <c r="E164" s="114">
        <v>10000</v>
      </c>
      <c r="F164" s="205">
        <f t="shared" si="10"/>
        <v>18.187770543086828</v>
      </c>
      <c r="G164" s="206">
        <v>549.82000000000005</v>
      </c>
      <c r="H164" s="366" t="s">
        <v>33</v>
      </c>
      <c r="I164" s="162" t="s">
        <v>102</v>
      </c>
      <c r="J164" s="489"/>
    </row>
    <row r="165" spans="1:10" ht="15.75" x14ac:dyDescent="0.25">
      <c r="A165" s="365">
        <v>43120</v>
      </c>
      <c r="B165" s="133" t="s">
        <v>408</v>
      </c>
      <c r="C165" s="133" t="s">
        <v>163</v>
      </c>
      <c r="D165" s="136" t="s">
        <v>34</v>
      </c>
      <c r="E165" s="114">
        <v>2000</v>
      </c>
      <c r="F165" s="205">
        <f t="shared" si="10"/>
        <v>3.6375541086173655</v>
      </c>
      <c r="G165" s="206">
        <v>549.82000000000005</v>
      </c>
      <c r="H165" s="366" t="s">
        <v>33</v>
      </c>
      <c r="I165" s="162" t="s">
        <v>102</v>
      </c>
      <c r="J165" s="489"/>
    </row>
    <row r="166" spans="1:10" ht="15.75" x14ac:dyDescent="0.25">
      <c r="A166" s="365">
        <v>43124</v>
      </c>
      <c r="B166" s="133" t="s">
        <v>409</v>
      </c>
      <c r="C166" s="133" t="s">
        <v>163</v>
      </c>
      <c r="D166" s="136" t="s">
        <v>34</v>
      </c>
      <c r="E166" s="114">
        <v>10500</v>
      </c>
      <c r="F166" s="205">
        <f t="shared" si="10"/>
        <v>19.097159070241169</v>
      </c>
      <c r="G166" s="206">
        <v>549.82000000000005</v>
      </c>
      <c r="H166" s="366" t="s">
        <v>33</v>
      </c>
      <c r="I166" s="162" t="s">
        <v>102</v>
      </c>
      <c r="J166" s="489"/>
    </row>
    <row r="167" spans="1:10" ht="15.75" x14ac:dyDescent="0.25">
      <c r="A167" s="359">
        <v>43124</v>
      </c>
      <c r="B167" s="131" t="s">
        <v>401</v>
      </c>
      <c r="C167" s="133" t="s">
        <v>163</v>
      </c>
      <c r="D167" s="138" t="s">
        <v>34</v>
      </c>
      <c r="E167" s="370">
        <v>10000</v>
      </c>
      <c r="F167" s="205">
        <f t="shared" si="10"/>
        <v>18.187770543086828</v>
      </c>
      <c r="G167" s="206">
        <v>549.82000000000005</v>
      </c>
      <c r="H167" s="366" t="s">
        <v>33</v>
      </c>
      <c r="I167" s="162" t="s">
        <v>102</v>
      </c>
      <c r="J167" s="489"/>
    </row>
    <row r="168" spans="1:10" ht="15.75" x14ac:dyDescent="0.25">
      <c r="A168" s="365">
        <v>43129</v>
      </c>
      <c r="B168" s="133" t="s">
        <v>410</v>
      </c>
      <c r="C168" s="133" t="s">
        <v>163</v>
      </c>
      <c r="D168" s="136" t="s">
        <v>34</v>
      </c>
      <c r="E168" s="114">
        <v>10000</v>
      </c>
      <c r="F168" s="205">
        <f t="shared" si="10"/>
        <v>18.187770543086828</v>
      </c>
      <c r="G168" s="206">
        <v>549.82000000000005</v>
      </c>
      <c r="H168" s="366" t="s">
        <v>33</v>
      </c>
      <c r="I168" s="162" t="s">
        <v>102</v>
      </c>
      <c r="J168" s="490"/>
    </row>
    <row r="169" spans="1:10" ht="15.75" x14ac:dyDescent="0.25">
      <c r="A169" s="365" t="s">
        <v>411</v>
      </c>
      <c r="B169" s="133" t="s">
        <v>412</v>
      </c>
      <c r="C169" s="133" t="s">
        <v>163</v>
      </c>
      <c r="D169" s="136" t="s">
        <v>3</v>
      </c>
      <c r="E169" s="114">
        <v>1000</v>
      </c>
      <c r="F169" s="205">
        <f t="shared" si="10"/>
        <v>1.8187770543086828</v>
      </c>
      <c r="G169" s="206">
        <v>549.82000000000005</v>
      </c>
      <c r="H169" s="115" t="s">
        <v>40</v>
      </c>
      <c r="I169" s="162" t="s">
        <v>102</v>
      </c>
      <c r="J169" s="491" t="s">
        <v>413</v>
      </c>
    </row>
    <row r="170" spans="1:10" ht="15.75" x14ac:dyDescent="0.25">
      <c r="A170" s="365">
        <v>43117</v>
      </c>
      <c r="B170" s="133" t="s">
        <v>414</v>
      </c>
      <c r="C170" s="133" t="s">
        <v>163</v>
      </c>
      <c r="D170" s="136" t="s">
        <v>3</v>
      </c>
      <c r="E170" s="114">
        <v>3000</v>
      </c>
      <c r="F170" s="205">
        <f t="shared" si="10"/>
        <v>5.4563311629260483</v>
      </c>
      <c r="G170" s="206">
        <v>549.82000000000005</v>
      </c>
      <c r="H170" s="115" t="s">
        <v>40</v>
      </c>
      <c r="I170" s="162" t="s">
        <v>102</v>
      </c>
      <c r="J170" s="492"/>
    </row>
    <row r="171" spans="1:10" ht="15.75" x14ac:dyDescent="0.25">
      <c r="A171" s="365">
        <v>43106</v>
      </c>
      <c r="B171" s="133" t="s">
        <v>415</v>
      </c>
      <c r="C171" s="133" t="s">
        <v>163</v>
      </c>
      <c r="D171" s="136" t="s">
        <v>34</v>
      </c>
      <c r="E171" s="114">
        <v>2000</v>
      </c>
      <c r="F171" s="205">
        <f t="shared" si="10"/>
        <v>3.6375541086173655</v>
      </c>
      <c r="G171" s="206">
        <v>549.82000000000005</v>
      </c>
      <c r="H171" s="366" t="s">
        <v>41</v>
      </c>
      <c r="I171" s="162" t="s">
        <v>102</v>
      </c>
      <c r="J171" s="488" t="s">
        <v>416</v>
      </c>
    </row>
    <row r="172" spans="1:10" ht="15.75" x14ac:dyDescent="0.25">
      <c r="A172" s="365">
        <v>43110</v>
      </c>
      <c r="B172" s="133" t="s">
        <v>417</v>
      </c>
      <c r="C172" s="133" t="s">
        <v>163</v>
      </c>
      <c r="D172" s="139" t="s">
        <v>34</v>
      </c>
      <c r="E172" s="364">
        <v>2000</v>
      </c>
      <c r="F172" s="205">
        <f t="shared" si="10"/>
        <v>3.6375541086173655</v>
      </c>
      <c r="G172" s="206">
        <v>549.82000000000005</v>
      </c>
      <c r="H172" s="366" t="s">
        <v>41</v>
      </c>
      <c r="I172" s="162" t="s">
        <v>102</v>
      </c>
      <c r="J172" s="489"/>
    </row>
    <row r="173" spans="1:10" ht="15.75" x14ac:dyDescent="0.25">
      <c r="A173" s="363">
        <v>43110</v>
      </c>
      <c r="B173" s="133" t="s">
        <v>391</v>
      </c>
      <c r="C173" s="133" t="s">
        <v>163</v>
      </c>
      <c r="D173" s="139" t="s">
        <v>34</v>
      </c>
      <c r="E173" s="364">
        <v>25000</v>
      </c>
      <c r="F173" s="205">
        <f t="shared" si="10"/>
        <v>45.469426357717069</v>
      </c>
      <c r="G173" s="206">
        <v>549.82000000000005</v>
      </c>
      <c r="H173" s="366" t="s">
        <v>41</v>
      </c>
      <c r="I173" s="162" t="s">
        <v>102</v>
      </c>
      <c r="J173" s="489"/>
    </row>
    <row r="174" spans="1:10" ht="15.75" x14ac:dyDescent="0.25">
      <c r="A174" s="363">
        <v>43110</v>
      </c>
      <c r="B174" s="133" t="s">
        <v>391</v>
      </c>
      <c r="C174" s="133" t="s">
        <v>163</v>
      </c>
      <c r="D174" s="139" t="s">
        <v>34</v>
      </c>
      <c r="E174" s="364">
        <v>2000</v>
      </c>
      <c r="F174" s="205">
        <f t="shared" si="10"/>
        <v>3.6375541086173655</v>
      </c>
      <c r="G174" s="206">
        <v>549.82000000000005</v>
      </c>
      <c r="H174" s="366" t="s">
        <v>41</v>
      </c>
      <c r="I174" s="162" t="s">
        <v>102</v>
      </c>
      <c r="J174" s="489"/>
    </row>
    <row r="175" spans="1:10" ht="15.75" x14ac:dyDescent="0.25">
      <c r="A175" s="363">
        <v>43112</v>
      </c>
      <c r="B175" s="133" t="s">
        <v>391</v>
      </c>
      <c r="C175" s="133" t="s">
        <v>163</v>
      </c>
      <c r="D175" s="136" t="s">
        <v>34</v>
      </c>
      <c r="E175" s="114">
        <v>2500</v>
      </c>
      <c r="F175" s="205">
        <f t="shared" si="10"/>
        <v>4.5469426357717069</v>
      </c>
      <c r="G175" s="206">
        <v>549.82000000000005</v>
      </c>
      <c r="H175" s="366" t="s">
        <v>41</v>
      </c>
      <c r="I175" s="162" t="s">
        <v>102</v>
      </c>
      <c r="J175" s="489"/>
    </row>
    <row r="176" spans="1:10" ht="15.75" x14ac:dyDescent="0.25">
      <c r="A176" s="363">
        <v>43112</v>
      </c>
      <c r="B176" s="133" t="s">
        <v>391</v>
      </c>
      <c r="C176" s="133" t="s">
        <v>163</v>
      </c>
      <c r="D176" s="136" t="s">
        <v>34</v>
      </c>
      <c r="E176" s="114">
        <v>2000</v>
      </c>
      <c r="F176" s="205">
        <f t="shared" si="10"/>
        <v>3.6375541086173655</v>
      </c>
      <c r="G176" s="206">
        <v>549.82000000000005</v>
      </c>
      <c r="H176" s="366" t="s">
        <v>41</v>
      </c>
      <c r="I176" s="162" t="s">
        <v>102</v>
      </c>
      <c r="J176" s="489"/>
    </row>
    <row r="177" spans="1:10" ht="15.75" x14ac:dyDescent="0.25">
      <c r="A177" s="363">
        <v>43112</v>
      </c>
      <c r="B177" s="133" t="s">
        <v>418</v>
      </c>
      <c r="C177" s="133" t="s">
        <v>163</v>
      </c>
      <c r="D177" s="136" t="s">
        <v>34</v>
      </c>
      <c r="E177" s="114">
        <v>2000</v>
      </c>
      <c r="F177" s="205">
        <f t="shared" si="10"/>
        <v>3.6375541086173655</v>
      </c>
      <c r="G177" s="206">
        <v>549.82000000000005</v>
      </c>
      <c r="H177" s="366" t="s">
        <v>41</v>
      </c>
      <c r="I177" s="162" t="s">
        <v>102</v>
      </c>
      <c r="J177" s="489"/>
    </row>
    <row r="178" spans="1:10" ht="15.75" x14ac:dyDescent="0.25">
      <c r="A178" s="363">
        <v>43112</v>
      </c>
      <c r="B178" s="133" t="s">
        <v>391</v>
      </c>
      <c r="C178" s="133" t="s">
        <v>163</v>
      </c>
      <c r="D178" s="136" t="s">
        <v>34</v>
      </c>
      <c r="E178" s="114">
        <v>2000</v>
      </c>
      <c r="F178" s="205">
        <f t="shared" si="10"/>
        <v>3.6375541086173655</v>
      </c>
      <c r="G178" s="206">
        <v>549.82000000000005</v>
      </c>
      <c r="H178" s="366" t="s">
        <v>41</v>
      </c>
      <c r="I178" s="162" t="s">
        <v>102</v>
      </c>
      <c r="J178" s="489"/>
    </row>
    <row r="179" spans="1:10" ht="15.75" x14ac:dyDescent="0.25">
      <c r="A179" s="365">
        <v>43120</v>
      </c>
      <c r="B179" s="133" t="s">
        <v>393</v>
      </c>
      <c r="C179" s="133" t="s">
        <v>163</v>
      </c>
      <c r="D179" s="136" t="s">
        <v>34</v>
      </c>
      <c r="E179" s="114">
        <v>43000</v>
      </c>
      <c r="F179" s="205">
        <f t="shared" si="10"/>
        <v>78.207413335273358</v>
      </c>
      <c r="G179" s="206">
        <v>549.82000000000005</v>
      </c>
      <c r="H179" s="366" t="s">
        <v>41</v>
      </c>
      <c r="I179" s="162" t="s">
        <v>102</v>
      </c>
      <c r="J179" s="489"/>
    </row>
    <row r="180" spans="1:10" ht="15.75" x14ac:dyDescent="0.25">
      <c r="A180" s="365">
        <v>43124</v>
      </c>
      <c r="B180" s="133" t="s">
        <v>419</v>
      </c>
      <c r="C180" s="133" t="s">
        <v>163</v>
      </c>
      <c r="D180" s="136" t="s">
        <v>34</v>
      </c>
      <c r="E180" s="114">
        <v>2000</v>
      </c>
      <c r="F180" s="205">
        <f t="shared" si="10"/>
        <v>3.6375541086173655</v>
      </c>
      <c r="G180" s="206">
        <v>549.82000000000005</v>
      </c>
      <c r="H180" s="366" t="s">
        <v>41</v>
      </c>
      <c r="I180" s="162" t="s">
        <v>102</v>
      </c>
      <c r="J180" s="489"/>
    </row>
    <row r="181" spans="1:10" ht="15.75" x14ac:dyDescent="0.25">
      <c r="A181" s="365">
        <v>43124</v>
      </c>
      <c r="B181" s="133" t="s">
        <v>420</v>
      </c>
      <c r="C181" s="133" t="s">
        <v>163</v>
      </c>
      <c r="D181" s="136" t="s">
        <v>34</v>
      </c>
      <c r="E181" s="114">
        <v>2000</v>
      </c>
      <c r="F181" s="205">
        <f t="shared" si="10"/>
        <v>3.6375541086173655</v>
      </c>
      <c r="G181" s="206">
        <v>549.82000000000005</v>
      </c>
      <c r="H181" s="366" t="s">
        <v>41</v>
      </c>
      <c r="I181" s="162" t="s">
        <v>102</v>
      </c>
      <c r="J181" s="489"/>
    </row>
    <row r="182" spans="1:10" ht="15.75" x14ac:dyDescent="0.25">
      <c r="A182" s="365">
        <v>43124</v>
      </c>
      <c r="B182" s="133" t="s">
        <v>421</v>
      </c>
      <c r="C182" s="133" t="s">
        <v>163</v>
      </c>
      <c r="D182" s="136" t="s">
        <v>34</v>
      </c>
      <c r="E182" s="114">
        <v>2000</v>
      </c>
      <c r="F182" s="205">
        <f t="shared" si="10"/>
        <v>3.6375541086173655</v>
      </c>
      <c r="G182" s="206">
        <v>549.82000000000005</v>
      </c>
      <c r="H182" s="366" t="s">
        <v>41</v>
      </c>
      <c r="I182" s="162" t="s">
        <v>102</v>
      </c>
      <c r="J182" s="489"/>
    </row>
    <row r="183" spans="1:10" ht="15.75" x14ac:dyDescent="0.25">
      <c r="A183" s="365">
        <v>43124</v>
      </c>
      <c r="B183" s="133" t="s">
        <v>422</v>
      </c>
      <c r="C183" s="133" t="s">
        <v>163</v>
      </c>
      <c r="D183" s="136" t="s">
        <v>34</v>
      </c>
      <c r="E183" s="114">
        <v>2000</v>
      </c>
      <c r="F183" s="205">
        <f t="shared" si="10"/>
        <v>3.6375541086173655</v>
      </c>
      <c r="G183" s="206">
        <v>549.82000000000005</v>
      </c>
      <c r="H183" s="366" t="s">
        <v>41</v>
      </c>
      <c r="I183" s="162" t="s">
        <v>102</v>
      </c>
      <c r="J183" s="490"/>
    </row>
    <row r="184" spans="1:10" ht="15.75" x14ac:dyDescent="0.25">
      <c r="A184" s="365">
        <v>43107</v>
      </c>
      <c r="B184" s="133" t="s">
        <v>423</v>
      </c>
      <c r="C184" s="133" t="s">
        <v>163</v>
      </c>
      <c r="D184" s="136" t="s">
        <v>158</v>
      </c>
      <c r="E184" s="114">
        <v>2350</v>
      </c>
      <c r="F184" s="205">
        <f t="shared" si="10"/>
        <v>4.2741260776254046</v>
      </c>
      <c r="G184" s="206">
        <v>549.82000000000005</v>
      </c>
      <c r="H184" s="366" t="s">
        <v>168</v>
      </c>
      <c r="I184" s="162" t="s">
        <v>102</v>
      </c>
      <c r="J184" s="488" t="s">
        <v>424</v>
      </c>
    </row>
    <row r="185" spans="1:10" ht="15.75" x14ac:dyDescent="0.25">
      <c r="A185" s="365">
        <v>43108</v>
      </c>
      <c r="B185" s="133" t="s">
        <v>425</v>
      </c>
      <c r="C185" s="133" t="s">
        <v>163</v>
      </c>
      <c r="D185" s="136" t="s">
        <v>158</v>
      </c>
      <c r="E185" s="114">
        <v>3500</v>
      </c>
      <c r="F185" s="205">
        <f t="shared" si="10"/>
        <v>6.3657196900803896</v>
      </c>
      <c r="G185" s="206">
        <v>549.82000000000005</v>
      </c>
      <c r="H185" s="366" t="s">
        <v>168</v>
      </c>
      <c r="I185" s="162" t="s">
        <v>102</v>
      </c>
      <c r="J185" s="489"/>
    </row>
    <row r="186" spans="1:10" ht="15.75" x14ac:dyDescent="0.25">
      <c r="A186" s="365">
        <v>43109</v>
      </c>
      <c r="B186" s="133" t="s">
        <v>426</v>
      </c>
      <c r="C186" s="133" t="s">
        <v>163</v>
      </c>
      <c r="D186" s="139" t="s">
        <v>158</v>
      </c>
      <c r="E186" s="364">
        <v>5000</v>
      </c>
      <c r="F186" s="205">
        <f t="shared" si="10"/>
        <v>9.0938852715434138</v>
      </c>
      <c r="G186" s="206">
        <v>549.82000000000005</v>
      </c>
      <c r="H186" s="366" t="s">
        <v>168</v>
      </c>
      <c r="I186" s="162" t="s">
        <v>102</v>
      </c>
      <c r="J186" s="489"/>
    </row>
    <row r="187" spans="1:10" ht="15.75" x14ac:dyDescent="0.25">
      <c r="A187" s="365">
        <v>43110</v>
      </c>
      <c r="B187" s="133" t="s">
        <v>427</v>
      </c>
      <c r="C187" s="133" t="s">
        <v>163</v>
      </c>
      <c r="D187" s="139" t="s">
        <v>3</v>
      </c>
      <c r="E187" s="364">
        <v>1500</v>
      </c>
      <c r="F187" s="205">
        <f t="shared" si="10"/>
        <v>2.7281655814630241</v>
      </c>
      <c r="G187" s="206">
        <v>549.82000000000005</v>
      </c>
      <c r="H187" s="366" t="s">
        <v>168</v>
      </c>
      <c r="I187" s="162" t="s">
        <v>102</v>
      </c>
      <c r="J187" s="489"/>
    </row>
    <row r="188" spans="1:10" ht="15.75" x14ac:dyDescent="0.25">
      <c r="A188" s="365">
        <v>43110</v>
      </c>
      <c r="B188" s="133" t="s">
        <v>428</v>
      </c>
      <c r="C188" s="133" t="s">
        <v>163</v>
      </c>
      <c r="D188" s="139" t="s">
        <v>3</v>
      </c>
      <c r="E188" s="364">
        <v>2000</v>
      </c>
      <c r="F188" s="205">
        <f t="shared" si="10"/>
        <v>3.6375541086173655</v>
      </c>
      <c r="G188" s="206">
        <v>549.82000000000005</v>
      </c>
      <c r="H188" s="366" t="s">
        <v>168</v>
      </c>
      <c r="I188" s="162" t="s">
        <v>102</v>
      </c>
      <c r="J188" s="489"/>
    </row>
    <row r="189" spans="1:10" ht="15.75" x14ac:dyDescent="0.25">
      <c r="A189" s="365">
        <v>43112</v>
      </c>
      <c r="B189" s="133" t="s">
        <v>429</v>
      </c>
      <c r="C189" s="133" t="s">
        <v>163</v>
      </c>
      <c r="D189" s="136" t="s">
        <v>3</v>
      </c>
      <c r="E189" s="114">
        <v>3000</v>
      </c>
      <c r="F189" s="205">
        <f t="shared" ref="F189:F209" si="11">E189/G189</f>
        <v>5.4563311629260483</v>
      </c>
      <c r="G189" s="206">
        <v>549.82000000000005</v>
      </c>
      <c r="H189" s="366" t="s">
        <v>168</v>
      </c>
      <c r="I189" s="162" t="s">
        <v>102</v>
      </c>
      <c r="J189" s="489"/>
    </row>
    <row r="190" spans="1:10" ht="15.75" x14ac:dyDescent="0.25">
      <c r="A190" s="365">
        <v>43112</v>
      </c>
      <c r="B190" s="133" t="s">
        <v>430</v>
      </c>
      <c r="C190" s="133" t="s">
        <v>163</v>
      </c>
      <c r="D190" s="136" t="s">
        <v>3</v>
      </c>
      <c r="E190" s="114">
        <v>2000</v>
      </c>
      <c r="F190" s="205">
        <f t="shared" si="11"/>
        <v>3.6375541086173655</v>
      </c>
      <c r="G190" s="206">
        <v>549.82000000000005</v>
      </c>
      <c r="H190" s="366" t="s">
        <v>168</v>
      </c>
      <c r="I190" s="162" t="s">
        <v>102</v>
      </c>
      <c r="J190" s="489"/>
    </row>
    <row r="191" spans="1:10" ht="15.75" x14ac:dyDescent="0.25">
      <c r="A191" s="365">
        <v>43116</v>
      </c>
      <c r="B191" s="133" t="s">
        <v>431</v>
      </c>
      <c r="C191" s="133" t="s">
        <v>163</v>
      </c>
      <c r="D191" s="136" t="s">
        <v>158</v>
      </c>
      <c r="E191" s="114">
        <v>2500</v>
      </c>
      <c r="F191" s="205">
        <f t="shared" si="11"/>
        <v>4.5469426357717069</v>
      </c>
      <c r="G191" s="206">
        <v>549.82000000000005</v>
      </c>
      <c r="H191" s="366" t="s">
        <v>168</v>
      </c>
      <c r="I191" s="162" t="s">
        <v>102</v>
      </c>
      <c r="J191" s="489"/>
    </row>
    <row r="192" spans="1:10" ht="15.75" x14ac:dyDescent="0.25">
      <c r="A192" s="363">
        <v>43119</v>
      </c>
      <c r="B192" s="133" t="s">
        <v>432</v>
      </c>
      <c r="C192" s="133" t="s">
        <v>163</v>
      </c>
      <c r="D192" s="136" t="s">
        <v>158</v>
      </c>
      <c r="E192" s="114">
        <v>8200</v>
      </c>
      <c r="F192" s="205">
        <f t="shared" si="11"/>
        <v>14.913971845331197</v>
      </c>
      <c r="G192" s="206">
        <v>549.82000000000005</v>
      </c>
      <c r="H192" s="366" t="s">
        <v>168</v>
      </c>
      <c r="I192" s="162" t="s">
        <v>102</v>
      </c>
      <c r="J192" s="489"/>
    </row>
    <row r="193" spans="1:10" ht="15.75" x14ac:dyDescent="0.25">
      <c r="A193" s="363">
        <v>43119</v>
      </c>
      <c r="B193" s="131" t="s">
        <v>433</v>
      </c>
      <c r="C193" s="133" t="s">
        <v>163</v>
      </c>
      <c r="D193" s="138" t="s">
        <v>158</v>
      </c>
      <c r="E193" s="370">
        <v>2000</v>
      </c>
      <c r="F193" s="205">
        <f t="shared" si="11"/>
        <v>3.6375541086173655</v>
      </c>
      <c r="G193" s="206">
        <v>549.82000000000005</v>
      </c>
      <c r="H193" s="366" t="s">
        <v>168</v>
      </c>
      <c r="I193" s="162" t="s">
        <v>102</v>
      </c>
      <c r="J193" s="489"/>
    </row>
    <row r="194" spans="1:10" ht="15.75" x14ac:dyDescent="0.25">
      <c r="A194" s="359">
        <v>43122</v>
      </c>
      <c r="B194" s="133" t="s">
        <v>434</v>
      </c>
      <c r="C194" s="133" t="s">
        <v>163</v>
      </c>
      <c r="D194" s="136" t="s">
        <v>158</v>
      </c>
      <c r="E194" s="114">
        <v>10000</v>
      </c>
      <c r="F194" s="205">
        <f t="shared" si="11"/>
        <v>18.187770543086828</v>
      </c>
      <c r="G194" s="206">
        <v>549.82000000000005</v>
      </c>
      <c r="H194" s="366" t="s">
        <v>168</v>
      </c>
      <c r="I194" s="162" t="s">
        <v>102</v>
      </c>
      <c r="J194" s="489"/>
    </row>
    <row r="195" spans="1:10" ht="15.75" x14ac:dyDescent="0.25">
      <c r="A195" s="359">
        <v>43122</v>
      </c>
      <c r="B195" s="133" t="s">
        <v>435</v>
      </c>
      <c r="C195" s="133" t="s">
        <v>163</v>
      </c>
      <c r="D195" s="136" t="s">
        <v>3</v>
      </c>
      <c r="E195" s="114">
        <v>2000</v>
      </c>
      <c r="F195" s="205">
        <f t="shared" si="11"/>
        <v>3.6375541086173655</v>
      </c>
      <c r="G195" s="206">
        <v>549.82000000000005</v>
      </c>
      <c r="H195" s="366" t="s">
        <v>168</v>
      </c>
      <c r="I195" s="162" t="s">
        <v>102</v>
      </c>
      <c r="J195" s="489"/>
    </row>
    <row r="196" spans="1:10" ht="15.75" x14ac:dyDescent="0.25">
      <c r="A196" s="365">
        <v>43124</v>
      </c>
      <c r="B196" s="133" t="s">
        <v>436</v>
      </c>
      <c r="C196" s="133" t="s">
        <v>163</v>
      </c>
      <c r="D196" s="136" t="s">
        <v>158</v>
      </c>
      <c r="E196" s="114">
        <v>1000</v>
      </c>
      <c r="F196" s="205">
        <f t="shared" si="11"/>
        <v>1.8187770543086828</v>
      </c>
      <c r="G196" s="206">
        <v>549.82000000000005</v>
      </c>
      <c r="H196" s="366" t="s">
        <v>168</v>
      </c>
      <c r="I196" s="162" t="s">
        <v>102</v>
      </c>
      <c r="J196" s="489"/>
    </row>
    <row r="197" spans="1:10" ht="15.75" x14ac:dyDescent="0.25">
      <c r="A197" s="365">
        <v>43124</v>
      </c>
      <c r="B197" s="133" t="s">
        <v>437</v>
      </c>
      <c r="C197" s="133" t="s">
        <v>163</v>
      </c>
      <c r="D197" s="136" t="s">
        <v>105</v>
      </c>
      <c r="E197" s="114">
        <v>3000</v>
      </c>
      <c r="F197" s="205">
        <f t="shared" si="11"/>
        <v>5.4563311629260483</v>
      </c>
      <c r="G197" s="206">
        <v>549.82000000000005</v>
      </c>
      <c r="H197" s="366" t="s">
        <v>168</v>
      </c>
      <c r="I197" s="162" t="s">
        <v>102</v>
      </c>
      <c r="J197" s="489"/>
    </row>
    <row r="198" spans="1:10" ht="15.75" x14ac:dyDescent="0.25">
      <c r="A198" s="365">
        <v>43129</v>
      </c>
      <c r="B198" s="133" t="s">
        <v>374</v>
      </c>
      <c r="C198" s="133" t="s">
        <v>163</v>
      </c>
      <c r="D198" s="136" t="s">
        <v>158</v>
      </c>
      <c r="E198" s="114">
        <v>10000</v>
      </c>
      <c r="F198" s="205">
        <f t="shared" si="11"/>
        <v>18.187770543086828</v>
      </c>
      <c r="G198" s="206">
        <v>549.82000000000005</v>
      </c>
      <c r="H198" s="366" t="s">
        <v>168</v>
      </c>
      <c r="I198" s="162" t="s">
        <v>102</v>
      </c>
      <c r="J198" s="489"/>
    </row>
    <row r="199" spans="1:10" ht="15.75" x14ac:dyDescent="0.25">
      <c r="A199" s="365">
        <v>43129</v>
      </c>
      <c r="B199" s="133" t="s">
        <v>438</v>
      </c>
      <c r="C199" s="133" t="s">
        <v>163</v>
      </c>
      <c r="D199" s="136" t="s">
        <v>3</v>
      </c>
      <c r="E199" s="114">
        <v>5000</v>
      </c>
      <c r="F199" s="205">
        <f t="shared" si="11"/>
        <v>9.0938852715434138</v>
      </c>
      <c r="G199" s="206">
        <v>549.82000000000005</v>
      </c>
      <c r="H199" s="366" t="s">
        <v>168</v>
      </c>
      <c r="I199" s="162" t="s">
        <v>102</v>
      </c>
      <c r="J199" s="489"/>
    </row>
    <row r="200" spans="1:10" ht="15.75" x14ac:dyDescent="0.25">
      <c r="A200" s="365">
        <v>43130</v>
      </c>
      <c r="B200" s="133" t="s">
        <v>439</v>
      </c>
      <c r="C200" s="133" t="s">
        <v>163</v>
      </c>
      <c r="D200" s="136" t="s">
        <v>3</v>
      </c>
      <c r="E200" s="114">
        <v>2000</v>
      </c>
      <c r="F200" s="205">
        <f t="shared" si="11"/>
        <v>3.6375541086173655</v>
      </c>
      <c r="G200" s="206">
        <v>549.82000000000005</v>
      </c>
      <c r="H200" s="366" t="s">
        <v>168</v>
      </c>
      <c r="I200" s="162" t="s">
        <v>102</v>
      </c>
      <c r="J200" s="489"/>
    </row>
    <row r="201" spans="1:10" ht="15.75" x14ac:dyDescent="0.25">
      <c r="A201" s="365">
        <v>43130</v>
      </c>
      <c r="B201" s="133" t="s">
        <v>438</v>
      </c>
      <c r="C201" s="133" t="s">
        <v>163</v>
      </c>
      <c r="D201" s="136" t="s">
        <v>3</v>
      </c>
      <c r="E201" s="114">
        <v>4000</v>
      </c>
      <c r="F201" s="205">
        <f t="shared" si="11"/>
        <v>7.275108217234731</v>
      </c>
      <c r="G201" s="206">
        <v>549.82000000000005</v>
      </c>
      <c r="H201" s="366" t="s">
        <v>168</v>
      </c>
      <c r="I201" s="162" t="s">
        <v>102</v>
      </c>
      <c r="J201" s="490"/>
    </row>
    <row r="202" spans="1:10" ht="15.75" x14ac:dyDescent="0.25">
      <c r="A202" s="365">
        <v>43106</v>
      </c>
      <c r="B202" s="133" t="s">
        <v>440</v>
      </c>
      <c r="C202" s="133" t="s">
        <v>163</v>
      </c>
      <c r="D202" s="136" t="s">
        <v>158</v>
      </c>
      <c r="E202" s="114">
        <v>2000</v>
      </c>
      <c r="F202" s="205">
        <f t="shared" si="11"/>
        <v>3.6375541086173655</v>
      </c>
      <c r="G202" s="206">
        <v>549.82000000000005</v>
      </c>
      <c r="H202" s="115" t="s">
        <v>184</v>
      </c>
      <c r="I202" s="162" t="s">
        <v>102</v>
      </c>
      <c r="J202" s="488" t="s">
        <v>441</v>
      </c>
    </row>
    <row r="203" spans="1:10" ht="15.75" x14ac:dyDescent="0.25">
      <c r="A203" s="365">
        <v>43108</v>
      </c>
      <c r="B203" s="133" t="s">
        <v>442</v>
      </c>
      <c r="C203" s="133" t="s">
        <v>163</v>
      </c>
      <c r="D203" s="136" t="s">
        <v>158</v>
      </c>
      <c r="E203" s="114">
        <v>500</v>
      </c>
      <c r="F203" s="205">
        <f t="shared" si="11"/>
        <v>0.90938852715434138</v>
      </c>
      <c r="G203" s="206">
        <v>549.82000000000005</v>
      </c>
      <c r="H203" s="115" t="s">
        <v>184</v>
      </c>
      <c r="I203" s="162" t="s">
        <v>102</v>
      </c>
      <c r="J203" s="489"/>
    </row>
    <row r="204" spans="1:10" ht="15.75" x14ac:dyDescent="0.25">
      <c r="A204" s="365">
        <v>43109</v>
      </c>
      <c r="B204" s="133" t="s">
        <v>443</v>
      </c>
      <c r="C204" s="133" t="s">
        <v>163</v>
      </c>
      <c r="D204" s="136" t="s">
        <v>3</v>
      </c>
      <c r="E204" s="114">
        <v>4000</v>
      </c>
      <c r="F204" s="205">
        <f t="shared" si="11"/>
        <v>7.275108217234731</v>
      </c>
      <c r="G204" s="206">
        <v>549.82000000000005</v>
      </c>
      <c r="H204" s="115" t="s">
        <v>184</v>
      </c>
      <c r="I204" s="162" t="s">
        <v>102</v>
      </c>
      <c r="J204" s="489"/>
    </row>
    <row r="205" spans="1:10" ht="15.75" x14ac:dyDescent="0.25">
      <c r="A205" s="363">
        <v>43111</v>
      </c>
      <c r="B205" s="133" t="s">
        <v>444</v>
      </c>
      <c r="C205" s="133" t="s">
        <v>163</v>
      </c>
      <c r="D205" s="139" t="s">
        <v>158</v>
      </c>
      <c r="E205" s="364">
        <v>3000</v>
      </c>
      <c r="F205" s="205">
        <f t="shared" si="11"/>
        <v>5.4563311629260483</v>
      </c>
      <c r="G205" s="206">
        <v>549.82000000000005</v>
      </c>
      <c r="H205" s="115" t="s">
        <v>184</v>
      </c>
      <c r="I205" s="162" t="s">
        <v>102</v>
      </c>
      <c r="J205" s="489"/>
    </row>
    <row r="206" spans="1:10" ht="15.75" x14ac:dyDescent="0.25">
      <c r="A206" s="363">
        <v>43119</v>
      </c>
      <c r="B206" s="133" t="s">
        <v>445</v>
      </c>
      <c r="C206" s="133" t="s">
        <v>163</v>
      </c>
      <c r="D206" s="136" t="s">
        <v>158</v>
      </c>
      <c r="E206" s="114">
        <v>4000</v>
      </c>
      <c r="F206" s="205">
        <f t="shared" si="11"/>
        <v>7.275108217234731</v>
      </c>
      <c r="G206" s="206">
        <v>549.82000000000005</v>
      </c>
      <c r="H206" s="115" t="s">
        <v>184</v>
      </c>
      <c r="I206" s="162" t="s">
        <v>102</v>
      </c>
      <c r="J206" s="489"/>
    </row>
    <row r="207" spans="1:10" ht="15.75" x14ac:dyDescent="0.25">
      <c r="A207" s="363">
        <v>43119</v>
      </c>
      <c r="B207" s="133" t="s">
        <v>446</v>
      </c>
      <c r="C207" s="133" t="s">
        <v>163</v>
      </c>
      <c r="D207" s="136" t="s">
        <v>158</v>
      </c>
      <c r="E207" s="114">
        <v>3500</v>
      </c>
      <c r="F207" s="205">
        <f t="shared" si="11"/>
        <v>6.3657196900803896</v>
      </c>
      <c r="G207" s="206">
        <v>549.82000000000005</v>
      </c>
      <c r="H207" s="115" t="s">
        <v>184</v>
      </c>
      <c r="I207" s="162" t="s">
        <v>102</v>
      </c>
      <c r="J207" s="489"/>
    </row>
    <row r="208" spans="1:10" ht="15.75" x14ac:dyDescent="0.25">
      <c r="A208" s="365">
        <v>43125</v>
      </c>
      <c r="B208" s="133" t="s">
        <v>447</v>
      </c>
      <c r="C208" s="133" t="s">
        <v>163</v>
      </c>
      <c r="D208" s="136" t="s">
        <v>158</v>
      </c>
      <c r="E208" s="114">
        <v>2500</v>
      </c>
      <c r="F208" s="205">
        <f t="shared" si="11"/>
        <v>4.5469426357717069</v>
      </c>
      <c r="G208" s="206">
        <v>549.82000000000005</v>
      </c>
      <c r="H208" s="115" t="s">
        <v>184</v>
      </c>
      <c r="I208" s="162" t="s">
        <v>102</v>
      </c>
      <c r="J208" s="489"/>
    </row>
    <row r="209" spans="1:10" ht="15.75" x14ac:dyDescent="0.25">
      <c r="A209" s="365">
        <v>43125</v>
      </c>
      <c r="B209" s="133" t="s">
        <v>448</v>
      </c>
      <c r="C209" s="133" t="s">
        <v>163</v>
      </c>
      <c r="D209" s="136" t="s">
        <v>158</v>
      </c>
      <c r="E209" s="114">
        <v>2000</v>
      </c>
      <c r="F209" s="205">
        <f t="shared" si="11"/>
        <v>3.6375541086173655</v>
      </c>
      <c r="G209" s="206">
        <v>549.82000000000005</v>
      </c>
      <c r="H209" s="115" t="s">
        <v>184</v>
      </c>
      <c r="I209" s="162" t="s">
        <v>102</v>
      </c>
      <c r="J209" s="490"/>
    </row>
    <row r="210" spans="1:10" ht="15.75" x14ac:dyDescent="0.25">
      <c r="A210" s="116">
        <v>43130</v>
      </c>
      <c r="B210" s="131" t="s">
        <v>302</v>
      </c>
      <c r="C210" s="133" t="s">
        <v>156</v>
      </c>
      <c r="D210" s="136" t="s">
        <v>3</v>
      </c>
      <c r="E210" s="304">
        <v>6600</v>
      </c>
      <c r="F210" s="205">
        <f>E210/G210</f>
        <v>12.003928558437305</v>
      </c>
      <c r="G210" s="206">
        <v>549.82000000000005</v>
      </c>
      <c r="H210" s="132" t="s">
        <v>23</v>
      </c>
      <c r="I210" s="162" t="s">
        <v>102</v>
      </c>
      <c r="J210" s="329" t="s">
        <v>449</v>
      </c>
    </row>
    <row r="211" spans="1:10" ht="15.75" x14ac:dyDescent="0.25">
      <c r="A211" s="158">
        <v>43133</v>
      </c>
      <c r="B211" s="131" t="s">
        <v>450</v>
      </c>
      <c r="C211" s="131" t="s">
        <v>451</v>
      </c>
      <c r="D211" s="138" t="s">
        <v>178</v>
      </c>
      <c r="E211" s="304">
        <v>68000</v>
      </c>
      <c r="F211" s="205">
        <f t="shared" ref="F211:F239" si="12">E211/G211</f>
        <v>123.67683969299043</v>
      </c>
      <c r="G211" s="206">
        <v>549.82000000000005</v>
      </c>
      <c r="H211" s="132" t="s">
        <v>452</v>
      </c>
      <c r="I211" s="162" t="s">
        <v>102</v>
      </c>
      <c r="J211" s="329" t="s">
        <v>453</v>
      </c>
    </row>
    <row r="212" spans="1:10" ht="15.75" x14ac:dyDescent="0.25">
      <c r="A212" s="116">
        <v>43133</v>
      </c>
      <c r="B212" s="131" t="s">
        <v>454</v>
      </c>
      <c r="C212" s="163" t="s">
        <v>159</v>
      </c>
      <c r="D212" s="138" t="s">
        <v>3</v>
      </c>
      <c r="E212" s="304">
        <v>7000</v>
      </c>
      <c r="F212" s="205">
        <f t="shared" si="12"/>
        <v>12.731439380160779</v>
      </c>
      <c r="G212" s="206">
        <v>549.82000000000005</v>
      </c>
      <c r="H212" s="132" t="s">
        <v>168</v>
      </c>
      <c r="I212" s="162" t="s">
        <v>102</v>
      </c>
      <c r="J212" s="329" t="s">
        <v>455</v>
      </c>
    </row>
    <row r="213" spans="1:10" ht="15.75" x14ac:dyDescent="0.25">
      <c r="A213" s="116">
        <v>43133</v>
      </c>
      <c r="B213" s="131" t="s">
        <v>456</v>
      </c>
      <c r="C213" s="133" t="s">
        <v>180</v>
      </c>
      <c r="D213" s="137" t="s">
        <v>3</v>
      </c>
      <c r="E213" s="304">
        <v>149000</v>
      </c>
      <c r="F213" s="205">
        <f t="shared" si="12"/>
        <v>270.99778109199372</v>
      </c>
      <c r="G213" s="206">
        <v>549.82000000000005</v>
      </c>
      <c r="H213" s="132" t="s">
        <v>23</v>
      </c>
      <c r="I213" s="162" t="s">
        <v>102</v>
      </c>
      <c r="J213" s="329" t="s">
        <v>457</v>
      </c>
    </row>
    <row r="214" spans="1:10" ht="15.75" x14ac:dyDescent="0.25">
      <c r="A214" s="116">
        <v>43133</v>
      </c>
      <c r="B214" s="131" t="s">
        <v>458</v>
      </c>
      <c r="C214" s="133" t="s">
        <v>225</v>
      </c>
      <c r="D214" s="137" t="s">
        <v>459</v>
      </c>
      <c r="E214" s="304">
        <v>25000</v>
      </c>
      <c r="F214" s="205">
        <f t="shared" si="12"/>
        <v>45.469426357717069</v>
      </c>
      <c r="G214" s="206">
        <v>549.82000000000005</v>
      </c>
      <c r="H214" s="131" t="s">
        <v>41</v>
      </c>
      <c r="I214" s="162" t="s">
        <v>102</v>
      </c>
      <c r="J214" s="329" t="s">
        <v>460</v>
      </c>
    </row>
    <row r="215" spans="1:10" ht="15.75" x14ac:dyDescent="0.25">
      <c r="A215" s="116">
        <v>43133</v>
      </c>
      <c r="B215" s="131" t="s">
        <v>458</v>
      </c>
      <c r="C215" s="133" t="s">
        <v>225</v>
      </c>
      <c r="D215" s="137" t="s">
        <v>459</v>
      </c>
      <c r="E215" s="304">
        <v>25000</v>
      </c>
      <c r="F215" s="205">
        <f t="shared" si="12"/>
        <v>45.469426357717069</v>
      </c>
      <c r="G215" s="206">
        <v>549.82000000000005</v>
      </c>
      <c r="H215" s="131" t="s">
        <v>33</v>
      </c>
      <c r="I215" s="162" t="s">
        <v>102</v>
      </c>
      <c r="J215" s="493" t="s">
        <v>461</v>
      </c>
    </row>
    <row r="216" spans="1:10" ht="15.75" x14ac:dyDescent="0.25">
      <c r="A216" s="116">
        <v>43133</v>
      </c>
      <c r="B216" s="131" t="s">
        <v>462</v>
      </c>
      <c r="C216" s="163" t="s">
        <v>225</v>
      </c>
      <c r="D216" s="355" t="s">
        <v>459</v>
      </c>
      <c r="E216" s="304">
        <v>48000</v>
      </c>
      <c r="F216" s="205">
        <f t="shared" si="12"/>
        <v>87.301298606816772</v>
      </c>
      <c r="G216" s="206">
        <v>549.82000000000005</v>
      </c>
      <c r="H216" s="131" t="s">
        <v>33</v>
      </c>
      <c r="I216" s="162" t="s">
        <v>102</v>
      </c>
      <c r="J216" s="494"/>
    </row>
    <row r="217" spans="1:10" ht="15.75" x14ac:dyDescent="0.25">
      <c r="A217" s="116">
        <v>43133</v>
      </c>
      <c r="B217" s="131" t="s">
        <v>463</v>
      </c>
      <c r="C217" s="163" t="s">
        <v>261</v>
      </c>
      <c r="D217" s="355" t="s">
        <v>459</v>
      </c>
      <c r="E217" s="304">
        <v>10000</v>
      </c>
      <c r="F217" s="205">
        <f t="shared" si="12"/>
        <v>18.187770543086828</v>
      </c>
      <c r="G217" s="206">
        <v>549.82000000000005</v>
      </c>
      <c r="H217" s="131" t="s">
        <v>33</v>
      </c>
      <c r="I217" s="162" t="s">
        <v>102</v>
      </c>
      <c r="J217" s="495"/>
    </row>
    <row r="218" spans="1:10" ht="15.75" x14ac:dyDescent="0.25">
      <c r="A218" s="116">
        <v>43133</v>
      </c>
      <c r="B218" s="131" t="s">
        <v>458</v>
      </c>
      <c r="C218" s="163" t="s">
        <v>225</v>
      </c>
      <c r="D218" s="355" t="s">
        <v>459</v>
      </c>
      <c r="E218" s="304">
        <v>25000</v>
      </c>
      <c r="F218" s="205">
        <f t="shared" si="12"/>
        <v>45.469426357717069</v>
      </c>
      <c r="G218" s="206">
        <v>549.82000000000005</v>
      </c>
      <c r="H218" s="131" t="s">
        <v>39</v>
      </c>
      <c r="I218" s="162" t="s">
        <v>102</v>
      </c>
      <c r="J218" s="493" t="s">
        <v>464</v>
      </c>
    </row>
    <row r="219" spans="1:10" ht="15.75" x14ac:dyDescent="0.25">
      <c r="A219" s="116">
        <v>43133</v>
      </c>
      <c r="B219" s="131" t="s">
        <v>462</v>
      </c>
      <c r="C219" s="125" t="s">
        <v>225</v>
      </c>
      <c r="D219" s="137" t="s">
        <v>459</v>
      </c>
      <c r="E219" s="304">
        <v>50000</v>
      </c>
      <c r="F219" s="205">
        <f t="shared" si="12"/>
        <v>90.938852715434138</v>
      </c>
      <c r="G219" s="206">
        <v>549.82000000000005</v>
      </c>
      <c r="H219" s="131" t="s">
        <v>39</v>
      </c>
      <c r="I219" s="162" t="s">
        <v>102</v>
      </c>
      <c r="J219" s="495"/>
    </row>
    <row r="220" spans="1:10" ht="15.75" x14ac:dyDescent="0.25">
      <c r="A220" s="116">
        <v>43133</v>
      </c>
      <c r="B220" s="163" t="s">
        <v>465</v>
      </c>
      <c r="C220" s="163" t="s">
        <v>466</v>
      </c>
      <c r="D220" s="355" t="s">
        <v>3</v>
      </c>
      <c r="E220" s="379">
        <v>41040</v>
      </c>
      <c r="F220" s="205">
        <f t="shared" si="12"/>
        <v>74.642610308828338</v>
      </c>
      <c r="G220" s="206">
        <v>549.82000000000005</v>
      </c>
      <c r="H220" s="131" t="s">
        <v>71</v>
      </c>
      <c r="I220" s="162" t="s">
        <v>102</v>
      </c>
      <c r="J220" s="356" t="s">
        <v>467</v>
      </c>
    </row>
    <row r="221" spans="1:10" ht="15.75" x14ac:dyDescent="0.25">
      <c r="A221" s="116">
        <v>43133</v>
      </c>
      <c r="B221" s="163" t="s">
        <v>72</v>
      </c>
      <c r="C221" s="125" t="s">
        <v>157</v>
      </c>
      <c r="D221" s="137" t="s">
        <v>3</v>
      </c>
      <c r="E221" s="379">
        <v>5850</v>
      </c>
      <c r="F221" s="205">
        <f t="shared" si="12"/>
        <v>10.639845767705793</v>
      </c>
      <c r="G221" s="206">
        <v>549.82000000000005</v>
      </c>
      <c r="H221" s="131" t="s">
        <v>71</v>
      </c>
      <c r="I221" s="162" t="s">
        <v>102</v>
      </c>
      <c r="J221" s="356" t="s">
        <v>468</v>
      </c>
    </row>
    <row r="222" spans="1:10" ht="15.75" x14ac:dyDescent="0.25">
      <c r="A222" s="116">
        <v>43135</v>
      </c>
      <c r="B222" s="131" t="s">
        <v>469</v>
      </c>
      <c r="C222" s="133" t="s">
        <v>163</v>
      </c>
      <c r="D222" s="138" t="s">
        <v>25</v>
      </c>
      <c r="E222" s="305">
        <v>45000</v>
      </c>
      <c r="F222" s="205">
        <f t="shared" si="12"/>
        <v>81.844967443890724</v>
      </c>
      <c r="G222" s="206">
        <v>549.82000000000005</v>
      </c>
      <c r="H222" s="132" t="s">
        <v>23</v>
      </c>
      <c r="I222" s="162" t="s">
        <v>102</v>
      </c>
      <c r="J222" s="329" t="s">
        <v>470</v>
      </c>
    </row>
    <row r="223" spans="1:10" ht="15.75" x14ac:dyDescent="0.25">
      <c r="A223" s="116">
        <v>43135</v>
      </c>
      <c r="B223" s="133" t="s">
        <v>471</v>
      </c>
      <c r="C223" s="133" t="s">
        <v>225</v>
      </c>
      <c r="D223" s="138" t="s">
        <v>25</v>
      </c>
      <c r="E223" s="305">
        <v>11620.03</v>
      </c>
      <c r="F223" s="205">
        <f t="shared" si="12"/>
        <v>21.134243934378524</v>
      </c>
      <c r="G223" s="206">
        <v>549.82000000000005</v>
      </c>
      <c r="H223" s="132" t="s">
        <v>23</v>
      </c>
      <c r="I223" s="162" t="s">
        <v>102</v>
      </c>
      <c r="J223" s="329" t="s">
        <v>472</v>
      </c>
    </row>
    <row r="224" spans="1:10" ht="15.75" x14ac:dyDescent="0.25">
      <c r="A224" s="116">
        <v>43135</v>
      </c>
      <c r="B224" s="131" t="s">
        <v>473</v>
      </c>
      <c r="C224" s="125" t="s">
        <v>180</v>
      </c>
      <c r="D224" s="136" t="s">
        <v>25</v>
      </c>
      <c r="E224" s="305">
        <v>12854.56</v>
      </c>
      <c r="F224" s="205">
        <f t="shared" si="12"/>
        <v>23.379578771234218</v>
      </c>
      <c r="G224" s="206">
        <v>549.82000000000005</v>
      </c>
      <c r="H224" s="132" t="s">
        <v>23</v>
      </c>
      <c r="I224" s="162" t="s">
        <v>102</v>
      </c>
      <c r="J224" s="329" t="s">
        <v>474</v>
      </c>
    </row>
    <row r="225" spans="1:10" ht="15.75" x14ac:dyDescent="0.25">
      <c r="A225" s="116">
        <v>43135</v>
      </c>
      <c r="B225" s="133" t="s">
        <v>475</v>
      </c>
      <c r="C225" s="133" t="s">
        <v>225</v>
      </c>
      <c r="D225" s="136" t="s">
        <v>25</v>
      </c>
      <c r="E225" s="305">
        <v>20500</v>
      </c>
      <c r="F225" s="205">
        <f t="shared" si="12"/>
        <v>37.284929613327996</v>
      </c>
      <c r="G225" s="206">
        <v>549.82000000000005</v>
      </c>
      <c r="H225" s="132" t="s">
        <v>23</v>
      </c>
      <c r="I225" s="162" t="s">
        <v>102</v>
      </c>
      <c r="J225" s="329" t="s">
        <v>476</v>
      </c>
    </row>
    <row r="226" spans="1:10" ht="15.75" x14ac:dyDescent="0.25">
      <c r="A226" s="116">
        <v>43136</v>
      </c>
      <c r="B226" s="131" t="s">
        <v>477</v>
      </c>
      <c r="C226" s="133" t="s">
        <v>163</v>
      </c>
      <c r="D226" s="139" t="s">
        <v>25</v>
      </c>
      <c r="E226" s="305">
        <v>18383.12</v>
      </c>
      <c r="F226" s="205">
        <f t="shared" si="12"/>
        <v>33.434796842603028</v>
      </c>
      <c r="G226" s="206">
        <v>549.82000000000005</v>
      </c>
      <c r="H226" s="132" t="s">
        <v>478</v>
      </c>
      <c r="I226" s="162" t="s">
        <v>102</v>
      </c>
      <c r="J226" s="329" t="s">
        <v>479</v>
      </c>
    </row>
    <row r="227" spans="1:10" ht="15.75" x14ac:dyDescent="0.25">
      <c r="A227" s="116">
        <v>43136</v>
      </c>
      <c r="B227" s="131" t="s">
        <v>302</v>
      </c>
      <c r="C227" s="163" t="s">
        <v>156</v>
      </c>
      <c r="D227" s="139" t="s">
        <v>3</v>
      </c>
      <c r="E227" s="305">
        <v>2200</v>
      </c>
      <c r="F227" s="205">
        <f t="shared" si="12"/>
        <v>4.0013095194791015</v>
      </c>
      <c r="G227" s="206">
        <v>549.82000000000005</v>
      </c>
      <c r="H227" s="132" t="s">
        <v>23</v>
      </c>
      <c r="I227" s="162" t="s">
        <v>102</v>
      </c>
      <c r="J227" s="329" t="s">
        <v>480</v>
      </c>
    </row>
    <row r="228" spans="1:10" ht="15.75" x14ac:dyDescent="0.25">
      <c r="A228" s="116">
        <v>43136</v>
      </c>
      <c r="B228" s="131" t="s">
        <v>481</v>
      </c>
      <c r="C228" s="380" t="s">
        <v>156</v>
      </c>
      <c r="D228" s="381" t="s">
        <v>3</v>
      </c>
      <c r="E228" s="304">
        <v>7080</v>
      </c>
      <c r="F228" s="205">
        <f t="shared" si="12"/>
        <v>12.876941544505474</v>
      </c>
      <c r="G228" s="206">
        <v>549.82000000000005</v>
      </c>
      <c r="H228" s="131" t="s">
        <v>452</v>
      </c>
      <c r="I228" s="162" t="s">
        <v>102</v>
      </c>
      <c r="J228" s="329" t="s">
        <v>482</v>
      </c>
    </row>
    <row r="229" spans="1:10" ht="15.75" x14ac:dyDescent="0.25">
      <c r="A229" s="116">
        <v>43136</v>
      </c>
      <c r="B229" s="163" t="s">
        <v>483</v>
      </c>
      <c r="C229" s="163" t="s">
        <v>466</v>
      </c>
      <c r="D229" s="138" t="s">
        <v>3</v>
      </c>
      <c r="E229" s="379">
        <v>350000</v>
      </c>
      <c r="F229" s="205">
        <f t="shared" si="12"/>
        <v>636.57196900803899</v>
      </c>
      <c r="G229" s="206">
        <v>549.82000000000005</v>
      </c>
      <c r="H229" s="131" t="s">
        <v>71</v>
      </c>
      <c r="I229" s="162" t="s">
        <v>102</v>
      </c>
      <c r="J229" s="356" t="s">
        <v>484</v>
      </c>
    </row>
    <row r="230" spans="1:10" ht="15.75" x14ac:dyDescent="0.25">
      <c r="A230" s="116">
        <v>43136</v>
      </c>
      <c r="B230" s="163" t="s">
        <v>485</v>
      </c>
      <c r="C230" s="163" t="s">
        <v>159</v>
      </c>
      <c r="D230" s="138" t="s">
        <v>3</v>
      </c>
      <c r="E230" s="379">
        <v>100000</v>
      </c>
      <c r="F230" s="205">
        <f t="shared" si="12"/>
        <v>181.87770543086828</v>
      </c>
      <c r="G230" s="206">
        <v>549.82000000000005</v>
      </c>
      <c r="H230" s="131" t="s">
        <v>71</v>
      </c>
      <c r="I230" s="162" t="s">
        <v>102</v>
      </c>
      <c r="J230" s="356" t="s">
        <v>484</v>
      </c>
    </row>
    <row r="231" spans="1:10" ht="15.75" x14ac:dyDescent="0.25">
      <c r="A231" s="116">
        <v>43136</v>
      </c>
      <c r="B231" s="165" t="s">
        <v>486</v>
      </c>
      <c r="C231" s="163" t="s">
        <v>225</v>
      </c>
      <c r="D231" s="136" t="s">
        <v>25</v>
      </c>
      <c r="E231" s="379">
        <v>58869</v>
      </c>
      <c r="F231" s="205">
        <f t="shared" si="12"/>
        <v>107.06958641009784</v>
      </c>
      <c r="G231" s="206">
        <v>549.82000000000005</v>
      </c>
      <c r="H231" s="131" t="s">
        <v>71</v>
      </c>
      <c r="I231" s="162" t="s">
        <v>102</v>
      </c>
      <c r="J231" s="356" t="s">
        <v>487</v>
      </c>
    </row>
    <row r="232" spans="1:10" ht="15.75" x14ac:dyDescent="0.25">
      <c r="A232" s="116">
        <v>43136</v>
      </c>
      <c r="B232" s="165" t="s">
        <v>488</v>
      </c>
      <c r="C232" s="163" t="s">
        <v>157</v>
      </c>
      <c r="D232" s="136" t="s">
        <v>3</v>
      </c>
      <c r="E232" s="379">
        <v>2564</v>
      </c>
      <c r="F232" s="205">
        <f t="shared" si="12"/>
        <v>4.6633443672474622</v>
      </c>
      <c r="G232" s="206">
        <v>549.82000000000005</v>
      </c>
      <c r="H232" s="131" t="s">
        <v>71</v>
      </c>
      <c r="I232" s="162" t="s">
        <v>102</v>
      </c>
      <c r="J232" s="356" t="s">
        <v>489</v>
      </c>
    </row>
    <row r="233" spans="1:10" ht="15.75" x14ac:dyDescent="0.25">
      <c r="A233" s="158">
        <v>43136</v>
      </c>
      <c r="B233" s="131" t="s">
        <v>490</v>
      </c>
      <c r="C233" s="133" t="s">
        <v>225</v>
      </c>
      <c r="D233" s="138" t="s">
        <v>459</v>
      </c>
      <c r="E233" s="305">
        <v>48000</v>
      </c>
      <c r="F233" s="205">
        <f t="shared" si="12"/>
        <v>87.301298606816772</v>
      </c>
      <c r="G233" s="206">
        <v>549.82000000000005</v>
      </c>
      <c r="H233" s="132" t="s">
        <v>33</v>
      </c>
      <c r="I233" s="162" t="s">
        <v>102</v>
      </c>
      <c r="J233" s="329" t="s">
        <v>491</v>
      </c>
    </row>
    <row r="234" spans="1:10" ht="15.75" x14ac:dyDescent="0.25">
      <c r="A234" s="116">
        <v>43137</v>
      </c>
      <c r="B234" s="165" t="s">
        <v>492</v>
      </c>
      <c r="C234" s="131" t="s">
        <v>249</v>
      </c>
      <c r="D234" s="138" t="s">
        <v>25</v>
      </c>
      <c r="E234" s="318">
        <v>16500</v>
      </c>
      <c r="F234" s="205">
        <f t="shared" si="12"/>
        <v>30.009821396093265</v>
      </c>
      <c r="G234" s="206">
        <v>549.82000000000005</v>
      </c>
      <c r="H234" s="132" t="s">
        <v>71</v>
      </c>
      <c r="I234" s="162" t="s">
        <v>102</v>
      </c>
      <c r="J234" s="356" t="s">
        <v>493</v>
      </c>
    </row>
    <row r="235" spans="1:10" ht="15.75" x14ac:dyDescent="0.25">
      <c r="A235" s="158">
        <v>43137</v>
      </c>
      <c r="B235" s="131" t="s">
        <v>494</v>
      </c>
      <c r="C235" s="382" t="s">
        <v>181</v>
      </c>
      <c r="D235" s="139" t="s">
        <v>25</v>
      </c>
      <c r="E235" s="304">
        <v>29179.19</v>
      </c>
      <c r="F235" s="205">
        <f t="shared" si="12"/>
        <v>53.070441235313368</v>
      </c>
      <c r="G235" s="206">
        <v>549.82000000000005</v>
      </c>
      <c r="H235" s="132" t="s">
        <v>478</v>
      </c>
      <c r="I235" s="162" t="s">
        <v>102</v>
      </c>
      <c r="J235" s="329" t="s">
        <v>495</v>
      </c>
    </row>
    <row r="236" spans="1:10" ht="15.75" x14ac:dyDescent="0.25">
      <c r="A236" s="116">
        <v>43139</v>
      </c>
      <c r="B236" s="131" t="s">
        <v>496</v>
      </c>
      <c r="C236" s="133" t="s">
        <v>156</v>
      </c>
      <c r="D236" s="136" t="s">
        <v>3</v>
      </c>
      <c r="E236" s="304">
        <v>21244</v>
      </c>
      <c r="F236" s="205">
        <f t="shared" si="12"/>
        <v>38.638099741733654</v>
      </c>
      <c r="G236" s="206">
        <v>549.82000000000005</v>
      </c>
      <c r="H236" s="132" t="s">
        <v>31</v>
      </c>
      <c r="I236" s="162" t="s">
        <v>102</v>
      </c>
      <c r="J236" s="329" t="s">
        <v>497</v>
      </c>
    </row>
    <row r="237" spans="1:10" ht="15.75" x14ac:dyDescent="0.25">
      <c r="A237" s="116">
        <v>43140</v>
      </c>
      <c r="B237" s="117" t="s">
        <v>498</v>
      </c>
      <c r="C237" s="133" t="s">
        <v>163</v>
      </c>
      <c r="D237" s="138" t="s">
        <v>459</v>
      </c>
      <c r="E237" s="304">
        <v>20000</v>
      </c>
      <c r="F237" s="205">
        <f t="shared" si="12"/>
        <v>36.375541086173655</v>
      </c>
      <c r="G237" s="206">
        <v>549.82000000000005</v>
      </c>
      <c r="H237" s="132" t="s">
        <v>40</v>
      </c>
      <c r="I237" s="162" t="s">
        <v>102</v>
      </c>
      <c r="J237" s="329" t="s">
        <v>499</v>
      </c>
    </row>
    <row r="238" spans="1:10" ht="15.75" x14ac:dyDescent="0.25">
      <c r="A238" s="116">
        <v>43140</v>
      </c>
      <c r="B238" s="117" t="s">
        <v>500</v>
      </c>
      <c r="C238" s="133" t="s">
        <v>163</v>
      </c>
      <c r="D238" s="138" t="s">
        <v>459</v>
      </c>
      <c r="E238" s="304">
        <v>6000</v>
      </c>
      <c r="F238" s="205">
        <f t="shared" si="12"/>
        <v>10.912662325852097</v>
      </c>
      <c r="G238" s="206">
        <v>549.82000000000005</v>
      </c>
      <c r="H238" s="132" t="s">
        <v>40</v>
      </c>
      <c r="I238" s="162" t="s">
        <v>102</v>
      </c>
      <c r="J238" s="329" t="s">
        <v>501</v>
      </c>
    </row>
    <row r="239" spans="1:10" ht="15.75" x14ac:dyDescent="0.25">
      <c r="A239" s="116">
        <v>43143</v>
      </c>
      <c r="B239" s="165" t="s">
        <v>502</v>
      </c>
      <c r="C239" s="131" t="s">
        <v>156</v>
      </c>
      <c r="D239" s="138" t="s">
        <v>3</v>
      </c>
      <c r="E239" s="379">
        <v>572300</v>
      </c>
      <c r="F239" s="205">
        <f t="shared" si="12"/>
        <v>1040.8861081808591</v>
      </c>
      <c r="G239" s="206">
        <v>549.82000000000005</v>
      </c>
      <c r="H239" s="132" t="s">
        <v>71</v>
      </c>
      <c r="I239" s="162" t="s">
        <v>102</v>
      </c>
      <c r="J239" s="356" t="s">
        <v>503</v>
      </c>
    </row>
    <row r="240" spans="1:10" x14ac:dyDescent="0.25">
      <c r="A240" s="116">
        <v>43143</v>
      </c>
      <c r="B240" s="165" t="s">
        <v>504</v>
      </c>
      <c r="C240" s="131" t="s">
        <v>160</v>
      </c>
      <c r="D240" s="138" t="s">
        <v>3</v>
      </c>
      <c r="E240" s="379">
        <v>1046907</v>
      </c>
      <c r="F240" s="354">
        <f>E240/G240</f>
        <v>2005.1464250828369</v>
      </c>
      <c r="G240" s="354">
        <v>522.11</v>
      </c>
      <c r="H240" s="132" t="s">
        <v>71</v>
      </c>
      <c r="I240" s="162" t="s">
        <v>103</v>
      </c>
      <c r="J240" s="356" t="s">
        <v>505</v>
      </c>
    </row>
    <row r="241" spans="1:10" ht="15.75" x14ac:dyDescent="0.25">
      <c r="A241" s="116">
        <v>43143</v>
      </c>
      <c r="B241" s="117" t="s">
        <v>506</v>
      </c>
      <c r="C241" s="133" t="s">
        <v>156</v>
      </c>
      <c r="D241" s="138" t="s">
        <v>3</v>
      </c>
      <c r="E241" s="304">
        <v>20500</v>
      </c>
      <c r="F241" s="354">
        <f t="shared" ref="F241:F304" si="13">E241/G241</f>
        <v>39.263756679626894</v>
      </c>
      <c r="G241" s="354">
        <v>522.11</v>
      </c>
      <c r="H241" s="132" t="s">
        <v>23</v>
      </c>
      <c r="I241" s="162" t="s">
        <v>103</v>
      </c>
      <c r="J241" s="329" t="s">
        <v>507</v>
      </c>
    </row>
    <row r="242" spans="1:10" ht="15.75" x14ac:dyDescent="0.25">
      <c r="A242" s="116">
        <v>43143</v>
      </c>
      <c r="B242" s="117" t="s">
        <v>508</v>
      </c>
      <c r="C242" s="133" t="s">
        <v>156</v>
      </c>
      <c r="D242" s="136" t="s">
        <v>3</v>
      </c>
      <c r="E242" s="304">
        <v>63500</v>
      </c>
      <c r="F242" s="354">
        <f t="shared" si="13"/>
        <v>121.62188044664917</v>
      </c>
      <c r="G242" s="354">
        <v>522.11</v>
      </c>
      <c r="H242" s="132" t="s">
        <v>23</v>
      </c>
      <c r="I242" s="162" t="s">
        <v>103</v>
      </c>
      <c r="J242" s="329" t="s">
        <v>509</v>
      </c>
    </row>
    <row r="243" spans="1:10" ht="15.75" x14ac:dyDescent="0.25">
      <c r="A243" s="116">
        <v>43143</v>
      </c>
      <c r="B243" s="117" t="s">
        <v>510</v>
      </c>
      <c r="C243" s="133" t="s">
        <v>156</v>
      </c>
      <c r="D243" s="136" t="s">
        <v>3</v>
      </c>
      <c r="E243" s="304">
        <v>10000</v>
      </c>
      <c r="F243" s="354">
        <f t="shared" si="13"/>
        <v>19.153052038842389</v>
      </c>
      <c r="G243" s="354">
        <v>522.11</v>
      </c>
      <c r="H243" s="132" t="s">
        <v>23</v>
      </c>
      <c r="I243" s="162" t="s">
        <v>103</v>
      </c>
      <c r="J243" s="329" t="s">
        <v>511</v>
      </c>
    </row>
    <row r="244" spans="1:10" ht="15.75" x14ac:dyDescent="0.25">
      <c r="A244" s="116">
        <v>43143</v>
      </c>
      <c r="B244" s="117" t="s">
        <v>512</v>
      </c>
      <c r="C244" s="133" t="s">
        <v>160</v>
      </c>
      <c r="D244" s="136" t="s">
        <v>3</v>
      </c>
      <c r="E244" s="304">
        <v>20000</v>
      </c>
      <c r="F244" s="354">
        <f t="shared" si="13"/>
        <v>38.306104077684779</v>
      </c>
      <c r="G244" s="354">
        <v>522.11</v>
      </c>
      <c r="H244" s="132" t="s">
        <v>168</v>
      </c>
      <c r="I244" s="162" t="s">
        <v>103</v>
      </c>
      <c r="J244" s="329" t="s">
        <v>513</v>
      </c>
    </row>
    <row r="245" spans="1:10" ht="15.75" x14ac:dyDescent="0.25">
      <c r="A245" s="116">
        <v>43143</v>
      </c>
      <c r="B245" s="131" t="s">
        <v>514</v>
      </c>
      <c r="C245" s="133" t="s">
        <v>515</v>
      </c>
      <c r="D245" s="138" t="s">
        <v>3</v>
      </c>
      <c r="E245" s="304">
        <v>10700</v>
      </c>
      <c r="F245" s="354">
        <f t="shared" si="13"/>
        <v>20.493765681561356</v>
      </c>
      <c r="G245" s="354">
        <v>522.11</v>
      </c>
      <c r="H245" s="132" t="s">
        <v>33</v>
      </c>
      <c r="I245" s="162" t="s">
        <v>103</v>
      </c>
      <c r="J245" s="329" t="s">
        <v>516</v>
      </c>
    </row>
    <row r="246" spans="1:10" ht="15.75" x14ac:dyDescent="0.25">
      <c r="A246" s="116">
        <v>43143</v>
      </c>
      <c r="B246" s="131" t="s">
        <v>517</v>
      </c>
      <c r="C246" s="133" t="s">
        <v>156</v>
      </c>
      <c r="D246" s="139" t="s">
        <v>3</v>
      </c>
      <c r="E246" s="304">
        <v>41300</v>
      </c>
      <c r="F246" s="354">
        <f t="shared" si="13"/>
        <v>79.102104920419066</v>
      </c>
      <c r="G246" s="354">
        <v>522.11</v>
      </c>
      <c r="H246" s="132" t="s">
        <v>31</v>
      </c>
      <c r="I246" s="162" t="s">
        <v>103</v>
      </c>
      <c r="J246" s="329" t="s">
        <v>518</v>
      </c>
    </row>
    <row r="247" spans="1:10" ht="15.75" x14ac:dyDescent="0.25">
      <c r="A247" s="116">
        <v>43143</v>
      </c>
      <c r="B247" s="131" t="s">
        <v>72</v>
      </c>
      <c r="C247" s="133" t="s">
        <v>157</v>
      </c>
      <c r="D247" s="139" t="s">
        <v>3</v>
      </c>
      <c r="E247" s="304">
        <v>2925</v>
      </c>
      <c r="F247" s="205">
        <f t="shared" si="13"/>
        <v>5.6022677213613985</v>
      </c>
      <c r="G247" s="206">
        <v>522.11</v>
      </c>
      <c r="H247" s="132" t="s">
        <v>162</v>
      </c>
      <c r="I247" s="162" t="s">
        <v>103</v>
      </c>
      <c r="J247" s="329" t="s">
        <v>519</v>
      </c>
    </row>
    <row r="248" spans="1:10" x14ac:dyDescent="0.25">
      <c r="A248" s="116">
        <v>43144</v>
      </c>
      <c r="B248" s="165" t="s">
        <v>520</v>
      </c>
      <c r="C248" s="131" t="s">
        <v>156</v>
      </c>
      <c r="D248" s="323" t="s">
        <v>3</v>
      </c>
      <c r="E248" s="379">
        <v>85200</v>
      </c>
      <c r="F248" s="354">
        <f t="shared" si="13"/>
        <v>163.18400337093715</v>
      </c>
      <c r="G248" s="354">
        <v>522.11</v>
      </c>
      <c r="H248" s="132" t="s">
        <v>71</v>
      </c>
      <c r="I248" s="162" t="s">
        <v>103</v>
      </c>
      <c r="J248" s="356" t="s">
        <v>521</v>
      </c>
    </row>
    <row r="249" spans="1:10" x14ac:dyDescent="0.25">
      <c r="A249" s="116">
        <v>43144</v>
      </c>
      <c r="B249" s="165" t="s">
        <v>522</v>
      </c>
      <c r="C249" s="131" t="s">
        <v>163</v>
      </c>
      <c r="D249" s="323" t="s">
        <v>25</v>
      </c>
      <c r="E249" s="379">
        <v>4800</v>
      </c>
      <c r="F249" s="354">
        <f>E249/G248</f>
        <v>9.1934649786443465</v>
      </c>
      <c r="G249" s="354">
        <v>522.11</v>
      </c>
      <c r="H249" s="132" t="s">
        <v>71</v>
      </c>
      <c r="I249" s="162" t="s">
        <v>103</v>
      </c>
      <c r="J249" s="356" t="s">
        <v>521</v>
      </c>
    </row>
    <row r="250" spans="1:10" ht="15.75" x14ac:dyDescent="0.25">
      <c r="A250" s="116">
        <v>43144</v>
      </c>
      <c r="B250" s="131" t="s">
        <v>523</v>
      </c>
      <c r="C250" s="133" t="s">
        <v>156</v>
      </c>
      <c r="D250" s="138" t="s">
        <v>3</v>
      </c>
      <c r="E250" s="304">
        <v>600</v>
      </c>
      <c r="F250" s="354">
        <f t="shared" si="13"/>
        <v>1.1491831223305433</v>
      </c>
      <c r="G250" s="354">
        <v>522.11</v>
      </c>
      <c r="H250" s="132" t="s">
        <v>452</v>
      </c>
      <c r="I250" s="162" t="s">
        <v>103</v>
      </c>
      <c r="J250" s="329" t="s">
        <v>524</v>
      </c>
    </row>
    <row r="251" spans="1:10" ht="15.75" x14ac:dyDescent="0.25">
      <c r="A251" s="116">
        <v>43144</v>
      </c>
      <c r="B251" s="131" t="s">
        <v>525</v>
      </c>
      <c r="C251" s="133" t="s">
        <v>156</v>
      </c>
      <c r="D251" s="138" t="s">
        <v>3</v>
      </c>
      <c r="E251" s="304">
        <v>35000</v>
      </c>
      <c r="F251" s="354">
        <f t="shared" si="13"/>
        <v>67.035682135948363</v>
      </c>
      <c r="G251" s="354">
        <v>522.11</v>
      </c>
      <c r="H251" s="132" t="s">
        <v>31</v>
      </c>
      <c r="I251" s="162" t="s">
        <v>103</v>
      </c>
      <c r="J251" s="329" t="s">
        <v>526</v>
      </c>
    </row>
    <row r="252" spans="1:10" x14ac:dyDescent="0.25">
      <c r="A252" s="116">
        <v>43145</v>
      </c>
      <c r="B252" s="165" t="s">
        <v>527</v>
      </c>
      <c r="C252" s="133" t="s">
        <v>156</v>
      </c>
      <c r="D252" s="138" t="s">
        <v>3</v>
      </c>
      <c r="E252" s="318">
        <v>19740</v>
      </c>
      <c r="F252" s="354">
        <f t="shared" si="13"/>
        <v>37.808124724674876</v>
      </c>
      <c r="G252" s="354">
        <v>522.11</v>
      </c>
      <c r="H252" s="132" t="s">
        <v>71</v>
      </c>
      <c r="I252" s="162" t="s">
        <v>103</v>
      </c>
      <c r="J252" s="356" t="s">
        <v>528</v>
      </c>
    </row>
    <row r="253" spans="1:10" ht="15.75" x14ac:dyDescent="0.25">
      <c r="A253" s="158">
        <v>43146</v>
      </c>
      <c r="B253" s="131" t="s">
        <v>529</v>
      </c>
      <c r="C253" s="120" t="s">
        <v>261</v>
      </c>
      <c r="D253" s="140" t="s">
        <v>459</v>
      </c>
      <c r="E253" s="304">
        <v>15000</v>
      </c>
      <c r="F253" s="205">
        <f t="shared" si="13"/>
        <v>27.281655814630241</v>
      </c>
      <c r="G253" s="206">
        <v>549.82000000000005</v>
      </c>
      <c r="H253" s="132" t="s">
        <v>41</v>
      </c>
      <c r="I253" s="162" t="s">
        <v>102</v>
      </c>
      <c r="J253" s="329" t="s">
        <v>530</v>
      </c>
    </row>
    <row r="254" spans="1:10" ht="15.75" x14ac:dyDescent="0.25">
      <c r="A254" s="158">
        <v>43146</v>
      </c>
      <c r="B254" s="131" t="s">
        <v>531</v>
      </c>
      <c r="C254" s="133" t="s">
        <v>163</v>
      </c>
      <c r="D254" s="139" t="s">
        <v>459</v>
      </c>
      <c r="E254" s="304">
        <v>8000</v>
      </c>
      <c r="F254" s="205">
        <f t="shared" si="13"/>
        <v>14.550216434469462</v>
      </c>
      <c r="G254" s="206">
        <v>549.82000000000005</v>
      </c>
      <c r="H254" s="132" t="s">
        <v>39</v>
      </c>
      <c r="I254" s="162" t="s">
        <v>102</v>
      </c>
      <c r="J254" s="453" t="s">
        <v>532</v>
      </c>
    </row>
    <row r="255" spans="1:10" ht="15.75" x14ac:dyDescent="0.25">
      <c r="A255" s="158">
        <v>43146</v>
      </c>
      <c r="B255" s="131" t="s">
        <v>533</v>
      </c>
      <c r="C255" s="133" t="s">
        <v>163</v>
      </c>
      <c r="D255" s="139" t="s">
        <v>459</v>
      </c>
      <c r="E255" s="304">
        <v>1000</v>
      </c>
      <c r="F255" s="205">
        <f t="shared" si="13"/>
        <v>1.8187770543086828</v>
      </c>
      <c r="G255" s="206">
        <v>549.82000000000005</v>
      </c>
      <c r="H255" s="132" t="s">
        <v>39</v>
      </c>
      <c r="I255" s="162" t="s">
        <v>102</v>
      </c>
      <c r="J255" s="454"/>
    </row>
    <row r="256" spans="1:10" ht="15.75" x14ac:dyDescent="0.25">
      <c r="A256" s="116">
        <v>43146</v>
      </c>
      <c r="B256" s="131" t="s">
        <v>500</v>
      </c>
      <c r="C256" s="133" t="s">
        <v>163</v>
      </c>
      <c r="D256" s="138" t="s">
        <v>459</v>
      </c>
      <c r="E256" s="304">
        <v>4000</v>
      </c>
      <c r="F256" s="205">
        <f t="shared" si="13"/>
        <v>7.275108217234731</v>
      </c>
      <c r="G256" s="206">
        <v>549.82000000000005</v>
      </c>
      <c r="H256" s="132" t="s">
        <v>39</v>
      </c>
      <c r="I256" s="162" t="s">
        <v>102</v>
      </c>
      <c r="J256" s="455"/>
    </row>
    <row r="257" spans="1:10" ht="15.75" x14ac:dyDescent="0.25">
      <c r="A257" s="116">
        <v>43146</v>
      </c>
      <c r="B257" s="131" t="s">
        <v>534</v>
      </c>
      <c r="C257" s="133" t="s">
        <v>261</v>
      </c>
      <c r="D257" s="138" t="s">
        <v>459</v>
      </c>
      <c r="E257" s="304">
        <v>10000</v>
      </c>
      <c r="F257" s="205">
        <f t="shared" si="13"/>
        <v>18.187770543086828</v>
      </c>
      <c r="G257" s="206">
        <v>549.82000000000005</v>
      </c>
      <c r="H257" s="131" t="s">
        <v>39</v>
      </c>
      <c r="I257" s="162" t="s">
        <v>102</v>
      </c>
      <c r="J257" s="383" t="s">
        <v>535</v>
      </c>
    </row>
    <row r="258" spans="1:10" ht="15.75" x14ac:dyDescent="0.25">
      <c r="A258" s="116">
        <v>43146</v>
      </c>
      <c r="B258" s="131" t="s">
        <v>536</v>
      </c>
      <c r="C258" s="133" t="s">
        <v>261</v>
      </c>
      <c r="D258" s="138" t="s">
        <v>459</v>
      </c>
      <c r="E258" s="304">
        <v>5000</v>
      </c>
      <c r="F258" s="205">
        <f t="shared" si="13"/>
        <v>9.0938852715434138</v>
      </c>
      <c r="G258" s="206">
        <v>549.82000000000005</v>
      </c>
      <c r="H258" s="131" t="s">
        <v>33</v>
      </c>
      <c r="I258" s="162" t="s">
        <v>102</v>
      </c>
      <c r="J258" s="383" t="s">
        <v>537</v>
      </c>
    </row>
    <row r="259" spans="1:10" ht="15.75" x14ac:dyDescent="0.25">
      <c r="A259" s="158">
        <v>43147</v>
      </c>
      <c r="B259" s="131" t="s">
        <v>538</v>
      </c>
      <c r="C259" s="131" t="s">
        <v>160</v>
      </c>
      <c r="D259" s="138" t="s">
        <v>539</v>
      </c>
      <c r="E259" s="304">
        <v>4100</v>
      </c>
      <c r="F259" s="354">
        <f>E259/G259</f>
        <v>7.8527513359253795</v>
      </c>
      <c r="G259" s="354">
        <v>522.11</v>
      </c>
      <c r="H259" s="132" t="s">
        <v>23</v>
      </c>
      <c r="I259" s="162" t="s">
        <v>103</v>
      </c>
      <c r="J259" s="383" t="s">
        <v>540</v>
      </c>
    </row>
    <row r="260" spans="1:10" ht="15.75" x14ac:dyDescent="0.25">
      <c r="A260" s="158">
        <v>43147</v>
      </c>
      <c r="B260" s="131" t="s">
        <v>541</v>
      </c>
      <c r="C260" s="133" t="s">
        <v>225</v>
      </c>
      <c r="D260" s="136" t="s">
        <v>25</v>
      </c>
      <c r="E260" s="304">
        <v>198000</v>
      </c>
      <c r="F260" s="205">
        <f t="shared" si="13"/>
        <v>360.11785675311916</v>
      </c>
      <c r="G260" s="206">
        <v>549.82000000000005</v>
      </c>
      <c r="H260" s="132" t="s">
        <v>478</v>
      </c>
      <c r="I260" s="162" t="s">
        <v>102</v>
      </c>
      <c r="J260" s="383" t="s">
        <v>542</v>
      </c>
    </row>
    <row r="261" spans="1:10" ht="15.75" x14ac:dyDescent="0.25">
      <c r="A261" s="158">
        <v>43147</v>
      </c>
      <c r="B261" s="131" t="s">
        <v>543</v>
      </c>
      <c r="C261" s="131" t="s">
        <v>180</v>
      </c>
      <c r="D261" s="138" t="s">
        <v>3</v>
      </c>
      <c r="E261" s="304">
        <v>147000</v>
      </c>
      <c r="F261" s="205">
        <f t="shared" si="13"/>
        <v>267.36022698337638</v>
      </c>
      <c r="G261" s="206">
        <v>549.82000000000005</v>
      </c>
      <c r="H261" s="132" t="s">
        <v>23</v>
      </c>
      <c r="I261" s="162" t="s">
        <v>102</v>
      </c>
      <c r="J261" s="383" t="s">
        <v>544</v>
      </c>
    </row>
    <row r="262" spans="1:10" x14ac:dyDescent="0.25">
      <c r="A262" s="317">
        <v>43150</v>
      </c>
      <c r="B262" s="309" t="s">
        <v>545</v>
      </c>
      <c r="C262" s="133" t="s">
        <v>163</v>
      </c>
      <c r="D262" s="138" t="s">
        <v>25</v>
      </c>
      <c r="E262" s="318">
        <v>18102</v>
      </c>
      <c r="F262" s="354">
        <f t="shared" si="13"/>
        <v>34.67085480071249</v>
      </c>
      <c r="G262" s="354">
        <v>522.11</v>
      </c>
      <c r="H262" s="132" t="s">
        <v>71</v>
      </c>
      <c r="I262" s="162" t="s">
        <v>103</v>
      </c>
      <c r="J262" s="356" t="s">
        <v>546</v>
      </c>
    </row>
    <row r="263" spans="1:10" x14ac:dyDescent="0.25">
      <c r="A263" s="317">
        <v>43150</v>
      </c>
      <c r="B263" s="309" t="s">
        <v>547</v>
      </c>
      <c r="C263" s="131" t="s">
        <v>225</v>
      </c>
      <c r="D263" s="138" t="s">
        <v>25</v>
      </c>
      <c r="E263" s="318">
        <v>60180</v>
      </c>
      <c r="F263" s="354">
        <f t="shared" si="13"/>
        <v>115.2630671697535</v>
      </c>
      <c r="G263" s="354">
        <v>522.11</v>
      </c>
      <c r="H263" s="132" t="s">
        <v>71</v>
      </c>
      <c r="I263" s="162" t="s">
        <v>103</v>
      </c>
      <c r="J263" s="356" t="s">
        <v>548</v>
      </c>
    </row>
    <row r="264" spans="1:10" ht="15.75" x14ac:dyDescent="0.25">
      <c r="A264" s="116">
        <v>43150</v>
      </c>
      <c r="B264" s="131" t="s">
        <v>549</v>
      </c>
      <c r="C264" s="131" t="s">
        <v>180</v>
      </c>
      <c r="D264" s="138" t="s">
        <v>459</v>
      </c>
      <c r="E264" s="304">
        <v>2000</v>
      </c>
      <c r="F264" s="205">
        <f t="shared" si="13"/>
        <v>3.6375541086173655</v>
      </c>
      <c r="G264" s="206">
        <v>549.82000000000005</v>
      </c>
      <c r="H264" s="132" t="s">
        <v>41</v>
      </c>
      <c r="I264" s="162" t="s">
        <v>102</v>
      </c>
      <c r="J264" s="383" t="s">
        <v>550</v>
      </c>
    </row>
    <row r="265" spans="1:10" ht="15.75" x14ac:dyDescent="0.25">
      <c r="A265" s="116">
        <v>43150</v>
      </c>
      <c r="B265" s="131" t="s">
        <v>551</v>
      </c>
      <c r="C265" s="131" t="s">
        <v>261</v>
      </c>
      <c r="D265" s="138" t="s">
        <v>459</v>
      </c>
      <c r="E265" s="304">
        <v>2000</v>
      </c>
      <c r="F265" s="205">
        <f t="shared" si="13"/>
        <v>3.6375541086173655</v>
      </c>
      <c r="G265" s="206">
        <v>549.82000000000005</v>
      </c>
      <c r="H265" s="132" t="s">
        <v>33</v>
      </c>
      <c r="I265" s="162" t="s">
        <v>102</v>
      </c>
      <c r="J265" s="383" t="s">
        <v>552</v>
      </c>
    </row>
    <row r="266" spans="1:10" ht="15.75" x14ac:dyDescent="0.25">
      <c r="A266" s="116">
        <v>43150</v>
      </c>
      <c r="B266" s="131" t="s">
        <v>553</v>
      </c>
      <c r="C266" s="131" t="s">
        <v>261</v>
      </c>
      <c r="D266" s="138" t="s">
        <v>459</v>
      </c>
      <c r="E266" s="304">
        <v>3000</v>
      </c>
      <c r="F266" s="205">
        <f t="shared" si="13"/>
        <v>5.4563311629260483</v>
      </c>
      <c r="G266" s="206">
        <v>549.82000000000005</v>
      </c>
      <c r="H266" s="131" t="s">
        <v>33</v>
      </c>
      <c r="I266" s="162" t="s">
        <v>102</v>
      </c>
      <c r="J266" s="383" t="s">
        <v>554</v>
      </c>
    </row>
    <row r="267" spans="1:10" ht="15.75" x14ac:dyDescent="0.25">
      <c r="A267" s="116">
        <v>43150</v>
      </c>
      <c r="B267" s="131" t="s">
        <v>555</v>
      </c>
      <c r="C267" s="131" t="s">
        <v>261</v>
      </c>
      <c r="D267" s="138" t="s">
        <v>459</v>
      </c>
      <c r="E267" s="304">
        <v>3000</v>
      </c>
      <c r="F267" s="205">
        <f t="shared" si="13"/>
        <v>5.4563311629260483</v>
      </c>
      <c r="G267" s="206">
        <v>549.82000000000005</v>
      </c>
      <c r="H267" s="131" t="s">
        <v>41</v>
      </c>
      <c r="I267" s="162" t="s">
        <v>102</v>
      </c>
      <c r="J267" s="383" t="s">
        <v>556</v>
      </c>
    </row>
    <row r="268" spans="1:10" ht="15.75" x14ac:dyDescent="0.25">
      <c r="A268" s="116">
        <v>43150</v>
      </c>
      <c r="B268" s="131" t="s">
        <v>557</v>
      </c>
      <c r="C268" s="131" t="s">
        <v>261</v>
      </c>
      <c r="D268" s="136" t="s">
        <v>459</v>
      </c>
      <c r="E268" s="304">
        <v>1000</v>
      </c>
      <c r="F268" s="205">
        <f t="shared" si="13"/>
        <v>1.8187770543086828</v>
      </c>
      <c r="G268" s="206">
        <v>549.82000000000005</v>
      </c>
      <c r="H268" s="131" t="s">
        <v>41</v>
      </c>
      <c r="I268" s="162" t="s">
        <v>102</v>
      </c>
      <c r="J268" s="383" t="s">
        <v>558</v>
      </c>
    </row>
    <row r="269" spans="1:10" ht="15.75" x14ac:dyDescent="0.25">
      <c r="A269" s="116">
        <v>43150</v>
      </c>
      <c r="B269" s="131" t="s">
        <v>559</v>
      </c>
      <c r="C269" s="131" t="s">
        <v>261</v>
      </c>
      <c r="D269" s="136" t="s">
        <v>459</v>
      </c>
      <c r="E269" s="304">
        <v>2000</v>
      </c>
      <c r="F269" s="205">
        <f t="shared" si="13"/>
        <v>3.6375541086173655</v>
      </c>
      <c r="G269" s="206">
        <v>549.82000000000005</v>
      </c>
      <c r="H269" s="131" t="s">
        <v>39</v>
      </c>
      <c r="I269" s="162" t="s">
        <v>102</v>
      </c>
      <c r="J269" s="383" t="s">
        <v>560</v>
      </c>
    </row>
    <row r="270" spans="1:10" ht="15.75" x14ac:dyDescent="0.25">
      <c r="A270" s="116">
        <v>43150</v>
      </c>
      <c r="B270" s="131" t="s">
        <v>561</v>
      </c>
      <c r="C270" s="131" t="s">
        <v>261</v>
      </c>
      <c r="D270" s="136" t="s">
        <v>459</v>
      </c>
      <c r="E270" s="304">
        <v>3000</v>
      </c>
      <c r="F270" s="205">
        <f t="shared" si="13"/>
        <v>5.4563311629260483</v>
      </c>
      <c r="G270" s="206">
        <v>549.82000000000005</v>
      </c>
      <c r="H270" s="131" t="s">
        <v>39</v>
      </c>
      <c r="I270" s="162" t="s">
        <v>102</v>
      </c>
      <c r="J270" s="383" t="s">
        <v>562</v>
      </c>
    </row>
    <row r="271" spans="1:10" ht="15.75" x14ac:dyDescent="0.25">
      <c r="A271" s="116">
        <v>43150</v>
      </c>
      <c r="B271" s="131" t="s">
        <v>563</v>
      </c>
      <c r="C271" s="133" t="s">
        <v>163</v>
      </c>
      <c r="D271" s="136" t="s">
        <v>25</v>
      </c>
      <c r="E271" s="304">
        <v>4442.6400000000003</v>
      </c>
      <c r="F271" s="354">
        <f t="shared" si="13"/>
        <v>8.5090115109842763</v>
      </c>
      <c r="G271" s="354">
        <v>522.11</v>
      </c>
      <c r="H271" s="132" t="s">
        <v>478</v>
      </c>
      <c r="I271" s="162" t="s">
        <v>103</v>
      </c>
      <c r="J271" s="383" t="s">
        <v>564</v>
      </c>
    </row>
    <row r="272" spans="1:10" ht="15.75" x14ac:dyDescent="0.25">
      <c r="A272" s="116">
        <v>43150</v>
      </c>
      <c r="B272" s="131" t="s">
        <v>565</v>
      </c>
      <c r="C272" s="133" t="s">
        <v>163</v>
      </c>
      <c r="D272" s="136" t="s">
        <v>25</v>
      </c>
      <c r="E272" s="304">
        <v>4810</v>
      </c>
      <c r="F272" s="354">
        <f t="shared" si="13"/>
        <v>9.2126180306831884</v>
      </c>
      <c r="G272" s="354">
        <v>522.11</v>
      </c>
      <c r="H272" s="132" t="s">
        <v>478</v>
      </c>
      <c r="I272" s="162" t="s">
        <v>103</v>
      </c>
      <c r="J272" s="383" t="s">
        <v>566</v>
      </c>
    </row>
    <row r="273" spans="1:10" ht="15.75" x14ac:dyDescent="0.25">
      <c r="A273" s="116">
        <v>43150</v>
      </c>
      <c r="B273" s="131" t="s">
        <v>567</v>
      </c>
      <c r="C273" s="133" t="s">
        <v>225</v>
      </c>
      <c r="D273" s="138" t="s">
        <v>25</v>
      </c>
      <c r="E273" s="304">
        <v>18511</v>
      </c>
      <c r="F273" s="354">
        <f t="shared" si="13"/>
        <v>35.454214629101145</v>
      </c>
      <c r="G273" s="354">
        <v>522.11</v>
      </c>
      <c r="H273" s="131" t="s">
        <v>478</v>
      </c>
      <c r="I273" s="162" t="s">
        <v>103</v>
      </c>
      <c r="J273" s="383" t="s">
        <v>568</v>
      </c>
    </row>
    <row r="274" spans="1:10" ht="15.75" x14ac:dyDescent="0.25">
      <c r="A274" s="116">
        <v>43151</v>
      </c>
      <c r="B274" s="131" t="s">
        <v>567</v>
      </c>
      <c r="C274" s="133" t="s">
        <v>225</v>
      </c>
      <c r="D274" s="138" t="s">
        <v>25</v>
      </c>
      <c r="E274" s="304">
        <v>18511</v>
      </c>
      <c r="F274" s="354">
        <f t="shared" si="13"/>
        <v>35.454214629101145</v>
      </c>
      <c r="G274" s="354">
        <v>522.11</v>
      </c>
      <c r="H274" s="132" t="s">
        <v>478</v>
      </c>
      <c r="I274" s="162" t="s">
        <v>103</v>
      </c>
      <c r="J274" s="383" t="s">
        <v>569</v>
      </c>
    </row>
    <row r="275" spans="1:10" ht="15.75" x14ac:dyDescent="0.25">
      <c r="A275" s="158">
        <v>43151</v>
      </c>
      <c r="B275" s="131" t="s">
        <v>570</v>
      </c>
      <c r="C275" s="133" t="s">
        <v>156</v>
      </c>
      <c r="D275" s="138" t="s">
        <v>3</v>
      </c>
      <c r="E275" s="304">
        <v>3882</v>
      </c>
      <c r="F275" s="354">
        <f t="shared" si="13"/>
        <v>7.4352148014786152</v>
      </c>
      <c r="G275" s="354">
        <v>522.11</v>
      </c>
      <c r="H275" s="132" t="s">
        <v>168</v>
      </c>
      <c r="I275" s="162" t="s">
        <v>103</v>
      </c>
      <c r="J275" s="383" t="s">
        <v>571</v>
      </c>
    </row>
    <row r="276" spans="1:10" ht="15.75" x14ac:dyDescent="0.25">
      <c r="A276" s="116">
        <v>43151</v>
      </c>
      <c r="B276" s="131" t="s">
        <v>572</v>
      </c>
      <c r="C276" s="133" t="s">
        <v>156</v>
      </c>
      <c r="D276" s="138" t="s">
        <v>3</v>
      </c>
      <c r="E276" s="304">
        <v>8850</v>
      </c>
      <c r="F276" s="354">
        <f t="shared" si="13"/>
        <v>16.950451054375513</v>
      </c>
      <c r="G276" s="354">
        <v>522.11</v>
      </c>
      <c r="H276" s="132" t="s">
        <v>168</v>
      </c>
      <c r="I276" s="162" t="s">
        <v>103</v>
      </c>
      <c r="J276" s="383" t="s">
        <v>573</v>
      </c>
    </row>
    <row r="277" spans="1:10" ht="15.75" x14ac:dyDescent="0.25">
      <c r="A277" s="116">
        <v>43151</v>
      </c>
      <c r="B277" s="131" t="s">
        <v>574</v>
      </c>
      <c r="C277" s="133" t="s">
        <v>163</v>
      </c>
      <c r="D277" s="138" t="s">
        <v>459</v>
      </c>
      <c r="E277" s="304">
        <v>20000</v>
      </c>
      <c r="F277" s="205">
        <f t="shared" si="13"/>
        <v>36.375541086173655</v>
      </c>
      <c r="G277" s="206">
        <v>549.82000000000005</v>
      </c>
      <c r="H277" s="132" t="s">
        <v>40</v>
      </c>
      <c r="I277" s="162" t="s">
        <v>102</v>
      </c>
      <c r="J277" s="383" t="s">
        <v>575</v>
      </c>
    </row>
    <row r="278" spans="1:10" ht="15.75" x14ac:dyDescent="0.25">
      <c r="A278" s="116">
        <v>43151</v>
      </c>
      <c r="B278" s="131" t="s">
        <v>576</v>
      </c>
      <c r="C278" s="133" t="s">
        <v>156</v>
      </c>
      <c r="D278" s="136" t="s">
        <v>3</v>
      </c>
      <c r="E278" s="304">
        <v>19000</v>
      </c>
      <c r="F278" s="354">
        <f t="shared" si="13"/>
        <v>36.390798873800541</v>
      </c>
      <c r="G278" s="354">
        <v>522.11</v>
      </c>
      <c r="H278" s="132" t="s">
        <v>452</v>
      </c>
      <c r="I278" s="162" t="s">
        <v>103</v>
      </c>
      <c r="J278" s="383" t="s">
        <v>577</v>
      </c>
    </row>
    <row r="279" spans="1:10" ht="15.75" x14ac:dyDescent="0.25">
      <c r="A279" s="158">
        <v>43151</v>
      </c>
      <c r="B279" s="131" t="s">
        <v>578</v>
      </c>
      <c r="C279" s="133" t="s">
        <v>156</v>
      </c>
      <c r="D279" s="136" t="s">
        <v>3</v>
      </c>
      <c r="E279" s="304">
        <v>12500</v>
      </c>
      <c r="F279" s="354">
        <f t="shared" si="13"/>
        <v>23.941315048552987</v>
      </c>
      <c r="G279" s="354">
        <v>522.11</v>
      </c>
      <c r="H279" s="132" t="s">
        <v>452</v>
      </c>
      <c r="I279" s="162" t="s">
        <v>103</v>
      </c>
      <c r="J279" s="383" t="s">
        <v>579</v>
      </c>
    </row>
    <row r="280" spans="1:10" ht="15.75" x14ac:dyDescent="0.25">
      <c r="A280" s="116">
        <v>43151</v>
      </c>
      <c r="B280" s="131" t="s">
        <v>580</v>
      </c>
      <c r="C280" s="133" t="s">
        <v>156</v>
      </c>
      <c r="D280" s="136" t="s">
        <v>3</v>
      </c>
      <c r="E280" s="304">
        <v>9000</v>
      </c>
      <c r="F280" s="354">
        <f t="shared" si="13"/>
        <v>17.237746834958148</v>
      </c>
      <c r="G280" s="354">
        <v>522.11</v>
      </c>
      <c r="H280" s="132" t="s">
        <v>452</v>
      </c>
      <c r="I280" s="162" t="s">
        <v>103</v>
      </c>
      <c r="J280" s="383" t="s">
        <v>581</v>
      </c>
    </row>
    <row r="281" spans="1:10" ht="15.75" x14ac:dyDescent="0.25">
      <c r="A281" s="116">
        <v>43151</v>
      </c>
      <c r="B281" s="131" t="s">
        <v>582</v>
      </c>
      <c r="C281" s="133" t="s">
        <v>156</v>
      </c>
      <c r="D281" s="136" t="s">
        <v>3</v>
      </c>
      <c r="E281" s="304">
        <v>9000</v>
      </c>
      <c r="F281" s="354">
        <f t="shared" si="13"/>
        <v>17.237746834958148</v>
      </c>
      <c r="G281" s="354">
        <v>522.11</v>
      </c>
      <c r="H281" s="132" t="s">
        <v>452</v>
      </c>
      <c r="I281" s="162" t="s">
        <v>103</v>
      </c>
      <c r="J281" s="329" t="s">
        <v>581</v>
      </c>
    </row>
    <row r="282" spans="1:10" ht="15.75" x14ac:dyDescent="0.25">
      <c r="A282" s="116">
        <v>43151</v>
      </c>
      <c r="B282" s="131" t="s">
        <v>583</v>
      </c>
      <c r="C282" s="133" t="s">
        <v>156</v>
      </c>
      <c r="D282" s="139" t="s">
        <v>3</v>
      </c>
      <c r="E282" s="304">
        <v>1200</v>
      </c>
      <c r="F282" s="354">
        <f t="shared" si="13"/>
        <v>2.2983662446610866</v>
      </c>
      <c r="G282" s="354">
        <v>522.11</v>
      </c>
      <c r="H282" s="132" t="s">
        <v>452</v>
      </c>
      <c r="I282" s="162" t="s">
        <v>103</v>
      </c>
      <c r="J282" s="329" t="s">
        <v>584</v>
      </c>
    </row>
    <row r="283" spans="1:10" ht="15.75" x14ac:dyDescent="0.25">
      <c r="A283" s="116">
        <v>43152</v>
      </c>
      <c r="B283" s="131" t="s">
        <v>585</v>
      </c>
      <c r="C283" s="133" t="s">
        <v>163</v>
      </c>
      <c r="D283" s="69" t="s">
        <v>25</v>
      </c>
      <c r="E283" s="304">
        <v>3776.2440000000001</v>
      </c>
      <c r="F283" s="354">
        <f t="shared" si="13"/>
        <v>7.2326597843366338</v>
      </c>
      <c r="G283" s="354">
        <v>522.11</v>
      </c>
      <c r="H283" s="132" t="s">
        <v>478</v>
      </c>
      <c r="I283" s="162" t="s">
        <v>103</v>
      </c>
      <c r="J283" s="329" t="s">
        <v>586</v>
      </c>
    </row>
    <row r="284" spans="1:10" ht="15.75" x14ac:dyDescent="0.25">
      <c r="A284" s="116">
        <v>43152</v>
      </c>
      <c r="B284" s="131" t="s">
        <v>567</v>
      </c>
      <c r="C284" s="133" t="s">
        <v>225</v>
      </c>
      <c r="D284" s="139" t="s">
        <v>25</v>
      </c>
      <c r="E284" s="304">
        <v>18511</v>
      </c>
      <c r="F284" s="354">
        <f t="shared" si="13"/>
        <v>35.454214629101145</v>
      </c>
      <c r="G284" s="354">
        <v>522.11</v>
      </c>
      <c r="H284" s="131" t="s">
        <v>478</v>
      </c>
      <c r="I284" s="162" t="s">
        <v>103</v>
      </c>
      <c r="J284" s="329" t="s">
        <v>587</v>
      </c>
    </row>
    <row r="285" spans="1:10" ht="15.75" x14ac:dyDescent="0.25">
      <c r="A285" s="116">
        <v>43152</v>
      </c>
      <c r="B285" s="131" t="s">
        <v>588</v>
      </c>
      <c r="C285" s="133" t="s">
        <v>225</v>
      </c>
      <c r="D285" s="139" t="s">
        <v>25</v>
      </c>
      <c r="E285" s="304">
        <v>85891</v>
      </c>
      <c r="F285" s="354">
        <f t="shared" si="13"/>
        <v>164.50747926682115</v>
      </c>
      <c r="G285" s="354">
        <v>522.11</v>
      </c>
      <c r="H285" s="131" t="s">
        <v>478</v>
      </c>
      <c r="I285" s="162" t="s">
        <v>103</v>
      </c>
      <c r="J285" s="329" t="s">
        <v>589</v>
      </c>
    </row>
    <row r="286" spans="1:10" ht="15.75" x14ac:dyDescent="0.25">
      <c r="A286" s="116">
        <v>43152</v>
      </c>
      <c r="B286" s="131" t="s">
        <v>590</v>
      </c>
      <c r="C286" s="133" t="s">
        <v>163</v>
      </c>
      <c r="D286" s="139" t="s">
        <v>25</v>
      </c>
      <c r="E286" s="304">
        <v>20000</v>
      </c>
      <c r="F286" s="354">
        <f t="shared" si="13"/>
        <v>38.306104077684779</v>
      </c>
      <c r="G286" s="354">
        <v>522.11</v>
      </c>
      <c r="H286" s="131" t="s">
        <v>23</v>
      </c>
      <c r="I286" s="162" t="s">
        <v>103</v>
      </c>
      <c r="J286" s="329" t="s">
        <v>591</v>
      </c>
    </row>
    <row r="287" spans="1:10" x14ac:dyDescent="0.25">
      <c r="A287" s="116">
        <v>43152</v>
      </c>
      <c r="B287" s="309" t="s">
        <v>592</v>
      </c>
      <c r="C287" s="131" t="s">
        <v>225</v>
      </c>
      <c r="D287" s="323" t="s">
        <v>25</v>
      </c>
      <c r="E287" s="318">
        <v>52149</v>
      </c>
      <c r="F287" s="354">
        <f t="shared" si="13"/>
        <v>99.881251077359181</v>
      </c>
      <c r="G287" s="354">
        <v>522.11</v>
      </c>
      <c r="H287" s="131" t="s">
        <v>71</v>
      </c>
      <c r="I287" s="162" t="s">
        <v>103</v>
      </c>
      <c r="J287" s="356" t="s">
        <v>593</v>
      </c>
    </row>
    <row r="288" spans="1:10" x14ac:dyDescent="0.25">
      <c r="A288" s="116">
        <v>43152</v>
      </c>
      <c r="B288" s="309" t="s">
        <v>594</v>
      </c>
      <c r="C288" s="133" t="s">
        <v>163</v>
      </c>
      <c r="D288" s="139" t="s">
        <v>25</v>
      </c>
      <c r="E288" s="318">
        <v>20413</v>
      </c>
      <c r="F288" s="354">
        <f t="shared" si="13"/>
        <v>39.097125126888969</v>
      </c>
      <c r="G288" s="354">
        <v>522.11</v>
      </c>
      <c r="H288" s="131" t="s">
        <v>71</v>
      </c>
      <c r="I288" s="162" t="s">
        <v>103</v>
      </c>
      <c r="J288" s="356" t="s">
        <v>595</v>
      </c>
    </row>
    <row r="289" spans="1:10" x14ac:dyDescent="0.25">
      <c r="A289" s="116">
        <v>43152</v>
      </c>
      <c r="B289" s="309" t="s">
        <v>596</v>
      </c>
      <c r="C289" s="133" t="s">
        <v>163</v>
      </c>
      <c r="D289" s="139" t="s">
        <v>25</v>
      </c>
      <c r="E289" s="318">
        <v>7301</v>
      </c>
      <c r="F289" s="354">
        <f t="shared" si="13"/>
        <v>13.983643293558828</v>
      </c>
      <c r="G289" s="354">
        <v>522.11</v>
      </c>
      <c r="H289" s="131" t="s">
        <v>71</v>
      </c>
      <c r="I289" s="162" t="s">
        <v>103</v>
      </c>
      <c r="J289" s="356" t="s">
        <v>597</v>
      </c>
    </row>
    <row r="290" spans="1:10" ht="15.75" x14ac:dyDescent="0.25">
      <c r="A290" s="384">
        <v>43153</v>
      </c>
      <c r="B290" s="309" t="s">
        <v>488</v>
      </c>
      <c r="C290" s="133" t="s">
        <v>157</v>
      </c>
      <c r="D290" s="139" t="s">
        <v>3</v>
      </c>
      <c r="E290" s="379">
        <v>2564</v>
      </c>
      <c r="F290" s="354">
        <f t="shared" si="13"/>
        <v>4.9108425427591884</v>
      </c>
      <c r="G290" s="354">
        <v>522.11</v>
      </c>
      <c r="H290" s="131" t="s">
        <v>71</v>
      </c>
      <c r="I290" s="162" t="s">
        <v>103</v>
      </c>
      <c r="J290" s="356" t="s">
        <v>598</v>
      </c>
    </row>
    <row r="291" spans="1:10" ht="15.75" x14ac:dyDescent="0.25">
      <c r="A291" s="384">
        <v>43153</v>
      </c>
      <c r="B291" s="309" t="s">
        <v>599</v>
      </c>
      <c r="C291" s="133" t="s">
        <v>163</v>
      </c>
      <c r="D291" s="139" t="s">
        <v>25</v>
      </c>
      <c r="E291" s="379">
        <v>9443</v>
      </c>
      <c r="F291" s="354">
        <f t="shared" si="13"/>
        <v>18.086227040278867</v>
      </c>
      <c r="G291" s="354">
        <v>522.11</v>
      </c>
      <c r="H291" s="131" t="s">
        <v>71</v>
      </c>
      <c r="I291" s="162" t="s">
        <v>103</v>
      </c>
      <c r="J291" s="356" t="s">
        <v>600</v>
      </c>
    </row>
    <row r="292" spans="1:10" ht="15.75" x14ac:dyDescent="0.25">
      <c r="A292" s="116">
        <v>43153</v>
      </c>
      <c r="B292" s="131" t="s">
        <v>567</v>
      </c>
      <c r="C292" s="133" t="s">
        <v>225</v>
      </c>
      <c r="D292" s="139" t="s">
        <v>25</v>
      </c>
      <c r="E292" s="304">
        <v>18511</v>
      </c>
      <c r="F292" s="354">
        <f t="shared" si="13"/>
        <v>35.454214629101145</v>
      </c>
      <c r="G292" s="354">
        <v>522.11</v>
      </c>
      <c r="H292" s="132" t="s">
        <v>478</v>
      </c>
      <c r="I292" s="162" t="s">
        <v>103</v>
      </c>
      <c r="J292" s="329" t="s">
        <v>601</v>
      </c>
    </row>
    <row r="293" spans="1:10" ht="15.75" x14ac:dyDescent="0.25">
      <c r="A293" s="116">
        <v>43157</v>
      </c>
      <c r="B293" s="131" t="s">
        <v>602</v>
      </c>
      <c r="C293" s="133" t="s">
        <v>160</v>
      </c>
      <c r="D293" s="139" t="s">
        <v>158</v>
      </c>
      <c r="E293" s="304">
        <v>3000</v>
      </c>
      <c r="F293" s="205">
        <f t="shared" si="13"/>
        <v>5.4563311629260483</v>
      </c>
      <c r="G293" s="206">
        <v>549.82000000000005</v>
      </c>
      <c r="H293" s="132" t="s">
        <v>452</v>
      </c>
      <c r="I293" s="162" t="s">
        <v>102</v>
      </c>
      <c r="J293" s="329" t="s">
        <v>603</v>
      </c>
    </row>
    <row r="294" spans="1:10" ht="15.75" x14ac:dyDescent="0.25">
      <c r="A294" s="116">
        <v>43157</v>
      </c>
      <c r="B294" s="131" t="s">
        <v>604</v>
      </c>
      <c r="C294" s="133" t="s">
        <v>156</v>
      </c>
      <c r="D294" s="139" t="s">
        <v>3</v>
      </c>
      <c r="E294" s="304">
        <v>1000</v>
      </c>
      <c r="F294" s="354">
        <f t="shared" si="13"/>
        <v>1.9153052038842389</v>
      </c>
      <c r="G294" s="354">
        <v>522.11</v>
      </c>
      <c r="H294" s="132" t="s">
        <v>23</v>
      </c>
      <c r="I294" s="162" t="s">
        <v>103</v>
      </c>
      <c r="J294" s="329" t="s">
        <v>605</v>
      </c>
    </row>
    <row r="295" spans="1:10" ht="15.75" x14ac:dyDescent="0.25">
      <c r="A295" s="116">
        <v>43157</v>
      </c>
      <c r="B295" s="131" t="s">
        <v>606</v>
      </c>
      <c r="C295" s="131" t="s">
        <v>180</v>
      </c>
      <c r="D295" s="138" t="s">
        <v>25</v>
      </c>
      <c r="E295" s="304">
        <v>10000</v>
      </c>
      <c r="F295" s="354">
        <f t="shared" si="13"/>
        <v>19.153052038842389</v>
      </c>
      <c r="G295" s="354">
        <v>522.11</v>
      </c>
      <c r="H295" s="132" t="s">
        <v>607</v>
      </c>
      <c r="I295" s="162" t="s">
        <v>103</v>
      </c>
      <c r="J295" s="329" t="s">
        <v>608</v>
      </c>
    </row>
    <row r="296" spans="1:10" ht="15.75" x14ac:dyDescent="0.25">
      <c r="A296" s="116">
        <v>43157</v>
      </c>
      <c r="B296" s="131" t="s">
        <v>606</v>
      </c>
      <c r="C296" s="133" t="s">
        <v>180</v>
      </c>
      <c r="D296" s="136" t="s">
        <v>105</v>
      </c>
      <c r="E296" s="304">
        <v>10000</v>
      </c>
      <c r="F296" s="354">
        <f t="shared" si="13"/>
        <v>19.153052038842389</v>
      </c>
      <c r="G296" s="354">
        <v>522.11</v>
      </c>
      <c r="H296" s="132" t="s">
        <v>226</v>
      </c>
      <c r="I296" s="162" t="s">
        <v>103</v>
      </c>
      <c r="J296" s="329" t="s">
        <v>609</v>
      </c>
    </row>
    <row r="297" spans="1:10" ht="15.75" x14ac:dyDescent="0.25">
      <c r="A297" s="116">
        <v>43157</v>
      </c>
      <c r="B297" s="131" t="s">
        <v>610</v>
      </c>
      <c r="C297" s="131" t="s">
        <v>225</v>
      </c>
      <c r="D297" s="138" t="s">
        <v>25</v>
      </c>
      <c r="E297" s="304">
        <v>30000</v>
      </c>
      <c r="F297" s="354">
        <f t="shared" si="13"/>
        <v>57.459156116527168</v>
      </c>
      <c r="G297" s="354">
        <v>522.11</v>
      </c>
      <c r="H297" s="132" t="s">
        <v>607</v>
      </c>
      <c r="I297" s="162" t="s">
        <v>103</v>
      </c>
      <c r="J297" s="329" t="s">
        <v>611</v>
      </c>
    </row>
    <row r="298" spans="1:10" ht="15.75" x14ac:dyDescent="0.25">
      <c r="A298" s="116">
        <v>43157</v>
      </c>
      <c r="B298" s="131" t="s">
        <v>612</v>
      </c>
      <c r="C298" s="133" t="s">
        <v>160</v>
      </c>
      <c r="D298" s="136" t="s">
        <v>25</v>
      </c>
      <c r="E298" s="304">
        <v>400000</v>
      </c>
      <c r="F298" s="354">
        <f t="shared" si="13"/>
        <v>766.12208155369558</v>
      </c>
      <c r="G298" s="354">
        <v>522.11</v>
      </c>
      <c r="H298" s="132" t="s">
        <v>613</v>
      </c>
      <c r="I298" s="162" t="s">
        <v>103</v>
      </c>
      <c r="J298" s="329" t="s">
        <v>614</v>
      </c>
    </row>
    <row r="299" spans="1:10" ht="15.75" x14ac:dyDescent="0.25">
      <c r="A299" s="116">
        <v>43157</v>
      </c>
      <c r="B299" s="131" t="s">
        <v>615</v>
      </c>
      <c r="C299" s="133" t="s">
        <v>160</v>
      </c>
      <c r="D299" s="136" t="s">
        <v>25</v>
      </c>
      <c r="E299" s="304">
        <v>700000</v>
      </c>
      <c r="F299" s="354">
        <f t="shared" si="13"/>
        <v>1340.7136427189673</v>
      </c>
      <c r="G299" s="354">
        <v>522.11</v>
      </c>
      <c r="H299" s="132" t="s">
        <v>613</v>
      </c>
      <c r="I299" s="162" t="s">
        <v>103</v>
      </c>
      <c r="J299" s="329" t="s">
        <v>616</v>
      </c>
    </row>
    <row r="300" spans="1:10" ht="15.75" x14ac:dyDescent="0.25">
      <c r="A300" s="116">
        <v>43157</v>
      </c>
      <c r="B300" s="131" t="s">
        <v>617</v>
      </c>
      <c r="C300" s="133" t="s">
        <v>159</v>
      </c>
      <c r="D300" s="138" t="s">
        <v>3</v>
      </c>
      <c r="E300" s="304">
        <v>6000</v>
      </c>
      <c r="F300" s="354">
        <f t="shared" si="13"/>
        <v>11.491831223305434</v>
      </c>
      <c r="G300" s="354">
        <v>522.11</v>
      </c>
      <c r="H300" s="132" t="s">
        <v>23</v>
      </c>
      <c r="I300" s="162" t="s">
        <v>103</v>
      </c>
      <c r="J300" s="329" t="s">
        <v>618</v>
      </c>
    </row>
    <row r="301" spans="1:10" x14ac:dyDescent="0.25">
      <c r="A301" s="116">
        <v>43157</v>
      </c>
      <c r="B301" s="166" t="s">
        <v>72</v>
      </c>
      <c r="C301" s="131" t="s">
        <v>157</v>
      </c>
      <c r="D301" s="138" t="s">
        <v>3</v>
      </c>
      <c r="E301" s="318">
        <v>5850</v>
      </c>
      <c r="F301" s="354">
        <f t="shared" si="13"/>
        <v>11.204535442722797</v>
      </c>
      <c r="G301" s="354">
        <v>522.11</v>
      </c>
      <c r="H301" s="132" t="s">
        <v>71</v>
      </c>
      <c r="I301" s="162" t="s">
        <v>103</v>
      </c>
      <c r="J301" s="356" t="s">
        <v>619</v>
      </c>
    </row>
    <row r="302" spans="1:10" ht="15.75" x14ac:dyDescent="0.25">
      <c r="A302" s="116">
        <v>43157</v>
      </c>
      <c r="B302" s="166" t="s">
        <v>620</v>
      </c>
      <c r="C302" s="133" t="s">
        <v>160</v>
      </c>
      <c r="D302" s="138" t="s">
        <v>158</v>
      </c>
      <c r="E302" s="318">
        <v>220000</v>
      </c>
      <c r="F302" s="205">
        <f t="shared" si="13"/>
        <v>400.13095194791021</v>
      </c>
      <c r="G302" s="206">
        <v>549.82000000000005</v>
      </c>
      <c r="H302" s="132" t="s">
        <v>71</v>
      </c>
      <c r="I302" s="162" t="s">
        <v>102</v>
      </c>
      <c r="J302" s="356" t="s">
        <v>621</v>
      </c>
    </row>
    <row r="303" spans="1:10" ht="15.75" x14ac:dyDescent="0.25">
      <c r="A303" s="116">
        <v>43157</v>
      </c>
      <c r="B303" s="166" t="s">
        <v>622</v>
      </c>
      <c r="C303" s="133" t="s">
        <v>160</v>
      </c>
      <c r="D303" s="138" t="s">
        <v>158</v>
      </c>
      <c r="E303" s="318">
        <v>220000</v>
      </c>
      <c r="F303" s="205">
        <f t="shared" si="13"/>
        <v>400.13095194791021</v>
      </c>
      <c r="G303" s="206">
        <v>549.82000000000005</v>
      </c>
      <c r="H303" s="132" t="s">
        <v>71</v>
      </c>
      <c r="I303" s="162" t="s">
        <v>102</v>
      </c>
      <c r="J303" s="356" t="s">
        <v>623</v>
      </c>
    </row>
    <row r="304" spans="1:10" ht="15.75" x14ac:dyDescent="0.25">
      <c r="A304" s="116">
        <v>43157</v>
      </c>
      <c r="B304" s="165" t="s">
        <v>624</v>
      </c>
      <c r="C304" s="133" t="s">
        <v>160</v>
      </c>
      <c r="D304" s="138" t="s">
        <v>459</v>
      </c>
      <c r="E304" s="318">
        <v>120000</v>
      </c>
      <c r="F304" s="205">
        <f t="shared" si="13"/>
        <v>218.25324651704193</v>
      </c>
      <c r="G304" s="206">
        <v>549.82000000000005</v>
      </c>
      <c r="H304" s="132" t="s">
        <v>71</v>
      </c>
      <c r="I304" s="162" t="s">
        <v>102</v>
      </c>
      <c r="J304" s="356" t="s">
        <v>625</v>
      </c>
    </row>
    <row r="305" spans="1:10" ht="15.75" x14ac:dyDescent="0.25">
      <c r="A305" s="116">
        <v>43157</v>
      </c>
      <c r="B305" s="165" t="s">
        <v>626</v>
      </c>
      <c r="C305" s="133" t="s">
        <v>160</v>
      </c>
      <c r="D305" s="138" t="s">
        <v>459</v>
      </c>
      <c r="E305" s="318">
        <v>110000</v>
      </c>
      <c r="F305" s="205">
        <f t="shared" ref="F305:F331" si="14">E305/G305</f>
        <v>200.0654759739551</v>
      </c>
      <c r="G305" s="206">
        <v>549.82000000000005</v>
      </c>
      <c r="H305" s="132" t="s">
        <v>71</v>
      </c>
      <c r="I305" s="162" t="s">
        <v>102</v>
      </c>
      <c r="J305" s="356" t="s">
        <v>627</v>
      </c>
    </row>
    <row r="306" spans="1:10" ht="15.75" x14ac:dyDescent="0.25">
      <c r="A306" s="116">
        <v>43157</v>
      </c>
      <c r="B306" s="165" t="s">
        <v>628</v>
      </c>
      <c r="C306" s="133" t="s">
        <v>160</v>
      </c>
      <c r="D306" s="138" t="s">
        <v>459</v>
      </c>
      <c r="E306" s="318">
        <v>55000</v>
      </c>
      <c r="F306" s="205">
        <f t="shared" si="14"/>
        <v>100.03273798697755</v>
      </c>
      <c r="G306" s="206">
        <v>549.82000000000005</v>
      </c>
      <c r="H306" s="132" t="s">
        <v>71</v>
      </c>
      <c r="I306" s="162" t="s">
        <v>102</v>
      </c>
      <c r="J306" s="356" t="s">
        <v>629</v>
      </c>
    </row>
    <row r="307" spans="1:10" ht="15.75" x14ac:dyDescent="0.25">
      <c r="A307" s="116">
        <v>43157</v>
      </c>
      <c r="B307" s="165" t="s">
        <v>630</v>
      </c>
      <c r="C307" s="133" t="s">
        <v>160</v>
      </c>
      <c r="D307" s="138" t="s">
        <v>158</v>
      </c>
      <c r="E307" s="318">
        <v>97000</v>
      </c>
      <c r="F307" s="205">
        <f t="shared" si="14"/>
        <v>176.42137426794221</v>
      </c>
      <c r="G307" s="206">
        <v>549.82000000000005</v>
      </c>
      <c r="H307" s="132" t="s">
        <v>71</v>
      </c>
      <c r="I307" s="162" t="s">
        <v>102</v>
      </c>
      <c r="J307" s="356" t="s">
        <v>631</v>
      </c>
    </row>
    <row r="308" spans="1:10" ht="15.75" x14ac:dyDescent="0.25">
      <c r="A308" s="116">
        <v>43157</v>
      </c>
      <c r="B308" s="166" t="s">
        <v>632</v>
      </c>
      <c r="C308" s="133" t="s">
        <v>160</v>
      </c>
      <c r="D308" s="138" t="s">
        <v>459</v>
      </c>
      <c r="E308" s="318">
        <v>40000</v>
      </c>
      <c r="F308" s="205">
        <f t="shared" si="14"/>
        <v>72.75108217234731</v>
      </c>
      <c r="G308" s="206">
        <v>549.82000000000005</v>
      </c>
      <c r="H308" s="132" t="s">
        <v>71</v>
      </c>
      <c r="I308" s="162" t="s">
        <v>102</v>
      </c>
      <c r="J308" s="385" t="s">
        <v>633</v>
      </c>
    </row>
    <row r="309" spans="1:10" x14ac:dyDescent="0.25">
      <c r="A309" s="116">
        <v>43157</v>
      </c>
      <c r="B309" s="166" t="s">
        <v>634</v>
      </c>
      <c r="C309" s="133" t="s">
        <v>160</v>
      </c>
      <c r="D309" s="138" t="s">
        <v>25</v>
      </c>
      <c r="E309" s="318">
        <v>800000</v>
      </c>
      <c r="F309" s="354">
        <f t="shared" si="14"/>
        <v>1532.2441631073912</v>
      </c>
      <c r="G309" s="354">
        <v>522.11</v>
      </c>
      <c r="H309" s="132" t="s">
        <v>71</v>
      </c>
      <c r="I309" s="162" t="s">
        <v>103</v>
      </c>
      <c r="J309" s="356" t="s">
        <v>635</v>
      </c>
    </row>
    <row r="310" spans="1:10" x14ac:dyDescent="0.25">
      <c r="A310" s="116">
        <v>43157</v>
      </c>
      <c r="B310" s="166" t="s">
        <v>636</v>
      </c>
      <c r="C310" s="133" t="s">
        <v>160</v>
      </c>
      <c r="D310" s="138" t="s">
        <v>25</v>
      </c>
      <c r="E310" s="318">
        <v>400000</v>
      </c>
      <c r="F310" s="354">
        <f t="shared" si="14"/>
        <v>766.12208155369558</v>
      </c>
      <c r="G310" s="354">
        <v>522.11</v>
      </c>
      <c r="H310" s="132" t="s">
        <v>71</v>
      </c>
      <c r="I310" s="162" t="s">
        <v>103</v>
      </c>
      <c r="J310" s="356" t="s">
        <v>635</v>
      </c>
    </row>
    <row r="311" spans="1:10" x14ac:dyDescent="0.25">
      <c r="A311" s="116">
        <v>43157</v>
      </c>
      <c r="B311" s="166" t="s">
        <v>637</v>
      </c>
      <c r="C311" s="131" t="s">
        <v>249</v>
      </c>
      <c r="D311" s="138" t="s">
        <v>3</v>
      </c>
      <c r="E311" s="318">
        <v>170000</v>
      </c>
      <c r="F311" s="354">
        <f t="shared" si="14"/>
        <v>325.60188466032059</v>
      </c>
      <c r="G311" s="354">
        <v>522.11</v>
      </c>
      <c r="H311" s="132" t="s">
        <v>71</v>
      </c>
      <c r="I311" s="162" t="s">
        <v>103</v>
      </c>
      <c r="J311" s="356" t="s">
        <v>638</v>
      </c>
    </row>
    <row r="312" spans="1:10" x14ac:dyDescent="0.25">
      <c r="A312" s="116">
        <v>43158</v>
      </c>
      <c r="B312" s="163" t="s">
        <v>639</v>
      </c>
      <c r="C312" s="131" t="s">
        <v>466</v>
      </c>
      <c r="D312" s="138" t="s">
        <v>3</v>
      </c>
      <c r="E312" s="318">
        <v>350000</v>
      </c>
      <c r="F312" s="354">
        <f t="shared" si="14"/>
        <v>670.35682135948366</v>
      </c>
      <c r="G312" s="354">
        <v>522.11</v>
      </c>
      <c r="H312" s="132" t="s">
        <v>71</v>
      </c>
      <c r="I312" s="162" t="s">
        <v>103</v>
      </c>
      <c r="J312" s="356" t="s">
        <v>640</v>
      </c>
    </row>
    <row r="313" spans="1:10" x14ac:dyDescent="0.25">
      <c r="A313" s="116">
        <v>43158</v>
      </c>
      <c r="B313" s="163" t="s">
        <v>641</v>
      </c>
      <c r="C313" s="131" t="s">
        <v>159</v>
      </c>
      <c r="D313" s="138" t="s">
        <v>3</v>
      </c>
      <c r="E313" s="318">
        <v>100000</v>
      </c>
      <c r="F313" s="354">
        <f t="shared" si="14"/>
        <v>191.53052038842389</v>
      </c>
      <c r="G313" s="354">
        <v>522.11</v>
      </c>
      <c r="H313" s="132" t="s">
        <v>71</v>
      </c>
      <c r="I313" s="162" t="s">
        <v>103</v>
      </c>
      <c r="J313" s="356" t="s">
        <v>640</v>
      </c>
    </row>
    <row r="314" spans="1:10" ht="15.75" x14ac:dyDescent="0.25">
      <c r="A314" s="116">
        <v>43158</v>
      </c>
      <c r="B314" s="131" t="s">
        <v>642</v>
      </c>
      <c r="C314" s="131" t="s">
        <v>225</v>
      </c>
      <c r="D314" s="138" t="s">
        <v>25</v>
      </c>
      <c r="E314" s="304">
        <v>18000</v>
      </c>
      <c r="F314" s="354">
        <f t="shared" si="14"/>
        <v>34.475493669916297</v>
      </c>
      <c r="G314" s="354">
        <v>522.11</v>
      </c>
      <c r="H314" s="132" t="s">
        <v>607</v>
      </c>
      <c r="I314" s="162" t="s">
        <v>103</v>
      </c>
      <c r="J314" s="329" t="s">
        <v>643</v>
      </c>
    </row>
    <row r="315" spans="1:10" ht="15.75" x14ac:dyDescent="0.25">
      <c r="A315" s="116">
        <v>43158</v>
      </c>
      <c r="B315" s="131" t="s">
        <v>644</v>
      </c>
      <c r="C315" s="133" t="s">
        <v>163</v>
      </c>
      <c r="D315" s="138" t="s">
        <v>459</v>
      </c>
      <c r="E315" s="304">
        <v>10000</v>
      </c>
      <c r="F315" s="205">
        <f t="shared" si="14"/>
        <v>18.187770543086828</v>
      </c>
      <c r="G315" s="206">
        <v>549.82000000000005</v>
      </c>
      <c r="H315" s="132" t="s">
        <v>40</v>
      </c>
      <c r="I315" s="162" t="s">
        <v>102</v>
      </c>
      <c r="J315" s="329" t="s">
        <v>645</v>
      </c>
    </row>
    <row r="316" spans="1:10" ht="15.75" x14ac:dyDescent="0.25">
      <c r="A316" s="116">
        <v>43158</v>
      </c>
      <c r="B316" s="131" t="s">
        <v>646</v>
      </c>
      <c r="C316" s="133" t="s">
        <v>163</v>
      </c>
      <c r="D316" s="138" t="s">
        <v>459</v>
      </c>
      <c r="E316" s="304">
        <v>6000</v>
      </c>
      <c r="F316" s="205">
        <f t="shared" si="14"/>
        <v>10.912662325852097</v>
      </c>
      <c r="G316" s="206">
        <v>549.82000000000005</v>
      </c>
      <c r="H316" s="132" t="s">
        <v>40</v>
      </c>
      <c r="I316" s="162" t="s">
        <v>102</v>
      </c>
      <c r="J316" s="329" t="s">
        <v>647</v>
      </c>
    </row>
    <row r="317" spans="1:10" ht="15.75" x14ac:dyDescent="0.25">
      <c r="A317" s="116">
        <v>43158</v>
      </c>
      <c r="B317" s="131" t="s">
        <v>648</v>
      </c>
      <c r="C317" s="163" t="s">
        <v>466</v>
      </c>
      <c r="D317" s="138" t="s">
        <v>3</v>
      </c>
      <c r="E317" s="304">
        <v>6149</v>
      </c>
      <c r="F317" s="354">
        <f t="shared" si="14"/>
        <v>11.777211698684185</v>
      </c>
      <c r="G317" s="354">
        <v>522.11</v>
      </c>
      <c r="H317" s="132" t="s">
        <v>168</v>
      </c>
      <c r="I317" s="162" t="s">
        <v>103</v>
      </c>
      <c r="J317" s="329" t="s">
        <v>649</v>
      </c>
    </row>
    <row r="318" spans="1:10" ht="15.75" x14ac:dyDescent="0.25">
      <c r="A318" s="116">
        <v>43158</v>
      </c>
      <c r="B318" s="131" t="s">
        <v>650</v>
      </c>
      <c r="C318" s="131" t="s">
        <v>466</v>
      </c>
      <c r="D318" s="138" t="s">
        <v>3</v>
      </c>
      <c r="E318" s="304">
        <v>43220</v>
      </c>
      <c r="F318" s="354">
        <f t="shared" si="14"/>
        <v>82.779490911876806</v>
      </c>
      <c r="G318" s="354">
        <v>522.11</v>
      </c>
      <c r="H318" s="132" t="s">
        <v>168</v>
      </c>
      <c r="I318" s="162" t="s">
        <v>103</v>
      </c>
      <c r="J318" s="329" t="s">
        <v>651</v>
      </c>
    </row>
    <row r="319" spans="1:10" ht="15.75" x14ac:dyDescent="0.25">
      <c r="A319" s="116">
        <v>43158</v>
      </c>
      <c r="B319" s="131" t="s">
        <v>652</v>
      </c>
      <c r="C319" s="131" t="s">
        <v>653</v>
      </c>
      <c r="D319" s="138" t="s">
        <v>3</v>
      </c>
      <c r="E319" s="304">
        <v>64200</v>
      </c>
      <c r="F319" s="354">
        <f t="shared" si="14"/>
        <v>122.96259408936814</v>
      </c>
      <c r="G319" s="354">
        <v>522.11</v>
      </c>
      <c r="H319" s="132" t="s">
        <v>168</v>
      </c>
      <c r="I319" s="162" t="s">
        <v>103</v>
      </c>
      <c r="J319" s="329" t="s">
        <v>654</v>
      </c>
    </row>
    <row r="320" spans="1:10" ht="15.75" x14ac:dyDescent="0.25">
      <c r="A320" s="116">
        <v>43158</v>
      </c>
      <c r="B320" s="131" t="s">
        <v>655</v>
      </c>
      <c r="C320" s="163" t="s">
        <v>653</v>
      </c>
      <c r="D320" s="138" t="s">
        <v>3</v>
      </c>
      <c r="E320" s="304">
        <v>28994</v>
      </c>
      <c r="F320" s="354">
        <f t="shared" si="14"/>
        <v>55.532359081419621</v>
      </c>
      <c r="G320" s="354">
        <v>522.11</v>
      </c>
      <c r="H320" s="132" t="s">
        <v>168</v>
      </c>
      <c r="I320" s="162" t="s">
        <v>103</v>
      </c>
      <c r="J320" s="329" t="s">
        <v>656</v>
      </c>
    </row>
    <row r="321" spans="1:10" ht="15.75" x14ac:dyDescent="0.25">
      <c r="A321" s="116">
        <v>43158</v>
      </c>
      <c r="B321" s="131" t="s">
        <v>657</v>
      </c>
      <c r="C321" s="163" t="s">
        <v>156</v>
      </c>
      <c r="D321" s="138" t="s">
        <v>3</v>
      </c>
      <c r="E321" s="304">
        <v>28575</v>
      </c>
      <c r="F321" s="354">
        <f t="shared" si="14"/>
        <v>54.729846200992128</v>
      </c>
      <c r="G321" s="354">
        <v>522.11</v>
      </c>
      <c r="H321" s="132" t="s">
        <v>478</v>
      </c>
      <c r="I321" s="162" t="s">
        <v>103</v>
      </c>
      <c r="J321" s="329" t="s">
        <v>658</v>
      </c>
    </row>
    <row r="322" spans="1:10" ht="15.75" x14ac:dyDescent="0.25">
      <c r="A322" s="116">
        <v>43158</v>
      </c>
      <c r="B322" s="131" t="s">
        <v>659</v>
      </c>
      <c r="C322" s="163" t="s">
        <v>249</v>
      </c>
      <c r="D322" s="138" t="s">
        <v>25</v>
      </c>
      <c r="E322" s="304">
        <v>160570</v>
      </c>
      <c r="F322" s="354">
        <f t="shared" si="14"/>
        <v>307.54055658769227</v>
      </c>
      <c r="G322" s="354">
        <v>522.11</v>
      </c>
      <c r="H322" s="132" t="s">
        <v>478</v>
      </c>
      <c r="I322" s="162" t="s">
        <v>103</v>
      </c>
      <c r="J322" s="329" t="s">
        <v>660</v>
      </c>
    </row>
    <row r="323" spans="1:10" ht="15.75" x14ac:dyDescent="0.25">
      <c r="A323" s="116">
        <v>43158</v>
      </c>
      <c r="B323" s="131" t="s">
        <v>661</v>
      </c>
      <c r="C323" s="131" t="s">
        <v>225</v>
      </c>
      <c r="D323" s="138" t="s">
        <v>459</v>
      </c>
      <c r="E323" s="304">
        <v>10000</v>
      </c>
      <c r="F323" s="354">
        <f t="shared" si="14"/>
        <v>19.153052038842389</v>
      </c>
      <c r="G323" s="354">
        <v>522.11</v>
      </c>
      <c r="H323" s="131" t="s">
        <v>39</v>
      </c>
      <c r="I323" s="162" t="s">
        <v>103</v>
      </c>
      <c r="J323" s="329" t="s">
        <v>662</v>
      </c>
    </row>
    <row r="324" spans="1:10" ht="15.75" x14ac:dyDescent="0.25">
      <c r="A324" s="116">
        <v>43158</v>
      </c>
      <c r="B324" s="131" t="s">
        <v>553</v>
      </c>
      <c r="C324" s="131" t="s">
        <v>261</v>
      </c>
      <c r="D324" s="138" t="s">
        <v>459</v>
      </c>
      <c r="E324" s="304">
        <v>3500</v>
      </c>
      <c r="F324" s="354">
        <f t="shared" si="14"/>
        <v>6.7035682135948358</v>
      </c>
      <c r="G324" s="354">
        <v>522.11</v>
      </c>
      <c r="H324" s="131" t="s">
        <v>39</v>
      </c>
      <c r="I324" s="162" t="s">
        <v>103</v>
      </c>
      <c r="J324" s="329" t="s">
        <v>663</v>
      </c>
    </row>
    <row r="325" spans="1:10" ht="15.75" x14ac:dyDescent="0.25">
      <c r="A325" s="116">
        <v>43158</v>
      </c>
      <c r="B325" s="131" t="s">
        <v>664</v>
      </c>
      <c r="C325" s="133" t="s">
        <v>163</v>
      </c>
      <c r="D325" s="138" t="s">
        <v>25</v>
      </c>
      <c r="E325" s="304">
        <v>110000</v>
      </c>
      <c r="F325" s="354">
        <f t="shared" si="14"/>
        <v>210.68357242726628</v>
      </c>
      <c r="G325" s="354">
        <v>522.11</v>
      </c>
      <c r="H325" s="132" t="s">
        <v>613</v>
      </c>
      <c r="I325" s="162" t="s">
        <v>103</v>
      </c>
      <c r="J325" s="329" t="s">
        <v>665</v>
      </c>
    </row>
    <row r="326" spans="1:10" ht="15.75" x14ac:dyDescent="0.25">
      <c r="A326" s="116">
        <v>43158</v>
      </c>
      <c r="B326" s="131" t="s">
        <v>666</v>
      </c>
      <c r="C326" s="133" t="s">
        <v>163</v>
      </c>
      <c r="D326" s="138" t="s">
        <v>25</v>
      </c>
      <c r="E326" s="304">
        <v>40925</v>
      </c>
      <c r="F326" s="354">
        <f t="shared" si="14"/>
        <v>78.383865468962483</v>
      </c>
      <c r="G326" s="354">
        <v>522.11</v>
      </c>
      <c r="H326" s="132" t="s">
        <v>23</v>
      </c>
      <c r="I326" s="162" t="s">
        <v>103</v>
      </c>
      <c r="J326" s="329" t="s">
        <v>667</v>
      </c>
    </row>
    <row r="327" spans="1:10" x14ac:dyDescent="0.25">
      <c r="A327" s="116">
        <v>43159</v>
      </c>
      <c r="B327" s="166" t="s">
        <v>668</v>
      </c>
      <c r="C327" s="131" t="s">
        <v>157</v>
      </c>
      <c r="D327" s="138" t="s">
        <v>3</v>
      </c>
      <c r="E327" s="318">
        <v>20097</v>
      </c>
      <c r="F327" s="354">
        <f t="shared" si="14"/>
        <v>38.49188868246155</v>
      </c>
      <c r="G327" s="354">
        <v>522.11</v>
      </c>
      <c r="H327" s="132" t="s">
        <v>71</v>
      </c>
      <c r="I327" s="162" t="s">
        <v>103</v>
      </c>
      <c r="J327" s="356" t="s">
        <v>669</v>
      </c>
    </row>
    <row r="328" spans="1:10" ht="15.75" x14ac:dyDescent="0.25">
      <c r="A328" s="116">
        <v>43159</v>
      </c>
      <c r="B328" s="131" t="s">
        <v>670</v>
      </c>
      <c r="C328" s="133" t="s">
        <v>163</v>
      </c>
      <c r="D328" s="138" t="s">
        <v>25</v>
      </c>
      <c r="E328" s="304">
        <v>20000</v>
      </c>
      <c r="F328" s="354">
        <f t="shared" si="14"/>
        <v>38.306104077684779</v>
      </c>
      <c r="G328" s="354">
        <v>522.11</v>
      </c>
      <c r="H328" s="132" t="s">
        <v>23</v>
      </c>
      <c r="I328" s="162" t="s">
        <v>103</v>
      </c>
      <c r="J328" s="329" t="s">
        <v>671</v>
      </c>
    </row>
    <row r="329" spans="1:10" ht="15.75" x14ac:dyDescent="0.25">
      <c r="A329" s="116">
        <v>43159</v>
      </c>
      <c r="B329" s="131" t="s">
        <v>672</v>
      </c>
      <c r="C329" s="133" t="s">
        <v>225</v>
      </c>
      <c r="D329" s="136" t="s">
        <v>158</v>
      </c>
      <c r="E329" s="304">
        <v>5000</v>
      </c>
      <c r="F329" s="205">
        <f t="shared" si="14"/>
        <v>9.0938852715434138</v>
      </c>
      <c r="G329" s="206">
        <v>549.82000000000005</v>
      </c>
      <c r="H329" s="132" t="s">
        <v>168</v>
      </c>
      <c r="I329" s="162" t="s">
        <v>102</v>
      </c>
      <c r="J329" s="329" t="s">
        <v>673</v>
      </c>
    </row>
    <row r="330" spans="1:10" ht="15.75" x14ac:dyDescent="0.25">
      <c r="A330" s="116">
        <v>43159</v>
      </c>
      <c r="B330" s="131" t="s">
        <v>672</v>
      </c>
      <c r="C330" s="133" t="s">
        <v>225</v>
      </c>
      <c r="D330" s="136" t="s">
        <v>158</v>
      </c>
      <c r="E330" s="304">
        <v>5000</v>
      </c>
      <c r="F330" s="205">
        <f t="shared" si="14"/>
        <v>9.0938852715434138</v>
      </c>
      <c r="G330" s="206">
        <v>549.82000000000005</v>
      </c>
      <c r="H330" s="132" t="s">
        <v>452</v>
      </c>
      <c r="I330" s="162" t="s">
        <v>102</v>
      </c>
      <c r="J330" s="329" t="s">
        <v>674</v>
      </c>
    </row>
    <row r="331" spans="1:10" ht="15.75" x14ac:dyDescent="0.25">
      <c r="A331" s="116">
        <v>43159</v>
      </c>
      <c r="B331" s="131" t="s">
        <v>672</v>
      </c>
      <c r="C331" s="133" t="s">
        <v>225</v>
      </c>
      <c r="D331" s="136" t="s">
        <v>158</v>
      </c>
      <c r="E331" s="304">
        <v>5000</v>
      </c>
      <c r="F331" s="205">
        <f t="shared" si="14"/>
        <v>9.0938852715434138</v>
      </c>
      <c r="G331" s="206">
        <v>549.82000000000005</v>
      </c>
      <c r="H331" s="132" t="s">
        <v>31</v>
      </c>
      <c r="I331" s="162" t="s">
        <v>102</v>
      </c>
      <c r="J331" s="329" t="s">
        <v>675</v>
      </c>
    </row>
    <row r="332" spans="1:10" ht="15.75" x14ac:dyDescent="0.25">
      <c r="A332" s="116">
        <v>43159</v>
      </c>
      <c r="B332" s="131" t="s">
        <v>672</v>
      </c>
      <c r="C332" s="133" t="s">
        <v>225</v>
      </c>
      <c r="D332" s="136" t="s">
        <v>25</v>
      </c>
      <c r="E332" s="304">
        <v>5000</v>
      </c>
      <c r="F332" s="354">
        <f>E332/G332</f>
        <v>9.5765260194211947</v>
      </c>
      <c r="G332" s="354">
        <v>522.11</v>
      </c>
      <c r="H332" s="132" t="s">
        <v>23</v>
      </c>
      <c r="I332" s="162" t="s">
        <v>103</v>
      </c>
      <c r="J332" s="329" t="s">
        <v>676</v>
      </c>
    </row>
    <row r="333" spans="1:10" ht="15.75" x14ac:dyDescent="0.25">
      <c r="A333" s="116">
        <v>43159</v>
      </c>
      <c r="B333" s="131" t="s">
        <v>677</v>
      </c>
      <c r="C333" s="133" t="s">
        <v>261</v>
      </c>
      <c r="D333" s="136" t="s">
        <v>158</v>
      </c>
      <c r="E333" s="304">
        <v>750</v>
      </c>
      <c r="F333" s="205">
        <f t="shared" ref="F333:F396" si="15">E333/G333</f>
        <v>1.3640827907315121</v>
      </c>
      <c r="G333" s="206">
        <v>549.82000000000005</v>
      </c>
      <c r="H333" s="132" t="s">
        <v>452</v>
      </c>
      <c r="I333" s="162" t="s">
        <v>102</v>
      </c>
      <c r="J333" s="329" t="s">
        <v>678</v>
      </c>
    </row>
    <row r="334" spans="1:10" ht="15.75" x14ac:dyDescent="0.25">
      <c r="A334" s="116">
        <v>43159</v>
      </c>
      <c r="B334" s="131" t="s">
        <v>679</v>
      </c>
      <c r="C334" s="133" t="s">
        <v>157</v>
      </c>
      <c r="D334" s="136" t="s">
        <v>3</v>
      </c>
      <c r="E334" s="304">
        <v>15795</v>
      </c>
      <c r="F334" s="205">
        <f t="shared" si="15"/>
        <v>30.252245695351554</v>
      </c>
      <c r="G334" s="206">
        <v>522.11</v>
      </c>
      <c r="H334" s="132" t="s">
        <v>162</v>
      </c>
      <c r="I334" s="162" t="s">
        <v>103</v>
      </c>
      <c r="J334" s="329" t="s">
        <v>680</v>
      </c>
    </row>
    <row r="335" spans="1:10" ht="15.75" x14ac:dyDescent="0.25">
      <c r="A335" s="116">
        <v>43159</v>
      </c>
      <c r="B335" s="131" t="s">
        <v>681</v>
      </c>
      <c r="C335" s="133" t="s">
        <v>261</v>
      </c>
      <c r="D335" s="136" t="s">
        <v>158</v>
      </c>
      <c r="E335" s="304">
        <v>3000</v>
      </c>
      <c r="F335" s="205">
        <f t="shared" si="15"/>
        <v>5.4563311629260483</v>
      </c>
      <c r="G335" s="206">
        <v>549.82000000000005</v>
      </c>
      <c r="H335" s="132" t="s">
        <v>168</v>
      </c>
      <c r="I335" s="162" t="s">
        <v>102</v>
      </c>
      <c r="J335" s="329" t="s">
        <v>682</v>
      </c>
    </row>
    <row r="336" spans="1:10" ht="15.75" x14ac:dyDescent="0.25">
      <c r="A336" s="116">
        <v>43159</v>
      </c>
      <c r="B336" s="131" t="s">
        <v>683</v>
      </c>
      <c r="C336" s="133" t="s">
        <v>163</v>
      </c>
      <c r="D336" s="304" t="s">
        <v>459</v>
      </c>
      <c r="E336" s="304">
        <v>4000</v>
      </c>
      <c r="F336" s="205">
        <f t="shared" si="15"/>
        <v>7.275108217234731</v>
      </c>
      <c r="G336" s="206">
        <v>549.82000000000005</v>
      </c>
      <c r="H336" s="132" t="s">
        <v>40</v>
      </c>
      <c r="I336" s="162" t="s">
        <v>102</v>
      </c>
      <c r="J336" s="329" t="s">
        <v>684</v>
      </c>
    </row>
    <row r="337" spans="1:10" ht="15.75" x14ac:dyDescent="0.25">
      <c r="A337" s="116">
        <v>43133</v>
      </c>
      <c r="B337" s="131" t="s">
        <v>685</v>
      </c>
      <c r="C337" s="133" t="s">
        <v>163</v>
      </c>
      <c r="D337" s="304" t="s">
        <v>459</v>
      </c>
      <c r="E337" s="304">
        <v>2000</v>
      </c>
      <c r="F337" s="205">
        <f t="shared" si="15"/>
        <v>3.6375541086173655</v>
      </c>
      <c r="G337" s="206">
        <v>549.82000000000005</v>
      </c>
      <c r="H337" s="132" t="s">
        <v>33</v>
      </c>
      <c r="I337" s="162" t="s">
        <v>102</v>
      </c>
      <c r="J337" s="496" t="s">
        <v>686</v>
      </c>
    </row>
    <row r="338" spans="1:10" ht="15.75" x14ac:dyDescent="0.25">
      <c r="A338" s="116">
        <v>43133</v>
      </c>
      <c r="B338" s="131" t="s">
        <v>391</v>
      </c>
      <c r="C338" s="133" t="s">
        <v>163</v>
      </c>
      <c r="D338" s="304" t="s">
        <v>459</v>
      </c>
      <c r="E338" s="304">
        <v>8500</v>
      </c>
      <c r="F338" s="205">
        <f t="shared" si="15"/>
        <v>15.459604961623803</v>
      </c>
      <c r="G338" s="206">
        <v>549.82000000000005</v>
      </c>
      <c r="H338" s="132" t="s">
        <v>33</v>
      </c>
      <c r="I338" s="162" t="s">
        <v>102</v>
      </c>
      <c r="J338" s="497"/>
    </row>
    <row r="339" spans="1:10" ht="15.75" x14ac:dyDescent="0.25">
      <c r="A339" s="116">
        <v>43133</v>
      </c>
      <c r="B339" s="131" t="s">
        <v>391</v>
      </c>
      <c r="C339" s="133" t="s">
        <v>163</v>
      </c>
      <c r="D339" s="304" t="s">
        <v>459</v>
      </c>
      <c r="E339" s="305">
        <v>3000</v>
      </c>
      <c r="F339" s="205">
        <f t="shared" si="15"/>
        <v>5.4563311629260483</v>
      </c>
      <c r="G339" s="206">
        <v>549.82000000000005</v>
      </c>
      <c r="H339" s="132" t="s">
        <v>33</v>
      </c>
      <c r="I339" s="162" t="s">
        <v>102</v>
      </c>
      <c r="J339" s="497"/>
    </row>
    <row r="340" spans="1:10" ht="15.75" x14ac:dyDescent="0.25">
      <c r="A340" s="116">
        <v>43133</v>
      </c>
      <c r="B340" s="131" t="s">
        <v>391</v>
      </c>
      <c r="C340" s="133" t="s">
        <v>163</v>
      </c>
      <c r="D340" s="304" t="s">
        <v>459</v>
      </c>
      <c r="E340" s="305">
        <v>4000</v>
      </c>
      <c r="F340" s="205">
        <f t="shared" si="15"/>
        <v>7.275108217234731</v>
      </c>
      <c r="G340" s="206">
        <v>549.82000000000005</v>
      </c>
      <c r="H340" s="132" t="s">
        <v>33</v>
      </c>
      <c r="I340" s="162" t="s">
        <v>102</v>
      </c>
      <c r="J340" s="497"/>
    </row>
    <row r="341" spans="1:10" ht="15.75" x14ac:dyDescent="0.25">
      <c r="A341" s="116">
        <v>43133</v>
      </c>
      <c r="B341" s="131" t="s">
        <v>391</v>
      </c>
      <c r="C341" s="133" t="s">
        <v>163</v>
      </c>
      <c r="D341" s="304" t="s">
        <v>459</v>
      </c>
      <c r="E341" s="304">
        <v>10000</v>
      </c>
      <c r="F341" s="205">
        <f t="shared" si="15"/>
        <v>18.187770543086828</v>
      </c>
      <c r="G341" s="206">
        <v>549.82000000000005</v>
      </c>
      <c r="H341" s="132" t="s">
        <v>33</v>
      </c>
      <c r="I341" s="162" t="s">
        <v>102</v>
      </c>
      <c r="J341" s="497"/>
    </row>
    <row r="342" spans="1:10" ht="15.75" x14ac:dyDescent="0.25">
      <c r="A342" s="116">
        <v>43133</v>
      </c>
      <c r="B342" s="131" t="s">
        <v>391</v>
      </c>
      <c r="C342" s="133" t="s">
        <v>163</v>
      </c>
      <c r="D342" s="304" t="s">
        <v>459</v>
      </c>
      <c r="E342" s="304">
        <v>8500</v>
      </c>
      <c r="F342" s="205">
        <f t="shared" si="15"/>
        <v>15.459604961623803</v>
      </c>
      <c r="G342" s="206">
        <v>549.82000000000005</v>
      </c>
      <c r="H342" s="132" t="s">
        <v>33</v>
      </c>
      <c r="I342" s="162" t="s">
        <v>102</v>
      </c>
      <c r="J342" s="497"/>
    </row>
    <row r="343" spans="1:10" ht="15.75" x14ac:dyDescent="0.25">
      <c r="A343" s="116">
        <v>43133</v>
      </c>
      <c r="B343" s="131" t="s">
        <v>391</v>
      </c>
      <c r="C343" s="133" t="s">
        <v>163</v>
      </c>
      <c r="D343" s="304" t="s">
        <v>459</v>
      </c>
      <c r="E343" s="304">
        <v>2000</v>
      </c>
      <c r="F343" s="205">
        <f t="shared" si="15"/>
        <v>3.6375541086173655</v>
      </c>
      <c r="G343" s="206">
        <v>549.82000000000005</v>
      </c>
      <c r="H343" s="132" t="s">
        <v>33</v>
      </c>
      <c r="I343" s="162" t="s">
        <v>102</v>
      </c>
      <c r="J343" s="497"/>
    </row>
    <row r="344" spans="1:10" ht="15.75" x14ac:dyDescent="0.25">
      <c r="A344" s="116">
        <v>43143</v>
      </c>
      <c r="B344" s="131" t="s">
        <v>410</v>
      </c>
      <c r="C344" s="133" t="s">
        <v>163</v>
      </c>
      <c r="D344" s="304" t="s">
        <v>459</v>
      </c>
      <c r="E344" s="304">
        <v>10000</v>
      </c>
      <c r="F344" s="205">
        <f t="shared" si="15"/>
        <v>18.187770543086828</v>
      </c>
      <c r="G344" s="206">
        <v>549.82000000000005</v>
      </c>
      <c r="H344" s="132" t="s">
        <v>33</v>
      </c>
      <c r="I344" s="162" t="s">
        <v>102</v>
      </c>
      <c r="J344" s="497"/>
    </row>
    <row r="345" spans="1:10" ht="15.75" x14ac:dyDescent="0.25">
      <c r="A345" s="116">
        <v>43146</v>
      </c>
      <c r="B345" s="131" t="s">
        <v>391</v>
      </c>
      <c r="C345" s="133" t="s">
        <v>163</v>
      </c>
      <c r="D345" s="304" t="s">
        <v>459</v>
      </c>
      <c r="E345" s="304">
        <v>2000</v>
      </c>
      <c r="F345" s="205">
        <f t="shared" si="15"/>
        <v>3.6375541086173655</v>
      </c>
      <c r="G345" s="206">
        <v>549.82000000000005</v>
      </c>
      <c r="H345" s="132" t="s">
        <v>33</v>
      </c>
      <c r="I345" s="162" t="s">
        <v>102</v>
      </c>
      <c r="J345" s="497"/>
    </row>
    <row r="346" spans="1:10" ht="15.75" x14ac:dyDescent="0.25">
      <c r="A346" s="116">
        <v>43146</v>
      </c>
      <c r="B346" s="131" t="s">
        <v>391</v>
      </c>
      <c r="C346" s="133" t="s">
        <v>163</v>
      </c>
      <c r="D346" s="304" t="s">
        <v>459</v>
      </c>
      <c r="E346" s="304">
        <v>1000</v>
      </c>
      <c r="F346" s="205">
        <f t="shared" si="15"/>
        <v>1.8187770543086828</v>
      </c>
      <c r="G346" s="206">
        <v>549.82000000000005</v>
      </c>
      <c r="H346" s="132" t="s">
        <v>33</v>
      </c>
      <c r="I346" s="162" t="s">
        <v>102</v>
      </c>
      <c r="J346" s="497"/>
    </row>
    <row r="347" spans="1:10" ht="15.75" x14ac:dyDescent="0.25">
      <c r="A347" s="116">
        <v>43146</v>
      </c>
      <c r="B347" s="131" t="s">
        <v>391</v>
      </c>
      <c r="C347" s="133" t="s">
        <v>163</v>
      </c>
      <c r="D347" s="304" t="s">
        <v>459</v>
      </c>
      <c r="E347" s="304">
        <v>1000</v>
      </c>
      <c r="F347" s="205">
        <f t="shared" si="15"/>
        <v>1.8187770543086828</v>
      </c>
      <c r="G347" s="206">
        <v>549.82000000000005</v>
      </c>
      <c r="H347" s="132" t="s">
        <v>33</v>
      </c>
      <c r="I347" s="162" t="s">
        <v>102</v>
      </c>
      <c r="J347" s="497"/>
    </row>
    <row r="348" spans="1:10" ht="15.75" x14ac:dyDescent="0.25">
      <c r="A348" s="116">
        <v>43150</v>
      </c>
      <c r="B348" s="131" t="s">
        <v>410</v>
      </c>
      <c r="C348" s="133" t="s">
        <v>163</v>
      </c>
      <c r="D348" s="304" t="s">
        <v>459</v>
      </c>
      <c r="E348" s="304">
        <v>10000</v>
      </c>
      <c r="F348" s="205">
        <f t="shared" si="15"/>
        <v>18.187770543086828</v>
      </c>
      <c r="G348" s="206">
        <v>549.82000000000005</v>
      </c>
      <c r="H348" s="132" t="s">
        <v>33</v>
      </c>
      <c r="I348" s="162" t="s">
        <v>102</v>
      </c>
      <c r="J348" s="497"/>
    </row>
    <row r="349" spans="1:10" ht="15.75" x14ac:dyDescent="0.25">
      <c r="A349" s="116">
        <v>43150</v>
      </c>
      <c r="B349" s="131" t="s">
        <v>687</v>
      </c>
      <c r="C349" s="133" t="s">
        <v>163</v>
      </c>
      <c r="D349" s="304" t="s">
        <v>459</v>
      </c>
      <c r="E349" s="304">
        <v>1500</v>
      </c>
      <c r="F349" s="205">
        <f t="shared" si="15"/>
        <v>2.7281655814630241</v>
      </c>
      <c r="G349" s="206">
        <v>549.82000000000005</v>
      </c>
      <c r="H349" s="132" t="s">
        <v>33</v>
      </c>
      <c r="I349" s="162" t="s">
        <v>102</v>
      </c>
      <c r="J349" s="497"/>
    </row>
    <row r="350" spans="1:10" ht="15.75" x14ac:dyDescent="0.25">
      <c r="A350" s="116">
        <v>43150</v>
      </c>
      <c r="B350" s="131" t="s">
        <v>687</v>
      </c>
      <c r="C350" s="133" t="s">
        <v>163</v>
      </c>
      <c r="D350" s="304" t="s">
        <v>459</v>
      </c>
      <c r="E350" s="304">
        <v>1000</v>
      </c>
      <c r="F350" s="205">
        <f t="shared" si="15"/>
        <v>1.8187770543086828</v>
      </c>
      <c r="G350" s="206">
        <v>549.82000000000005</v>
      </c>
      <c r="H350" s="132" t="s">
        <v>33</v>
      </c>
      <c r="I350" s="162" t="s">
        <v>102</v>
      </c>
      <c r="J350" s="497"/>
    </row>
    <row r="351" spans="1:10" ht="15.75" x14ac:dyDescent="0.25">
      <c r="A351" s="116">
        <v>43150</v>
      </c>
      <c r="B351" s="131" t="s">
        <v>687</v>
      </c>
      <c r="C351" s="133" t="s">
        <v>163</v>
      </c>
      <c r="D351" s="304" t="s">
        <v>459</v>
      </c>
      <c r="E351" s="304">
        <v>1500</v>
      </c>
      <c r="F351" s="205">
        <f t="shared" si="15"/>
        <v>2.7281655814630241</v>
      </c>
      <c r="G351" s="206">
        <v>549.82000000000005</v>
      </c>
      <c r="H351" s="132" t="s">
        <v>33</v>
      </c>
      <c r="I351" s="162" t="s">
        <v>102</v>
      </c>
      <c r="J351" s="497"/>
    </row>
    <row r="352" spans="1:10" ht="15.75" x14ac:dyDescent="0.25">
      <c r="A352" s="116">
        <v>43150</v>
      </c>
      <c r="B352" s="131" t="s">
        <v>687</v>
      </c>
      <c r="C352" s="133" t="s">
        <v>163</v>
      </c>
      <c r="D352" s="304" t="s">
        <v>459</v>
      </c>
      <c r="E352" s="304">
        <v>2000</v>
      </c>
      <c r="F352" s="205">
        <f t="shared" si="15"/>
        <v>3.6375541086173655</v>
      </c>
      <c r="G352" s="206">
        <v>549.82000000000005</v>
      </c>
      <c r="H352" s="132" t="s">
        <v>33</v>
      </c>
      <c r="I352" s="162" t="s">
        <v>102</v>
      </c>
      <c r="J352" s="497"/>
    </row>
    <row r="353" spans="1:10" ht="15.75" x14ac:dyDescent="0.25">
      <c r="A353" s="116">
        <v>43150</v>
      </c>
      <c r="B353" s="131" t="s">
        <v>688</v>
      </c>
      <c r="C353" s="133" t="s">
        <v>163</v>
      </c>
      <c r="D353" s="304" t="s">
        <v>459</v>
      </c>
      <c r="E353" s="304">
        <v>1500</v>
      </c>
      <c r="F353" s="205">
        <f t="shared" si="15"/>
        <v>2.7281655814630241</v>
      </c>
      <c r="G353" s="206">
        <v>549.82000000000005</v>
      </c>
      <c r="H353" s="132" t="s">
        <v>33</v>
      </c>
      <c r="I353" s="162" t="s">
        <v>102</v>
      </c>
      <c r="J353" s="497"/>
    </row>
    <row r="354" spans="1:10" ht="15.75" x14ac:dyDescent="0.25">
      <c r="A354" s="116">
        <v>43150</v>
      </c>
      <c r="B354" s="131" t="s">
        <v>688</v>
      </c>
      <c r="C354" s="133" t="s">
        <v>163</v>
      </c>
      <c r="D354" s="304" t="s">
        <v>459</v>
      </c>
      <c r="E354" s="304">
        <v>2000</v>
      </c>
      <c r="F354" s="205">
        <f t="shared" si="15"/>
        <v>3.6375541086173655</v>
      </c>
      <c r="G354" s="206">
        <v>549.82000000000005</v>
      </c>
      <c r="H354" s="132" t="s">
        <v>33</v>
      </c>
      <c r="I354" s="162" t="s">
        <v>102</v>
      </c>
      <c r="J354" s="497"/>
    </row>
    <row r="355" spans="1:10" ht="15.75" x14ac:dyDescent="0.25">
      <c r="A355" s="116">
        <v>43150</v>
      </c>
      <c r="B355" s="131" t="s">
        <v>688</v>
      </c>
      <c r="C355" s="133" t="s">
        <v>163</v>
      </c>
      <c r="D355" s="304" t="s">
        <v>459</v>
      </c>
      <c r="E355" s="304">
        <v>1500</v>
      </c>
      <c r="F355" s="205">
        <f t="shared" si="15"/>
        <v>2.7281655814630241</v>
      </c>
      <c r="G355" s="206">
        <v>549.82000000000005</v>
      </c>
      <c r="H355" s="132" t="s">
        <v>33</v>
      </c>
      <c r="I355" s="162" t="s">
        <v>102</v>
      </c>
      <c r="J355" s="497"/>
    </row>
    <row r="356" spans="1:10" ht="15.75" x14ac:dyDescent="0.25">
      <c r="A356" s="116">
        <v>43151</v>
      </c>
      <c r="B356" s="131" t="s">
        <v>689</v>
      </c>
      <c r="C356" s="133" t="s">
        <v>163</v>
      </c>
      <c r="D356" s="304" t="s">
        <v>459</v>
      </c>
      <c r="E356" s="304">
        <v>2000</v>
      </c>
      <c r="F356" s="205">
        <f t="shared" si="15"/>
        <v>3.6375541086173655</v>
      </c>
      <c r="G356" s="206">
        <v>549.82000000000005</v>
      </c>
      <c r="H356" s="132" t="s">
        <v>33</v>
      </c>
      <c r="I356" s="162" t="s">
        <v>102</v>
      </c>
      <c r="J356" s="497"/>
    </row>
    <row r="357" spans="1:10" ht="15.75" x14ac:dyDescent="0.25">
      <c r="A357" s="386">
        <v>43159</v>
      </c>
      <c r="B357" s="131" t="s">
        <v>690</v>
      </c>
      <c r="C357" s="133" t="s">
        <v>163</v>
      </c>
      <c r="D357" s="304" t="s">
        <v>459</v>
      </c>
      <c r="E357" s="387">
        <v>2000</v>
      </c>
      <c r="F357" s="205">
        <f t="shared" si="15"/>
        <v>3.6375541086173655</v>
      </c>
      <c r="G357" s="206">
        <v>549.82000000000005</v>
      </c>
      <c r="H357" s="132" t="s">
        <v>33</v>
      </c>
      <c r="I357" s="162" t="s">
        <v>102</v>
      </c>
      <c r="J357" s="498"/>
    </row>
    <row r="358" spans="1:10" ht="15.75" x14ac:dyDescent="0.25">
      <c r="A358" s="116">
        <v>43133</v>
      </c>
      <c r="B358" s="131" t="s">
        <v>691</v>
      </c>
      <c r="C358" s="133" t="s">
        <v>163</v>
      </c>
      <c r="D358" s="304" t="s">
        <v>459</v>
      </c>
      <c r="E358" s="304">
        <v>2000</v>
      </c>
      <c r="F358" s="205">
        <f t="shared" si="15"/>
        <v>3.6375541086173655</v>
      </c>
      <c r="G358" s="206">
        <v>549.82000000000005</v>
      </c>
      <c r="H358" s="132" t="s">
        <v>39</v>
      </c>
      <c r="I358" s="162" t="s">
        <v>102</v>
      </c>
      <c r="J358" s="496" t="s">
        <v>692</v>
      </c>
    </row>
    <row r="359" spans="1:10" ht="15.75" x14ac:dyDescent="0.25">
      <c r="A359" s="116">
        <v>43133</v>
      </c>
      <c r="B359" s="131" t="s">
        <v>391</v>
      </c>
      <c r="C359" s="133" t="s">
        <v>163</v>
      </c>
      <c r="D359" s="304" t="s">
        <v>459</v>
      </c>
      <c r="E359" s="304">
        <v>4000</v>
      </c>
      <c r="F359" s="205">
        <f t="shared" si="15"/>
        <v>7.275108217234731</v>
      </c>
      <c r="G359" s="206">
        <v>549.82000000000005</v>
      </c>
      <c r="H359" s="132" t="s">
        <v>39</v>
      </c>
      <c r="I359" s="162" t="s">
        <v>102</v>
      </c>
      <c r="J359" s="497"/>
    </row>
    <row r="360" spans="1:10" ht="15.75" x14ac:dyDescent="0.25">
      <c r="A360" s="116">
        <v>43133</v>
      </c>
      <c r="B360" s="131" t="s">
        <v>391</v>
      </c>
      <c r="C360" s="133" t="s">
        <v>163</v>
      </c>
      <c r="D360" s="304" t="s">
        <v>459</v>
      </c>
      <c r="E360" s="304">
        <v>1500</v>
      </c>
      <c r="F360" s="205">
        <f t="shared" si="15"/>
        <v>2.7281655814630241</v>
      </c>
      <c r="G360" s="206">
        <v>549.82000000000005</v>
      </c>
      <c r="H360" s="132" t="s">
        <v>39</v>
      </c>
      <c r="I360" s="162" t="s">
        <v>102</v>
      </c>
      <c r="J360" s="497"/>
    </row>
    <row r="361" spans="1:10" ht="15.75" x14ac:dyDescent="0.25">
      <c r="A361" s="116">
        <v>43133</v>
      </c>
      <c r="B361" s="131" t="s">
        <v>391</v>
      </c>
      <c r="C361" s="133" t="s">
        <v>163</v>
      </c>
      <c r="D361" s="304" t="s">
        <v>459</v>
      </c>
      <c r="E361" s="304">
        <v>1500</v>
      </c>
      <c r="F361" s="205">
        <f t="shared" si="15"/>
        <v>2.7281655814630241</v>
      </c>
      <c r="G361" s="206">
        <v>549.82000000000005</v>
      </c>
      <c r="H361" s="132" t="s">
        <v>39</v>
      </c>
      <c r="I361" s="162" t="s">
        <v>102</v>
      </c>
      <c r="J361" s="497"/>
    </row>
    <row r="362" spans="1:10" ht="15.75" x14ac:dyDescent="0.25">
      <c r="A362" s="116">
        <v>43133</v>
      </c>
      <c r="B362" s="131" t="s">
        <v>391</v>
      </c>
      <c r="C362" s="133" t="s">
        <v>163</v>
      </c>
      <c r="D362" s="304" t="s">
        <v>459</v>
      </c>
      <c r="E362" s="304">
        <v>8000</v>
      </c>
      <c r="F362" s="205">
        <f t="shared" si="15"/>
        <v>14.550216434469462</v>
      </c>
      <c r="G362" s="206">
        <v>549.82000000000005</v>
      </c>
      <c r="H362" s="132" t="s">
        <v>39</v>
      </c>
      <c r="I362" s="162" t="s">
        <v>102</v>
      </c>
      <c r="J362" s="497"/>
    </row>
    <row r="363" spans="1:10" ht="15.75" x14ac:dyDescent="0.25">
      <c r="A363" s="116">
        <v>43133</v>
      </c>
      <c r="B363" s="131" t="s">
        <v>391</v>
      </c>
      <c r="C363" s="133" t="s">
        <v>163</v>
      </c>
      <c r="D363" s="304" t="s">
        <v>459</v>
      </c>
      <c r="E363" s="304">
        <v>5000</v>
      </c>
      <c r="F363" s="205">
        <f t="shared" si="15"/>
        <v>9.0938852715434138</v>
      </c>
      <c r="G363" s="206">
        <v>549.82000000000005</v>
      </c>
      <c r="H363" s="132" t="s">
        <v>39</v>
      </c>
      <c r="I363" s="162" t="s">
        <v>102</v>
      </c>
      <c r="J363" s="497"/>
    </row>
    <row r="364" spans="1:10" ht="15.75" x14ac:dyDescent="0.25">
      <c r="A364" s="158">
        <v>43133</v>
      </c>
      <c r="B364" s="131" t="s">
        <v>391</v>
      </c>
      <c r="C364" s="133" t="s">
        <v>163</v>
      </c>
      <c r="D364" s="304" t="s">
        <v>459</v>
      </c>
      <c r="E364" s="304">
        <v>1500</v>
      </c>
      <c r="F364" s="205">
        <f t="shared" si="15"/>
        <v>2.7281655814630241</v>
      </c>
      <c r="G364" s="206">
        <v>549.82000000000005</v>
      </c>
      <c r="H364" s="132" t="s">
        <v>39</v>
      </c>
      <c r="I364" s="162" t="s">
        <v>102</v>
      </c>
      <c r="J364" s="497"/>
    </row>
    <row r="365" spans="1:10" ht="15.75" x14ac:dyDescent="0.25">
      <c r="A365" s="116">
        <v>43133</v>
      </c>
      <c r="B365" s="131" t="s">
        <v>391</v>
      </c>
      <c r="C365" s="133" t="s">
        <v>163</v>
      </c>
      <c r="D365" s="304" t="s">
        <v>459</v>
      </c>
      <c r="E365" s="305">
        <v>2000</v>
      </c>
      <c r="F365" s="205">
        <f t="shared" si="15"/>
        <v>3.6375541086173655</v>
      </c>
      <c r="G365" s="206">
        <v>549.82000000000005</v>
      </c>
      <c r="H365" s="132" t="s">
        <v>39</v>
      </c>
      <c r="I365" s="162" t="s">
        <v>102</v>
      </c>
      <c r="J365" s="497"/>
    </row>
    <row r="366" spans="1:10" ht="15.75" x14ac:dyDescent="0.25">
      <c r="A366" s="116">
        <v>43133</v>
      </c>
      <c r="B366" s="131" t="s">
        <v>391</v>
      </c>
      <c r="C366" s="133" t="s">
        <v>163</v>
      </c>
      <c r="D366" s="304" t="s">
        <v>459</v>
      </c>
      <c r="E366" s="305">
        <v>8500</v>
      </c>
      <c r="F366" s="205">
        <f t="shared" si="15"/>
        <v>15.459604961623803</v>
      </c>
      <c r="G366" s="206">
        <v>549.82000000000005</v>
      </c>
      <c r="H366" s="132" t="s">
        <v>39</v>
      </c>
      <c r="I366" s="162" t="s">
        <v>102</v>
      </c>
      <c r="J366" s="497"/>
    </row>
    <row r="367" spans="1:10" ht="15.75" x14ac:dyDescent="0.25">
      <c r="A367" s="116">
        <v>43133</v>
      </c>
      <c r="B367" s="131" t="s">
        <v>391</v>
      </c>
      <c r="C367" s="133" t="s">
        <v>163</v>
      </c>
      <c r="D367" s="304" t="s">
        <v>459</v>
      </c>
      <c r="E367" s="305">
        <v>2000</v>
      </c>
      <c r="F367" s="205">
        <f t="shared" si="15"/>
        <v>3.6375541086173655</v>
      </c>
      <c r="G367" s="206">
        <v>549.82000000000005</v>
      </c>
      <c r="H367" s="132" t="s">
        <v>39</v>
      </c>
      <c r="I367" s="162" t="s">
        <v>102</v>
      </c>
      <c r="J367" s="497"/>
    </row>
    <row r="368" spans="1:10" ht="15.75" x14ac:dyDescent="0.25">
      <c r="A368" s="116">
        <v>43150</v>
      </c>
      <c r="B368" s="131" t="s">
        <v>687</v>
      </c>
      <c r="C368" s="133" t="s">
        <v>163</v>
      </c>
      <c r="D368" s="304" t="s">
        <v>459</v>
      </c>
      <c r="E368" s="304">
        <v>1000</v>
      </c>
      <c r="F368" s="205">
        <f t="shared" si="15"/>
        <v>1.8187770543086828</v>
      </c>
      <c r="G368" s="206">
        <v>549.82000000000005</v>
      </c>
      <c r="H368" s="132" t="s">
        <v>39</v>
      </c>
      <c r="I368" s="162" t="s">
        <v>102</v>
      </c>
      <c r="J368" s="497"/>
    </row>
    <row r="369" spans="1:10" ht="15.75" x14ac:dyDescent="0.25">
      <c r="A369" s="116">
        <v>43150</v>
      </c>
      <c r="B369" s="131" t="s">
        <v>687</v>
      </c>
      <c r="C369" s="133" t="s">
        <v>163</v>
      </c>
      <c r="D369" s="304" t="s">
        <v>459</v>
      </c>
      <c r="E369" s="304">
        <v>2000</v>
      </c>
      <c r="F369" s="205">
        <f t="shared" si="15"/>
        <v>3.6375541086173655</v>
      </c>
      <c r="G369" s="206">
        <v>549.82000000000005</v>
      </c>
      <c r="H369" s="132" t="s">
        <v>39</v>
      </c>
      <c r="I369" s="162" t="s">
        <v>102</v>
      </c>
      <c r="J369" s="497"/>
    </row>
    <row r="370" spans="1:10" ht="15.75" x14ac:dyDescent="0.25">
      <c r="A370" s="116">
        <v>43150</v>
      </c>
      <c r="B370" s="131" t="s">
        <v>687</v>
      </c>
      <c r="C370" s="133" t="s">
        <v>163</v>
      </c>
      <c r="D370" s="304" t="s">
        <v>459</v>
      </c>
      <c r="E370" s="304">
        <v>2000</v>
      </c>
      <c r="F370" s="205">
        <f t="shared" si="15"/>
        <v>3.6375541086173655</v>
      </c>
      <c r="G370" s="206">
        <v>549.82000000000005</v>
      </c>
      <c r="H370" s="132" t="s">
        <v>39</v>
      </c>
      <c r="I370" s="162" t="s">
        <v>102</v>
      </c>
      <c r="J370" s="497"/>
    </row>
    <row r="371" spans="1:10" ht="15.75" x14ac:dyDescent="0.25">
      <c r="A371" s="116">
        <v>43150</v>
      </c>
      <c r="B371" s="131" t="s">
        <v>688</v>
      </c>
      <c r="C371" s="133" t="s">
        <v>163</v>
      </c>
      <c r="D371" s="304" t="s">
        <v>459</v>
      </c>
      <c r="E371" s="304">
        <v>1500</v>
      </c>
      <c r="F371" s="205">
        <f t="shared" si="15"/>
        <v>2.7281655814630241</v>
      </c>
      <c r="G371" s="206">
        <v>549.82000000000005</v>
      </c>
      <c r="H371" s="132" t="s">
        <v>39</v>
      </c>
      <c r="I371" s="162" t="s">
        <v>102</v>
      </c>
      <c r="J371" s="497"/>
    </row>
    <row r="372" spans="1:10" ht="15.75" x14ac:dyDescent="0.25">
      <c r="A372" s="116">
        <v>43150</v>
      </c>
      <c r="B372" s="131" t="s">
        <v>688</v>
      </c>
      <c r="C372" s="133" t="s">
        <v>163</v>
      </c>
      <c r="D372" s="304" t="s">
        <v>459</v>
      </c>
      <c r="E372" s="304">
        <v>1500</v>
      </c>
      <c r="F372" s="205">
        <f t="shared" si="15"/>
        <v>2.7281655814630241</v>
      </c>
      <c r="G372" s="206">
        <v>549.82000000000005</v>
      </c>
      <c r="H372" s="132" t="s">
        <v>39</v>
      </c>
      <c r="I372" s="162" t="s">
        <v>102</v>
      </c>
      <c r="J372" s="497"/>
    </row>
    <row r="373" spans="1:10" ht="15.75" x14ac:dyDescent="0.25">
      <c r="A373" s="116">
        <v>43150</v>
      </c>
      <c r="B373" s="131" t="s">
        <v>688</v>
      </c>
      <c r="C373" s="133" t="s">
        <v>163</v>
      </c>
      <c r="D373" s="304" t="s">
        <v>459</v>
      </c>
      <c r="E373" s="304">
        <v>2000</v>
      </c>
      <c r="F373" s="205">
        <f t="shared" si="15"/>
        <v>3.6375541086173655</v>
      </c>
      <c r="G373" s="206">
        <v>549.82000000000005</v>
      </c>
      <c r="H373" s="132" t="s">
        <v>39</v>
      </c>
      <c r="I373" s="162" t="s">
        <v>102</v>
      </c>
      <c r="J373" s="497"/>
    </row>
    <row r="374" spans="1:10" ht="15.75" x14ac:dyDescent="0.25">
      <c r="A374" s="116">
        <v>43158</v>
      </c>
      <c r="B374" s="131" t="s">
        <v>693</v>
      </c>
      <c r="C374" s="133" t="s">
        <v>163</v>
      </c>
      <c r="D374" s="304" t="s">
        <v>459</v>
      </c>
      <c r="E374" s="304">
        <v>2000</v>
      </c>
      <c r="F374" s="205">
        <f t="shared" si="15"/>
        <v>3.6375541086173655</v>
      </c>
      <c r="G374" s="206">
        <v>549.82000000000005</v>
      </c>
      <c r="H374" s="132" t="s">
        <v>39</v>
      </c>
      <c r="I374" s="162" t="s">
        <v>102</v>
      </c>
      <c r="J374" s="497"/>
    </row>
    <row r="375" spans="1:10" ht="15.75" x14ac:dyDescent="0.25">
      <c r="A375" s="116">
        <v>43158</v>
      </c>
      <c r="B375" s="131" t="s">
        <v>693</v>
      </c>
      <c r="C375" s="133" t="s">
        <v>163</v>
      </c>
      <c r="D375" s="304" t="s">
        <v>459</v>
      </c>
      <c r="E375" s="304">
        <v>9500</v>
      </c>
      <c r="F375" s="205">
        <f t="shared" si="15"/>
        <v>17.278382015932486</v>
      </c>
      <c r="G375" s="206">
        <v>549.82000000000005</v>
      </c>
      <c r="H375" s="132" t="s">
        <v>39</v>
      </c>
      <c r="I375" s="162" t="s">
        <v>102</v>
      </c>
      <c r="J375" s="497"/>
    </row>
    <row r="376" spans="1:10" ht="15.75" x14ac:dyDescent="0.25">
      <c r="A376" s="116">
        <v>43158</v>
      </c>
      <c r="B376" s="131" t="s">
        <v>694</v>
      </c>
      <c r="C376" s="133" t="s">
        <v>163</v>
      </c>
      <c r="D376" s="304" t="s">
        <v>459</v>
      </c>
      <c r="E376" s="304">
        <v>2000</v>
      </c>
      <c r="F376" s="205">
        <f t="shared" si="15"/>
        <v>3.6375541086173655</v>
      </c>
      <c r="G376" s="206">
        <v>549.82000000000005</v>
      </c>
      <c r="H376" s="132" t="s">
        <v>39</v>
      </c>
      <c r="I376" s="162" t="s">
        <v>102</v>
      </c>
      <c r="J376" s="497"/>
    </row>
    <row r="377" spans="1:10" ht="15.75" x14ac:dyDescent="0.25">
      <c r="A377" s="116">
        <v>43158</v>
      </c>
      <c r="B377" s="131" t="s">
        <v>391</v>
      </c>
      <c r="C377" s="133" t="s">
        <v>163</v>
      </c>
      <c r="D377" s="304" t="s">
        <v>459</v>
      </c>
      <c r="E377" s="304">
        <v>2000</v>
      </c>
      <c r="F377" s="205">
        <f t="shared" si="15"/>
        <v>3.6375541086173655</v>
      </c>
      <c r="G377" s="206">
        <v>549.82000000000005</v>
      </c>
      <c r="H377" s="132" t="s">
        <v>39</v>
      </c>
      <c r="I377" s="162" t="s">
        <v>102</v>
      </c>
      <c r="J377" s="498"/>
    </row>
    <row r="378" spans="1:10" ht="15" customHeight="1" x14ac:dyDescent="0.25">
      <c r="A378" s="388">
        <v>43146</v>
      </c>
      <c r="B378" s="133" t="s">
        <v>695</v>
      </c>
      <c r="C378" s="133" t="s">
        <v>163</v>
      </c>
      <c r="D378" s="304" t="s">
        <v>25</v>
      </c>
      <c r="E378" s="389">
        <v>5000</v>
      </c>
      <c r="F378" s="354">
        <f t="shared" si="15"/>
        <v>9.5765260194211947</v>
      </c>
      <c r="G378" s="354">
        <v>522.11</v>
      </c>
      <c r="H378" s="115" t="s">
        <v>23</v>
      </c>
      <c r="I378" s="162" t="s">
        <v>103</v>
      </c>
      <c r="J378" s="496" t="s">
        <v>696</v>
      </c>
    </row>
    <row r="379" spans="1:10" ht="15" customHeight="1" x14ac:dyDescent="0.25">
      <c r="A379" s="388">
        <v>43146</v>
      </c>
      <c r="B379" s="133" t="s">
        <v>697</v>
      </c>
      <c r="C379" s="133" t="s">
        <v>163</v>
      </c>
      <c r="D379" s="304" t="s">
        <v>25</v>
      </c>
      <c r="E379" s="389">
        <v>10000</v>
      </c>
      <c r="F379" s="354">
        <f t="shared" si="15"/>
        <v>19.153052038842389</v>
      </c>
      <c r="G379" s="354">
        <v>522.11</v>
      </c>
      <c r="H379" s="115" t="s">
        <v>23</v>
      </c>
      <c r="I379" s="162" t="s">
        <v>103</v>
      </c>
      <c r="J379" s="497"/>
    </row>
    <row r="380" spans="1:10" ht="15" customHeight="1" x14ac:dyDescent="0.25">
      <c r="A380" s="390">
        <v>43147</v>
      </c>
      <c r="B380" s="131" t="s">
        <v>698</v>
      </c>
      <c r="C380" s="133" t="s">
        <v>163</v>
      </c>
      <c r="D380" s="304" t="s">
        <v>25</v>
      </c>
      <c r="E380" s="304">
        <v>1000</v>
      </c>
      <c r="F380" s="354">
        <f t="shared" si="15"/>
        <v>1.9153052038842389</v>
      </c>
      <c r="G380" s="354">
        <v>522.11</v>
      </c>
      <c r="H380" s="115" t="s">
        <v>23</v>
      </c>
      <c r="I380" s="162" t="s">
        <v>103</v>
      </c>
      <c r="J380" s="497"/>
    </row>
    <row r="381" spans="1:10" ht="15" customHeight="1" x14ac:dyDescent="0.25">
      <c r="A381" s="388">
        <v>43153</v>
      </c>
      <c r="B381" s="133" t="s">
        <v>699</v>
      </c>
      <c r="C381" s="133" t="s">
        <v>163</v>
      </c>
      <c r="D381" s="304" t="s">
        <v>25</v>
      </c>
      <c r="E381" s="389">
        <v>5000</v>
      </c>
      <c r="F381" s="354">
        <f t="shared" si="15"/>
        <v>9.5765260194211947</v>
      </c>
      <c r="G381" s="354">
        <v>522.11</v>
      </c>
      <c r="H381" s="115" t="s">
        <v>23</v>
      </c>
      <c r="I381" s="162" t="s">
        <v>103</v>
      </c>
      <c r="J381" s="497"/>
    </row>
    <row r="382" spans="1:10" ht="15" customHeight="1" x14ac:dyDescent="0.25">
      <c r="A382" s="388">
        <v>43153</v>
      </c>
      <c r="B382" s="133" t="s">
        <v>700</v>
      </c>
      <c r="C382" s="133" t="s">
        <v>163</v>
      </c>
      <c r="D382" s="304" t="s">
        <v>25</v>
      </c>
      <c r="E382" s="389">
        <v>4000</v>
      </c>
      <c r="F382" s="354">
        <f t="shared" si="15"/>
        <v>7.6612208155369554</v>
      </c>
      <c r="G382" s="354">
        <v>522.11</v>
      </c>
      <c r="H382" s="115" t="s">
        <v>23</v>
      </c>
      <c r="I382" s="162" t="s">
        <v>103</v>
      </c>
      <c r="J382" s="497"/>
    </row>
    <row r="383" spans="1:10" ht="15" customHeight="1" x14ac:dyDescent="0.25">
      <c r="A383" s="388">
        <v>43153</v>
      </c>
      <c r="B383" s="133" t="s">
        <v>701</v>
      </c>
      <c r="C383" s="133" t="s">
        <v>163</v>
      </c>
      <c r="D383" s="304" t="s">
        <v>25</v>
      </c>
      <c r="E383" s="389">
        <v>2000</v>
      </c>
      <c r="F383" s="354">
        <f t="shared" si="15"/>
        <v>3.8306104077684777</v>
      </c>
      <c r="G383" s="354">
        <v>522.11</v>
      </c>
      <c r="H383" s="115" t="s">
        <v>23</v>
      </c>
      <c r="I383" s="162" t="s">
        <v>103</v>
      </c>
      <c r="J383" s="497"/>
    </row>
    <row r="384" spans="1:10" ht="15" customHeight="1" x14ac:dyDescent="0.25">
      <c r="A384" s="116">
        <v>43159</v>
      </c>
      <c r="B384" s="131" t="s">
        <v>702</v>
      </c>
      <c r="C384" s="133" t="s">
        <v>163</v>
      </c>
      <c r="D384" s="304" t="s">
        <v>25</v>
      </c>
      <c r="E384" s="304">
        <v>6000</v>
      </c>
      <c r="F384" s="354">
        <f t="shared" si="15"/>
        <v>11.491831223305434</v>
      </c>
      <c r="G384" s="354">
        <v>522.11</v>
      </c>
      <c r="H384" s="132" t="s">
        <v>23</v>
      </c>
      <c r="I384" s="162" t="s">
        <v>103</v>
      </c>
      <c r="J384" s="498"/>
    </row>
    <row r="385" spans="1:10" ht="15" customHeight="1" x14ac:dyDescent="0.25">
      <c r="A385" s="388">
        <v>43144</v>
      </c>
      <c r="B385" s="133" t="s">
        <v>703</v>
      </c>
      <c r="C385" s="133" t="s">
        <v>163</v>
      </c>
      <c r="D385" s="304" t="s">
        <v>25</v>
      </c>
      <c r="E385" s="389">
        <v>4000</v>
      </c>
      <c r="F385" s="354">
        <f t="shared" si="15"/>
        <v>7.6612208155369554</v>
      </c>
      <c r="G385" s="354">
        <v>522.11</v>
      </c>
      <c r="H385" s="115" t="s">
        <v>478</v>
      </c>
      <c r="I385" s="162" t="s">
        <v>103</v>
      </c>
      <c r="J385" s="496" t="s">
        <v>704</v>
      </c>
    </row>
    <row r="386" spans="1:10" ht="15" customHeight="1" x14ac:dyDescent="0.25">
      <c r="A386" s="388">
        <v>43147</v>
      </c>
      <c r="B386" s="133" t="s">
        <v>705</v>
      </c>
      <c r="C386" s="133" t="s">
        <v>163</v>
      </c>
      <c r="D386" s="304" t="s">
        <v>25</v>
      </c>
      <c r="E386" s="389">
        <v>5000</v>
      </c>
      <c r="F386" s="354">
        <f t="shared" si="15"/>
        <v>9.5765260194211947</v>
      </c>
      <c r="G386" s="354">
        <v>522.11</v>
      </c>
      <c r="H386" s="115" t="s">
        <v>478</v>
      </c>
      <c r="I386" s="162" t="s">
        <v>103</v>
      </c>
      <c r="J386" s="497"/>
    </row>
    <row r="387" spans="1:10" ht="15" customHeight="1" x14ac:dyDescent="0.25">
      <c r="A387" s="388">
        <v>43147</v>
      </c>
      <c r="B387" s="133" t="s">
        <v>706</v>
      </c>
      <c r="C387" s="133" t="s">
        <v>163</v>
      </c>
      <c r="D387" s="304" t="s">
        <v>25</v>
      </c>
      <c r="E387" s="389">
        <v>45000</v>
      </c>
      <c r="F387" s="354">
        <f t="shared" si="15"/>
        <v>86.188734174790753</v>
      </c>
      <c r="G387" s="354">
        <v>522.11</v>
      </c>
      <c r="H387" s="115" t="s">
        <v>478</v>
      </c>
      <c r="I387" s="162" t="s">
        <v>103</v>
      </c>
      <c r="J387" s="497"/>
    </row>
    <row r="388" spans="1:10" ht="15" customHeight="1" x14ac:dyDescent="0.25">
      <c r="A388" s="116">
        <v>43158</v>
      </c>
      <c r="B388" s="131" t="s">
        <v>707</v>
      </c>
      <c r="C388" s="133" t="s">
        <v>163</v>
      </c>
      <c r="D388" s="304" t="s">
        <v>25</v>
      </c>
      <c r="E388" s="304">
        <v>9930</v>
      </c>
      <c r="F388" s="354">
        <f t="shared" si="15"/>
        <v>19.018980674570493</v>
      </c>
      <c r="G388" s="354">
        <v>522.11</v>
      </c>
      <c r="H388" s="131" t="s">
        <v>478</v>
      </c>
      <c r="I388" s="162" t="s">
        <v>103</v>
      </c>
      <c r="J388" s="498"/>
    </row>
    <row r="389" spans="1:10" ht="15" customHeight="1" x14ac:dyDescent="0.25">
      <c r="A389" s="116">
        <v>43133</v>
      </c>
      <c r="B389" s="131" t="s">
        <v>410</v>
      </c>
      <c r="C389" s="133" t="s">
        <v>163</v>
      </c>
      <c r="D389" s="304" t="s">
        <v>158</v>
      </c>
      <c r="E389" s="304">
        <v>10000</v>
      </c>
      <c r="F389" s="205">
        <f t="shared" si="15"/>
        <v>18.187770543086828</v>
      </c>
      <c r="G389" s="206">
        <v>549.82000000000005</v>
      </c>
      <c r="H389" s="132" t="s">
        <v>168</v>
      </c>
      <c r="I389" s="162" t="s">
        <v>102</v>
      </c>
      <c r="J389" s="496" t="s">
        <v>708</v>
      </c>
    </row>
    <row r="390" spans="1:10" ht="15" customHeight="1" x14ac:dyDescent="0.25">
      <c r="A390" s="158">
        <v>43136</v>
      </c>
      <c r="B390" s="131" t="s">
        <v>709</v>
      </c>
      <c r="C390" s="133" t="s">
        <v>163</v>
      </c>
      <c r="D390" s="304" t="s">
        <v>158</v>
      </c>
      <c r="E390" s="305">
        <v>2000</v>
      </c>
      <c r="F390" s="205">
        <f t="shared" si="15"/>
        <v>3.6375541086173655</v>
      </c>
      <c r="G390" s="206">
        <v>549.82000000000005</v>
      </c>
      <c r="H390" s="132" t="s">
        <v>168</v>
      </c>
      <c r="I390" s="162" t="s">
        <v>102</v>
      </c>
      <c r="J390" s="497"/>
    </row>
    <row r="391" spans="1:10" ht="15" customHeight="1" x14ac:dyDescent="0.25">
      <c r="A391" s="116">
        <v>43136</v>
      </c>
      <c r="B391" s="131" t="s">
        <v>710</v>
      </c>
      <c r="C391" s="133" t="s">
        <v>163</v>
      </c>
      <c r="D391" s="304" t="s">
        <v>158</v>
      </c>
      <c r="E391" s="305">
        <v>1000</v>
      </c>
      <c r="F391" s="205">
        <f t="shared" si="15"/>
        <v>1.8187770543086828</v>
      </c>
      <c r="G391" s="206">
        <v>549.82000000000005</v>
      </c>
      <c r="H391" s="132" t="s">
        <v>168</v>
      </c>
      <c r="I391" s="162" t="s">
        <v>102</v>
      </c>
      <c r="J391" s="497"/>
    </row>
    <row r="392" spans="1:10" ht="15" customHeight="1" x14ac:dyDescent="0.25">
      <c r="A392" s="158">
        <v>43136</v>
      </c>
      <c r="B392" s="131" t="s">
        <v>711</v>
      </c>
      <c r="C392" s="133" t="s">
        <v>163</v>
      </c>
      <c r="D392" s="304" t="s">
        <v>158</v>
      </c>
      <c r="E392" s="305">
        <v>1000</v>
      </c>
      <c r="F392" s="205">
        <f t="shared" si="15"/>
        <v>1.8187770543086828</v>
      </c>
      <c r="G392" s="206">
        <v>549.82000000000005</v>
      </c>
      <c r="H392" s="132" t="s">
        <v>168</v>
      </c>
      <c r="I392" s="162" t="s">
        <v>102</v>
      </c>
      <c r="J392" s="497"/>
    </row>
    <row r="393" spans="1:10" ht="15" customHeight="1" x14ac:dyDescent="0.25">
      <c r="A393" s="116">
        <v>43136</v>
      </c>
      <c r="B393" s="131" t="s">
        <v>712</v>
      </c>
      <c r="C393" s="133" t="s">
        <v>163</v>
      </c>
      <c r="D393" s="304" t="s">
        <v>158</v>
      </c>
      <c r="E393" s="304">
        <v>2000</v>
      </c>
      <c r="F393" s="205">
        <f t="shared" si="15"/>
        <v>3.6375541086173655</v>
      </c>
      <c r="G393" s="206">
        <v>549.82000000000005</v>
      </c>
      <c r="H393" s="132" t="s">
        <v>168</v>
      </c>
      <c r="I393" s="162" t="s">
        <v>102</v>
      </c>
      <c r="J393" s="497"/>
    </row>
    <row r="394" spans="1:10" ht="15.75" x14ac:dyDescent="0.25">
      <c r="A394" s="116">
        <v>43143</v>
      </c>
      <c r="B394" s="131" t="s">
        <v>410</v>
      </c>
      <c r="C394" s="133" t="s">
        <v>163</v>
      </c>
      <c r="D394" s="304" t="s">
        <v>158</v>
      </c>
      <c r="E394" s="304">
        <v>10000</v>
      </c>
      <c r="F394" s="205">
        <f t="shared" si="15"/>
        <v>18.187770543086828</v>
      </c>
      <c r="G394" s="206">
        <v>549.82000000000005</v>
      </c>
      <c r="H394" s="132" t="s">
        <v>168</v>
      </c>
      <c r="I394" s="162" t="s">
        <v>102</v>
      </c>
      <c r="J394" s="497"/>
    </row>
    <row r="395" spans="1:10" ht="15.75" x14ac:dyDescent="0.25">
      <c r="A395" s="116">
        <v>43143</v>
      </c>
      <c r="B395" s="131" t="s">
        <v>713</v>
      </c>
      <c r="C395" s="133" t="s">
        <v>163</v>
      </c>
      <c r="D395" s="304" t="s">
        <v>158</v>
      </c>
      <c r="E395" s="304">
        <v>4000</v>
      </c>
      <c r="F395" s="205">
        <f t="shared" si="15"/>
        <v>7.275108217234731</v>
      </c>
      <c r="G395" s="206">
        <v>549.82000000000005</v>
      </c>
      <c r="H395" s="132" t="s">
        <v>168</v>
      </c>
      <c r="I395" s="162" t="s">
        <v>102</v>
      </c>
      <c r="J395" s="497"/>
    </row>
    <row r="396" spans="1:10" ht="15.75" x14ac:dyDescent="0.25">
      <c r="A396" s="116">
        <v>43144</v>
      </c>
      <c r="B396" s="131" t="s">
        <v>714</v>
      </c>
      <c r="C396" s="133" t="s">
        <v>163</v>
      </c>
      <c r="D396" s="304" t="s">
        <v>158</v>
      </c>
      <c r="E396" s="304">
        <v>2000</v>
      </c>
      <c r="F396" s="205">
        <f t="shared" si="15"/>
        <v>3.6375541086173655</v>
      </c>
      <c r="G396" s="206">
        <v>549.82000000000005</v>
      </c>
      <c r="H396" s="132" t="s">
        <v>168</v>
      </c>
      <c r="I396" s="162" t="s">
        <v>102</v>
      </c>
      <c r="J396" s="497"/>
    </row>
    <row r="397" spans="1:10" ht="15.75" x14ac:dyDescent="0.25">
      <c r="A397" s="116">
        <v>43144</v>
      </c>
      <c r="B397" s="131" t="s">
        <v>715</v>
      </c>
      <c r="C397" s="133" t="s">
        <v>163</v>
      </c>
      <c r="D397" s="304" t="s">
        <v>158</v>
      </c>
      <c r="E397" s="304">
        <v>3000</v>
      </c>
      <c r="F397" s="205">
        <f t="shared" ref="F397:F455" si="16">E397/G397</f>
        <v>5.4563311629260483</v>
      </c>
      <c r="G397" s="206">
        <v>549.82000000000005</v>
      </c>
      <c r="H397" s="132" t="s">
        <v>168</v>
      </c>
      <c r="I397" s="162" t="s">
        <v>102</v>
      </c>
      <c r="J397" s="497"/>
    </row>
    <row r="398" spans="1:10" ht="15.75" x14ac:dyDescent="0.25">
      <c r="A398" s="116">
        <v>43145</v>
      </c>
      <c r="B398" s="131" t="s">
        <v>716</v>
      </c>
      <c r="C398" s="133" t="s">
        <v>163</v>
      </c>
      <c r="D398" s="304" t="s">
        <v>158</v>
      </c>
      <c r="E398" s="304">
        <v>1000</v>
      </c>
      <c r="F398" s="205">
        <f t="shared" si="16"/>
        <v>1.8187770543086828</v>
      </c>
      <c r="G398" s="206">
        <v>549.82000000000005</v>
      </c>
      <c r="H398" s="132" t="s">
        <v>168</v>
      </c>
      <c r="I398" s="162" t="s">
        <v>102</v>
      </c>
      <c r="J398" s="497"/>
    </row>
    <row r="399" spans="1:10" ht="15.75" x14ac:dyDescent="0.25">
      <c r="A399" s="116">
        <v>43150</v>
      </c>
      <c r="B399" s="131" t="s">
        <v>410</v>
      </c>
      <c r="C399" s="133" t="s">
        <v>163</v>
      </c>
      <c r="D399" s="304" t="s">
        <v>158</v>
      </c>
      <c r="E399" s="304">
        <v>10000</v>
      </c>
      <c r="F399" s="205">
        <f t="shared" si="16"/>
        <v>18.187770543086828</v>
      </c>
      <c r="G399" s="206">
        <v>549.82000000000005</v>
      </c>
      <c r="H399" s="132" t="s">
        <v>168</v>
      </c>
      <c r="I399" s="162" t="s">
        <v>102</v>
      </c>
      <c r="J399" s="497"/>
    </row>
    <row r="400" spans="1:10" ht="15.75" x14ac:dyDescent="0.25">
      <c r="A400" s="116">
        <v>43151</v>
      </c>
      <c r="B400" s="131" t="s">
        <v>717</v>
      </c>
      <c r="C400" s="133" t="s">
        <v>163</v>
      </c>
      <c r="D400" s="304" t="s">
        <v>158</v>
      </c>
      <c r="E400" s="304">
        <v>1500</v>
      </c>
      <c r="F400" s="205">
        <f t="shared" si="16"/>
        <v>2.7281655814630241</v>
      </c>
      <c r="G400" s="206">
        <v>549.82000000000005</v>
      </c>
      <c r="H400" s="132" t="s">
        <v>168</v>
      </c>
      <c r="I400" s="162" t="s">
        <v>102</v>
      </c>
      <c r="J400" s="497"/>
    </row>
    <row r="401" spans="1:10" ht="15.75" x14ac:dyDescent="0.25">
      <c r="A401" s="116">
        <v>43151</v>
      </c>
      <c r="B401" s="131" t="s">
        <v>433</v>
      </c>
      <c r="C401" s="133" t="s">
        <v>163</v>
      </c>
      <c r="D401" s="304" t="s">
        <v>158</v>
      </c>
      <c r="E401" s="304">
        <v>1500</v>
      </c>
      <c r="F401" s="205">
        <f t="shared" si="16"/>
        <v>2.7281655814630241</v>
      </c>
      <c r="G401" s="206">
        <v>549.82000000000005</v>
      </c>
      <c r="H401" s="132" t="s">
        <v>168</v>
      </c>
      <c r="I401" s="162" t="s">
        <v>102</v>
      </c>
      <c r="J401" s="497"/>
    </row>
    <row r="402" spans="1:10" ht="15.75" x14ac:dyDescent="0.25">
      <c r="A402" s="116">
        <v>43151</v>
      </c>
      <c r="B402" s="131" t="s">
        <v>718</v>
      </c>
      <c r="C402" s="133" t="s">
        <v>163</v>
      </c>
      <c r="D402" s="304" t="s">
        <v>158</v>
      </c>
      <c r="E402" s="304">
        <v>1000</v>
      </c>
      <c r="F402" s="205">
        <f t="shared" si="16"/>
        <v>1.8187770543086828</v>
      </c>
      <c r="G402" s="206">
        <v>549.82000000000005</v>
      </c>
      <c r="H402" s="132" t="s">
        <v>168</v>
      </c>
      <c r="I402" s="162" t="s">
        <v>102</v>
      </c>
      <c r="J402" s="497"/>
    </row>
    <row r="403" spans="1:10" ht="15.75" x14ac:dyDescent="0.25">
      <c r="A403" s="116">
        <v>43157</v>
      </c>
      <c r="B403" s="131" t="s">
        <v>410</v>
      </c>
      <c r="C403" s="133" t="s">
        <v>163</v>
      </c>
      <c r="D403" s="304" t="s">
        <v>158</v>
      </c>
      <c r="E403" s="304">
        <v>10000</v>
      </c>
      <c r="F403" s="205">
        <f t="shared" si="16"/>
        <v>18.187770543086828</v>
      </c>
      <c r="G403" s="206">
        <v>549.82000000000005</v>
      </c>
      <c r="H403" s="132" t="s">
        <v>168</v>
      </c>
      <c r="I403" s="162" t="s">
        <v>102</v>
      </c>
      <c r="J403" s="497"/>
    </row>
    <row r="404" spans="1:10" ht="15.75" x14ac:dyDescent="0.25">
      <c r="A404" s="116">
        <v>43157</v>
      </c>
      <c r="B404" s="131" t="s">
        <v>719</v>
      </c>
      <c r="C404" s="133" t="s">
        <v>163</v>
      </c>
      <c r="D404" s="304" t="s">
        <v>158</v>
      </c>
      <c r="E404" s="304">
        <v>2000</v>
      </c>
      <c r="F404" s="205">
        <f t="shared" si="16"/>
        <v>3.6375541086173655</v>
      </c>
      <c r="G404" s="206">
        <v>549.82000000000005</v>
      </c>
      <c r="H404" s="132" t="s">
        <v>168</v>
      </c>
      <c r="I404" s="162" t="s">
        <v>102</v>
      </c>
      <c r="J404" s="497"/>
    </row>
    <row r="405" spans="1:10" ht="15.75" x14ac:dyDescent="0.25">
      <c r="A405" s="388">
        <v>43158</v>
      </c>
      <c r="B405" s="133" t="s">
        <v>720</v>
      </c>
      <c r="C405" s="133" t="s">
        <v>163</v>
      </c>
      <c r="D405" s="304" t="s">
        <v>158</v>
      </c>
      <c r="E405" s="389">
        <v>4000</v>
      </c>
      <c r="F405" s="205">
        <f t="shared" si="16"/>
        <v>7.275108217234731</v>
      </c>
      <c r="G405" s="206">
        <v>549.82000000000005</v>
      </c>
      <c r="H405" s="115" t="s">
        <v>168</v>
      </c>
      <c r="I405" s="162" t="s">
        <v>102</v>
      </c>
      <c r="J405" s="498"/>
    </row>
    <row r="406" spans="1:10" ht="15.75" x14ac:dyDescent="0.25">
      <c r="A406" s="116">
        <v>43133</v>
      </c>
      <c r="B406" s="131" t="s">
        <v>721</v>
      </c>
      <c r="C406" s="133" t="s">
        <v>163</v>
      </c>
      <c r="D406" s="304" t="s">
        <v>158</v>
      </c>
      <c r="E406" s="304">
        <v>2000</v>
      </c>
      <c r="F406" s="205">
        <f t="shared" si="16"/>
        <v>3.6375541086173655</v>
      </c>
      <c r="G406" s="206">
        <v>549.82000000000005</v>
      </c>
      <c r="H406" s="132" t="s">
        <v>452</v>
      </c>
      <c r="I406" s="162" t="s">
        <v>102</v>
      </c>
      <c r="J406" s="496" t="s">
        <v>722</v>
      </c>
    </row>
    <row r="407" spans="1:10" ht="15.75" x14ac:dyDescent="0.25">
      <c r="A407" s="116">
        <v>43136</v>
      </c>
      <c r="B407" s="131" t="s">
        <v>723</v>
      </c>
      <c r="C407" s="133" t="s">
        <v>163</v>
      </c>
      <c r="D407" s="304" t="s">
        <v>158</v>
      </c>
      <c r="E407" s="305">
        <v>1000</v>
      </c>
      <c r="F407" s="205">
        <f t="shared" si="16"/>
        <v>1.8187770543086828</v>
      </c>
      <c r="G407" s="206">
        <v>549.82000000000005</v>
      </c>
      <c r="H407" s="132" t="s">
        <v>452</v>
      </c>
      <c r="I407" s="162" t="s">
        <v>102</v>
      </c>
      <c r="J407" s="497"/>
    </row>
    <row r="408" spans="1:10" ht="15.75" x14ac:dyDescent="0.25">
      <c r="A408" s="116">
        <v>43136</v>
      </c>
      <c r="B408" s="131" t="s">
        <v>724</v>
      </c>
      <c r="C408" s="133" t="s">
        <v>163</v>
      </c>
      <c r="D408" s="304" t="s">
        <v>158</v>
      </c>
      <c r="E408" s="305">
        <v>1500</v>
      </c>
      <c r="F408" s="205">
        <f t="shared" si="16"/>
        <v>2.7281655814630241</v>
      </c>
      <c r="G408" s="206">
        <v>549.82000000000005</v>
      </c>
      <c r="H408" s="132" t="s">
        <v>452</v>
      </c>
      <c r="I408" s="162" t="s">
        <v>102</v>
      </c>
      <c r="J408" s="497"/>
    </row>
    <row r="409" spans="1:10" ht="15.75" x14ac:dyDescent="0.25">
      <c r="A409" s="116">
        <v>43136</v>
      </c>
      <c r="B409" s="131" t="s">
        <v>725</v>
      </c>
      <c r="C409" s="133" t="s">
        <v>163</v>
      </c>
      <c r="D409" s="304" t="s">
        <v>158</v>
      </c>
      <c r="E409" s="305">
        <v>1500</v>
      </c>
      <c r="F409" s="205">
        <f t="shared" si="16"/>
        <v>2.7281655814630241</v>
      </c>
      <c r="G409" s="206">
        <v>549.82000000000005</v>
      </c>
      <c r="H409" s="132" t="s">
        <v>452</v>
      </c>
      <c r="I409" s="162" t="s">
        <v>102</v>
      </c>
      <c r="J409" s="497"/>
    </row>
    <row r="410" spans="1:10" ht="15.75" x14ac:dyDescent="0.25">
      <c r="A410" s="116">
        <v>43136</v>
      </c>
      <c r="B410" s="131" t="s">
        <v>726</v>
      </c>
      <c r="C410" s="133" t="s">
        <v>163</v>
      </c>
      <c r="D410" s="304" t="s">
        <v>158</v>
      </c>
      <c r="E410" s="305">
        <v>2000</v>
      </c>
      <c r="F410" s="205">
        <f t="shared" si="16"/>
        <v>3.6375541086173655</v>
      </c>
      <c r="G410" s="206">
        <v>549.82000000000005</v>
      </c>
      <c r="H410" s="132" t="s">
        <v>452</v>
      </c>
      <c r="I410" s="162" t="s">
        <v>102</v>
      </c>
      <c r="J410" s="497"/>
    </row>
    <row r="411" spans="1:10" ht="15.75" x14ac:dyDescent="0.25">
      <c r="A411" s="158">
        <v>43137</v>
      </c>
      <c r="B411" s="131" t="s">
        <v>727</v>
      </c>
      <c r="C411" s="133" t="s">
        <v>163</v>
      </c>
      <c r="D411" s="304" t="s">
        <v>158</v>
      </c>
      <c r="E411" s="304">
        <v>1000</v>
      </c>
      <c r="F411" s="205">
        <f t="shared" si="16"/>
        <v>1.8187770543086828</v>
      </c>
      <c r="G411" s="206">
        <v>549.82000000000005</v>
      </c>
      <c r="H411" s="132" t="s">
        <v>452</v>
      </c>
      <c r="I411" s="162" t="s">
        <v>102</v>
      </c>
      <c r="J411" s="497"/>
    </row>
    <row r="412" spans="1:10" ht="15.75" x14ac:dyDescent="0.25">
      <c r="A412" s="158">
        <v>43137</v>
      </c>
      <c r="B412" s="131" t="s">
        <v>728</v>
      </c>
      <c r="C412" s="133" t="s">
        <v>163</v>
      </c>
      <c r="D412" s="304" t="s">
        <v>158</v>
      </c>
      <c r="E412" s="304">
        <v>1500</v>
      </c>
      <c r="F412" s="205">
        <f t="shared" si="16"/>
        <v>2.7281655814630241</v>
      </c>
      <c r="G412" s="206">
        <v>549.82000000000005</v>
      </c>
      <c r="H412" s="132" t="s">
        <v>452</v>
      </c>
      <c r="I412" s="162" t="s">
        <v>102</v>
      </c>
      <c r="J412" s="497"/>
    </row>
    <row r="413" spans="1:10" ht="15.75" x14ac:dyDescent="0.25">
      <c r="A413" s="116">
        <v>43137</v>
      </c>
      <c r="B413" s="131" t="s">
        <v>729</v>
      </c>
      <c r="C413" s="133" t="s">
        <v>163</v>
      </c>
      <c r="D413" s="304" t="s">
        <v>158</v>
      </c>
      <c r="E413" s="304">
        <v>100</v>
      </c>
      <c r="F413" s="205">
        <f t="shared" si="16"/>
        <v>0.18187770543086826</v>
      </c>
      <c r="G413" s="206">
        <v>549.82000000000005</v>
      </c>
      <c r="H413" s="132" t="s">
        <v>452</v>
      </c>
      <c r="I413" s="162" t="s">
        <v>102</v>
      </c>
      <c r="J413" s="497"/>
    </row>
    <row r="414" spans="1:10" ht="15.75" x14ac:dyDescent="0.25">
      <c r="A414" s="116">
        <v>43138</v>
      </c>
      <c r="B414" s="131" t="s">
        <v>730</v>
      </c>
      <c r="C414" s="133" t="s">
        <v>163</v>
      </c>
      <c r="D414" s="304" t="s">
        <v>158</v>
      </c>
      <c r="E414" s="304">
        <v>2000</v>
      </c>
      <c r="F414" s="205">
        <f t="shared" si="16"/>
        <v>3.6375541086173655</v>
      </c>
      <c r="G414" s="206">
        <v>549.82000000000005</v>
      </c>
      <c r="H414" s="132" t="s">
        <v>452</v>
      </c>
      <c r="I414" s="162" t="s">
        <v>102</v>
      </c>
      <c r="J414" s="497"/>
    </row>
    <row r="415" spans="1:10" ht="15.75" x14ac:dyDescent="0.25">
      <c r="A415" s="116">
        <v>43139</v>
      </c>
      <c r="B415" s="131" t="s">
        <v>731</v>
      </c>
      <c r="C415" s="133" t="s">
        <v>163</v>
      </c>
      <c r="D415" s="304" t="s">
        <v>158</v>
      </c>
      <c r="E415" s="304">
        <v>2000</v>
      </c>
      <c r="F415" s="205">
        <f t="shared" si="16"/>
        <v>3.6375541086173655</v>
      </c>
      <c r="G415" s="206">
        <v>549.82000000000005</v>
      </c>
      <c r="H415" s="132" t="s">
        <v>452</v>
      </c>
      <c r="I415" s="162" t="s">
        <v>102</v>
      </c>
      <c r="J415" s="497"/>
    </row>
    <row r="416" spans="1:10" ht="15.75" x14ac:dyDescent="0.25">
      <c r="A416" s="116">
        <v>43139</v>
      </c>
      <c r="B416" s="131" t="s">
        <v>448</v>
      </c>
      <c r="C416" s="133" t="s">
        <v>163</v>
      </c>
      <c r="D416" s="304" t="s">
        <v>158</v>
      </c>
      <c r="E416" s="304">
        <v>2000</v>
      </c>
      <c r="F416" s="205">
        <f t="shared" si="16"/>
        <v>3.6375541086173655</v>
      </c>
      <c r="G416" s="206">
        <v>549.82000000000005</v>
      </c>
      <c r="H416" s="391" t="s">
        <v>452</v>
      </c>
      <c r="I416" s="162" t="s">
        <v>102</v>
      </c>
      <c r="J416" s="497"/>
    </row>
    <row r="417" spans="1:10" ht="15.75" x14ac:dyDescent="0.25">
      <c r="A417" s="116">
        <v>43139</v>
      </c>
      <c r="B417" s="131" t="s">
        <v>732</v>
      </c>
      <c r="C417" s="133" t="s">
        <v>163</v>
      </c>
      <c r="D417" s="304" t="s">
        <v>158</v>
      </c>
      <c r="E417" s="304">
        <v>1000</v>
      </c>
      <c r="F417" s="205">
        <f t="shared" si="16"/>
        <v>1.8187770543086828</v>
      </c>
      <c r="G417" s="206">
        <v>549.82000000000005</v>
      </c>
      <c r="H417" s="132" t="s">
        <v>452</v>
      </c>
      <c r="I417" s="162" t="s">
        <v>102</v>
      </c>
      <c r="J417" s="497"/>
    </row>
    <row r="418" spans="1:10" ht="15.75" x14ac:dyDescent="0.25">
      <c r="A418" s="116">
        <v>43139</v>
      </c>
      <c r="B418" s="117" t="s">
        <v>733</v>
      </c>
      <c r="C418" s="133" t="s">
        <v>163</v>
      </c>
      <c r="D418" s="304" t="s">
        <v>158</v>
      </c>
      <c r="E418" s="304">
        <v>1500</v>
      </c>
      <c r="F418" s="205">
        <f t="shared" si="16"/>
        <v>2.7281655814630241</v>
      </c>
      <c r="G418" s="206">
        <v>549.82000000000005</v>
      </c>
      <c r="H418" s="132" t="s">
        <v>452</v>
      </c>
      <c r="I418" s="162" t="s">
        <v>102</v>
      </c>
      <c r="J418" s="497"/>
    </row>
    <row r="419" spans="1:10" ht="15.75" x14ac:dyDescent="0.25">
      <c r="A419" s="116">
        <v>43144</v>
      </c>
      <c r="B419" s="131" t="s">
        <v>734</v>
      </c>
      <c r="C419" s="133" t="s">
        <v>163</v>
      </c>
      <c r="D419" s="304" t="s">
        <v>158</v>
      </c>
      <c r="E419" s="304">
        <v>1500</v>
      </c>
      <c r="F419" s="205">
        <f t="shared" si="16"/>
        <v>2.7281655814630241</v>
      </c>
      <c r="G419" s="206">
        <v>549.82000000000005</v>
      </c>
      <c r="H419" s="132" t="s">
        <v>452</v>
      </c>
      <c r="I419" s="162" t="s">
        <v>102</v>
      </c>
      <c r="J419" s="497"/>
    </row>
    <row r="420" spans="1:10" ht="15.75" x14ac:dyDescent="0.25">
      <c r="A420" s="116">
        <v>43144</v>
      </c>
      <c r="B420" s="131" t="s">
        <v>735</v>
      </c>
      <c r="C420" s="133" t="s">
        <v>163</v>
      </c>
      <c r="D420" s="304" t="s">
        <v>158</v>
      </c>
      <c r="E420" s="304">
        <v>1000</v>
      </c>
      <c r="F420" s="205">
        <f t="shared" si="16"/>
        <v>1.8187770543086828</v>
      </c>
      <c r="G420" s="206">
        <v>549.82000000000005</v>
      </c>
      <c r="H420" s="132" t="s">
        <v>452</v>
      </c>
      <c r="I420" s="162" t="s">
        <v>102</v>
      </c>
      <c r="J420" s="497"/>
    </row>
    <row r="421" spans="1:10" ht="15.75" x14ac:dyDescent="0.25">
      <c r="A421" s="116">
        <v>43144</v>
      </c>
      <c r="B421" s="131" t="s">
        <v>736</v>
      </c>
      <c r="C421" s="133" t="s">
        <v>163</v>
      </c>
      <c r="D421" s="304" t="s">
        <v>158</v>
      </c>
      <c r="E421" s="304">
        <v>1500</v>
      </c>
      <c r="F421" s="205">
        <f t="shared" si="16"/>
        <v>2.7281655814630241</v>
      </c>
      <c r="G421" s="206">
        <v>549.82000000000005</v>
      </c>
      <c r="H421" s="132" t="s">
        <v>452</v>
      </c>
      <c r="I421" s="162" t="s">
        <v>102</v>
      </c>
      <c r="J421" s="497"/>
    </row>
    <row r="422" spans="1:10" ht="15.75" x14ac:dyDescent="0.25">
      <c r="A422" s="116">
        <v>43144</v>
      </c>
      <c r="B422" s="131" t="s">
        <v>737</v>
      </c>
      <c r="C422" s="133" t="s">
        <v>163</v>
      </c>
      <c r="D422" s="304" t="s">
        <v>158</v>
      </c>
      <c r="E422" s="304">
        <v>1000</v>
      </c>
      <c r="F422" s="205">
        <f t="shared" si="16"/>
        <v>1.8187770543086828</v>
      </c>
      <c r="G422" s="206">
        <v>549.82000000000005</v>
      </c>
      <c r="H422" s="132" t="s">
        <v>452</v>
      </c>
      <c r="I422" s="162" t="s">
        <v>102</v>
      </c>
      <c r="J422" s="497"/>
    </row>
    <row r="423" spans="1:10" ht="15.75" x14ac:dyDescent="0.25">
      <c r="A423" s="116">
        <v>43147</v>
      </c>
      <c r="B423" s="131" t="s">
        <v>738</v>
      </c>
      <c r="C423" s="133" t="s">
        <v>163</v>
      </c>
      <c r="D423" s="304" t="s">
        <v>158</v>
      </c>
      <c r="E423" s="304">
        <v>1500</v>
      </c>
      <c r="F423" s="205">
        <f t="shared" si="16"/>
        <v>2.7281655814630241</v>
      </c>
      <c r="G423" s="206">
        <v>549.82000000000005</v>
      </c>
      <c r="H423" s="132" t="s">
        <v>452</v>
      </c>
      <c r="I423" s="162" t="s">
        <v>102</v>
      </c>
      <c r="J423" s="497"/>
    </row>
    <row r="424" spans="1:10" ht="15.75" x14ac:dyDescent="0.25">
      <c r="A424" s="158">
        <v>43147</v>
      </c>
      <c r="B424" s="131" t="s">
        <v>739</v>
      </c>
      <c r="C424" s="133" t="s">
        <v>163</v>
      </c>
      <c r="D424" s="304" t="s">
        <v>158</v>
      </c>
      <c r="E424" s="304">
        <v>2000</v>
      </c>
      <c r="F424" s="205">
        <f t="shared" si="16"/>
        <v>3.6375541086173655</v>
      </c>
      <c r="G424" s="206">
        <v>549.82000000000005</v>
      </c>
      <c r="H424" s="132" t="s">
        <v>452</v>
      </c>
      <c r="I424" s="162" t="s">
        <v>102</v>
      </c>
      <c r="J424" s="497"/>
    </row>
    <row r="425" spans="1:10" ht="15.75" x14ac:dyDescent="0.25">
      <c r="A425" s="158">
        <v>43150</v>
      </c>
      <c r="B425" s="131" t="s">
        <v>740</v>
      </c>
      <c r="C425" s="133" t="s">
        <v>163</v>
      </c>
      <c r="D425" s="304" t="s">
        <v>158</v>
      </c>
      <c r="E425" s="304">
        <v>1500</v>
      </c>
      <c r="F425" s="205">
        <f t="shared" si="16"/>
        <v>2.7281655814630241</v>
      </c>
      <c r="G425" s="206">
        <v>549.82000000000005</v>
      </c>
      <c r="H425" s="132" t="s">
        <v>452</v>
      </c>
      <c r="I425" s="162" t="s">
        <v>102</v>
      </c>
      <c r="J425" s="497"/>
    </row>
    <row r="426" spans="1:10" ht="15.75" x14ac:dyDescent="0.25">
      <c r="A426" s="116">
        <v>43150</v>
      </c>
      <c r="B426" s="131" t="s">
        <v>741</v>
      </c>
      <c r="C426" s="133" t="s">
        <v>163</v>
      </c>
      <c r="D426" s="304" t="s">
        <v>158</v>
      </c>
      <c r="E426" s="304">
        <v>1000</v>
      </c>
      <c r="F426" s="205">
        <f t="shared" si="16"/>
        <v>1.8187770543086828</v>
      </c>
      <c r="G426" s="206">
        <v>549.82000000000005</v>
      </c>
      <c r="H426" s="132" t="s">
        <v>452</v>
      </c>
      <c r="I426" s="162" t="s">
        <v>102</v>
      </c>
      <c r="J426" s="497"/>
    </row>
    <row r="427" spans="1:10" ht="15.75" x14ac:dyDescent="0.25">
      <c r="A427" s="158">
        <v>43150</v>
      </c>
      <c r="B427" s="131" t="s">
        <v>742</v>
      </c>
      <c r="C427" s="133" t="s">
        <v>163</v>
      </c>
      <c r="D427" s="304" t="s">
        <v>158</v>
      </c>
      <c r="E427" s="304">
        <v>1500</v>
      </c>
      <c r="F427" s="205">
        <f t="shared" si="16"/>
        <v>2.7281655814630241</v>
      </c>
      <c r="G427" s="206">
        <v>549.82000000000005</v>
      </c>
      <c r="H427" s="132" t="s">
        <v>452</v>
      </c>
      <c r="I427" s="162" t="s">
        <v>102</v>
      </c>
      <c r="J427" s="497"/>
    </row>
    <row r="428" spans="1:10" ht="15.75" x14ac:dyDescent="0.25">
      <c r="A428" s="116">
        <v>43150</v>
      </c>
      <c r="B428" s="131" t="s">
        <v>743</v>
      </c>
      <c r="C428" s="133" t="s">
        <v>163</v>
      </c>
      <c r="D428" s="304" t="s">
        <v>158</v>
      </c>
      <c r="E428" s="304">
        <v>1500</v>
      </c>
      <c r="F428" s="205">
        <f t="shared" si="16"/>
        <v>2.7281655814630241</v>
      </c>
      <c r="G428" s="206">
        <v>549.82000000000005</v>
      </c>
      <c r="H428" s="132" t="s">
        <v>452</v>
      </c>
      <c r="I428" s="162" t="s">
        <v>102</v>
      </c>
      <c r="J428" s="497"/>
    </row>
    <row r="429" spans="1:10" ht="15.75" x14ac:dyDescent="0.25">
      <c r="A429" s="116">
        <v>43153</v>
      </c>
      <c r="B429" s="131" t="s">
        <v>744</v>
      </c>
      <c r="C429" s="133" t="s">
        <v>163</v>
      </c>
      <c r="D429" s="304" t="s">
        <v>158</v>
      </c>
      <c r="E429" s="304">
        <v>2500</v>
      </c>
      <c r="F429" s="205">
        <f t="shared" si="16"/>
        <v>4.5469426357717069</v>
      </c>
      <c r="G429" s="206">
        <v>549.82000000000005</v>
      </c>
      <c r="H429" s="132" t="s">
        <v>452</v>
      </c>
      <c r="I429" s="162" t="s">
        <v>102</v>
      </c>
      <c r="J429" s="498"/>
    </row>
    <row r="430" spans="1:10" ht="15.75" x14ac:dyDescent="0.25">
      <c r="A430" s="388">
        <v>43133</v>
      </c>
      <c r="B430" s="133" t="s">
        <v>410</v>
      </c>
      <c r="C430" s="133" t="s">
        <v>163</v>
      </c>
      <c r="D430" s="304" t="s">
        <v>158</v>
      </c>
      <c r="E430" s="389">
        <v>10000</v>
      </c>
      <c r="F430" s="205">
        <f t="shared" si="16"/>
        <v>18.187770543086828</v>
      </c>
      <c r="G430" s="206">
        <v>549.82000000000005</v>
      </c>
      <c r="H430" s="115" t="s">
        <v>31</v>
      </c>
      <c r="I430" s="162" t="s">
        <v>102</v>
      </c>
      <c r="J430" s="496" t="s">
        <v>745</v>
      </c>
    </row>
    <row r="431" spans="1:10" ht="15.75" x14ac:dyDescent="0.25">
      <c r="A431" s="390">
        <v>43138</v>
      </c>
      <c r="B431" s="133" t="s">
        <v>709</v>
      </c>
      <c r="C431" s="133" t="s">
        <v>163</v>
      </c>
      <c r="D431" s="304" t="s">
        <v>158</v>
      </c>
      <c r="E431" s="389">
        <v>2000</v>
      </c>
      <c r="F431" s="205">
        <f t="shared" si="16"/>
        <v>3.6375541086173655</v>
      </c>
      <c r="G431" s="206">
        <v>549.82000000000005</v>
      </c>
      <c r="H431" s="115" t="s">
        <v>31</v>
      </c>
      <c r="I431" s="162" t="s">
        <v>102</v>
      </c>
      <c r="J431" s="497"/>
    </row>
    <row r="432" spans="1:10" ht="15.75" x14ac:dyDescent="0.25">
      <c r="A432" s="390">
        <v>43138</v>
      </c>
      <c r="B432" s="133" t="s">
        <v>746</v>
      </c>
      <c r="C432" s="133" t="s">
        <v>163</v>
      </c>
      <c r="D432" s="304" t="s">
        <v>158</v>
      </c>
      <c r="E432" s="389">
        <v>2000</v>
      </c>
      <c r="F432" s="205">
        <f t="shared" si="16"/>
        <v>3.6375541086173655</v>
      </c>
      <c r="G432" s="206">
        <v>549.82000000000005</v>
      </c>
      <c r="H432" s="115" t="s">
        <v>31</v>
      </c>
      <c r="I432" s="162" t="s">
        <v>102</v>
      </c>
      <c r="J432" s="497"/>
    </row>
    <row r="433" spans="1:10" ht="15.75" x14ac:dyDescent="0.25">
      <c r="A433" s="388">
        <v>43143</v>
      </c>
      <c r="B433" s="117" t="s">
        <v>410</v>
      </c>
      <c r="C433" s="133" t="s">
        <v>163</v>
      </c>
      <c r="D433" s="304" t="s">
        <v>158</v>
      </c>
      <c r="E433" s="389">
        <v>10000</v>
      </c>
      <c r="F433" s="205">
        <f t="shared" si="16"/>
        <v>18.187770543086828</v>
      </c>
      <c r="G433" s="206">
        <v>549.82000000000005</v>
      </c>
      <c r="H433" s="115" t="s">
        <v>31</v>
      </c>
      <c r="I433" s="162" t="s">
        <v>102</v>
      </c>
      <c r="J433" s="497"/>
    </row>
    <row r="434" spans="1:10" ht="15.75" x14ac:dyDescent="0.25">
      <c r="A434" s="390">
        <v>43147</v>
      </c>
      <c r="B434" s="133" t="s">
        <v>747</v>
      </c>
      <c r="C434" s="133" t="s">
        <v>163</v>
      </c>
      <c r="D434" s="304" t="s">
        <v>158</v>
      </c>
      <c r="E434" s="389">
        <v>5000</v>
      </c>
      <c r="F434" s="205">
        <f t="shared" si="16"/>
        <v>9.0938852715434138</v>
      </c>
      <c r="G434" s="206">
        <v>549.82000000000005</v>
      </c>
      <c r="H434" s="115" t="s">
        <v>31</v>
      </c>
      <c r="I434" s="162" t="s">
        <v>102</v>
      </c>
      <c r="J434" s="497"/>
    </row>
    <row r="435" spans="1:10" ht="15.75" x14ac:dyDescent="0.25">
      <c r="A435" s="388">
        <v>43150</v>
      </c>
      <c r="B435" s="133" t="s">
        <v>410</v>
      </c>
      <c r="C435" s="133" t="s">
        <v>163</v>
      </c>
      <c r="D435" s="304" t="s">
        <v>158</v>
      </c>
      <c r="E435" s="389">
        <v>10000</v>
      </c>
      <c r="F435" s="205">
        <f t="shared" si="16"/>
        <v>18.187770543086828</v>
      </c>
      <c r="G435" s="206">
        <v>549.82000000000005</v>
      </c>
      <c r="H435" s="115" t="s">
        <v>31</v>
      </c>
      <c r="I435" s="162" t="s">
        <v>102</v>
      </c>
      <c r="J435" s="497"/>
    </row>
    <row r="436" spans="1:10" ht="15.75" x14ac:dyDescent="0.25">
      <c r="A436" s="388">
        <v>43157</v>
      </c>
      <c r="B436" s="133" t="s">
        <v>410</v>
      </c>
      <c r="C436" s="133" t="s">
        <v>163</v>
      </c>
      <c r="D436" s="304" t="s">
        <v>158</v>
      </c>
      <c r="E436" s="389">
        <v>10000</v>
      </c>
      <c r="F436" s="205">
        <f t="shared" si="16"/>
        <v>18.187770543086828</v>
      </c>
      <c r="G436" s="206">
        <v>549.82000000000005</v>
      </c>
      <c r="H436" s="115" t="s">
        <v>31</v>
      </c>
      <c r="I436" s="162" t="s">
        <v>102</v>
      </c>
      <c r="J436" s="498"/>
    </row>
    <row r="437" spans="1:10" ht="15.75" x14ac:dyDescent="0.25">
      <c r="A437" s="116">
        <v>43133</v>
      </c>
      <c r="B437" s="131" t="s">
        <v>308</v>
      </c>
      <c r="C437" s="133" t="s">
        <v>163</v>
      </c>
      <c r="D437" s="304" t="s">
        <v>459</v>
      </c>
      <c r="E437" s="304">
        <v>2000</v>
      </c>
      <c r="F437" s="205">
        <f t="shared" si="16"/>
        <v>3.6375541086173655</v>
      </c>
      <c r="G437" s="206">
        <v>549.82000000000005</v>
      </c>
      <c r="H437" s="132" t="s">
        <v>41</v>
      </c>
      <c r="I437" s="162" t="s">
        <v>102</v>
      </c>
      <c r="J437" s="496" t="s">
        <v>748</v>
      </c>
    </row>
    <row r="438" spans="1:10" ht="15.75" x14ac:dyDescent="0.25">
      <c r="A438" s="116">
        <v>43133</v>
      </c>
      <c r="B438" s="131" t="s">
        <v>391</v>
      </c>
      <c r="C438" s="133" t="s">
        <v>163</v>
      </c>
      <c r="D438" s="304" t="s">
        <v>459</v>
      </c>
      <c r="E438" s="304">
        <v>4000</v>
      </c>
      <c r="F438" s="205">
        <f t="shared" si="16"/>
        <v>7.275108217234731</v>
      </c>
      <c r="G438" s="206">
        <v>549.82000000000005</v>
      </c>
      <c r="H438" s="132" t="s">
        <v>41</v>
      </c>
      <c r="I438" s="162" t="s">
        <v>102</v>
      </c>
      <c r="J438" s="497"/>
    </row>
    <row r="439" spans="1:10" ht="15.75" x14ac:dyDescent="0.25">
      <c r="A439" s="116">
        <v>43133</v>
      </c>
      <c r="B439" s="131" t="s">
        <v>391</v>
      </c>
      <c r="C439" s="133" t="s">
        <v>163</v>
      </c>
      <c r="D439" s="304" t="s">
        <v>459</v>
      </c>
      <c r="E439" s="304">
        <v>1500</v>
      </c>
      <c r="F439" s="205">
        <f t="shared" si="16"/>
        <v>2.7281655814630241</v>
      </c>
      <c r="G439" s="206">
        <v>549.82000000000005</v>
      </c>
      <c r="H439" s="132" t="s">
        <v>41</v>
      </c>
      <c r="I439" s="162" t="s">
        <v>102</v>
      </c>
      <c r="J439" s="497"/>
    </row>
    <row r="440" spans="1:10" ht="15.75" x14ac:dyDescent="0.25">
      <c r="A440" s="116">
        <v>43133</v>
      </c>
      <c r="B440" s="131" t="s">
        <v>391</v>
      </c>
      <c r="C440" s="133" t="s">
        <v>163</v>
      </c>
      <c r="D440" s="304" t="s">
        <v>459</v>
      </c>
      <c r="E440" s="304">
        <v>1500</v>
      </c>
      <c r="F440" s="205">
        <f t="shared" si="16"/>
        <v>2.7281655814630241</v>
      </c>
      <c r="G440" s="206">
        <v>549.82000000000005</v>
      </c>
      <c r="H440" s="132" t="s">
        <v>41</v>
      </c>
      <c r="I440" s="162" t="s">
        <v>102</v>
      </c>
      <c r="J440" s="497"/>
    </row>
    <row r="441" spans="1:10" ht="15.75" x14ac:dyDescent="0.25">
      <c r="A441" s="116">
        <v>43133</v>
      </c>
      <c r="B441" s="131" t="s">
        <v>391</v>
      </c>
      <c r="C441" s="133" t="s">
        <v>163</v>
      </c>
      <c r="D441" s="304" t="s">
        <v>459</v>
      </c>
      <c r="E441" s="304">
        <v>5000</v>
      </c>
      <c r="F441" s="205">
        <f t="shared" si="16"/>
        <v>9.0938852715434138</v>
      </c>
      <c r="G441" s="206">
        <v>549.82000000000005</v>
      </c>
      <c r="H441" s="132" t="s">
        <v>41</v>
      </c>
      <c r="I441" s="162" t="s">
        <v>102</v>
      </c>
      <c r="J441" s="497"/>
    </row>
    <row r="442" spans="1:10" ht="15.75" x14ac:dyDescent="0.25">
      <c r="A442" s="116">
        <v>43133</v>
      </c>
      <c r="B442" s="131" t="s">
        <v>391</v>
      </c>
      <c r="C442" s="133" t="s">
        <v>163</v>
      </c>
      <c r="D442" s="304" t="s">
        <v>459</v>
      </c>
      <c r="E442" s="304">
        <v>1500</v>
      </c>
      <c r="F442" s="205">
        <f t="shared" si="16"/>
        <v>2.7281655814630241</v>
      </c>
      <c r="G442" s="206">
        <v>549.82000000000005</v>
      </c>
      <c r="H442" s="132" t="s">
        <v>41</v>
      </c>
      <c r="I442" s="162" t="s">
        <v>102</v>
      </c>
      <c r="J442" s="497"/>
    </row>
    <row r="443" spans="1:10" ht="15.75" x14ac:dyDescent="0.25">
      <c r="A443" s="116">
        <v>43133</v>
      </c>
      <c r="B443" s="131" t="s">
        <v>391</v>
      </c>
      <c r="C443" s="133" t="s">
        <v>163</v>
      </c>
      <c r="D443" s="304" t="s">
        <v>459</v>
      </c>
      <c r="E443" s="304">
        <v>2000</v>
      </c>
      <c r="F443" s="205">
        <f t="shared" si="16"/>
        <v>3.6375541086173655</v>
      </c>
      <c r="G443" s="206">
        <v>549.82000000000005</v>
      </c>
      <c r="H443" s="132" t="s">
        <v>41</v>
      </c>
      <c r="I443" s="162" t="s">
        <v>102</v>
      </c>
      <c r="J443" s="497"/>
    </row>
    <row r="444" spans="1:10" ht="15.75" x14ac:dyDescent="0.25">
      <c r="A444" s="116">
        <v>43133</v>
      </c>
      <c r="B444" s="131" t="s">
        <v>391</v>
      </c>
      <c r="C444" s="133" t="s">
        <v>163</v>
      </c>
      <c r="D444" s="304" t="s">
        <v>459</v>
      </c>
      <c r="E444" s="304">
        <v>8500</v>
      </c>
      <c r="F444" s="205">
        <f t="shared" si="16"/>
        <v>15.459604961623803</v>
      </c>
      <c r="G444" s="206">
        <v>549.82000000000005</v>
      </c>
      <c r="H444" s="132" t="s">
        <v>41</v>
      </c>
      <c r="I444" s="162" t="s">
        <v>102</v>
      </c>
      <c r="J444" s="497"/>
    </row>
    <row r="445" spans="1:10" ht="15.75" x14ac:dyDescent="0.25">
      <c r="A445" s="116">
        <v>43133</v>
      </c>
      <c r="B445" s="131" t="s">
        <v>391</v>
      </c>
      <c r="C445" s="133" t="s">
        <v>163</v>
      </c>
      <c r="D445" s="304" t="s">
        <v>459</v>
      </c>
      <c r="E445" s="304">
        <v>2000</v>
      </c>
      <c r="F445" s="205">
        <f t="shared" si="16"/>
        <v>3.6375541086173655</v>
      </c>
      <c r="G445" s="206">
        <v>549.82000000000005</v>
      </c>
      <c r="H445" s="132" t="s">
        <v>41</v>
      </c>
      <c r="I445" s="162" t="s">
        <v>102</v>
      </c>
      <c r="J445" s="497"/>
    </row>
    <row r="446" spans="1:10" ht="15.75" x14ac:dyDescent="0.25">
      <c r="A446" s="116">
        <v>43146</v>
      </c>
      <c r="B446" s="131" t="s">
        <v>391</v>
      </c>
      <c r="C446" s="133" t="s">
        <v>163</v>
      </c>
      <c r="D446" s="304" t="s">
        <v>459</v>
      </c>
      <c r="E446" s="305">
        <v>2000</v>
      </c>
      <c r="F446" s="205">
        <f t="shared" si="16"/>
        <v>3.6375541086173655</v>
      </c>
      <c r="G446" s="206">
        <v>549.82000000000005</v>
      </c>
      <c r="H446" s="132" t="s">
        <v>41</v>
      </c>
      <c r="I446" s="162" t="s">
        <v>102</v>
      </c>
      <c r="J446" s="497"/>
    </row>
    <row r="447" spans="1:10" ht="15.75" x14ac:dyDescent="0.25">
      <c r="A447" s="116">
        <v>43146</v>
      </c>
      <c r="B447" s="131" t="s">
        <v>391</v>
      </c>
      <c r="C447" s="133" t="s">
        <v>163</v>
      </c>
      <c r="D447" s="304" t="s">
        <v>459</v>
      </c>
      <c r="E447" s="304">
        <v>2000</v>
      </c>
      <c r="F447" s="205">
        <f t="shared" si="16"/>
        <v>3.6375541086173655</v>
      </c>
      <c r="G447" s="206">
        <v>549.82000000000005</v>
      </c>
      <c r="H447" s="132" t="s">
        <v>41</v>
      </c>
      <c r="I447" s="162" t="s">
        <v>102</v>
      </c>
      <c r="J447" s="497"/>
    </row>
    <row r="448" spans="1:10" ht="15.75" x14ac:dyDescent="0.25">
      <c r="A448" s="116">
        <v>43146</v>
      </c>
      <c r="B448" s="131" t="s">
        <v>391</v>
      </c>
      <c r="C448" s="133" t="s">
        <v>163</v>
      </c>
      <c r="D448" s="304" t="s">
        <v>459</v>
      </c>
      <c r="E448" s="304">
        <v>1000</v>
      </c>
      <c r="F448" s="205">
        <f t="shared" si="16"/>
        <v>1.8187770543086828</v>
      </c>
      <c r="G448" s="206">
        <v>549.82000000000005</v>
      </c>
      <c r="H448" s="132" t="s">
        <v>41</v>
      </c>
      <c r="I448" s="162" t="s">
        <v>102</v>
      </c>
      <c r="J448" s="497"/>
    </row>
    <row r="449" spans="1:10" ht="15.75" x14ac:dyDescent="0.25">
      <c r="A449" s="116">
        <v>43150</v>
      </c>
      <c r="B449" s="131" t="s">
        <v>687</v>
      </c>
      <c r="C449" s="133" t="s">
        <v>163</v>
      </c>
      <c r="D449" s="304" t="s">
        <v>459</v>
      </c>
      <c r="E449" s="304">
        <v>3000</v>
      </c>
      <c r="F449" s="205">
        <f t="shared" si="16"/>
        <v>5.4563311629260483</v>
      </c>
      <c r="G449" s="206">
        <v>549.82000000000005</v>
      </c>
      <c r="H449" s="132" t="s">
        <v>41</v>
      </c>
      <c r="I449" s="162" t="s">
        <v>102</v>
      </c>
      <c r="J449" s="497"/>
    </row>
    <row r="450" spans="1:10" ht="15.75" x14ac:dyDescent="0.25">
      <c r="A450" s="116">
        <v>43150</v>
      </c>
      <c r="B450" s="131" t="s">
        <v>687</v>
      </c>
      <c r="C450" s="133" t="s">
        <v>163</v>
      </c>
      <c r="D450" s="304" t="s">
        <v>459</v>
      </c>
      <c r="E450" s="304">
        <v>3000</v>
      </c>
      <c r="F450" s="205">
        <f t="shared" si="16"/>
        <v>5.4563311629260483</v>
      </c>
      <c r="G450" s="206">
        <v>549.82000000000005</v>
      </c>
      <c r="H450" s="132" t="s">
        <v>41</v>
      </c>
      <c r="I450" s="162" t="s">
        <v>102</v>
      </c>
      <c r="J450" s="497"/>
    </row>
    <row r="451" spans="1:10" ht="15.75" x14ac:dyDescent="0.25">
      <c r="A451" s="116">
        <v>43150</v>
      </c>
      <c r="B451" s="131" t="s">
        <v>749</v>
      </c>
      <c r="C451" s="133" t="s">
        <v>163</v>
      </c>
      <c r="D451" s="304" t="s">
        <v>459</v>
      </c>
      <c r="E451" s="304">
        <v>3000</v>
      </c>
      <c r="F451" s="205">
        <f t="shared" si="16"/>
        <v>5.4563311629260483</v>
      </c>
      <c r="G451" s="206">
        <v>549.82000000000005</v>
      </c>
      <c r="H451" s="132" t="s">
        <v>41</v>
      </c>
      <c r="I451" s="162" t="s">
        <v>102</v>
      </c>
      <c r="J451" s="497"/>
    </row>
    <row r="452" spans="1:10" ht="15.75" x14ac:dyDescent="0.25">
      <c r="A452" s="116">
        <v>43150</v>
      </c>
      <c r="B452" s="131" t="s">
        <v>688</v>
      </c>
      <c r="C452" s="133" t="s">
        <v>163</v>
      </c>
      <c r="D452" s="304" t="s">
        <v>459</v>
      </c>
      <c r="E452" s="304">
        <v>2500</v>
      </c>
      <c r="F452" s="205">
        <f t="shared" si="16"/>
        <v>4.5469426357717069</v>
      </c>
      <c r="G452" s="206">
        <v>549.82000000000005</v>
      </c>
      <c r="H452" s="132" t="s">
        <v>41</v>
      </c>
      <c r="I452" s="162" t="s">
        <v>102</v>
      </c>
      <c r="J452" s="497"/>
    </row>
    <row r="453" spans="1:10" ht="15.75" x14ac:dyDescent="0.25">
      <c r="A453" s="116">
        <v>43150</v>
      </c>
      <c r="B453" s="131" t="s">
        <v>688</v>
      </c>
      <c r="C453" s="133" t="s">
        <v>163</v>
      </c>
      <c r="D453" s="304" t="s">
        <v>459</v>
      </c>
      <c r="E453" s="305">
        <v>2500</v>
      </c>
      <c r="F453" s="205">
        <f t="shared" si="16"/>
        <v>4.5469426357717069</v>
      </c>
      <c r="G453" s="206">
        <v>549.82000000000005</v>
      </c>
      <c r="H453" s="132" t="s">
        <v>41</v>
      </c>
      <c r="I453" s="162" t="s">
        <v>102</v>
      </c>
      <c r="J453" s="497"/>
    </row>
    <row r="454" spans="1:10" ht="15.75" x14ac:dyDescent="0.25">
      <c r="A454" s="116">
        <v>43152</v>
      </c>
      <c r="B454" s="131" t="s">
        <v>750</v>
      </c>
      <c r="C454" s="133" t="s">
        <v>163</v>
      </c>
      <c r="D454" s="304" t="s">
        <v>459</v>
      </c>
      <c r="E454" s="304">
        <v>1000</v>
      </c>
      <c r="F454" s="205">
        <f t="shared" si="16"/>
        <v>1.8187770543086828</v>
      </c>
      <c r="G454" s="206">
        <v>549.82000000000005</v>
      </c>
      <c r="H454" s="132" t="s">
        <v>41</v>
      </c>
      <c r="I454" s="162" t="s">
        <v>102</v>
      </c>
      <c r="J454" s="497"/>
    </row>
    <row r="455" spans="1:10" ht="15.75" x14ac:dyDescent="0.25">
      <c r="A455" s="116">
        <v>43158</v>
      </c>
      <c r="B455" s="131" t="s">
        <v>751</v>
      </c>
      <c r="C455" s="133" t="s">
        <v>163</v>
      </c>
      <c r="D455" s="304" t="s">
        <v>459</v>
      </c>
      <c r="E455" s="304">
        <v>6000</v>
      </c>
      <c r="F455" s="205">
        <f t="shared" si="16"/>
        <v>10.912662325852097</v>
      </c>
      <c r="G455" s="206">
        <v>549.82000000000005</v>
      </c>
      <c r="H455" s="132" t="s">
        <v>41</v>
      </c>
      <c r="I455" s="162" t="s">
        <v>102</v>
      </c>
      <c r="J455" s="498"/>
    </row>
    <row r="456" spans="1:10" ht="15.75" x14ac:dyDescent="0.25">
      <c r="A456" s="392">
        <v>43160</v>
      </c>
      <c r="B456" s="63" t="s">
        <v>752</v>
      </c>
      <c r="C456" s="133" t="s">
        <v>753</v>
      </c>
      <c r="D456" s="136" t="s">
        <v>177</v>
      </c>
      <c r="E456" s="351">
        <v>20000</v>
      </c>
      <c r="F456" s="205">
        <f>E456/G456</f>
        <v>37.888834160572877</v>
      </c>
      <c r="G456" s="206">
        <v>527.86</v>
      </c>
      <c r="H456" s="117" t="s">
        <v>613</v>
      </c>
      <c r="I456" s="162" t="s">
        <v>93</v>
      </c>
      <c r="J456" s="499" t="s">
        <v>754</v>
      </c>
    </row>
    <row r="457" spans="1:10" ht="15.75" x14ac:dyDescent="0.25">
      <c r="A457" s="392">
        <v>43160</v>
      </c>
      <c r="B457" s="63" t="s">
        <v>755</v>
      </c>
      <c r="C457" s="133" t="s">
        <v>753</v>
      </c>
      <c r="D457" s="136" t="s">
        <v>177</v>
      </c>
      <c r="E457" s="351">
        <v>40000</v>
      </c>
      <c r="F457" s="205">
        <f t="shared" ref="F457:F463" si="17">E457/G457</f>
        <v>75.777668321145754</v>
      </c>
      <c r="G457" s="206">
        <v>527.86</v>
      </c>
      <c r="H457" s="117" t="s">
        <v>613</v>
      </c>
      <c r="I457" s="162" t="s">
        <v>93</v>
      </c>
      <c r="J457" s="500"/>
    </row>
    <row r="458" spans="1:10" ht="15.75" x14ac:dyDescent="0.25">
      <c r="A458" s="392">
        <v>43160</v>
      </c>
      <c r="B458" s="63" t="s">
        <v>756</v>
      </c>
      <c r="C458" s="133" t="s">
        <v>753</v>
      </c>
      <c r="D458" s="136" t="s">
        <v>177</v>
      </c>
      <c r="E458" s="351">
        <v>40000</v>
      </c>
      <c r="F458" s="205">
        <f t="shared" si="17"/>
        <v>75.777668321145754</v>
      </c>
      <c r="G458" s="206">
        <v>527.86</v>
      </c>
      <c r="H458" s="117" t="s">
        <v>613</v>
      </c>
      <c r="I458" s="162" t="s">
        <v>93</v>
      </c>
      <c r="J458" s="500"/>
    </row>
    <row r="459" spans="1:10" ht="15.75" x14ac:dyDescent="0.25">
      <c r="A459" s="392">
        <v>43160</v>
      </c>
      <c r="B459" s="63" t="s">
        <v>757</v>
      </c>
      <c r="C459" s="133" t="s">
        <v>753</v>
      </c>
      <c r="D459" s="136" t="s">
        <v>177</v>
      </c>
      <c r="E459" s="351">
        <v>20000</v>
      </c>
      <c r="F459" s="205">
        <f t="shared" si="17"/>
        <v>37.888834160572877</v>
      </c>
      <c r="G459" s="206">
        <v>527.86</v>
      </c>
      <c r="H459" s="117" t="s">
        <v>613</v>
      </c>
      <c r="I459" s="162" t="s">
        <v>93</v>
      </c>
      <c r="J459" s="500"/>
    </row>
    <row r="460" spans="1:10" ht="15.75" x14ac:dyDescent="0.25">
      <c r="A460" s="392">
        <v>43160</v>
      </c>
      <c r="B460" s="63" t="s">
        <v>758</v>
      </c>
      <c r="C460" s="133" t="s">
        <v>753</v>
      </c>
      <c r="D460" s="136" t="s">
        <v>177</v>
      </c>
      <c r="E460" s="351">
        <v>50000</v>
      </c>
      <c r="F460" s="205">
        <f t="shared" si="17"/>
        <v>94.722085401432196</v>
      </c>
      <c r="G460" s="206">
        <v>527.86</v>
      </c>
      <c r="H460" s="117" t="s">
        <v>613</v>
      </c>
      <c r="I460" s="162" t="s">
        <v>93</v>
      </c>
      <c r="J460" s="500"/>
    </row>
    <row r="461" spans="1:10" ht="15.75" x14ac:dyDescent="0.25">
      <c r="A461" s="392">
        <v>43160</v>
      </c>
      <c r="B461" s="63" t="s">
        <v>759</v>
      </c>
      <c r="C461" s="133" t="s">
        <v>753</v>
      </c>
      <c r="D461" s="136" t="s">
        <v>177</v>
      </c>
      <c r="E461" s="351">
        <v>50000</v>
      </c>
      <c r="F461" s="205">
        <f t="shared" si="17"/>
        <v>94.722085401432196</v>
      </c>
      <c r="G461" s="206">
        <v>527.86</v>
      </c>
      <c r="H461" s="117" t="s">
        <v>613</v>
      </c>
      <c r="I461" s="162" t="s">
        <v>93</v>
      </c>
      <c r="J461" s="500"/>
    </row>
    <row r="462" spans="1:10" ht="15.75" x14ac:dyDescent="0.25">
      <c r="A462" s="392">
        <v>43160</v>
      </c>
      <c r="B462" s="63" t="s">
        <v>755</v>
      </c>
      <c r="C462" s="133" t="s">
        <v>753</v>
      </c>
      <c r="D462" s="136" t="s">
        <v>177</v>
      </c>
      <c r="E462" s="351">
        <v>40000</v>
      </c>
      <c r="F462" s="205">
        <f t="shared" si="17"/>
        <v>75.777668321145754</v>
      </c>
      <c r="G462" s="206">
        <v>527.86</v>
      </c>
      <c r="H462" s="117" t="s">
        <v>613</v>
      </c>
      <c r="I462" s="162" t="s">
        <v>93</v>
      </c>
      <c r="J462" s="500"/>
    </row>
    <row r="463" spans="1:10" ht="15.75" x14ac:dyDescent="0.25">
      <c r="A463" s="392">
        <v>43160</v>
      </c>
      <c r="B463" s="63" t="s">
        <v>760</v>
      </c>
      <c r="C463" s="163" t="s">
        <v>753</v>
      </c>
      <c r="D463" s="355" t="s">
        <v>177</v>
      </c>
      <c r="E463" s="351">
        <v>20000</v>
      </c>
      <c r="F463" s="205">
        <f t="shared" si="17"/>
        <v>37.888834160572877</v>
      </c>
      <c r="G463" s="206">
        <v>527.86</v>
      </c>
      <c r="H463" s="117" t="s">
        <v>613</v>
      </c>
      <c r="I463" s="162" t="s">
        <v>93</v>
      </c>
      <c r="J463" s="501"/>
    </row>
    <row r="464" spans="1:10" ht="15.75" x14ac:dyDescent="0.25">
      <c r="A464" s="392">
        <v>43160</v>
      </c>
      <c r="B464" s="63" t="s">
        <v>761</v>
      </c>
      <c r="C464" s="125" t="s">
        <v>762</v>
      </c>
      <c r="D464" s="137" t="s">
        <v>25</v>
      </c>
      <c r="E464" s="351">
        <v>10000</v>
      </c>
      <c r="F464" s="354">
        <f>E464/G464</f>
        <v>19.153052038842389</v>
      </c>
      <c r="G464" s="354">
        <v>522.11</v>
      </c>
      <c r="H464" s="117" t="s">
        <v>613</v>
      </c>
      <c r="I464" s="162" t="s">
        <v>103</v>
      </c>
      <c r="J464" s="393" t="s">
        <v>763</v>
      </c>
    </row>
    <row r="465" spans="1:10" ht="15.75" x14ac:dyDescent="0.25">
      <c r="A465" s="392">
        <v>43160</v>
      </c>
      <c r="B465" s="63" t="s">
        <v>764</v>
      </c>
      <c r="C465" s="133" t="s">
        <v>765</v>
      </c>
      <c r="D465" s="138" t="s">
        <v>25</v>
      </c>
      <c r="E465" s="351">
        <v>5000</v>
      </c>
      <c r="F465" s="354">
        <f t="shared" ref="F465:F472" si="18">E465/G465</f>
        <v>9.5765260194211947</v>
      </c>
      <c r="G465" s="354">
        <v>522.11</v>
      </c>
      <c r="H465" s="394" t="s">
        <v>613</v>
      </c>
      <c r="I465" s="162" t="s">
        <v>103</v>
      </c>
      <c r="J465" s="502" t="s">
        <v>766</v>
      </c>
    </row>
    <row r="466" spans="1:10" ht="15.75" x14ac:dyDescent="0.25">
      <c r="A466" s="392">
        <v>43160</v>
      </c>
      <c r="B466" s="63" t="s">
        <v>764</v>
      </c>
      <c r="C466" s="133" t="s">
        <v>765</v>
      </c>
      <c r="D466" s="138" t="s">
        <v>158</v>
      </c>
      <c r="E466" s="351">
        <v>4000</v>
      </c>
      <c r="F466" s="354">
        <f t="shared" si="18"/>
        <v>7.5777668321145759</v>
      </c>
      <c r="G466" s="354">
        <v>527.86</v>
      </c>
      <c r="H466" s="394" t="s">
        <v>767</v>
      </c>
      <c r="I466" s="162" t="s">
        <v>93</v>
      </c>
      <c r="J466" s="503"/>
    </row>
    <row r="467" spans="1:10" ht="15.75" x14ac:dyDescent="0.25">
      <c r="A467" s="392">
        <v>43160</v>
      </c>
      <c r="B467" s="63" t="s">
        <v>764</v>
      </c>
      <c r="C467" s="125" t="s">
        <v>765</v>
      </c>
      <c r="D467" s="136" t="s">
        <v>158</v>
      </c>
      <c r="E467" s="351">
        <v>4000</v>
      </c>
      <c r="F467" s="354">
        <f t="shared" si="18"/>
        <v>7.5777668321145759</v>
      </c>
      <c r="G467" s="354">
        <v>527.86</v>
      </c>
      <c r="H467" s="394" t="s">
        <v>167</v>
      </c>
      <c r="I467" s="162" t="s">
        <v>93</v>
      </c>
      <c r="J467" s="502" t="s">
        <v>768</v>
      </c>
    </row>
    <row r="468" spans="1:10" ht="15.75" x14ac:dyDescent="0.25">
      <c r="A468" s="392">
        <v>43160</v>
      </c>
      <c r="B468" s="63" t="s">
        <v>764</v>
      </c>
      <c r="C468" s="133" t="s">
        <v>765</v>
      </c>
      <c r="D468" s="136" t="s">
        <v>158</v>
      </c>
      <c r="E468" s="351">
        <v>4000</v>
      </c>
      <c r="F468" s="354">
        <f t="shared" si="18"/>
        <v>7.5777668321145759</v>
      </c>
      <c r="G468" s="354">
        <v>527.86</v>
      </c>
      <c r="H468" s="394" t="s">
        <v>31</v>
      </c>
      <c r="I468" s="162" t="s">
        <v>93</v>
      </c>
      <c r="J468" s="503"/>
    </row>
    <row r="469" spans="1:10" ht="15.75" x14ac:dyDescent="0.25">
      <c r="A469" s="392">
        <v>43160</v>
      </c>
      <c r="B469" s="63" t="s">
        <v>769</v>
      </c>
      <c r="C469" s="133" t="s">
        <v>753</v>
      </c>
      <c r="D469" s="139" t="s">
        <v>177</v>
      </c>
      <c r="E469" s="351">
        <v>50000</v>
      </c>
      <c r="F469" s="205">
        <f t="shared" si="18"/>
        <v>94.722085401432196</v>
      </c>
      <c r="G469" s="206">
        <v>527.86</v>
      </c>
      <c r="H469" s="394" t="s">
        <v>613</v>
      </c>
      <c r="I469" s="162" t="s">
        <v>93</v>
      </c>
      <c r="J469" s="504" t="s">
        <v>770</v>
      </c>
    </row>
    <row r="470" spans="1:10" ht="15.75" x14ac:dyDescent="0.25">
      <c r="A470" s="392">
        <v>43160</v>
      </c>
      <c r="B470" s="63" t="s">
        <v>769</v>
      </c>
      <c r="C470" s="163" t="s">
        <v>753</v>
      </c>
      <c r="D470" s="139" t="s">
        <v>177</v>
      </c>
      <c r="E470" s="351">
        <v>50000</v>
      </c>
      <c r="F470" s="205">
        <f t="shared" si="18"/>
        <v>94.722085401432196</v>
      </c>
      <c r="G470" s="206">
        <v>527.86</v>
      </c>
      <c r="H470" s="394" t="s">
        <v>613</v>
      </c>
      <c r="I470" s="162" t="s">
        <v>93</v>
      </c>
      <c r="J470" s="505"/>
    </row>
    <row r="471" spans="1:10" ht="15.75" x14ac:dyDescent="0.25">
      <c r="A471" s="392">
        <v>43160</v>
      </c>
      <c r="B471" s="63" t="s">
        <v>771</v>
      </c>
      <c r="C471" s="163" t="s">
        <v>772</v>
      </c>
      <c r="D471" s="136" t="s">
        <v>158</v>
      </c>
      <c r="E471" s="351">
        <v>3750</v>
      </c>
      <c r="F471" s="354">
        <f t="shared" si="18"/>
        <v>7.1041564051074149</v>
      </c>
      <c r="G471" s="354">
        <v>527.86</v>
      </c>
      <c r="H471" s="394" t="s">
        <v>767</v>
      </c>
      <c r="I471" s="162" t="s">
        <v>93</v>
      </c>
      <c r="J471" s="395" t="s">
        <v>773</v>
      </c>
    </row>
    <row r="472" spans="1:10" ht="15.75" x14ac:dyDescent="0.25">
      <c r="A472" s="392">
        <v>43160</v>
      </c>
      <c r="B472" s="63" t="s">
        <v>774</v>
      </c>
      <c r="C472" s="133" t="s">
        <v>765</v>
      </c>
      <c r="D472" s="138" t="s">
        <v>25</v>
      </c>
      <c r="E472" s="351">
        <v>222000</v>
      </c>
      <c r="F472" s="354">
        <f t="shared" si="18"/>
        <v>425.19775526230103</v>
      </c>
      <c r="G472" s="354">
        <v>522.11</v>
      </c>
      <c r="H472" s="394" t="s">
        <v>613</v>
      </c>
      <c r="I472" s="162" t="s">
        <v>103</v>
      </c>
      <c r="J472" s="395" t="s">
        <v>775</v>
      </c>
    </row>
    <row r="473" spans="1:10" ht="15.75" x14ac:dyDescent="0.25">
      <c r="A473" s="396">
        <v>43160</v>
      </c>
      <c r="B473" s="131" t="s">
        <v>776</v>
      </c>
      <c r="C473" s="133" t="s">
        <v>765</v>
      </c>
      <c r="D473" s="139" t="s">
        <v>105</v>
      </c>
      <c r="E473" s="358">
        <v>16000</v>
      </c>
      <c r="F473" s="205">
        <f>E473/G473</f>
        <v>30.644883262147822</v>
      </c>
      <c r="G473" s="206">
        <v>522.11</v>
      </c>
      <c r="H473" s="131" t="s">
        <v>226</v>
      </c>
      <c r="I473" s="162" t="s">
        <v>103</v>
      </c>
      <c r="J473" s="395" t="s">
        <v>777</v>
      </c>
    </row>
    <row r="474" spans="1:10" ht="15.75" x14ac:dyDescent="0.25">
      <c r="A474" s="392">
        <v>43161</v>
      </c>
      <c r="B474" s="63" t="s">
        <v>778</v>
      </c>
      <c r="C474" s="133" t="s">
        <v>765</v>
      </c>
      <c r="D474" s="136" t="s">
        <v>158</v>
      </c>
      <c r="E474" s="351">
        <v>4000</v>
      </c>
      <c r="F474" s="354">
        <f t="shared" ref="F474:F537" si="19">E474/G474</f>
        <v>7.5777668321145759</v>
      </c>
      <c r="G474" s="354">
        <v>527.86</v>
      </c>
      <c r="H474" s="394" t="s">
        <v>31</v>
      </c>
      <c r="I474" s="162" t="s">
        <v>93</v>
      </c>
      <c r="J474" s="506" t="s">
        <v>779</v>
      </c>
    </row>
    <row r="475" spans="1:10" ht="15.75" x14ac:dyDescent="0.25">
      <c r="A475" s="392">
        <v>43161</v>
      </c>
      <c r="B475" s="63" t="s">
        <v>780</v>
      </c>
      <c r="C475" s="133" t="s">
        <v>163</v>
      </c>
      <c r="D475" s="138" t="s">
        <v>25</v>
      </c>
      <c r="E475" s="351">
        <v>10000</v>
      </c>
      <c r="F475" s="354">
        <f t="shared" si="19"/>
        <v>19.153052038842389</v>
      </c>
      <c r="G475" s="354">
        <v>522.11</v>
      </c>
      <c r="H475" s="394" t="s">
        <v>613</v>
      </c>
      <c r="I475" s="162" t="s">
        <v>103</v>
      </c>
      <c r="J475" s="507"/>
    </row>
    <row r="476" spans="1:10" ht="15.75" x14ac:dyDescent="0.25">
      <c r="A476" s="392">
        <v>43161</v>
      </c>
      <c r="B476" s="63" t="s">
        <v>781</v>
      </c>
      <c r="C476" s="133" t="s">
        <v>765</v>
      </c>
      <c r="D476" s="138" t="s">
        <v>158</v>
      </c>
      <c r="E476" s="351">
        <v>4000</v>
      </c>
      <c r="F476" s="354">
        <f t="shared" si="19"/>
        <v>7.5777668321145759</v>
      </c>
      <c r="G476" s="354">
        <v>527.86</v>
      </c>
      <c r="H476" s="394" t="s">
        <v>767</v>
      </c>
      <c r="I476" s="162" t="s">
        <v>93</v>
      </c>
      <c r="J476" s="508"/>
    </row>
    <row r="477" spans="1:10" ht="15.75" x14ac:dyDescent="0.25">
      <c r="A477" s="396">
        <v>43161</v>
      </c>
      <c r="B477" s="309" t="s">
        <v>782</v>
      </c>
      <c r="C477" s="133" t="s">
        <v>765</v>
      </c>
      <c r="D477" s="138" t="s">
        <v>25</v>
      </c>
      <c r="E477" s="358">
        <v>4000</v>
      </c>
      <c r="F477" s="354">
        <f t="shared" si="19"/>
        <v>7.6612208155369554</v>
      </c>
      <c r="G477" s="354">
        <v>522.11</v>
      </c>
      <c r="H477" s="397" t="s">
        <v>613</v>
      </c>
      <c r="I477" s="162" t="s">
        <v>103</v>
      </c>
      <c r="J477" s="395" t="s">
        <v>783</v>
      </c>
    </row>
    <row r="478" spans="1:10" ht="15.75" x14ac:dyDescent="0.25">
      <c r="A478" s="392">
        <v>43161</v>
      </c>
      <c r="B478" s="63" t="s">
        <v>784</v>
      </c>
      <c r="C478" s="133" t="s">
        <v>762</v>
      </c>
      <c r="D478" s="136" t="s">
        <v>25</v>
      </c>
      <c r="E478" s="351">
        <v>6000</v>
      </c>
      <c r="F478" s="354">
        <f t="shared" si="19"/>
        <v>11.491831223305434</v>
      </c>
      <c r="G478" s="354">
        <v>522.11</v>
      </c>
      <c r="H478" s="394" t="s">
        <v>613</v>
      </c>
      <c r="I478" s="162" t="s">
        <v>103</v>
      </c>
      <c r="J478" s="395" t="s">
        <v>785</v>
      </c>
    </row>
    <row r="479" spans="1:10" ht="15.75" x14ac:dyDescent="0.25">
      <c r="A479" s="396">
        <v>43162</v>
      </c>
      <c r="B479" s="309" t="s">
        <v>786</v>
      </c>
      <c r="C479" s="133" t="s">
        <v>765</v>
      </c>
      <c r="D479" s="136" t="s">
        <v>105</v>
      </c>
      <c r="E479" s="358">
        <v>40000</v>
      </c>
      <c r="F479" s="205">
        <f t="shared" si="19"/>
        <v>76.612208155369558</v>
      </c>
      <c r="G479" s="206">
        <v>522.11</v>
      </c>
      <c r="H479" s="397" t="s">
        <v>226</v>
      </c>
      <c r="I479" s="162" t="s">
        <v>103</v>
      </c>
      <c r="J479" s="398" t="s">
        <v>787</v>
      </c>
    </row>
    <row r="480" spans="1:10" ht="15.75" x14ac:dyDescent="0.25">
      <c r="A480" s="392">
        <v>43164</v>
      </c>
      <c r="B480" s="63" t="s">
        <v>788</v>
      </c>
      <c r="C480" s="133" t="s">
        <v>753</v>
      </c>
      <c r="D480" s="136" t="s">
        <v>459</v>
      </c>
      <c r="E480" s="351">
        <v>100000</v>
      </c>
      <c r="F480" s="205">
        <f t="shared" si="19"/>
        <v>189.44417080286439</v>
      </c>
      <c r="G480" s="206">
        <v>527.86</v>
      </c>
      <c r="H480" s="394" t="s">
        <v>39</v>
      </c>
      <c r="I480" s="162" t="s">
        <v>93</v>
      </c>
      <c r="J480" s="509" t="s">
        <v>789</v>
      </c>
    </row>
    <row r="481" spans="1:10" ht="15.75" x14ac:dyDescent="0.25">
      <c r="A481" s="392">
        <v>43164</v>
      </c>
      <c r="B481" s="63" t="s">
        <v>788</v>
      </c>
      <c r="C481" s="133" t="s">
        <v>753</v>
      </c>
      <c r="D481" s="138" t="s">
        <v>158</v>
      </c>
      <c r="E481" s="351">
        <v>100000</v>
      </c>
      <c r="F481" s="354">
        <f t="shared" si="19"/>
        <v>189.44417080286439</v>
      </c>
      <c r="G481" s="354">
        <v>527.86</v>
      </c>
      <c r="H481" s="394" t="s">
        <v>167</v>
      </c>
      <c r="I481" s="162" t="s">
        <v>93</v>
      </c>
      <c r="J481" s="510"/>
    </row>
    <row r="482" spans="1:10" ht="15.75" x14ac:dyDescent="0.25">
      <c r="A482" s="392">
        <v>43164</v>
      </c>
      <c r="B482" s="63" t="s">
        <v>790</v>
      </c>
      <c r="C482" s="133" t="s">
        <v>762</v>
      </c>
      <c r="D482" s="139" t="s">
        <v>158</v>
      </c>
      <c r="E482" s="351">
        <v>66500</v>
      </c>
      <c r="F482" s="354">
        <f t="shared" si="19"/>
        <v>125.98037358390482</v>
      </c>
      <c r="G482" s="354">
        <v>527.86</v>
      </c>
      <c r="H482" s="394" t="s">
        <v>167</v>
      </c>
      <c r="I482" s="162" t="s">
        <v>93</v>
      </c>
      <c r="J482" s="398" t="s">
        <v>791</v>
      </c>
    </row>
    <row r="483" spans="1:10" ht="15.75" x14ac:dyDescent="0.25">
      <c r="A483" s="392">
        <v>43164</v>
      </c>
      <c r="B483" s="63" t="s">
        <v>792</v>
      </c>
      <c r="C483" s="133" t="s">
        <v>793</v>
      </c>
      <c r="D483" s="139" t="s">
        <v>459</v>
      </c>
      <c r="E483" s="351">
        <v>3000</v>
      </c>
      <c r="F483" s="205">
        <f t="shared" si="19"/>
        <v>5.6833251240859317</v>
      </c>
      <c r="G483" s="206">
        <v>527.86</v>
      </c>
      <c r="H483" s="394" t="s">
        <v>33</v>
      </c>
      <c r="I483" s="162" t="s">
        <v>93</v>
      </c>
      <c r="J483" s="398" t="s">
        <v>794</v>
      </c>
    </row>
    <row r="484" spans="1:10" ht="15.75" x14ac:dyDescent="0.25">
      <c r="A484" s="392">
        <v>43164</v>
      </c>
      <c r="B484" s="63" t="s">
        <v>795</v>
      </c>
      <c r="C484" s="133" t="s">
        <v>793</v>
      </c>
      <c r="D484" s="138" t="s">
        <v>459</v>
      </c>
      <c r="E484" s="351">
        <v>2000</v>
      </c>
      <c r="F484" s="205">
        <f t="shared" si="19"/>
        <v>3.788883416057288</v>
      </c>
      <c r="G484" s="206">
        <v>527.86</v>
      </c>
      <c r="H484" s="394" t="s">
        <v>33</v>
      </c>
      <c r="I484" s="162" t="s">
        <v>93</v>
      </c>
      <c r="J484" s="398" t="s">
        <v>796</v>
      </c>
    </row>
    <row r="485" spans="1:10" ht="15.75" x14ac:dyDescent="0.25">
      <c r="A485" s="392">
        <v>43164</v>
      </c>
      <c r="B485" s="399" t="s">
        <v>797</v>
      </c>
      <c r="C485" s="133" t="s">
        <v>753</v>
      </c>
      <c r="D485" s="138" t="s">
        <v>178</v>
      </c>
      <c r="E485" s="310">
        <v>146000</v>
      </c>
      <c r="F485" s="354">
        <f t="shared" si="19"/>
        <v>279.63455976709889</v>
      </c>
      <c r="G485" s="354">
        <v>522.11</v>
      </c>
      <c r="H485" s="394" t="s">
        <v>71</v>
      </c>
      <c r="I485" s="162" t="s">
        <v>103</v>
      </c>
      <c r="J485" s="400" t="s">
        <v>798</v>
      </c>
    </row>
    <row r="486" spans="1:10" ht="15.75" x14ac:dyDescent="0.25">
      <c r="A486" s="392">
        <v>43164</v>
      </c>
      <c r="B486" s="399" t="s">
        <v>799</v>
      </c>
      <c r="C486" s="133" t="s">
        <v>157</v>
      </c>
      <c r="D486" s="138" t="s">
        <v>3</v>
      </c>
      <c r="E486" s="310">
        <v>11700</v>
      </c>
      <c r="F486" s="354">
        <f t="shared" si="19"/>
        <v>22.409070885445594</v>
      </c>
      <c r="G486" s="354">
        <v>522.11</v>
      </c>
      <c r="H486" s="394" t="s">
        <v>71</v>
      </c>
      <c r="I486" s="162" t="s">
        <v>103</v>
      </c>
      <c r="J486" s="400" t="s">
        <v>800</v>
      </c>
    </row>
    <row r="487" spans="1:10" ht="15.75" x14ac:dyDescent="0.25">
      <c r="A487" s="396">
        <v>43164</v>
      </c>
      <c r="B487" s="399" t="s">
        <v>801</v>
      </c>
      <c r="C487" s="133" t="s">
        <v>179</v>
      </c>
      <c r="D487" s="138" t="s">
        <v>25</v>
      </c>
      <c r="E487" s="310">
        <v>234314</v>
      </c>
      <c r="F487" s="401">
        <f t="shared" si="19"/>
        <v>448.78282354293157</v>
      </c>
      <c r="G487" s="401">
        <v>522.11</v>
      </c>
      <c r="H487" s="397" t="s">
        <v>71</v>
      </c>
      <c r="I487" s="162" t="s">
        <v>103</v>
      </c>
      <c r="J487" s="402" t="s">
        <v>802</v>
      </c>
    </row>
    <row r="488" spans="1:10" ht="15.75" x14ac:dyDescent="0.25">
      <c r="A488" s="392">
        <v>43165</v>
      </c>
      <c r="B488" s="399" t="s">
        <v>803</v>
      </c>
      <c r="C488" s="133" t="s">
        <v>804</v>
      </c>
      <c r="D488" s="138" t="s">
        <v>158</v>
      </c>
      <c r="E488" s="310">
        <v>300000</v>
      </c>
      <c r="F488" s="354">
        <f t="shared" si="19"/>
        <v>568.33251240859317</v>
      </c>
      <c r="G488" s="354">
        <v>527.86</v>
      </c>
      <c r="H488" s="394" t="s">
        <v>71</v>
      </c>
      <c r="I488" s="162" t="s">
        <v>93</v>
      </c>
      <c r="J488" s="400" t="s">
        <v>805</v>
      </c>
    </row>
    <row r="489" spans="1:10" ht="15.75" x14ac:dyDescent="0.25">
      <c r="A489" s="392">
        <v>43165</v>
      </c>
      <c r="B489" s="63" t="s">
        <v>806</v>
      </c>
      <c r="C489" s="133" t="s">
        <v>156</v>
      </c>
      <c r="D489" s="138" t="s">
        <v>3</v>
      </c>
      <c r="E489" s="351">
        <v>2000</v>
      </c>
      <c r="F489" s="354">
        <f t="shared" si="19"/>
        <v>3.8306104077684777</v>
      </c>
      <c r="G489" s="354">
        <v>522.11</v>
      </c>
      <c r="H489" s="394" t="s">
        <v>40</v>
      </c>
      <c r="I489" s="162" t="s">
        <v>103</v>
      </c>
      <c r="J489" s="398" t="s">
        <v>807</v>
      </c>
    </row>
    <row r="490" spans="1:10" ht="15.75" x14ac:dyDescent="0.25">
      <c r="A490" s="392">
        <v>43165</v>
      </c>
      <c r="B490" s="63" t="s">
        <v>808</v>
      </c>
      <c r="C490" s="120" t="s">
        <v>809</v>
      </c>
      <c r="D490" s="140" t="s">
        <v>3</v>
      </c>
      <c r="E490" s="351">
        <v>149000</v>
      </c>
      <c r="F490" s="354">
        <f t="shared" si="19"/>
        <v>285.38047537875161</v>
      </c>
      <c r="G490" s="354">
        <v>522.11</v>
      </c>
      <c r="H490" s="394" t="s">
        <v>613</v>
      </c>
      <c r="I490" s="162" t="s">
        <v>103</v>
      </c>
      <c r="J490" s="398" t="s">
        <v>810</v>
      </c>
    </row>
    <row r="491" spans="1:10" ht="15.75" x14ac:dyDescent="0.25">
      <c r="A491" s="392">
        <v>43166</v>
      </c>
      <c r="B491" s="63" t="s">
        <v>811</v>
      </c>
      <c r="C491" s="125" t="s">
        <v>156</v>
      </c>
      <c r="D491" s="139" t="s">
        <v>3</v>
      </c>
      <c r="E491" s="351">
        <v>1000</v>
      </c>
      <c r="F491" s="354">
        <f t="shared" si="19"/>
        <v>1.9153052038842389</v>
      </c>
      <c r="G491" s="354">
        <v>522.11</v>
      </c>
      <c r="H491" s="394" t="s">
        <v>767</v>
      </c>
      <c r="I491" s="162" t="s">
        <v>103</v>
      </c>
      <c r="J491" s="398" t="s">
        <v>812</v>
      </c>
    </row>
    <row r="492" spans="1:10" ht="15.75" x14ac:dyDescent="0.25">
      <c r="A492" s="392">
        <v>43166</v>
      </c>
      <c r="B492" s="63" t="s">
        <v>813</v>
      </c>
      <c r="C492" s="125" t="s">
        <v>765</v>
      </c>
      <c r="D492" s="139" t="s">
        <v>158</v>
      </c>
      <c r="E492" s="351">
        <v>9000</v>
      </c>
      <c r="F492" s="354">
        <f t="shared" si="19"/>
        <v>17.049975372257794</v>
      </c>
      <c r="G492" s="354">
        <v>527.86</v>
      </c>
      <c r="H492" s="394" t="s">
        <v>767</v>
      </c>
      <c r="I492" s="162" t="s">
        <v>93</v>
      </c>
      <c r="J492" s="398" t="s">
        <v>814</v>
      </c>
    </row>
    <row r="493" spans="1:10" ht="15.75" x14ac:dyDescent="0.25">
      <c r="A493" s="392">
        <v>43166</v>
      </c>
      <c r="B493" s="63" t="s">
        <v>174</v>
      </c>
      <c r="C493" s="133" t="s">
        <v>762</v>
      </c>
      <c r="D493" s="138" t="s">
        <v>459</v>
      </c>
      <c r="E493" s="351">
        <v>9000</v>
      </c>
      <c r="F493" s="205">
        <f t="shared" si="19"/>
        <v>17.049975372257794</v>
      </c>
      <c r="G493" s="206">
        <v>527.86</v>
      </c>
      <c r="H493" s="394" t="s">
        <v>39</v>
      </c>
      <c r="I493" s="162" t="s">
        <v>93</v>
      </c>
      <c r="J493" s="509" t="s">
        <v>815</v>
      </c>
    </row>
    <row r="494" spans="1:10" ht="15.75" x14ac:dyDescent="0.25">
      <c r="A494" s="392">
        <v>43166</v>
      </c>
      <c r="B494" s="63" t="s">
        <v>816</v>
      </c>
      <c r="C494" s="133" t="s">
        <v>762</v>
      </c>
      <c r="D494" s="138" t="s">
        <v>459</v>
      </c>
      <c r="E494" s="351">
        <v>1000</v>
      </c>
      <c r="F494" s="205">
        <f t="shared" si="19"/>
        <v>1.894441708028644</v>
      </c>
      <c r="G494" s="206">
        <v>527.86</v>
      </c>
      <c r="H494" s="394" t="s">
        <v>39</v>
      </c>
      <c r="I494" s="162" t="s">
        <v>93</v>
      </c>
      <c r="J494" s="510"/>
    </row>
    <row r="495" spans="1:10" ht="15.75" x14ac:dyDescent="0.25">
      <c r="A495" s="392">
        <v>43166</v>
      </c>
      <c r="B495" s="63" t="s">
        <v>817</v>
      </c>
      <c r="C495" s="133" t="s">
        <v>793</v>
      </c>
      <c r="D495" s="138" t="s">
        <v>459</v>
      </c>
      <c r="E495" s="351">
        <v>3000</v>
      </c>
      <c r="F495" s="205">
        <f t="shared" si="19"/>
        <v>5.6833251240859317</v>
      </c>
      <c r="G495" s="206">
        <v>527.86</v>
      </c>
      <c r="H495" s="394" t="s">
        <v>41</v>
      </c>
      <c r="I495" s="162" t="s">
        <v>93</v>
      </c>
      <c r="J495" s="398" t="s">
        <v>818</v>
      </c>
    </row>
    <row r="496" spans="1:10" ht="15.75" x14ac:dyDescent="0.25">
      <c r="A496" s="392">
        <v>43166</v>
      </c>
      <c r="B496" s="63" t="s">
        <v>819</v>
      </c>
      <c r="C496" s="133" t="s">
        <v>762</v>
      </c>
      <c r="D496" s="136" t="s">
        <v>25</v>
      </c>
      <c r="E496" s="351">
        <v>95000</v>
      </c>
      <c r="F496" s="354">
        <f t="shared" si="19"/>
        <v>181.95399436900269</v>
      </c>
      <c r="G496" s="354">
        <v>522.11</v>
      </c>
      <c r="H496" s="394" t="s">
        <v>613</v>
      </c>
      <c r="I496" s="162" t="s">
        <v>103</v>
      </c>
      <c r="J496" s="398" t="s">
        <v>820</v>
      </c>
    </row>
    <row r="497" spans="1:10" ht="15.75" x14ac:dyDescent="0.25">
      <c r="A497" s="392">
        <v>43166</v>
      </c>
      <c r="B497" s="63" t="s">
        <v>821</v>
      </c>
      <c r="C497" s="133" t="s">
        <v>809</v>
      </c>
      <c r="D497" s="136" t="s">
        <v>25</v>
      </c>
      <c r="E497" s="351">
        <v>8000</v>
      </c>
      <c r="F497" s="354">
        <f t="shared" si="19"/>
        <v>15.322441631073911</v>
      </c>
      <c r="G497" s="354">
        <v>522.11</v>
      </c>
      <c r="H497" s="394" t="s">
        <v>613</v>
      </c>
      <c r="I497" s="162" t="s">
        <v>103</v>
      </c>
      <c r="J497" s="398" t="s">
        <v>822</v>
      </c>
    </row>
    <row r="498" spans="1:10" ht="15.75" x14ac:dyDescent="0.25">
      <c r="A498" s="392">
        <v>43167</v>
      </c>
      <c r="B498" s="63" t="s">
        <v>823</v>
      </c>
      <c r="C498" s="133" t="s">
        <v>160</v>
      </c>
      <c r="D498" s="136" t="s">
        <v>824</v>
      </c>
      <c r="E498" s="351">
        <v>79900</v>
      </c>
      <c r="F498" s="354">
        <f t="shared" si="19"/>
        <v>153.03288579035069</v>
      </c>
      <c r="G498" s="354">
        <v>522.11</v>
      </c>
      <c r="H498" s="394" t="s">
        <v>613</v>
      </c>
      <c r="I498" s="162" t="s">
        <v>103</v>
      </c>
      <c r="J498" s="398" t="s">
        <v>825</v>
      </c>
    </row>
    <row r="499" spans="1:10" ht="15.75" x14ac:dyDescent="0.25">
      <c r="A499" s="396">
        <v>43168</v>
      </c>
      <c r="B499" s="309" t="s">
        <v>826</v>
      </c>
      <c r="C499" s="133" t="s">
        <v>159</v>
      </c>
      <c r="D499" s="136" t="s">
        <v>3</v>
      </c>
      <c r="E499" s="164">
        <v>45600</v>
      </c>
      <c r="F499" s="205">
        <f t="shared" si="19"/>
        <v>86.386541886106158</v>
      </c>
      <c r="G499" s="206">
        <v>527.86</v>
      </c>
      <c r="H499" s="397" t="s">
        <v>71</v>
      </c>
      <c r="I499" s="162" t="s">
        <v>93</v>
      </c>
      <c r="J499" s="402" t="s">
        <v>827</v>
      </c>
    </row>
    <row r="500" spans="1:10" ht="15.75" x14ac:dyDescent="0.25">
      <c r="A500" s="392">
        <v>43168</v>
      </c>
      <c r="B500" s="63" t="s">
        <v>828</v>
      </c>
      <c r="C500" s="131" t="s">
        <v>765</v>
      </c>
      <c r="D500" s="138" t="s">
        <v>105</v>
      </c>
      <c r="E500" s="351">
        <v>40000</v>
      </c>
      <c r="F500" s="205">
        <f t="shared" si="19"/>
        <v>76.612208155369558</v>
      </c>
      <c r="G500" s="206">
        <v>522.11</v>
      </c>
      <c r="H500" s="394" t="s">
        <v>226</v>
      </c>
      <c r="I500" s="162" t="s">
        <v>103</v>
      </c>
      <c r="J500" s="398" t="s">
        <v>829</v>
      </c>
    </row>
    <row r="501" spans="1:10" ht="15.75" x14ac:dyDescent="0.25">
      <c r="A501" s="392">
        <v>42803</v>
      </c>
      <c r="B501" s="63" t="s">
        <v>830</v>
      </c>
      <c r="C501" s="131" t="s">
        <v>762</v>
      </c>
      <c r="D501" s="138" t="s">
        <v>105</v>
      </c>
      <c r="E501" s="351">
        <v>21000</v>
      </c>
      <c r="F501" s="205">
        <f t="shared" si="19"/>
        <v>40.221409281569017</v>
      </c>
      <c r="G501" s="206">
        <v>522.11</v>
      </c>
      <c r="H501" s="394" t="s">
        <v>226</v>
      </c>
      <c r="I501" s="162" t="s">
        <v>103</v>
      </c>
      <c r="J501" s="398" t="s">
        <v>831</v>
      </c>
    </row>
    <row r="502" spans="1:10" ht="15.75" x14ac:dyDescent="0.25">
      <c r="A502" s="392">
        <v>43168</v>
      </c>
      <c r="B502" s="63" t="s">
        <v>832</v>
      </c>
      <c r="C502" s="131" t="s">
        <v>793</v>
      </c>
      <c r="D502" s="403" t="s">
        <v>459</v>
      </c>
      <c r="E502" s="351">
        <v>5000</v>
      </c>
      <c r="F502" s="205">
        <f t="shared" si="19"/>
        <v>9.4722085401432192</v>
      </c>
      <c r="G502" s="206">
        <v>527.86</v>
      </c>
      <c r="H502" s="394" t="s">
        <v>33</v>
      </c>
      <c r="I502" s="162" t="s">
        <v>93</v>
      </c>
      <c r="J502" s="398" t="s">
        <v>833</v>
      </c>
    </row>
    <row r="503" spans="1:10" ht="15.75" x14ac:dyDescent="0.25">
      <c r="A503" s="392">
        <v>43168</v>
      </c>
      <c r="B503" s="63" t="s">
        <v>834</v>
      </c>
      <c r="C503" s="131" t="s">
        <v>793</v>
      </c>
      <c r="D503" s="138" t="s">
        <v>459</v>
      </c>
      <c r="E503" s="351">
        <v>2000</v>
      </c>
      <c r="F503" s="205">
        <f t="shared" si="19"/>
        <v>3.788883416057288</v>
      </c>
      <c r="G503" s="206">
        <v>527.86</v>
      </c>
      <c r="H503" s="394" t="s">
        <v>40</v>
      </c>
      <c r="I503" s="162" t="s">
        <v>93</v>
      </c>
      <c r="J503" s="398" t="s">
        <v>835</v>
      </c>
    </row>
    <row r="504" spans="1:10" ht="15.75" x14ac:dyDescent="0.25">
      <c r="A504" s="392">
        <v>43171</v>
      </c>
      <c r="B504" s="63" t="s">
        <v>836</v>
      </c>
      <c r="C504" s="131" t="s">
        <v>762</v>
      </c>
      <c r="D504" s="138" t="s">
        <v>459</v>
      </c>
      <c r="E504" s="351">
        <v>8000</v>
      </c>
      <c r="F504" s="205">
        <f t="shared" si="19"/>
        <v>15.155533664229152</v>
      </c>
      <c r="G504" s="206">
        <v>527.86</v>
      </c>
      <c r="H504" s="394" t="s">
        <v>39</v>
      </c>
      <c r="I504" s="162" t="s">
        <v>93</v>
      </c>
      <c r="J504" s="509" t="s">
        <v>837</v>
      </c>
    </row>
    <row r="505" spans="1:10" ht="15.75" x14ac:dyDescent="0.25">
      <c r="A505" s="392">
        <v>43171</v>
      </c>
      <c r="B505" s="63" t="s">
        <v>816</v>
      </c>
      <c r="C505" s="133" t="s">
        <v>762</v>
      </c>
      <c r="D505" s="138" t="s">
        <v>459</v>
      </c>
      <c r="E505" s="351">
        <v>4000</v>
      </c>
      <c r="F505" s="205">
        <f t="shared" si="19"/>
        <v>7.5777668321145759</v>
      </c>
      <c r="G505" s="206">
        <v>527.86</v>
      </c>
      <c r="H505" s="394" t="s">
        <v>39</v>
      </c>
      <c r="I505" s="162" t="s">
        <v>93</v>
      </c>
      <c r="J505" s="510"/>
    </row>
    <row r="506" spans="1:10" ht="15.75" x14ac:dyDescent="0.25">
      <c r="A506" s="392">
        <v>43171</v>
      </c>
      <c r="B506" s="63" t="s">
        <v>838</v>
      </c>
      <c r="C506" s="133" t="s">
        <v>793</v>
      </c>
      <c r="D506" s="138" t="s">
        <v>459</v>
      </c>
      <c r="E506" s="351">
        <v>5000</v>
      </c>
      <c r="F506" s="205">
        <f t="shared" si="19"/>
        <v>9.4722085401432192</v>
      </c>
      <c r="G506" s="206">
        <v>527.86</v>
      </c>
      <c r="H506" s="394" t="s">
        <v>39</v>
      </c>
      <c r="I506" s="162" t="s">
        <v>93</v>
      </c>
      <c r="J506" s="398" t="s">
        <v>839</v>
      </c>
    </row>
    <row r="507" spans="1:10" ht="15.75" x14ac:dyDescent="0.25">
      <c r="A507" s="392">
        <v>43173</v>
      </c>
      <c r="B507" s="163" t="s">
        <v>803</v>
      </c>
      <c r="C507" s="133" t="s">
        <v>804</v>
      </c>
      <c r="D507" s="138" t="s">
        <v>158</v>
      </c>
      <c r="E507" s="164">
        <v>950000</v>
      </c>
      <c r="F507" s="354">
        <f t="shared" si="19"/>
        <v>1799.7196226272117</v>
      </c>
      <c r="G507" s="354">
        <v>527.86</v>
      </c>
      <c r="H507" s="394" t="s">
        <v>71</v>
      </c>
      <c r="I507" s="162" t="s">
        <v>93</v>
      </c>
      <c r="J507" s="400" t="s">
        <v>840</v>
      </c>
    </row>
    <row r="508" spans="1:10" ht="15.75" x14ac:dyDescent="0.25">
      <c r="A508" s="392">
        <v>43174</v>
      </c>
      <c r="B508" s="163" t="s">
        <v>841</v>
      </c>
      <c r="C508" s="133" t="s">
        <v>156</v>
      </c>
      <c r="D508" s="138" t="s">
        <v>3</v>
      </c>
      <c r="E508" s="164">
        <v>97940</v>
      </c>
      <c r="F508" s="354">
        <f t="shared" si="19"/>
        <v>187.58499166842236</v>
      </c>
      <c r="G508" s="354">
        <v>522.11</v>
      </c>
      <c r="H508" s="394" t="s">
        <v>71</v>
      </c>
      <c r="I508" s="162" t="s">
        <v>103</v>
      </c>
      <c r="J508" s="400" t="s">
        <v>842</v>
      </c>
    </row>
    <row r="509" spans="1:10" ht="15.75" x14ac:dyDescent="0.25">
      <c r="A509" s="392">
        <v>43174</v>
      </c>
      <c r="B509" s="163" t="s">
        <v>799</v>
      </c>
      <c r="C509" s="133" t="s">
        <v>157</v>
      </c>
      <c r="D509" s="138" t="s">
        <v>3</v>
      </c>
      <c r="E509" s="164">
        <v>2925</v>
      </c>
      <c r="F509" s="354">
        <f t="shared" si="19"/>
        <v>5.6022677213613985</v>
      </c>
      <c r="G509" s="354">
        <v>522.11</v>
      </c>
      <c r="H509" s="394" t="s">
        <v>162</v>
      </c>
      <c r="I509" s="162" t="s">
        <v>103</v>
      </c>
      <c r="J509" s="362" t="s">
        <v>843</v>
      </c>
    </row>
    <row r="510" spans="1:10" x14ac:dyDescent="0.25">
      <c r="A510" s="404">
        <v>43174</v>
      </c>
      <c r="B510" s="350" t="s">
        <v>844</v>
      </c>
      <c r="C510" s="133" t="s">
        <v>156</v>
      </c>
      <c r="D510" s="138" t="s">
        <v>3</v>
      </c>
      <c r="E510" s="160">
        <v>6500</v>
      </c>
      <c r="F510" s="354">
        <f t="shared" si="19"/>
        <v>12.449483825247553</v>
      </c>
      <c r="G510" s="354">
        <v>522.11</v>
      </c>
      <c r="H510" s="117" t="s">
        <v>41</v>
      </c>
      <c r="I510" s="162" t="s">
        <v>103</v>
      </c>
      <c r="J510" s="398" t="s">
        <v>845</v>
      </c>
    </row>
    <row r="511" spans="1:10" ht="15.75" x14ac:dyDescent="0.25">
      <c r="A511" s="404">
        <v>43174</v>
      </c>
      <c r="B511" s="350" t="s">
        <v>846</v>
      </c>
      <c r="C511" s="133" t="s">
        <v>793</v>
      </c>
      <c r="D511" s="138" t="s">
        <v>459</v>
      </c>
      <c r="E511" s="160">
        <v>2000</v>
      </c>
      <c r="F511" s="205">
        <f t="shared" si="19"/>
        <v>3.788883416057288</v>
      </c>
      <c r="G511" s="206">
        <v>527.86</v>
      </c>
      <c r="H511" s="117" t="s">
        <v>33</v>
      </c>
      <c r="I511" s="162" t="s">
        <v>93</v>
      </c>
      <c r="J511" s="398" t="s">
        <v>847</v>
      </c>
    </row>
    <row r="512" spans="1:10" ht="15.75" x14ac:dyDescent="0.25">
      <c r="A512" s="404">
        <v>43174</v>
      </c>
      <c r="B512" s="350" t="s">
        <v>846</v>
      </c>
      <c r="C512" s="133" t="s">
        <v>793</v>
      </c>
      <c r="D512" s="138" t="s">
        <v>459</v>
      </c>
      <c r="E512" s="160">
        <v>3000</v>
      </c>
      <c r="F512" s="205">
        <f t="shared" si="19"/>
        <v>5.6833251240859317</v>
      </c>
      <c r="G512" s="206">
        <v>527.86</v>
      </c>
      <c r="H512" s="117" t="s">
        <v>39</v>
      </c>
      <c r="I512" s="162" t="s">
        <v>93</v>
      </c>
      <c r="J512" s="398" t="s">
        <v>848</v>
      </c>
    </row>
    <row r="513" spans="1:10" ht="15.75" x14ac:dyDescent="0.25">
      <c r="A513" s="405">
        <v>43174</v>
      </c>
      <c r="B513" s="131" t="s">
        <v>849</v>
      </c>
      <c r="C513" s="133" t="s">
        <v>156</v>
      </c>
      <c r="D513" s="138" t="s">
        <v>3</v>
      </c>
      <c r="E513" s="358">
        <v>3000</v>
      </c>
      <c r="F513" s="354">
        <f t="shared" si="19"/>
        <v>5.745915611652717</v>
      </c>
      <c r="G513" s="354">
        <v>522.11</v>
      </c>
      <c r="H513" s="132" t="s">
        <v>31</v>
      </c>
      <c r="I513" s="162" t="s">
        <v>103</v>
      </c>
      <c r="J513" s="509" t="s">
        <v>850</v>
      </c>
    </row>
    <row r="514" spans="1:10" ht="15.75" x14ac:dyDescent="0.25">
      <c r="A514" s="405">
        <v>43174</v>
      </c>
      <c r="B514" s="131" t="s">
        <v>851</v>
      </c>
      <c r="C514" s="133" t="s">
        <v>156</v>
      </c>
      <c r="D514" s="138" t="s">
        <v>3</v>
      </c>
      <c r="E514" s="358">
        <v>102300</v>
      </c>
      <c r="F514" s="354">
        <f t="shared" si="19"/>
        <v>195.93572235735763</v>
      </c>
      <c r="G514" s="354">
        <v>522.11</v>
      </c>
      <c r="H514" s="132" t="s">
        <v>31</v>
      </c>
      <c r="I514" s="162" t="s">
        <v>103</v>
      </c>
      <c r="J514" s="510"/>
    </row>
    <row r="515" spans="1:10" ht="15.75" x14ac:dyDescent="0.25">
      <c r="A515" s="405">
        <v>43175</v>
      </c>
      <c r="B515" s="131" t="s">
        <v>852</v>
      </c>
      <c r="C515" s="133" t="s">
        <v>156</v>
      </c>
      <c r="D515" s="138" t="s">
        <v>3</v>
      </c>
      <c r="E515" s="351">
        <v>33100</v>
      </c>
      <c r="F515" s="354">
        <f t="shared" si="19"/>
        <v>63.396602248568307</v>
      </c>
      <c r="G515" s="354">
        <v>522.11</v>
      </c>
      <c r="H515" s="132" t="s">
        <v>41</v>
      </c>
      <c r="I515" s="162" t="s">
        <v>103</v>
      </c>
      <c r="J515" s="398" t="s">
        <v>853</v>
      </c>
    </row>
    <row r="516" spans="1:10" ht="15.75" x14ac:dyDescent="0.25">
      <c r="A516" s="405">
        <v>43175</v>
      </c>
      <c r="B516" s="131" t="s">
        <v>854</v>
      </c>
      <c r="C516" s="133" t="s">
        <v>156</v>
      </c>
      <c r="D516" s="138" t="s">
        <v>3</v>
      </c>
      <c r="E516" s="351">
        <v>500</v>
      </c>
      <c r="F516" s="354">
        <f t="shared" si="19"/>
        <v>0.95765260194211943</v>
      </c>
      <c r="G516" s="354">
        <v>522.11</v>
      </c>
      <c r="H516" s="132" t="s">
        <v>33</v>
      </c>
      <c r="I516" s="162" t="s">
        <v>103</v>
      </c>
      <c r="J516" s="398" t="s">
        <v>855</v>
      </c>
    </row>
    <row r="517" spans="1:10" ht="15.75" x14ac:dyDescent="0.25">
      <c r="A517" s="405">
        <v>43176</v>
      </c>
      <c r="B517" s="131" t="s">
        <v>856</v>
      </c>
      <c r="C517" s="133" t="s">
        <v>762</v>
      </c>
      <c r="D517" s="138" t="s">
        <v>25</v>
      </c>
      <c r="E517" s="358">
        <v>70000</v>
      </c>
      <c r="F517" s="354">
        <f t="shared" si="19"/>
        <v>134.07136427189673</v>
      </c>
      <c r="G517" s="354">
        <v>522.11</v>
      </c>
      <c r="H517" s="131" t="s">
        <v>613</v>
      </c>
      <c r="I517" s="162" t="s">
        <v>103</v>
      </c>
      <c r="J517" s="398" t="s">
        <v>857</v>
      </c>
    </row>
    <row r="518" spans="1:10" ht="15.75" x14ac:dyDescent="0.25">
      <c r="A518" s="405">
        <v>43178</v>
      </c>
      <c r="B518" s="131" t="s">
        <v>858</v>
      </c>
      <c r="C518" s="133" t="s">
        <v>156</v>
      </c>
      <c r="D518" s="136" t="s">
        <v>3</v>
      </c>
      <c r="E518" s="351">
        <v>11300</v>
      </c>
      <c r="F518" s="354">
        <f t="shared" si="19"/>
        <v>21.642948803891901</v>
      </c>
      <c r="G518" s="354">
        <v>522.11</v>
      </c>
      <c r="H518" s="132" t="s">
        <v>613</v>
      </c>
      <c r="I518" s="162" t="s">
        <v>103</v>
      </c>
      <c r="J518" s="398" t="s">
        <v>859</v>
      </c>
    </row>
    <row r="519" spans="1:10" ht="15.75" x14ac:dyDescent="0.25">
      <c r="A519" s="405">
        <v>43178</v>
      </c>
      <c r="B519" s="131" t="s">
        <v>860</v>
      </c>
      <c r="C519" s="133" t="s">
        <v>156</v>
      </c>
      <c r="D519" s="136" t="s">
        <v>3</v>
      </c>
      <c r="E519" s="351">
        <v>28900</v>
      </c>
      <c r="F519" s="354">
        <f t="shared" si="19"/>
        <v>55.352320392254505</v>
      </c>
      <c r="G519" s="354">
        <v>522.11</v>
      </c>
      <c r="H519" s="132" t="s">
        <v>41</v>
      </c>
      <c r="I519" s="162" t="s">
        <v>103</v>
      </c>
      <c r="J519" s="398" t="s">
        <v>861</v>
      </c>
    </row>
    <row r="520" spans="1:10" ht="15.75" x14ac:dyDescent="0.25">
      <c r="A520" s="404">
        <v>43178</v>
      </c>
      <c r="B520" s="131" t="s">
        <v>862</v>
      </c>
      <c r="C520" s="133" t="s">
        <v>765</v>
      </c>
      <c r="D520" s="136" t="s">
        <v>459</v>
      </c>
      <c r="E520" s="358">
        <v>10000</v>
      </c>
      <c r="F520" s="205">
        <f t="shared" si="19"/>
        <v>18.944417080286438</v>
      </c>
      <c r="G520" s="206">
        <v>527.86</v>
      </c>
      <c r="H520" s="132" t="s">
        <v>40</v>
      </c>
      <c r="I520" s="162" t="s">
        <v>93</v>
      </c>
      <c r="J520" s="509" t="s">
        <v>863</v>
      </c>
    </row>
    <row r="521" spans="1:10" ht="15.75" x14ac:dyDescent="0.25">
      <c r="A521" s="405">
        <v>43178</v>
      </c>
      <c r="B521" s="131" t="s">
        <v>864</v>
      </c>
      <c r="C521" s="133" t="s">
        <v>765</v>
      </c>
      <c r="D521" s="139" t="s">
        <v>459</v>
      </c>
      <c r="E521" s="358">
        <v>12000</v>
      </c>
      <c r="F521" s="205">
        <f t="shared" si="19"/>
        <v>22.733300496343727</v>
      </c>
      <c r="G521" s="206">
        <v>527.86</v>
      </c>
      <c r="H521" s="131" t="s">
        <v>40</v>
      </c>
      <c r="I521" s="162" t="s">
        <v>93</v>
      </c>
      <c r="J521" s="510"/>
    </row>
    <row r="522" spans="1:10" ht="15.75" x14ac:dyDescent="0.25">
      <c r="A522" s="405">
        <v>43178</v>
      </c>
      <c r="B522" s="131" t="s">
        <v>865</v>
      </c>
      <c r="C522" s="133" t="s">
        <v>765</v>
      </c>
      <c r="D522" s="69" t="s">
        <v>459</v>
      </c>
      <c r="E522" s="351">
        <v>10000</v>
      </c>
      <c r="F522" s="205">
        <f t="shared" si="19"/>
        <v>18.944417080286438</v>
      </c>
      <c r="G522" s="206">
        <v>527.86</v>
      </c>
      <c r="H522" s="132" t="s">
        <v>41</v>
      </c>
      <c r="I522" s="162" t="s">
        <v>93</v>
      </c>
      <c r="J522" s="398" t="s">
        <v>866</v>
      </c>
    </row>
    <row r="523" spans="1:10" ht="15.75" x14ac:dyDescent="0.25">
      <c r="A523" s="405">
        <v>43178</v>
      </c>
      <c r="B523" s="131" t="s">
        <v>867</v>
      </c>
      <c r="C523" s="133" t="s">
        <v>156</v>
      </c>
      <c r="D523" s="139" t="s">
        <v>3</v>
      </c>
      <c r="E523" s="351">
        <v>10000</v>
      </c>
      <c r="F523" s="354">
        <f t="shared" si="19"/>
        <v>19.153052038842389</v>
      </c>
      <c r="G523" s="354">
        <v>522.11</v>
      </c>
      <c r="H523" s="132" t="s">
        <v>41</v>
      </c>
      <c r="I523" s="162" t="s">
        <v>103</v>
      </c>
      <c r="J523" s="398" t="s">
        <v>868</v>
      </c>
    </row>
    <row r="524" spans="1:10" ht="15.75" x14ac:dyDescent="0.25">
      <c r="A524" s="405">
        <v>43178</v>
      </c>
      <c r="B524" s="131" t="s">
        <v>864</v>
      </c>
      <c r="C524" s="133" t="s">
        <v>765</v>
      </c>
      <c r="D524" s="139" t="s">
        <v>459</v>
      </c>
      <c r="E524" s="351">
        <v>12000</v>
      </c>
      <c r="F524" s="205">
        <f t="shared" si="19"/>
        <v>22.733300496343727</v>
      </c>
      <c r="G524" s="206">
        <v>527.86</v>
      </c>
      <c r="H524" s="132" t="s">
        <v>39</v>
      </c>
      <c r="I524" s="162" t="s">
        <v>93</v>
      </c>
      <c r="J524" s="398" t="s">
        <v>869</v>
      </c>
    </row>
    <row r="525" spans="1:10" ht="15.75" x14ac:dyDescent="0.25">
      <c r="A525" s="405">
        <v>43178</v>
      </c>
      <c r="B525" s="131" t="s">
        <v>870</v>
      </c>
      <c r="C525" s="133" t="s">
        <v>765</v>
      </c>
      <c r="D525" s="139" t="s">
        <v>459</v>
      </c>
      <c r="E525" s="351">
        <v>10000</v>
      </c>
      <c r="F525" s="205">
        <f t="shared" si="19"/>
        <v>18.944417080286438</v>
      </c>
      <c r="G525" s="206">
        <v>527.86</v>
      </c>
      <c r="H525" s="132" t="s">
        <v>39</v>
      </c>
      <c r="I525" s="162" t="s">
        <v>93</v>
      </c>
      <c r="J525" s="509" t="s">
        <v>871</v>
      </c>
    </row>
    <row r="526" spans="1:10" ht="15.75" x14ac:dyDescent="0.25">
      <c r="A526" s="405">
        <v>43178</v>
      </c>
      <c r="B526" s="131" t="s">
        <v>872</v>
      </c>
      <c r="C526" s="133" t="s">
        <v>793</v>
      </c>
      <c r="D526" s="139" t="s">
        <v>459</v>
      </c>
      <c r="E526" s="351">
        <v>5000</v>
      </c>
      <c r="F526" s="205">
        <f t="shared" si="19"/>
        <v>9.4722085401432192</v>
      </c>
      <c r="G526" s="206">
        <v>527.86</v>
      </c>
      <c r="H526" s="132" t="s">
        <v>39</v>
      </c>
      <c r="I526" s="162" t="s">
        <v>93</v>
      </c>
      <c r="J526" s="510"/>
    </row>
    <row r="527" spans="1:10" ht="15.75" x14ac:dyDescent="0.25">
      <c r="A527" s="405">
        <v>43178</v>
      </c>
      <c r="B527" s="131" t="s">
        <v>854</v>
      </c>
      <c r="C527" s="133" t="s">
        <v>156</v>
      </c>
      <c r="D527" s="139" t="s">
        <v>3</v>
      </c>
      <c r="E527" s="351">
        <v>1000</v>
      </c>
      <c r="F527" s="354">
        <f t="shared" si="19"/>
        <v>1.9153052038842389</v>
      </c>
      <c r="G527" s="354">
        <v>522.11</v>
      </c>
      <c r="H527" s="132" t="s">
        <v>166</v>
      </c>
      <c r="I527" s="162" t="s">
        <v>103</v>
      </c>
      <c r="J527" s="398" t="s">
        <v>873</v>
      </c>
    </row>
    <row r="528" spans="1:10" ht="15.75" x14ac:dyDescent="0.25">
      <c r="A528" s="405">
        <v>43178</v>
      </c>
      <c r="B528" s="131" t="s">
        <v>874</v>
      </c>
      <c r="C528" s="133" t="s">
        <v>765</v>
      </c>
      <c r="D528" s="139" t="s">
        <v>459</v>
      </c>
      <c r="E528" s="358">
        <v>10000</v>
      </c>
      <c r="F528" s="205">
        <f t="shared" si="19"/>
        <v>18.944417080286438</v>
      </c>
      <c r="G528" s="206">
        <v>527.86</v>
      </c>
      <c r="H528" s="132" t="s">
        <v>166</v>
      </c>
      <c r="I528" s="162" t="s">
        <v>93</v>
      </c>
      <c r="J528" s="398" t="s">
        <v>875</v>
      </c>
    </row>
    <row r="529" spans="1:10" ht="15.75" x14ac:dyDescent="0.25">
      <c r="A529" s="405">
        <v>43178</v>
      </c>
      <c r="B529" s="131" t="s">
        <v>864</v>
      </c>
      <c r="C529" s="133" t="s">
        <v>765</v>
      </c>
      <c r="D529" s="138" t="s">
        <v>459</v>
      </c>
      <c r="E529" s="358">
        <v>17000</v>
      </c>
      <c r="F529" s="205">
        <f t="shared" si="19"/>
        <v>32.205509036486944</v>
      </c>
      <c r="G529" s="206">
        <v>527.86</v>
      </c>
      <c r="H529" s="132" t="s">
        <v>166</v>
      </c>
      <c r="I529" s="162" t="s">
        <v>93</v>
      </c>
      <c r="J529" s="398" t="s">
        <v>876</v>
      </c>
    </row>
    <row r="530" spans="1:10" ht="15.75" x14ac:dyDescent="0.25">
      <c r="A530" s="405">
        <v>43178</v>
      </c>
      <c r="B530" s="131" t="s">
        <v>877</v>
      </c>
      <c r="C530" s="133" t="s">
        <v>765</v>
      </c>
      <c r="D530" s="138" t="s">
        <v>459</v>
      </c>
      <c r="E530" s="358">
        <v>10000</v>
      </c>
      <c r="F530" s="205">
        <f t="shared" si="19"/>
        <v>18.944417080286438</v>
      </c>
      <c r="G530" s="206">
        <v>527.86</v>
      </c>
      <c r="H530" s="132" t="s">
        <v>33</v>
      </c>
      <c r="I530" s="162" t="s">
        <v>93</v>
      </c>
      <c r="J530" s="398" t="s">
        <v>878</v>
      </c>
    </row>
    <row r="531" spans="1:10" ht="15.75" x14ac:dyDescent="0.25">
      <c r="A531" s="405">
        <v>43178</v>
      </c>
      <c r="B531" s="131" t="s">
        <v>864</v>
      </c>
      <c r="C531" s="133" t="s">
        <v>765</v>
      </c>
      <c r="D531" s="136" t="s">
        <v>459</v>
      </c>
      <c r="E531" s="358">
        <v>17000</v>
      </c>
      <c r="F531" s="205">
        <f t="shared" si="19"/>
        <v>32.205509036486944</v>
      </c>
      <c r="G531" s="206">
        <v>527.86</v>
      </c>
      <c r="H531" s="132" t="s">
        <v>33</v>
      </c>
      <c r="I531" s="162" t="s">
        <v>93</v>
      </c>
      <c r="J531" s="398" t="s">
        <v>879</v>
      </c>
    </row>
    <row r="532" spans="1:10" ht="15.75" x14ac:dyDescent="0.25">
      <c r="A532" s="405">
        <v>43178</v>
      </c>
      <c r="B532" s="131" t="s">
        <v>846</v>
      </c>
      <c r="C532" s="133" t="s">
        <v>793</v>
      </c>
      <c r="D532" s="136" t="s">
        <v>459</v>
      </c>
      <c r="E532" s="358">
        <v>3000</v>
      </c>
      <c r="F532" s="205">
        <f t="shared" si="19"/>
        <v>5.6833251240859317</v>
      </c>
      <c r="G532" s="206">
        <v>527.86</v>
      </c>
      <c r="H532" s="132" t="s">
        <v>33</v>
      </c>
      <c r="I532" s="162" t="s">
        <v>93</v>
      </c>
      <c r="J532" s="398" t="s">
        <v>880</v>
      </c>
    </row>
    <row r="533" spans="1:10" ht="15.75" x14ac:dyDescent="0.25">
      <c r="A533" s="405">
        <v>43178</v>
      </c>
      <c r="B533" s="131" t="s">
        <v>881</v>
      </c>
      <c r="C533" s="133" t="s">
        <v>156</v>
      </c>
      <c r="D533" s="136" t="s">
        <v>3</v>
      </c>
      <c r="E533" s="358">
        <v>1500</v>
      </c>
      <c r="F533" s="354">
        <f t="shared" si="19"/>
        <v>2.8729578058263585</v>
      </c>
      <c r="G533" s="354">
        <v>522.11</v>
      </c>
      <c r="H533" s="132" t="s">
        <v>40</v>
      </c>
      <c r="I533" s="162" t="s">
        <v>103</v>
      </c>
      <c r="J533" s="398" t="s">
        <v>882</v>
      </c>
    </row>
    <row r="534" spans="1:10" ht="15.75" x14ac:dyDescent="0.25">
      <c r="A534" s="405">
        <v>43178</v>
      </c>
      <c r="B534" s="131" t="s">
        <v>883</v>
      </c>
      <c r="C534" s="133" t="s">
        <v>809</v>
      </c>
      <c r="D534" s="138" t="s">
        <v>3</v>
      </c>
      <c r="E534" s="358">
        <v>113000</v>
      </c>
      <c r="F534" s="354">
        <f t="shared" si="19"/>
        <v>216.429488038919</v>
      </c>
      <c r="G534" s="354">
        <v>522.11</v>
      </c>
      <c r="H534" s="132" t="s">
        <v>170</v>
      </c>
      <c r="I534" s="162" t="s">
        <v>103</v>
      </c>
      <c r="J534" s="398" t="s">
        <v>884</v>
      </c>
    </row>
    <row r="535" spans="1:10" ht="15.75" x14ac:dyDescent="0.25">
      <c r="A535" s="405">
        <v>43179</v>
      </c>
      <c r="B535" s="131" t="s">
        <v>885</v>
      </c>
      <c r="C535" s="133" t="s">
        <v>762</v>
      </c>
      <c r="D535" s="136" t="s">
        <v>459</v>
      </c>
      <c r="E535" s="358">
        <v>22000</v>
      </c>
      <c r="F535" s="205">
        <f t="shared" si="19"/>
        <v>41.677717576630165</v>
      </c>
      <c r="G535" s="206">
        <v>527.86</v>
      </c>
      <c r="H535" s="132" t="s">
        <v>40</v>
      </c>
      <c r="I535" s="162" t="s">
        <v>93</v>
      </c>
      <c r="J535" s="398" t="s">
        <v>886</v>
      </c>
    </row>
    <row r="536" spans="1:10" ht="15.75" x14ac:dyDescent="0.25">
      <c r="A536" s="405">
        <v>43179</v>
      </c>
      <c r="B536" s="131" t="s">
        <v>887</v>
      </c>
      <c r="C536" s="133" t="s">
        <v>762</v>
      </c>
      <c r="D536" s="136" t="s">
        <v>459</v>
      </c>
      <c r="E536" s="358">
        <v>14000</v>
      </c>
      <c r="F536" s="205">
        <f t="shared" si="19"/>
        <v>26.522183912401015</v>
      </c>
      <c r="G536" s="206">
        <v>527.86</v>
      </c>
      <c r="H536" s="132" t="s">
        <v>40</v>
      </c>
      <c r="I536" s="162" t="s">
        <v>93</v>
      </c>
      <c r="J536" s="398" t="s">
        <v>888</v>
      </c>
    </row>
    <row r="537" spans="1:10" ht="15.75" x14ac:dyDescent="0.25">
      <c r="A537" s="405">
        <v>43180</v>
      </c>
      <c r="B537" s="131" t="s">
        <v>889</v>
      </c>
      <c r="C537" s="133" t="s">
        <v>156</v>
      </c>
      <c r="D537" s="136" t="s">
        <v>3</v>
      </c>
      <c r="E537" s="351">
        <v>3000</v>
      </c>
      <c r="F537" s="354">
        <f t="shared" si="19"/>
        <v>5.745915611652717</v>
      </c>
      <c r="G537" s="354">
        <v>522.11</v>
      </c>
      <c r="H537" s="132" t="s">
        <v>31</v>
      </c>
      <c r="I537" s="162" t="s">
        <v>103</v>
      </c>
      <c r="J537" s="398" t="s">
        <v>890</v>
      </c>
    </row>
    <row r="538" spans="1:10" ht="15.75" x14ac:dyDescent="0.25">
      <c r="A538" s="405">
        <v>43180</v>
      </c>
      <c r="B538" s="131" t="s">
        <v>891</v>
      </c>
      <c r="C538" s="125" t="s">
        <v>765</v>
      </c>
      <c r="D538" s="136" t="s">
        <v>3</v>
      </c>
      <c r="E538" s="351">
        <v>60000</v>
      </c>
      <c r="F538" s="354">
        <f t="shared" ref="F538:F553" si="20">E538/G538</f>
        <v>114.91831223305434</v>
      </c>
      <c r="G538" s="354">
        <v>522.11</v>
      </c>
      <c r="H538" s="132" t="s">
        <v>173</v>
      </c>
      <c r="I538" s="162" t="s">
        <v>103</v>
      </c>
      <c r="J538" s="398" t="s">
        <v>892</v>
      </c>
    </row>
    <row r="539" spans="1:10" ht="15.75" x14ac:dyDescent="0.25">
      <c r="A539" s="405">
        <v>43182</v>
      </c>
      <c r="B539" s="165" t="s">
        <v>893</v>
      </c>
      <c r="C539" s="125" t="s">
        <v>765</v>
      </c>
      <c r="D539" s="136" t="s">
        <v>25</v>
      </c>
      <c r="E539" s="164">
        <f>200*655.957</f>
        <v>131191.4</v>
      </c>
      <c r="F539" s="354">
        <f t="shared" si="20"/>
        <v>251.27157112485872</v>
      </c>
      <c r="G539" s="354">
        <v>522.11</v>
      </c>
      <c r="H539" s="132" t="s">
        <v>71</v>
      </c>
      <c r="I539" s="162" t="s">
        <v>103</v>
      </c>
      <c r="J539" s="400" t="s">
        <v>894</v>
      </c>
    </row>
    <row r="540" spans="1:10" ht="15.75" x14ac:dyDescent="0.25">
      <c r="A540" s="405">
        <v>43183</v>
      </c>
      <c r="B540" s="165" t="s">
        <v>895</v>
      </c>
      <c r="C540" s="125" t="s">
        <v>765</v>
      </c>
      <c r="D540" s="136" t="s">
        <v>25</v>
      </c>
      <c r="E540" s="164">
        <f>527.54*655.957</f>
        <v>346043.55578</v>
      </c>
      <c r="F540" s="354">
        <f t="shared" si="20"/>
        <v>662.7790231560399</v>
      </c>
      <c r="G540" s="354">
        <v>522.11</v>
      </c>
      <c r="H540" s="132" t="s">
        <v>71</v>
      </c>
      <c r="I540" s="162" t="s">
        <v>103</v>
      </c>
      <c r="J540" s="400" t="s">
        <v>896</v>
      </c>
    </row>
    <row r="541" spans="1:10" ht="15.75" x14ac:dyDescent="0.25">
      <c r="A541" s="405">
        <v>43185</v>
      </c>
      <c r="B541" s="131" t="s">
        <v>897</v>
      </c>
      <c r="C541" s="125" t="s">
        <v>160</v>
      </c>
      <c r="D541" s="138" t="s">
        <v>25</v>
      </c>
      <c r="E541" s="351">
        <v>700000</v>
      </c>
      <c r="F541" s="354">
        <f t="shared" si="20"/>
        <v>1340.7136427189673</v>
      </c>
      <c r="G541" s="354">
        <v>522.11</v>
      </c>
      <c r="H541" s="132" t="s">
        <v>613</v>
      </c>
      <c r="I541" s="162" t="s">
        <v>103</v>
      </c>
      <c r="J541" s="509" t="s">
        <v>898</v>
      </c>
    </row>
    <row r="542" spans="1:10" ht="15.75" x14ac:dyDescent="0.25">
      <c r="A542" s="405">
        <v>43185</v>
      </c>
      <c r="B542" s="131" t="s">
        <v>899</v>
      </c>
      <c r="C542" s="125" t="s">
        <v>160</v>
      </c>
      <c r="D542" s="138" t="s">
        <v>25</v>
      </c>
      <c r="E542" s="351">
        <v>500000</v>
      </c>
      <c r="F542" s="354">
        <f t="shared" si="20"/>
        <v>957.65260194211942</v>
      </c>
      <c r="G542" s="354">
        <v>522.11</v>
      </c>
      <c r="H542" s="132" t="s">
        <v>613</v>
      </c>
      <c r="I542" s="162" t="s">
        <v>103</v>
      </c>
      <c r="J542" s="510"/>
    </row>
    <row r="543" spans="1:10" ht="15.75" x14ac:dyDescent="0.25">
      <c r="A543" s="405">
        <v>43185</v>
      </c>
      <c r="B543" s="131" t="s">
        <v>900</v>
      </c>
      <c r="C543" s="133" t="s">
        <v>793</v>
      </c>
      <c r="D543" s="138" t="s">
        <v>459</v>
      </c>
      <c r="E543" s="351">
        <v>2000</v>
      </c>
      <c r="F543" s="205">
        <f>E543/G543</f>
        <v>3.788883416057288</v>
      </c>
      <c r="G543" s="206">
        <v>527.86</v>
      </c>
      <c r="H543" s="132" t="s">
        <v>33</v>
      </c>
      <c r="I543" s="162" t="s">
        <v>93</v>
      </c>
      <c r="J543" s="406" t="s">
        <v>901</v>
      </c>
    </row>
    <row r="544" spans="1:10" ht="15.75" x14ac:dyDescent="0.25">
      <c r="A544" s="405">
        <v>43185</v>
      </c>
      <c r="B544" s="131" t="s">
        <v>902</v>
      </c>
      <c r="C544" s="133" t="s">
        <v>156</v>
      </c>
      <c r="D544" s="138" t="s">
        <v>3</v>
      </c>
      <c r="E544" s="351">
        <v>2400</v>
      </c>
      <c r="F544" s="354">
        <f t="shared" si="20"/>
        <v>4.5967324893221733</v>
      </c>
      <c r="G544" s="354">
        <v>522.11</v>
      </c>
      <c r="H544" s="394" t="s">
        <v>767</v>
      </c>
      <c r="I544" s="162" t="s">
        <v>103</v>
      </c>
      <c r="J544" s="406" t="s">
        <v>903</v>
      </c>
    </row>
    <row r="545" spans="1:10" ht="15.75" x14ac:dyDescent="0.25">
      <c r="A545" s="359">
        <v>43185</v>
      </c>
      <c r="B545" s="165" t="s">
        <v>488</v>
      </c>
      <c r="C545" s="133" t="s">
        <v>157</v>
      </c>
      <c r="D545" s="138" t="s">
        <v>3</v>
      </c>
      <c r="E545" s="164">
        <v>2564</v>
      </c>
      <c r="F545" s="354">
        <f t="shared" si="20"/>
        <v>4.9108425427591884</v>
      </c>
      <c r="G545" s="354">
        <v>522.11</v>
      </c>
      <c r="H545" s="132" t="s">
        <v>71</v>
      </c>
      <c r="I545" s="162" t="s">
        <v>103</v>
      </c>
      <c r="J545" s="400" t="s">
        <v>904</v>
      </c>
    </row>
    <row r="546" spans="1:10" ht="15.75" x14ac:dyDescent="0.25">
      <c r="A546" s="359">
        <v>43185</v>
      </c>
      <c r="B546" s="165" t="s">
        <v>905</v>
      </c>
      <c r="C546" s="133" t="s">
        <v>160</v>
      </c>
      <c r="D546" s="138" t="s">
        <v>25</v>
      </c>
      <c r="E546" s="164">
        <v>1200000</v>
      </c>
      <c r="F546" s="354">
        <f t="shared" si="20"/>
        <v>2298.3662446610865</v>
      </c>
      <c r="G546" s="354">
        <v>522.11</v>
      </c>
      <c r="H546" s="132" t="s">
        <v>71</v>
      </c>
      <c r="I546" s="162" t="s">
        <v>103</v>
      </c>
      <c r="J546" s="400" t="s">
        <v>906</v>
      </c>
    </row>
    <row r="547" spans="1:10" ht="15.75" x14ac:dyDescent="0.25">
      <c r="A547" s="359">
        <v>43185</v>
      </c>
      <c r="B547" s="165" t="s">
        <v>907</v>
      </c>
      <c r="C547" s="133" t="s">
        <v>160</v>
      </c>
      <c r="D547" s="138" t="s">
        <v>459</v>
      </c>
      <c r="E547" s="164">
        <v>90000</v>
      </c>
      <c r="F547" s="205">
        <f>E547/G547</f>
        <v>170.49975372257796</v>
      </c>
      <c r="G547" s="206">
        <v>527.86</v>
      </c>
      <c r="H547" s="132" t="s">
        <v>71</v>
      </c>
      <c r="I547" s="162" t="s">
        <v>93</v>
      </c>
      <c r="J547" s="400" t="s">
        <v>908</v>
      </c>
    </row>
    <row r="548" spans="1:10" ht="15.75" x14ac:dyDescent="0.25">
      <c r="A548" s="359">
        <v>43185</v>
      </c>
      <c r="B548" s="165" t="s">
        <v>909</v>
      </c>
      <c r="C548" s="133" t="s">
        <v>160</v>
      </c>
      <c r="D548" s="138" t="s">
        <v>158</v>
      </c>
      <c r="E548" s="164">
        <v>240000</v>
      </c>
      <c r="F548" s="354">
        <f t="shared" si="20"/>
        <v>454.66600992687455</v>
      </c>
      <c r="G548" s="354">
        <v>527.86</v>
      </c>
      <c r="H548" s="132" t="s">
        <v>71</v>
      </c>
      <c r="I548" s="162" t="s">
        <v>93</v>
      </c>
      <c r="J548" s="400" t="s">
        <v>910</v>
      </c>
    </row>
    <row r="549" spans="1:10" ht="15.75" x14ac:dyDescent="0.25">
      <c r="A549" s="359">
        <v>43185</v>
      </c>
      <c r="B549" s="165" t="s">
        <v>911</v>
      </c>
      <c r="C549" s="133" t="s">
        <v>160</v>
      </c>
      <c r="D549" s="138" t="s">
        <v>459</v>
      </c>
      <c r="E549" s="164">
        <v>45000</v>
      </c>
      <c r="F549" s="205">
        <f t="shared" si="20"/>
        <v>85.249876861288982</v>
      </c>
      <c r="G549" s="206">
        <v>527.86</v>
      </c>
      <c r="H549" s="132" t="s">
        <v>71</v>
      </c>
      <c r="I549" s="162" t="s">
        <v>93</v>
      </c>
      <c r="J549" s="400" t="s">
        <v>912</v>
      </c>
    </row>
    <row r="550" spans="1:10" ht="15.75" x14ac:dyDescent="0.25">
      <c r="A550" s="359">
        <v>43185</v>
      </c>
      <c r="B550" s="165" t="s">
        <v>913</v>
      </c>
      <c r="C550" s="133" t="s">
        <v>160</v>
      </c>
      <c r="D550" s="138" t="s">
        <v>459</v>
      </c>
      <c r="E550" s="164">
        <v>57000</v>
      </c>
      <c r="F550" s="205">
        <f t="shared" si="20"/>
        <v>107.9831773576327</v>
      </c>
      <c r="G550" s="206">
        <v>527.86</v>
      </c>
      <c r="H550" s="132" t="s">
        <v>71</v>
      </c>
      <c r="I550" s="162" t="s">
        <v>93</v>
      </c>
      <c r="J550" s="400" t="s">
        <v>914</v>
      </c>
    </row>
    <row r="551" spans="1:10" ht="15.75" x14ac:dyDescent="0.25">
      <c r="A551" s="359">
        <v>43185</v>
      </c>
      <c r="B551" s="165" t="s">
        <v>915</v>
      </c>
      <c r="C551" s="133" t="s">
        <v>160</v>
      </c>
      <c r="D551" s="138" t="s">
        <v>459</v>
      </c>
      <c r="E551" s="164">
        <v>150000</v>
      </c>
      <c r="F551" s="205">
        <f t="shared" si="20"/>
        <v>284.16625620429659</v>
      </c>
      <c r="G551" s="206">
        <v>527.86</v>
      </c>
      <c r="H551" s="132" t="s">
        <v>71</v>
      </c>
      <c r="I551" s="162" t="s">
        <v>93</v>
      </c>
      <c r="J551" s="400" t="s">
        <v>916</v>
      </c>
    </row>
    <row r="552" spans="1:10" ht="15.75" x14ac:dyDescent="0.25">
      <c r="A552" s="359">
        <v>43185</v>
      </c>
      <c r="B552" s="165" t="s">
        <v>917</v>
      </c>
      <c r="C552" s="133" t="s">
        <v>160</v>
      </c>
      <c r="D552" s="138" t="s">
        <v>158</v>
      </c>
      <c r="E552" s="164">
        <v>160000</v>
      </c>
      <c r="F552" s="354">
        <f t="shared" si="20"/>
        <v>303.11067328458302</v>
      </c>
      <c r="G552" s="354">
        <v>527.86</v>
      </c>
      <c r="H552" s="132" t="s">
        <v>71</v>
      </c>
      <c r="I552" s="162" t="s">
        <v>93</v>
      </c>
      <c r="J552" s="400" t="s">
        <v>918</v>
      </c>
    </row>
    <row r="553" spans="1:10" ht="15.75" x14ac:dyDescent="0.25">
      <c r="A553" s="359">
        <v>43185</v>
      </c>
      <c r="B553" s="165" t="s">
        <v>919</v>
      </c>
      <c r="C553" s="133" t="s">
        <v>160</v>
      </c>
      <c r="D553" s="138" t="s">
        <v>3</v>
      </c>
      <c r="E553" s="164">
        <v>160000</v>
      </c>
      <c r="F553" s="354">
        <f t="shared" si="20"/>
        <v>306.44883262147823</v>
      </c>
      <c r="G553" s="354">
        <v>522.11</v>
      </c>
      <c r="H553" s="132" t="s">
        <v>71</v>
      </c>
      <c r="I553" s="162" t="s">
        <v>103</v>
      </c>
      <c r="J553" s="400" t="s">
        <v>920</v>
      </c>
    </row>
    <row r="554" spans="1:10" ht="15.75" x14ac:dyDescent="0.25">
      <c r="A554" s="359">
        <v>43185</v>
      </c>
      <c r="B554" s="165" t="s">
        <v>921</v>
      </c>
      <c r="C554" s="133" t="s">
        <v>160</v>
      </c>
      <c r="D554" s="138" t="s">
        <v>459</v>
      </c>
      <c r="E554" s="164">
        <v>130000</v>
      </c>
      <c r="F554" s="205">
        <f>E554/G554</f>
        <v>246.2774220437237</v>
      </c>
      <c r="G554" s="206">
        <v>527.86</v>
      </c>
      <c r="H554" s="132" t="s">
        <v>71</v>
      </c>
      <c r="I554" s="162" t="s">
        <v>93</v>
      </c>
      <c r="J554" s="400" t="s">
        <v>922</v>
      </c>
    </row>
    <row r="555" spans="1:10" ht="15.75" x14ac:dyDescent="0.25">
      <c r="A555" s="359">
        <v>43185</v>
      </c>
      <c r="B555" s="165" t="s">
        <v>909</v>
      </c>
      <c r="C555" s="133" t="s">
        <v>160</v>
      </c>
      <c r="D555" s="138" t="s">
        <v>158</v>
      </c>
      <c r="E555" s="164">
        <v>220000</v>
      </c>
      <c r="F555" s="354">
        <f>E555/G555</f>
        <v>416.77717576630164</v>
      </c>
      <c r="G555" s="354">
        <v>527.86</v>
      </c>
      <c r="H555" s="132" t="s">
        <v>71</v>
      </c>
      <c r="I555" s="162" t="s">
        <v>93</v>
      </c>
      <c r="J555" s="400" t="s">
        <v>923</v>
      </c>
    </row>
    <row r="556" spans="1:10" ht="15.75" x14ac:dyDescent="0.25">
      <c r="A556" s="405">
        <v>43186</v>
      </c>
      <c r="B556" s="131" t="s">
        <v>924</v>
      </c>
      <c r="C556" s="133" t="s">
        <v>765</v>
      </c>
      <c r="D556" s="138" t="s">
        <v>459</v>
      </c>
      <c r="E556" s="351">
        <v>10000</v>
      </c>
      <c r="F556" s="205">
        <f t="shared" ref="F556:F578" si="21">E556/G556</f>
        <v>18.944417080286438</v>
      </c>
      <c r="G556" s="206">
        <v>527.86</v>
      </c>
      <c r="H556" s="132" t="s">
        <v>39</v>
      </c>
      <c r="I556" s="162" t="s">
        <v>93</v>
      </c>
      <c r="J556" s="499" t="s">
        <v>925</v>
      </c>
    </row>
    <row r="557" spans="1:10" ht="15.75" x14ac:dyDescent="0.25">
      <c r="A557" s="405">
        <v>43186</v>
      </c>
      <c r="B557" s="131" t="s">
        <v>926</v>
      </c>
      <c r="C557" s="133" t="s">
        <v>765</v>
      </c>
      <c r="D557" s="138" t="s">
        <v>459</v>
      </c>
      <c r="E557" s="351">
        <v>10000</v>
      </c>
      <c r="F557" s="205">
        <f t="shared" si="21"/>
        <v>18.944417080286438</v>
      </c>
      <c r="G557" s="206">
        <v>527.86</v>
      </c>
      <c r="H557" s="132" t="s">
        <v>39</v>
      </c>
      <c r="I557" s="162" t="s">
        <v>93</v>
      </c>
      <c r="J557" s="500"/>
    </row>
    <row r="558" spans="1:10" ht="15.75" x14ac:dyDescent="0.25">
      <c r="A558" s="405">
        <v>43186</v>
      </c>
      <c r="B558" s="131" t="s">
        <v>927</v>
      </c>
      <c r="C558" s="133" t="s">
        <v>793</v>
      </c>
      <c r="D558" s="138" t="s">
        <v>459</v>
      </c>
      <c r="E558" s="351">
        <v>5000</v>
      </c>
      <c r="F558" s="205">
        <f t="shared" si="21"/>
        <v>9.4722085401432192</v>
      </c>
      <c r="G558" s="206">
        <v>527.86</v>
      </c>
      <c r="H558" s="132" t="s">
        <v>39</v>
      </c>
      <c r="I558" s="162" t="s">
        <v>93</v>
      </c>
      <c r="J558" s="501"/>
    </row>
    <row r="559" spans="1:10" ht="15.75" x14ac:dyDescent="0.25">
      <c r="A559" s="405">
        <v>43186</v>
      </c>
      <c r="B559" s="131" t="s">
        <v>926</v>
      </c>
      <c r="C559" s="133" t="s">
        <v>765</v>
      </c>
      <c r="D559" s="138" t="s">
        <v>459</v>
      </c>
      <c r="E559" s="351">
        <v>30000</v>
      </c>
      <c r="F559" s="205">
        <f t="shared" si="21"/>
        <v>56.833251240859319</v>
      </c>
      <c r="G559" s="206">
        <v>527.86</v>
      </c>
      <c r="H559" s="132" t="s">
        <v>41</v>
      </c>
      <c r="I559" s="162" t="s">
        <v>93</v>
      </c>
      <c r="J559" s="398" t="s">
        <v>928</v>
      </c>
    </row>
    <row r="560" spans="1:10" ht="15.75" x14ac:dyDescent="0.25">
      <c r="A560" s="405">
        <v>43186</v>
      </c>
      <c r="B560" s="131" t="s">
        <v>929</v>
      </c>
      <c r="C560" s="133" t="s">
        <v>765</v>
      </c>
      <c r="D560" s="138" t="s">
        <v>459</v>
      </c>
      <c r="E560" s="351">
        <v>15000</v>
      </c>
      <c r="F560" s="205">
        <f t="shared" si="21"/>
        <v>28.416625620429659</v>
      </c>
      <c r="G560" s="206">
        <v>527.86</v>
      </c>
      <c r="H560" s="132" t="s">
        <v>41</v>
      </c>
      <c r="I560" s="162" t="s">
        <v>93</v>
      </c>
      <c r="J560" s="509" t="s">
        <v>930</v>
      </c>
    </row>
    <row r="561" spans="1:10" ht="15.75" x14ac:dyDescent="0.25">
      <c r="A561" s="405">
        <v>43186</v>
      </c>
      <c r="B561" s="131" t="s">
        <v>931</v>
      </c>
      <c r="C561" s="133" t="s">
        <v>793</v>
      </c>
      <c r="D561" s="138" t="s">
        <v>459</v>
      </c>
      <c r="E561" s="351">
        <v>5000</v>
      </c>
      <c r="F561" s="205">
        <f t="shared" si="21"/>
        <v>9.4722085401432192</v>
      </c>
      <c r="G561" s="206">
        <v>527.86</v>
      </c>
      <c r="H561" s="132" t="s">
        <v>41</v>
      </c>
      <c r="I561" s="162" t="s">
        <v>93</v>
      </c>
      <c r="J561" s="510"/>
    </row>
    <row r="562" spans="1:10" ht="15.75" x14ac:dyDescent="0.25">
      <c r="A562" s="405">
        <v>43187</v>
      </c>
      <c r="B562" s="131" t="s">
        <v>932</v>
      </c>
      <c r="C562" s="133" t="s">
        <v>809</v>
      </c>
      <c r="D562" s="138" t="s">
        <v>459</v>
      </c>
      <c r="E562" s="351">
        <v>2000</v>
      </c>
      <c r="F562" s="205">
        <f t="shared" si="21"/>
        <v>3.788883416057288</v>
      </c>
      <c r="G562" s="206">
        <v>527.86</v>
      </c>
      <c r="H562" s="132" t="s">
        <v>41</v>
      </c>
      <c r="I562" s="162" t="s">
        <v>93</v>
      </c>
      <c r="J562" s="398" t="s">
        <v>933</v>
      </c>
    </row>
    <row r="563" spans="1:10" ht="15.75" x14ac:dyDescent="0.25">
      <c r="A563" s="405">
        <v>43186</v>
      </c>
      <c r="B563" s="131" t="s">
        <v>934</v>
      </c>
      <c r="C563" s="133" t="s">
        <v>762</v>
      </c>
      <c r="D563" s="138" t="s">
        <v>459</v>
      </c>
      <c r="E563" s="351">
        <v>15000</v>
      </c>
      <c r="F563" s="205">
        <f t="shared" si="21"/>
        <v>28.416625620429659</v>
      </c>
      <c r="G563" s="206">
        <v>527.86</v>
      </c>
      <c r="H563" s="132" t="s">
        <v>40</v>
      </c>
      <c r="I563" s="162" t="s">
        <v>93</v>
      </c>
      <c r="J563" s="509" t="s">
        <v>935</v>
      </c>
    </row>
    <row r="564" spans="1:10" ht="15.75" x14ac:dyDescent="0.25">
      <c r="A564" s="405">
        <v>43186</v>
      </c>
      <c r="B564" s="131" t="s">
        <v>936</v>
      </c>
      <c r="C564" s="133" t="s">
        <v>762</v>
      </c>
      <c r="D564" s="138" t="s">
        <v>459</v>
      </c>
      <c r="E564" s="351">
        <v>20000</v>
      </c>
      <c r="F564" s="205">
        <f t="shared" si="21"/>
        <v>37.888834160572877</v>
      </c>
      <c r="G564" s="206">
        <v>527.86</v>
      </c>
      <c r="H564" s="132" t="s">
        <v>40</v>
      </c>
      <c r="I564" s="162" t="s">
        <v>93</v>
      </c>
      <c r="J564" s="511"/>
    </row>
    <row r="565" spans="1:10" ht="15.75" x14ac:dyDescent="0.25">
      <c r="A565" s="405">
        <v>43186</v>
      </c>
      <c r="B565" s="131" t="s">
        <v>937</v>
      </c>
      <c r="C565" s="133" t="s">
        <v>762</v>
      </c>
      <c r="D565" s="138" t="s">
        <v>459</v>
      </c>
      <c r="E565" s="358">
        <v>6000</v>
      </c>
      <c r="F565" s="205">
        <f t="shared" si="21"/>
        <v>11.366650248171863</v>
      </c>
      <c r="G565" s="206">
        <v>527.86</v>
      </c>
      <c r="H565" s="132" t="s">
        <v>40</v>
      </c>
      <c r="I565" s="162" t="s">
        <v>93</v>
      </c>
      <c r="J565" s="510"/>
    </row>
    <row r="566" spans="1:10" ht="15.75" x14ac:dyDescent="0.25">
      <c r="A566" s="404">
        <v>43187</v>
      </c>
      <c r="B566" s="131" t="s">
        <v>938</v>
      </c>
      <c r="C566" s="133" t="s">
        <v>765</v>
      </c>
      <c r="D566" s="136" t="s">
        <v>3</v>
      </c>
      <c r="E566" s="358">
        <v>56000</v>
      </c>
      <c r="F566" s="354">
        <f t="shared" si="21"/>
        <v>107.25709141751737</v>
      </c>
      <c r="G566" s="354">
        <v>522.11</v>
      </c>
      <c r="H566" s="132" t="s">
        <v>173</v>
      </c>
      <c r="I566" s="162" t="s">
        <v>103</v>
      </c>
      <c r="J566" s="398" t="s">
        <v>939</v>
      </c>
    </row>
    <row r="567" spans="1:10" ht="15.75" x14ac:dyDescent="0.25">
      <c r="A567" s="404">
        <v>43187</v>
      </c>
      <c r="B567" s="131" t="s">
        <v>940</v>
      </c>
      <c r="C567" s="133" t="s">
        <v>765</v>
      </c>
      <c r="D567" s="136" t="s">
        <v>25</v>
      </c>
      <c r="E567" s="358">
        <v>15000</v>
      </c>
      <c r="F567" s="354">
        <f t="shared" si="21"/>
        <v>28.729578058263584</v>
      </c>
      <c r="G567" s="354">
        <v>522.11</v>
      </c>
      <c r="H567" s="132" t="s">
        <v>613</v>
      </c>
      <c r="I567" s="162" t="s">
        <v>103</v>
      </c>
      <c r="J567" s="509" t="s">
        <v>941</v>
      </c>
    </row>
    <row r="568" spans="1:10" ht="15.75" x14ac:dyDescent="0.25">
      <c r="A568" s="404">
        <v>43187</v>
      </c>
      <c r="B568" s="131" t="s">
        <v>942</v>
      </c>
      <c r="C568" s="133" t="s">
        <v>762</v>
      </c>
      <c r="D568" s="136" t="s">
        <v>25</v>
      </c>
      <c r="E568" s="358">
        <v>5000</v>
      </c>
      <c r="F568" s="354">
        <f t="shared" si="21"/>
        <v>9.5765260194211947</v>
      </c>
      <c r="G568" s="354">
        <v>522.11</v>
      </c>
      <c r="H568" s="132" t="s">
        <v>613</v>
      </c>
      <c r="I568" s="162" t="s">
        <v>103</v>
      </c>
      <c r="J568" s="510"/>
    </row>
    <row r="569" spans="1:10" ht="15.75" x14ac:dyDescent="0.25">
      <c r="A569" s="404">
        <v>43187</v>
      </c>
      <c r="B569" s="131" t="s">
        <v>943</v>
      </c>
      <c r="C569" s="133" t="s">
        <v>809</v>
      </c>
      <c r="D569" s="136" t="s">
        <v>459</v>
      </c>
      <c r="E569" s="358">
        <v>10000</v>
      </c>
      <c r="F569" s="205">
        <f t="shared" si="21"/>
        <v>18.944417080286438</v>
      </c>
      <c r="G569" s="206">
        <v>527.86</v>
      </c>
      <c r="H569" s="132" t="s">
        <v>167</v>
      </c>
      <c r="I569" s="162" t="s">
        <v>93</v>
      </c>
      <c r="J569" s="398" t="s">
        <v>944</v>
      </c>
    </row>
    <row r="570" spans="1:10" ht="15.75" x14ac:dyDescent="0.25">
      <c r="A570" s="404">
        <v>43187</v>
      </c>
      <c r="B570" s="131" t="s">
        <v>945</v>
      </c>
      <c r="C570" s="133" t="s">
        <v>765</v>
      </c>
      <c r="D570" s="136" t="s">
        <v>459</v>
      </c>
      <c r="E570" s="358">
        <v>5000</v>
      </c>
      <c r="F570" s="205">
        <f t="shared" si="21"/>
        <v>9.4722085401432192</v>
      </c>
      <c r="G570" s="206">
        <v>527.86</v>
      </c>
      <c r="H570" s="132" t="s">
        <v>40</v>
      </c>
      <c r="I570" s="162" t="s">
        <v>93</v>
      </c>
      <c r="J570" s="398" t="s">
        <v>946</v>
      </c>
    </row>
    <row r="571" spans="1:10" ht="15.75" x14ac:dyDescent="0.25">
      <c r="A571" s="404">
        <v>43187</v>
      </c>
      <c r="B571" s="131" t="s">
        <v>947</v>
      </c>
      <c r="C571" s="133" t="s">
        <v>762</v>
      </c>
      <c r="D571" s="136" t="s">
        <v>25</v>
      </c>
      <c r="E571" s="358">
        <v>20000</v>
      </c>
      <c r="F571" s="354">
        <f t="shared" si="21"/>
        <v>38.306104077684779</v>
      </c>
      <c r="G571" s="354">
        <v>522.11</v>
      </c>
      <c r="H571" s="132" t="s">
        <v>613</v>
      </c>
      <c r="I571" s="162" t="s">
        <v>103</v>
      </c>
      <c r="J571" s="398" t="s">
        <v>948</v>
      </c>
    </row>
    <row r="572" spans="1:10" ht="15.75" x14ac:dyDescent="0.25">
      <c r="A572" s="404">
        <v>43187</v>
      </c>
      <c r="B572" s="131" t="s">
        <v>949</v>
      </c>
      <c r="C572" s="133" t="s">
        <v>762</v>
      </c>
      <c r="D572" s="136" t="s">
        <v>25</v>
      </c>
      <c r="E572" s="358">
        <v>200000</v>
      </c>
      <c r="F572" s="354">
        <f t="shared" si="21"/>
        <v>383.06104077684779</v>
      </c>
      <c r="G572" s="354">
        <v>522.11</v>
      </c>
      <c r="H572" s="132" t="s">
        <v>613</v>
      </c>
      <c r="I572" s="162" t="s">
        <v>103</v>
      </c>
      <c r="J572" s="398" t="s">
        <v>950</v>
      </c>
    </row>
    <row r="573" spans="1:10" ht="15.75" x14ac:dyDescent="0.25">
      <c r="A573" s="404">
        <v>43187</v>
      </c>
      <c r="B573" s="131" t="s">
        <v>951</v>
      </c>
      <c r="C573" s="133" t="s">
        <v>793</v>
      </c>
      <c r="D573" s="136" t="s">
        <v>459</v>
      </c>
      <c r="E573" s="358">
        <v>3000</v>
      </c>
      <c r="F573" s="354">
        <f t="shared" si="21"/>
        <v>5.745915611652717</v>
      </c>
      <c r="G573" s="354">
        <v>522.11</v>
      </c>
      <c r="H573" s="132" t="s">
        <v>613</v>
      </c>
      <c r="I573" s="162" t="s">
        <v>103</v>
      </c>
      <c r="J573" s="398" t="s">
        <v>952</v>
      </c>
    </row>
    <row r="574" spans="1:10" ht="15.75" x14ac:dyDescent="0.25">
      <c r="A574" s="404">
        <v>43187</v>
      </c>
      <c r="B574" s="131" t="s">
        <v>953</v>
      </c>
      <c r="C574" s="133" t="s">
        <v>762</v>
      </c>
      <c r="D574" s="136" t="s">
        <v>25</v>
      </c>
      <c r="E574" s="358">
        <v>6000</v>
      </c>
      <c r="F574" s="354">
        <f t="shared" si="21"/>
        <v>11.491831223305434</v>
      </c>
      <c r="G574" s="354">
        <v>522.11</v>
      </c>
      <c r="H574" s="132" t="s">
        <v>613</v>
      </c>
      <c r="I574" s="162" t="s">
        <v>103</v>
      </c>
      <c r="J574" s="398" t="s">
        <v>954</v>
      </c>
    </row>
    <row r="575" spans="1:10" ht="15.75" x14ac:dyDescent="0.25">
      <c r="A575" s="404">
        <v>43187</v>
      </c>
      <c r="B575" s="131" t="s">
        <v>955</v>
      </c>
      <c r="C575" s="133" t="s">
        <v>765</v>
      </c>
      <c r="D575" s="136" t="s">
        <v>459</v>
      </c>
      <c r="E575" s="358">
        <v>5000</v>
      </c>
      <c r="F575" s="205">
        <f t="shared" si="21"/>
        <v>9.4722085401432192</v>
      </c>
      <c r="G575" s="206">
        <v>527.86</v>
      </c>
      <c r="H575" s="132" t="s">
        <v>166</v>
      </c>
      <c r="I575" s="162" t="s">
        <v>93</v>
      </c>
      <c r="J575" s="398" t="s">
        <v>956</v>
      </c>
    </row>
    <row r="576" spans="1:10" ht="15.75" x14ac:dyDescent="0.25">
      <c r="A576" s="404">
        <v>43187</v>
      </c>
      <c r="B576" s="131" t="s">
        <v>955</v>
      </c>
      <c r="C576" s="133" t="s">
        <v>765</v>
      </c>
      <c r="D576" s="136" t="s">
        <v>459</v>
      </c>
      <c r="E576" s="358">
        <v>5000</v>
      </c>
      <c r="F576" s="205">
        <f t="shared" si="21"/>
        <v>9.4722085401432192</v>
      </c>
      <c r="G576" s="206">
        <v>527.86</v>
      </c>
      <c r="H576" s="132" t="s">
        <v>33</v>
      </c>
      <c r="I576" s="162" t="s">
        <v>93</v>
      </c>
      <c r="J576" s="509" t="s">
        <v>957</v>
      </c>
    </row>
    <row r="577" spans="1:10" ht="15.75" x14ac:dyDescent="0.25">
      <c r="A577" s="404">
        <v>43187</v>
      </c>
      <c r="B577" s="131" t="s">
        <v>958</v>
      </c>
      <c r="C577" s="125" t="s">
        <v>793</v>
      </c>
      <c r="D577" s="136" t="s">
        <v>459</v>
      </c>
      <c r="E577" s="358">
        <v>12500</v>
      </c>
      <c r="F577" s="205">
        <f t="shared" si="21"/>
        <v>23.680521350358049</v>
      </c>
      <c r="G577" s="206">
        <v>527.86</v>
      </c>
      <c r="H577" s="132" t="s">
        <v>33</v>
      </c>
      <c r="I577" s="162" t="s">
        <v>93</v>
      </c>
      <c r="J577" s="510"/>
    </row>
    <row r="578" spans="1:10" ht="15.75" x14ac:dyDescent="0.25">
      <c r="A578" s="404">
        <v>43188</v>
      </c>
      <c r="B578" s="131" t="s">
        <v>959</v>
      </c>
      <c r="C578" s="163" t="s">
        <v>753</v>
      </c>
      <c r="D578" s="136" t="s">
        <v>177</v>
      </c>
      <c r="E578" s="358">
        <v>90000</v>
      </c>
      <c r="F578" s="205">
        <f t="shared" si="21"/>
        <v>170.49975372257796</v>
      </c>
      <c r="G578" s="206">
        <v>527.86</v>
      </c>
      <c r="H578" s="132" t="s">
        <v>167</v>
      </c>
      <c r="I578" s="162" t="s">
        <v>93</v>
      </c>
      <c r="J578" s="398" t="s">
        <v>960</v>
      </c>
    </row>
    <row r="579" spans="1:10" ht="15.75" x14ac:dyDescent="0.25">
      <c r="A579" s="404">
        <v>43189</v>
      </c>
      <c r="B579" s="131" t="s">
        <v>961</v>
      </c>
      <c r="C579" s="163" t="s">
        <v>157</v>
      </c>
      <c r="D579" s="136" t="s">
        <v>3</v>
      </c>
      <c r="E579" s="358">
        <v>15795</v>
      </c>
      <c r="F579" s="354">
        <f>E579/G579</f>
        <v>30.252245695351554</v>
      </c>
      <c r="G579" s="354">
        <v>522.11</v>
      </c>
      <c r="H579" s="132" t="s">
        <v>162</v>
      </c>
      <c r="I579" s="162" t="s">
        <v>103</v>
      </c>
      <c r="J579" s="398" t="s">
        <v>962</v>
      </c>
    </row>
    <row r="580" spans="1:10" ht="15.75" x14ac:dyDescent="0.25">
      <c r="A580" s="404">
        <v>43189</v>
      </c>
      <c r="B580" s="165" t="s">
        <v>963</v>
      </c>
      <c r="C580" s="163" t="s">
        <v>157</v>
      </c>
      <c r="D580" s="136" t="s">
        <v>3</v>
      </c>
      <c r="E580" s="358">
        <v>23467</v>
      </c>
      <c r="F580" s="354">
        <f>E580/G580</f>
        <v>44.946467219551437</v>
      </c>
      <c r="G580" s="354">
        <v>522.11</v>
      </c>
      <c r="H580" s="132" t="s">
        <v>71</v>
      </c>
      <c r="I580" s="162" t="s">
        <v>103</v>
      </c>
      <c r="J580" s="400" t="s">
        <v>964</v>
      </c>
    </row>
    <row r="581" spans="1:10" ht="15.75" x14ac:dyDescent="0.25">
      <c r="A581" s="404">
        <v>43189</v>
      </c>
      <c r="B581" s="131" t="s">
        <v>965</v>
      </c>
      <c r="C581" s="131" t="s">
        <v>753</v>
      </c>
      <c r="D581" s="138" t="s">
        <v>177</v>
      </c>
      <c r="E581" s="358">
        <v>190000</v>
      </c>
      <c r="F581" s="205">
        <f>E581/G581</f>
        <v>359.94392452544236</v>
      </c>
      <c r="G581" s="206">
        <v>527.86</v>
      </c>
      <c r="H581" s="132" t="s">
        <v>167</v>
      </c>
      <c r="I581" s="162" t="s">
        <v>93</v>
      </c>
      <c r="J581" s="398" t="s">
        <v>966</v>
      </c>
    </row>
    <row r="582" spans="1:10" ht="15.75" x14ac:dyDescent="0.25">
      <c r="A582" s="404">
        <v>43189</v>
      </c>
      <c r="B582" s="131" t="s">
        <v>967</v>
      </c>
      <c r="C582" s="125" t="s">
        <v>156</v>
      </c>
      <c r="D582" s="136" t="s">
        <v>3</v>
      </c>
      <c r="E582" s="358">
        <v>1210</v>
      </c>
      <c r="F582" s="354">
        <f t="shared" ref="F582:F645" si="22">E582/G582</f>
        <v>2.317519296699929</v>
      </c>
      <c r="G582" s="354">
        <v>522.11</v>
      </c>
      <c r="H582" s="132" t="s">
        <v>167</v>
      </c>
      <c r="I582" s="162" t="s">
        <v>103</v>
      </c>
      <c r="J582" s="398" t="s">
        <v>968</v>
      </c>
    </row>
    <row r="583" spans="1:10" ht="15.75" x14ac:dyDescent="0.25">
      <c r="A583" s="404">
        <v>43189</v>
      </c>
      <c r="B583" s="131" t="s">
        <v>969</v>
      </c>
      <c r="C583" s="131" t="s">
        <v>772</v>
      </c>
      <c r="D583" s="138" t="s">
        <v>158</v>
      </c>
      <c r="E583" s="358">
        <v>3400</v>
      </c>
      <c r="F583" s="354">
        <f t="shared" si="22"/>
        <v>6.4411018072973896</v>
      </c>
      <c r="G583" s="354">
        <v>527.86</v>
      </c>
      <c r="H583" s="132" t="s">
        <v>167</v>
      </c>
      <c r="I583" s="162" t="s">
        <v>93</v>
      </c>
      <c r="J583" s="398" t="s">
        <v>970</v>
      </c>
    </row>
    <row r="584" spans="1:10" ht="15.75" x14ac:dyDescent="0.25">
      <c r="A584" s="404">
        <v>43189</v>
      </c>
      <c r="B584" s="131" t="s">
        <v>971</v>
      </c>
      <c r="C584" s="133" t="s">
        <v>765</v>
      </c>
      <c r="D584" s="136" t="s">
        <v>158</v>
      </c>
      <c r="E584" s="358">
        <v>15000</v>
      </c>
      <c r="F584" s="354">
        <f t="shared" si="22"/>
        <v>28.416625620429659</v>
      </c>
      <c r="G584" s="354">
        <v>527.86</v>
      </c>
      <c r="H584" s="132" t="s">
        <v>31</v>
      </c>
      <c r="I584" s="162" t="s">
        <v>93</v>
      </c>
      <c r="J584" s="398" t="s">
        <v>972</v>
      </c>
    </row>
    <row r="585" spans="1:10" ht="15.75" x14ac:dyDescent="0.25">
      <c r="A585" s="404">
        <v>43189</v>
      </c>
      <c r="B585" s="131" t="s">
        <v>971</v>
      </c>
      <c r="C585" s="133" t="s">
        <v>765</v>
      </c>
      <c r="D585" s="136" t="s">
        <v>158</v>
      </c>
      <c r="E585" s="358">
        <v>15000</v>
      </c>
      <c r="F585" s="354">
        <f t="shared" si="22"/>
        <v>28.416625620429659</v>
      </c>
      <c r="G585" s="354">
        <v>527.86</v>
      </c>
      <c r="H585" s="132" t="s">
        <v>167</v>
      </c>
      <c r="I585" s="162" t="s">
        <v>93</v>
      </c>
      <c r="J585" s="398" t="s">
        <v>973</v>
      </c>
    </row>
    <row r="586" spans="1:10" ht="15.75" x14ac:dyDescent="0.25">
      <c r="A586" s="404">
        <v>43189</v>
      </c>
      <c r="B586" s="131" t="s">
        <v>971</v>
      </c>
      <c r="C586" s="133" t="s">
        <v>765</v>
      </c>
      <c r="D586" s="136" t="s">
        <v>158</v>
      </c>
      <c r="E586" s="358">
        <v>15000</v>
      </c>
      <c r="F586" s="354">
        <f t="shared" si="22"/>
        <v>28.416625620429659</v>
      </c>
      <c r="G586" s="354">
        <v>527.86</v>
      </c>
      <c r="H586" s="394" t="s">
        <v>767</v>
      </c>
      <c r="I586" s="162" t="s">
        <v>93</v>
      </c>
      <c r="J586" s="398" t="s">
        <v>974</v>
      </c>
    </row>
    <row r="587" spans="1:10" ht="15.75" x14ac:dyDescent="0.25">
      <c r="A587" s="404">
        <v>43189</v>
      </c>
      <c r="B587" s="131" t="s">
        <v>975</v>
      </c>
      <c r="C587" s="133" t="s">
        <v>765</v>
      </c>
      <c r="D587" s="136" t="s">
        <v>25</v>
      </c>
      <c r="E587" s="358">
        <v>124000</v>
      </c>
      <c r="F587" s="354">
        <f t="shared" si="22"/>
        <v>237.49784528164562</v>
      </c>
      <c r="G587" s="354">
        <v>522.11</v>
      </c>
      <c r="H587" s="132" t="s">
        <v>613</v>
      </c>
      <c r="I587" s="162" t="s">
        <v>103</v>
      </c>
      <c r="J587" s="398" t="s">
        <v>976</v>
      </c>
    </row>
    <row r="588" spans="1:10" ht="15.75" x14ac:dyDescent="0.25">
      <c r="A588" s="404">
        <v>43189</v>
      </c>
      <c r="B588" s="131" t="s">
        <v>977</v>
      </c>
      <c r="C588" s="133" t="s">
        <v>753</v>
      </c>
      <c r="D588" s="136" t="s">
        <v>459</v>
      </c>
      <c r="E588" s="358">
        <v>150000</v>
      </c>
      <c r="F588" s="205">
        <f>E588/G588</f>
        <v>284.16625620429659</v>
      </c>
      <c r="G588" s="206">
        <v>527.86</v>
      </c>
      <c r="H588" s="132" t="s">
        <v>33</v>
      </c>
      <c r="I588" s="162" t="s">
        <v>93</v>
      </c>
      <c r="J588" s="398" t="s">
        <v>978</v>
      </c>
    </row>
    <row r="589" spans="1:10" ht="15.75" x14ac:dyDescent="0.25">
      <c r="A589" s="407">
        <v>43161</v>
      </c>
      <c r="B589" s="408" t="s">
        <v>979</v>
      </c>
      <c r="C589" s="133" t="s">
        <v>762</v>
      </c>
      <c r="D589" s="136" t="s">
        <v>25</v>
      </c>
      <c r="E589" s="409">
        <v>5000</v>
      </c>
      <c r="F589" s="354">
        <f t="shared" si="22"/>
        <v>9.5765260194211947</v>
      </c>
      <c r="G589" s="354">
        <v>522.11</v>
      </c>
      <c r="H589" s="331" t="s">
        <v>613</v>
      </c>
      <c r="I589" s="162" t="s">
        <v>103</v>
      </c>
      <c r="J589" s="488" t="s">
        <v>980</v>
      </c>
    </row>
    <row r="590" spans="1:10" ht="15.75" x14ac:dyDescent="0.25">
      <c r="A590" s="407">
        <v>43167</v>
      </c>
      <c r="B590" s="408" t="s">
        <v>981</v>
      </c>
      <c r="C590" s="133" t="s">
        <v>762</v>
      </c>
      <c r="D590" s="136" t="s">
        <v>25</v>
      </c>
      <c r="E590" s="409">
        <v>5000</v>
      </c>
      <c r="F590" s="354">
        <f t="shared" si="22"/>
        <v>9.5765260194211947</v>
      </c>
      <c r="G590" s="354">
        <v>522.11</v>
      </c>
      <c r="H590" s="331" t="s">
        <v>613</v>
      </c>
      <c r="I590" s="162" t="s">
        <v>103</v>
      </c>
      <c r="J590" s="489"/>
    </row>
    <row r="591" spans="1:10" ht="15.75" x14ac:dyDescent="0.25">
      <c r="A591" s="407">
        <v>43173</v>
      </c>
      <c r="B591" s="408" t="s">
        <v>982</v>
      </c>
      <c r="C591" s="133" t="s">
        <v>762</v>
      </c>
      <c r="D591" s="136" t="s">
        <v>25</v>
      </c>
      <c r="E591" s="409">
        <v>12000</v>
      </c>
      <c r="F591" s="354">
        <f t="shared" si="22"/>
        <v>22.983662446610868</v>
      </c>
      <c r="G591" s="354">
        <v>522.11</v>
      </c>
      <c r="H591" s="331" t="s">
        <v>613</v>
      </c>
      <c r="I591" s="162" t="s">
        <v>103</v>
      </c>
      <c r="J591" s="489"/>
    </row>
    <row r="592" spans="1:10" ht="15.75" x14ac:dyDescent="0.25">
      <c r="A592" s="405">
        <v>43178</v>
      </c>
      <c r="B592" s="131" t="s">
        <v>983</v>
      </c>
      <c r="C592" s="133" t="s">
        <v>762</v>
      </c>
      <c r="D592" s="136" t="s">
        <v>25</v>
      </c>
      <c r="E592" s="358">
        <v>6000</v>
      </c>
      <c r="F592" s="354">
        <f t="shared" si="22"/>
        <v>11.491831223305434</v>
      </c>
      <c r="G592" s="354">
        <v>522.11</v>
      </c>
      <c r="H592" s="132" t="s">
        <v>613</v>
      </c>
      <c r="I592" s="162" t="s">
        <v>103</v>
      </c>
      <c r="J592" s="489"/>
    </row>
    <row r="593" spans="1:10" ht="15.75" x14ac:dyDescent="0.25">
      <c r="A593" s="405">
        <v>43179</v>
      </c>
      <c r="B593" s="131" t="s">
        <v>984</v>
      </c>
      <c r="C593" s="133" t="s">
        <v>762</v>
      </c>
      <c r="D593" s="136" t="s">
        <v>25</v>
      </c>
      <c r="E593" s="358">
        <v>7500</v>
      </c>
      <c r="F593" s="354">
        <f t="shared" si="22"/>
        <v>14.364789029131792</v>
      </c>
      <c r="G593" s="354">
        <v>522.11</v>
      </c>
      <c r="H593" s="132" t="s">
        <v>613</v>
      </c>
      <c r="I593" s="162" t="s">
        <v>103</v>
      </c>
      <c r="J593" s="489"/>
    </row>
    <row r="594" spans="1:10" ht="15.75" x14ac:dyDescent="0.25">
      <c r="A594" s="405">
        <v>43181</v>
      </c>
      <c r="B594" s="131" t="s">
        <v>985</v>
      </c>
      <c r="C594" s="133" t="s">
        <v>762</v>
      </c>
      <c r="D594" s="136" t="s">
        <v>25</v>
      </c>
      <c r="E594" s="351">
        <v>5000</v>
      </c>
      <c r="F594" s="354">
        <f t="shared" si="22"/>
        <v>9.5765260194211947</v>
      </c>
      <c r="G594" s="354">
        <v>522.11</v>
      </c>
      <c r="H594" s="132" t="s">
        <v>613</v>
      </c>
      <c r="I594" s="162" t="s">
        <v>103</v>
      </c>
      <c r="J594" s="489"/>
    </row>
    <row r="595" spans="1:10" ht="15.75" x14ac:dyDescent="0.25">
      <c r="A595" s="405">
        <v>43181</v>
      </c>
      <c r="B595" s="131" t="s">
        <v>986</v>
      </c>
      <c r="C595" s="133" t="s">
        <v>762</v>
      </c>
      <c r="D595" s="136" t="s">
        <v>25</v>
      </c>
      <c r="E595" s="351">
        <v>5000</v>
      </c>
      <c r="F595" s="354">
        <f t="shared" si="22"/>
        <v>9.5765260194211947</v>
      </c>
      <c r="G595" s="354">
        <v>522.11</v>
      </c>
      <c r="H595" s="132" t="s">
        <v>613</v>
      </c>
      <c r="I595" s="162" t="s">
        <v>103</v>
      </c>
      <c r="J595" s="489"/>
    </row>
    <row r="596" spans="1:10" ht="15.75" x14ac:dyDescent="0.25">
      <c r="A596" s="405">
        <v>43182</v>
      </c>
      <c r="B596" s="131" t="s">
        <v>987</v>
      </c>
      <c r="C596" s="133" t="s">
        <v>762</v>
      </c>
      <c r="D596" s="136" t="s">
        <v>25</v>
      </c>
      <c r="E596" s="351">
        <v>4000</v>
      </c>
      <c r="F596" s="354">
        <f t="shared" si="22"/>
        <v>7.6612208155369554</v>
      </c>
      <c r="G596" s="354">
        <v>522.11</v>
      </c>
      <c r="H596" s="132" t="s">
        <v>613</v>
      </c>
      <c r="I596" s="162" t="s">
        <v>103</v>
      </c>
      <c r="J596" s="489"/>
    </row>
    <row r="597" spans="1:10" ht="15.75" x14ac:dyDescent="0.25">
      <c r="A597" s="405">
        <v>43185</v>
      </c>
      <c r="B597" s="131" t="s">
        <v>988</v>
      </c>
      <c r="C597" s="133" t="s">
        <v>762</v>
      </c>
      <c r="D597" s="136" t="s">
        <v>25</v>
      </c>
      <c r="E597" s="351">
        <v>5000</v>
      </c>
      <c r="F597" s="354">
        <f t="shared" si="22"/>
        <v>9.5765260194211947</v>
      </c>
      <c r="G597" s="354">
        <v>522.11</v>
      </c>
      <c r="H597" s="132" t="s">
        <v>613</v>
      </c>
      <c r="I597" s="162" t="s">
        <v>103</v>
      </c>
      <c r="J597" s="490"/>
    </row>
    <row r="598" spans="1:10" ht="15.75" x14ac:dyDescent="0.25">
      <c r="A598" s="407">
        <v>43164</v>
      </c>
      <c r="B598" s="408" t="s">
        <v>989</v>
      </c>
      <c r="C598" s="133" t="s">
        <v>762</v>
      </c>
      <c r="D598" s="136" t="s">
        <v>25</v>
      </c>
      <c r="E598" s="409">
        <v>3000</v>
      </c>
      <c r="F598" s="354">
        <f t="shared" si="22"/>
        <v>5.745915611652717</v>
      </c>
      <c r="G598" s="354">
        <v>522.11</v>
      </c>
      <c r="H598" s="331" t="s">
        <v>990</v>
      </c>
      <c r="I598" s="162" t="s">
        <v>103</v>
      </c>
      <c r="J598" s="491" t="s">
        <v>991</v>
      </c>
    </row>
    <row r="599" spans="1:10" ht="15.75" x14ac:dyDescent="0.25">
      <c r="A599" s="392">
        <v>43165</v>
      </c>
      <c r="B599" s="63" t="s">
        <v>992</v>
      </c>
      <c r="C599" s="133" t="s">
        <v>762</v>
      </c>
      <c r="D599" s="136" t="s">
        <v>25</v>
      </c>
      <c r="E599" s="351">
        <v>43000</v>
      </c>
      <c r="F599" s="354">
        <f t="shared" si="22"/>
        <v>82.358123767022278</v>
      </c>
      <c r="G599" s="354">
        <v>522.11</v>
      </c>
      <c r="H599" s="394" t="s">
        <v>990</v>
      </c>
      <c r="I599" s="162" t="s">
        <v>103</v>
      </c>
      <c r="J599" s="512"/>
    </row>
    <row r="600" spans="1:10" ht="15.75" x14ac:dyDescent="0.25">
      <c r="A600" s="405">
        <v>43179</v>
      </c>
      <c r="B600" s="131" t="s">
        <v>993</v>
      </c>
      <c r="C600" s="133" t="s">
        <v>762</v>
      </c>
      <c r="D600" s="136" t="s">
        <v>25</v>
      </c>
      <c r="E600" s="358">
        <v>45000</v>
      </c>
      <c r="F600" s="354">
        <f t="shared" si="22"/>
        <v>86.188734174790753</v>
      </c>
      <c r="G600" s="354">
        <v>522.11</v>
      </c>
      <c r="H600" s="132" t="s">
        <v>990</v>
      </c>
      <c r="I600" s="162" t="s">
        <v>103</v>
      </c>
      <c r="J600" s="512"/>
    </row>
    <row r="601" spans="1:10" ht="15.75" x14ac:dyDescent="0.25">
      <c r="A601" s="405">
        <v>43179</v>
      </c>
      <c r="B601" s="131" t="s">
        <v>994</v>
      </c>
      <c r="C601" s="133" t="s">
        <v>762</v>
      </c>
      <c r="D601" s="136" t="s">
        <v>25</v>
      </c>
      <c r="E601" s="358">
        <v>7000</v>
      </c>
      <c r="F601" s="354">
        <f t="shared" si="22"/>
        <v>13.407136427189672</v>
      </c>
      <c r="G601" s="354">
        <v>522.11</v>
      </c>
      <c r="H601" s="132" t="s">
        <v>990</v>
      </c>
      <c r="I601" s="162" t="s">
        <v>103</v>
      </c>
      <c r="J601" s="512"/>
    </row>
    <row r="602" spans="1:10" ht="15.75" x14ac:dyDescent="0.25">
      <c r="A602" s="405">
        <v>43179</v>
      </c>
      <c r="B602" s="131" t="s">
        <v>995</v>
      </c>
      <c r="C602" s="133" t="s">
        <v>762</v>
      </c>
      <c r="D602" s="136" t="s">
        <v>25</v>
      </c>
      <c r="E602" s="358">
        <v>5000</v>
      </c>
      <c r="F602" s="354">
        <f t="shared" si="22"/>
        <v>9.5765260194211947</v>
      </c>
      <c r="G602" s="354">
        <v>522.11</v>
      </c>
      <c r="H602" s="132" t="s">
        <v>990</v>
      </c>
      <c r="I602" s="162" t="s">
        <v>103</v>
      </c>
      <c r="J602" s="512"/>
    </row>
    <row r="603" spans="1:10" ht="15.75" x14ac:dyDescent="0.25">
      <c r="A603" s="405">
        <v>43179</v>
      </c>
      <c r="B603" s="131" t="s">
        <v>996</v>
      </c>
      <c r="C603" s="133" t="s">
        <v>762</v>
      </c>
      <c r="D603" s="136" t="s">
        <v>25</v>
      </c>
      <c r="E603" s="358">
        <v>4000</v>
      </c>
      <c r="F603" s="354">
        <f t="shared" si="22"/>
        <v>7.6612208155369554</v>
      </c>
      <c r="G603" s="354">
        <v>522.11</v>
      </c>
      <c r="H603" s="132" t="s">
        <v>990</v>
      </c>
      <c r="I603" s="162" t="s">
        <v>103</v>
      </c>
      <c r="J603" s="492"/>
    </row>
    <row r="604" spans="1:10" ht="15.75" x14ac:dyDescent="0.25">
      <c r="A604" s="405">
        <v>43178</v>
      </c>
      <c r="B604" s="131" t="s">
        <v>997</v>
      </c>
      <c r="C604" s="133" t="s">
        <v>762</v>
      </c>
      <c r="D604" s="136" t="s">
        <v>3</v>
      </c>
      <c r="E604" s="358">
        <v>2000</v>
      </c>
      <c r="F604" s="354">
        <f t="shared" si="22"/>
        <v>3.8306104077684777</v>
      </c>
      <c r="G604" s="354">
        <v>522.11</v>
      </c>
      <c r="H604" s="132" t="s">
        <v>170</v>
      </c>
      <c r="I604" s="162" t="s">
        <v>103</v>
      </c>
      <c r="J604" s="488" t="s">
        <v>998</v>
      </c>
    </row>
    <row r="605" spans="1:10" ht="15.75" x14ac:dyDescent="0.25">
      <c r="A605" s="405">
        <v>43185</v>
      </c>
      <c r="B605" s="131" t="s">
        <v>999</v>
      </c>
      <c r="C605" s="133" t="s">
        <v>762</v>
      </c>
      <c r="D605" s="136" t="s">
        <v>3</v>
      </c>
      <c r="E605" s="351">
        <v>2000</v>
      </c>
      <c r="F605" s="354">
        <f t="shared" si="22"/>
        <v>3.8306104077684777</v>
      </c>
      <c r="G605" s="354">
        <v>522.11</v>
      </c>
      <c r="H605" s="132" t="s">
        <v>170</v>
      </c>
      <c r="I605" s="162" t="s">
        <v>103</v>
      </c>
      <c r="J605" s="490"/>
    </row>
    <row r="606" spans="1:10" ht="15.75" x14ac:dyDescent="0.25">
      <c r="A606" s="407">
        <v>43164</v>
      </c>
      <c r="B606" s="408" t="s">
        <v>1000</v>
      </c>
      <c r="C606" s="133" t="s">
        <v>762</v>
      </c>
      <c r="D606" s="136" t="s">
        <v>158</v>
      </c>
      <c r="E606" s="409">
        <v>10000</v>
      </c>
      <c r="F606" s="354">
        <f t="shared" si="22"/>
        <v>18.944417080286438</v>
      </c>
      <c r="G606" s="354">
        <v>527.86</v>
      </c>
      <c r="H606" s="331" t="s">
        <v>31</v>
      </c>
      <c r="I606" s="162" t="s">
        <v>93</v>
      </c>
      <c r="J606" s="488" t="s">
        <v>1001</v>
      </c>
    </row>
    <row r="607" spans="1:10" ht="15.75" x14ac:dyDescent="0.25">
      <c r="A607" s="407">
        <v>43165</v>
      </c>
      <c r="B607" s="408" t="s">
        <v>1002</v>
      </c>
      <c r="C607" s="133" t="s">
        <v>762</v>
      </c>
      <c r="D607" s="136" t="s">
        <v>158</v>
      </c>
      <c r="E607" s="409">
        <v>5000</v>
      </c>
      <c r="F607" s="354">
        <f t="shared" si="22"/>
        <v>9.4722085401432192</v>
      </c>
      <c r="G607" s="354">
        <v>527.86</v>
      </c>
      <c r="H607" s="331" t="s">
        <v>31</v>
      </c>
      <c r="I607" s="162" t="s">
        <v>93</v>
      </c>
      <c r="J607" s="489"/>
    </row>
    <row r="608" spans="1:10" ht="15.75" x14ac:dyDescent="0.25">
      <c r="A608" s="407">
        <v>43168</v>
      </c>
      <c r="B608" s="408" t="s">
        <v>1003</v>
      </c>
      <c r="C608" s="133" t="s">
        <v>762</v>
      </c>
      <c r="D608" s="136" t="s">
        <v>158</v>
      </c>
      <c r="E608" s="409">
        <v>5000</v>
      </c>
      <c r="F608" s="354">
        <f t="shared" si="22"/>
        <v>9.4722085401432192</v>
      </c>
      <c r="G608" s="354">
        <v>527.86</v>
      </c>
      <c r="H608" s="331" t="s">
        <v>31</v>
      </c>
      <c r="I608" s="162" t="s">
        <v>93</v>
      </c>
      <c r="J608" s="489"/>
    </row>
    <row r="609" spans="1:10" ht="15.75" x14ac:dyDescent="0.25">
      <c r="A609" s="407">
        <v>43171</v>
      </c>
      <c r="B609" s="408" t="s">
        <v>1004</v>
      </c>
      <c r="C609" s="133" t="s">
        <v>762</v>
      </c>
      <c r="D609" s="136" t="s">
        <v>158</v>
      </c>
      <c r="E609" s="409">
        <v>10000</v>
      </c>
      <c r="F609" s="354">
        <f t="shared" si="22"/>
        <v>18.944417080286438</v>
      </c>
      <c r="G609" s="354">
        <v>527.86</v>
      </c>
      <c r="H609" s="331" t="s">
        <v>31</v>
      </c>
      <c r="I609" s="162" t="s">
        <v>93</v>
      </c>
      <c r="J609" s="489"/>
    </row>
    <row r="610" spans="1:10" ht="15.75" x14ac:dyDescent="0.25">
      <c r="A610" s="404">
        <v>43174</v>
      </c>
      <c r="B610" s="131" t="s">
        <v>1005</v>
      </c>
      <c r="C610" s="133" t="s">
        <v>762</v>
      </c>
      <c r="D610" s="136" t="s">
        <v>158</v>
      </c>
      <c r="E610" s="358">
        <v>4500</v>
      </c>
      <c r="F610" s="354">
        <f t="shared" si="22"/>
        <v>8.5249876861288971</v>
      </c>
      <c r="G610" s="354">
        <v>527.86</v>
      </c>
      <c r="H610" s="132" t="s">
        <v>31</v>
      </c>
      <c r="I610" s="162" t="s">
        <v>93</v>
      </c>
      <c r="J610" s="489"/>
    </row>
    <row r="611" spans="1:10" ht="15.75" x14ac:dyDescent="0.25">
      <c r="A611" s="405">
        <v>43178</v>
      </c>
      <c r="B611" s="131" t="s">
        <v>1006</v>
      </c>
      <c r="C611" s="133" t="s">
        <v>762</v>
      </c>
      <c r="D611" s="136" t="s">
        <v>158</v>
      </c>
      <c r="E611" s="358">
        <v>10000</v>
      </c>
      <c r="F611" s="354">
        <f t="shared" si="22"/>
        <v>18.944417080286438</v>
      </c>
      <c r="G611" s="354">
        <v>527.86</v>
      </c>
      <c r="H611" s="132" t="s">
        <v>31</v>
      </c>
      <c r="I611" s="162" t="s">
        <v>93</v>
      </c>
      <c r="J611" s="489"/>
    </row>
    <row r="612" spans="1:10" ht="15.75" x14ac:dyDescent="0.25">
      <c r="A612" s="405">
        <v>43178</v>
      </c>
      <c r="B612" s="131" t="s">
        <v>1007</v>
      </c>
      <c r="C612" s="133" t="s">
        <v>762</v>
      </c>
      <c r="D612" s="136" t="s">
        <v>158</v>
      </c>
      <c r="E612" s="358">
        <v>7800</v>
      </c>
      <c r="F612" s="354">
        <f t="shared" si="22"/>
        <v>14.776645322623423</v>
      </c>
      <c r="G612" s="354">
        <v>527.86</v>
      </c>
      <c r="H612" s="132" t="s">
        <v>31</v>
      </c>
      <c r="I612" s="162" t="s">
        <v>93</v>
      </c>
      <c r="J612" s="489"/>
    </row>
    <row r="613" spans="1:10" ht="15.75" x14ac:dyDescent="0.25">
      <c r="A613" s="405">
        <v>43180</v>
      </c>
      <c r="B613" s="131" t="s">
        <v>1008</v>
      </c>
      <c r="C613" s="133" t="s">
        <v>762</v>
      </c>
      <c r="D613" s="136" t="s">
        <v>158</v>
      </c>
      <c r="E613" s="351">
        <v>3500</v>
      </c>
      <c r="F613" s="354">
        <f t="shared" si="22"/>
        <v>6.6305459781002538</v>
      </c>
      <c r="G613" s="354">
        <v>527.86</v>
      </c>
      <c r="H613" s="132" t="s">
        <v>31</v>
      </c>
      <c r="I613" s="162" t="s">
        <v>93</v>
      </c>
      <c r="J613" s="489"/>
    </row>
    <row r="614" spans="1:10" ht="15.75" x14ac:dyDescent="0.25">
      <c r="A614" s="405">
        <v>43185</v>
      </c>
      <c r="B614" s="131" t="s">
        <v>1009</v>
      </c>
      <c r="C614" s="133" t="s">
        <v>762</v>
      </c>
      <c r="D614" s="136" t="s">
        <v>158</v>
      </c>
      <c r="E614" s="351">
        <v>10000</v>
      </c>
      <c r="F614" s="354">
        <f t="shared" si="22"/>
        <v>18.944417080286438</v>
      </c>
      <c r="G614" s="354">
        <v>527.86</v>
      </c>
      <c r="H614" s="132" t="s">
        <v>31</v>
      </c>
      <c r="I614" s="162" t="s">
        <v>93</v>
      </c>
      <c r="J614" s="489"/>
    </row>
    <row r="615" spans="1:10" ht="15.75" x14ac:dyDescent="0.25">
      <c r="A615" s="405">
        <v>43186</v>
      </c>
      <c r="B615" s="131" t="s">
        <v>1010</v>
      </c>
      <c r="C615" s="133" t="s">
        <v>762</v>
      </c>
      <c r="D615" s="136" t="s">
        <v>158</v>
      </c>
      <c r="E615" s="351">
        <v>3500</v>
      </c>
      <c r="F615" s="354">
        <f t="shared" si="22"/>
        <v>6.6305459781002538</v>
      </c>
      <c r="G615" s="354">
        <v>527.86</v>
      </c>
      <c r="H615" s="132" t="s">
        <v>31</v>
      </c>
      <c r="I615" s="162" t="s">
        <v>93</v>
      </c>
      <c r="J615" s="489"/>
    </row>
    <row r="616" spans="1:10" ht="15.75" x14ac:dyDescent="0.25">
      <c r="A616" s="404">
        <v>43188</v>
      </c>
      <c r="B616" s="131" t="s">
        <v>1011</v>
      </c>
      <c r="C616" s="133" t="s">
        <v>762</v>
      </c>
      <c r="D616" s="136" t="s">
        <v>158</v>
      </c>
      <c r="E616" s="358">
        <v>1000</v>
      </c>
      <c r="F616" s="354">
        <f t="shared" si="22"/>
        <v>1.894441708028644</v>
      </c>
      <c r="G616" s="354">
        <v>527.86</v>
      </c>
      <c r="H616" s="132" t="s">
        <v>31</v>
      </c>
      <c r="I616" s="162" t="s">
        <v>93</v>
      </c>
      <c r="J616" s="490"/>
    </row>
    <row r="617" spans="1:10" ht="15.75" x14ac:dyDescent="0.25">
      <c r="A617" s="407">
        <v>43164</v>
      </c>
      <c r="B617" s="408" t="s">
        <v>1012</v>
      </c>
      <c r="C617" s="133" t="s">
        <v>762</v>
      </c>
      <c r="D617" s="136" t="s">
        <v>158</v>
      </c>
      <c r="E617" s="409">
        <v>2500</v>
      </c>
      <c r="F617" s="354">
        <f t="shared" si="22"/>
        <v>4.7361042700716096</v>
      </c>
      <c r="G617" s="354">
        <v>527.86</v>
      </c>
      <c r="H617" s="331" t="s">
        <v>167</v>
      </c>
      <c r="I617" s="162" t="s">
        <v>93</v>
      </c>
      <c r="J617" s="488" t="s">
        <v>1013</v>
      </c>
    </row>
    <row r="618" spans="1:10" ht="15.75" x14ac:dyDescent="0.25">
      <c r="A618" s="407">
        <v>43164</v>
      </c>
      <c r="B618" s="408" t="s">
        <v>1014</v>
      </c>
      <c r="C618" s="133" t="s">
        <v>762</v>
      </c>
      <c r="D618" s="136" t="s">
        <v>158</v>
      </c>
      <c r="E618" s="409">
        <v>2000</v>
      </c>
      <c r="F618" s="354">
        <f t="shared" si="22"/>
        <v>3.788883416057288</v>
      </c>
      <c r="G618" s="354">
        <v>527.86</v>
      </c>
      <c r="H618" s="331" t="s">
        <v>167</v>
      </c>
      <c r="I618" s="162" t="s">
        <v>93</v>
      </c>
      <c r="J618" s="489"/>
    </row>
    <row r="619" spans="1:10" ht="15.75" x14ac:dyDescent="0.25">
      <c r="A619" s="407">
        <v>43164</v>
      </c>
      <c r="B619" s="408" t="s">
        <v>1000</v>
      </c>
      <c r="C619" s="133" t="s">
        <v>762</v>
      </c>
      <c r="D619" s="136" t="s">
        <v>158</v>
      </c>
      <c r="E619" s="409">
        <v>10000</v>
      </c>
      <c r="F619" s="354">
        <f t="shared" si="22"/>
        <v>18.944417080286438</v>
      </c>
      <c r="G619" s="354">
        <v>527.86</v>
      </c>
      <c r="H619" s="331" t="s">
        <v>167</v>
      </c>
      <c r="I619" s="162" t="s">
        <v>93</v>
      </c>
      <c r="J619" s="489"/>
    </row>
    <row r="620" spans="1:10" ht="15.75" x14ac:dyDescent="0.25">
      <c r="A620" s="407">
        <v>43166</v>
      </c>
      <c r="B620" s="408" t="s">
        <v>997</v>
      </c>
      <c r="C620" s="133" t="s">
        <v>762</v>
      </c>
      <c r="D620" s="136" t="s">
        <v>158</v>
      </c>
      <c r="E620" s="409">
        <v>2000</v>
      </c>
      <c r="F620" s="354">
        <f t="shared" si="22"/>
        <v>3.788883416057288</v>
      </c>
      <c r="G620" s="354">
        <v>527.86</v>
      </c>
      <c r="H620" s="331" t="s">
        <v>167</v>
      </c>
      <c r="I620" s="162" t="s">
        <v>93</v>
      </c>
      <c r="J620" s="489"/>
    </row>
    <row r="621" spans="1:10" ht="15.75" x14ac:dyDescent="0.25">
      <c r="A621" s="407">
        <v>43171</v>
      </c>
      <c r="B621" s="408" t="s">
        <v>1004</v>
      </c>
      <c r="C621" s="133" t="s">
        <v>762</v>
      </c>
      <c r="D621" s="136" t="s">
        <v>158</v>
      </c>
      <c r="E621" s="409">
        <v>1000</v>
      </c>
      <c r="F621" s="354">
        <f t="shared" si="22"/>
        <v>1.894441708028644</v>
      </c>
      <c r="G621" s="354">
        <v>527.86</v>
      </c>
      <c r="H621" s="331" t="s">
        <v>167</v>
      </c>
      <c r="I621" s="162" t="s">
        <v>93</v>
      </c>
      <c r="J621" s="489"/>
    </row>
    <row r="622" spans="1:10" ht="15.75" x14ac:dyDescent="0.25">
      <c r="A622" s="407">
        <v>43173</v>
      </c>
      <c r="B622" s="408" t="s">
        <v>1015</v>
      </c>
      <c r="C622" s="133" t="s">
        <v>762</v>
      </c>
      <c r="D622" s="136" t="s">
        <v>158</v>
      </c>
      <c r="E622" s="409">
        <v>4000</v>
      </c>
      <c r="F622" s="354">
        <f t="shared" si="22"/>
        <v>7.5777668321145759</v>
      </c>
      <c r="G622" s="354">
        <v>527.86</v>
      </c>
      <c r="H622" s="331" t="s">
        <v>167</v>
      </c>
      <c r="I622" s="162" t="s">
        <v>93</v>
      </c>
      <c r="J622" s="489"/>
    </row>
    <row r="623" spans="1:10" ht="15.75" x14ac:dyDescent="0.25">
      <c r="A623" s="405">
        <v>43178</v>
      </c>
      <c r="B623" s="131" t="s">
        <v>1006</v>
      </c>
      <c r="C623" s="133" t="s">
        <v>762</v>
      </c>
      <c r="D623" s="136" t="s">
        <v>158</v>
      </c>
      <c r="E623" s="358">
        <v>10000</v>
      </c>
      <c r="F623" s="354">
        <f t="shared" si="22"/>
        <v>18.944417080286438</v>
      </c>
      <c r="G623" s="354">
        <v>527.86</v>
      </c>
      <c r="H623" s="132" t="s">
        <v>167</v>
      </c>
      <c r="I623" s="162" t="s">
        <v>93</v>
      </c>
      <c r="J623" s="489"/>
    </row>
    <row r="624" spans="1:10" ht="15.75" x14ac:dyDescent="0.25">
      <c r="A624" s="410">
        <v>43178</v>
      </c>
      <c r="B624" s="117" t="s">
        <v>1016</v>
      </c>
      <c r="C624" s="133" t="s">
        <v>762</v>
      </c>
      <c r="D624" s="136" t="s">
        <v>158</v>
      </c>
      <c r="E624" s="358">
        <v>4000</v>
      </c>
      <c r="F624" s="354">
        <f t="shared" si="22"/>
        <v>7.5777668321145759</v>
      </c>
      <c r="G624" s="354">
        <v>527.86</v>
      </c>
      <c r="H624" s="132" t="s">
        <v>167</v>
      </c>
      <c r="I624" s="162" t="s">
        <v>93</v>
      </c>
      <c r="J624" s="489"/>
    </row>
    <row r="625" spans="1:10" ht="15.75" x14ac:dyDescent="0.25">
      <c r="A625" s="405">
        <v>43185</v>
      </c>
      <c r="B625" s="131" t="s">
        <v>1009</v>
      </c>
      <c r="C625" s="133" t="s">
        <v>762</v>
      </c>
      <c r="D625" s="136" t="s">
        <v>158</v>
      </c>
      <c r="E625" s="351">
        <v>10000</v>
      </c>
      <c r="F625" s="354">
        <f t="shared" si="22"/>
        <v>18.944417080286438</v>
      </c>
      <c r="G625" s="354">
        <v>527.86</v>
      </c>
      <c r="H625" s="132" t="s">
        <v>167</v>
      </c>
      <c r="I625" s="162" t="s">
        <v>93</v>
      </c>
      <c r="J625" s="489"/>
    </row>
    <row r="626" spans="1:10" ht="15.75" x14ac:dyDescent="0.25">
      <c r="A626" s="404">
        <v>43189</v>
      </c>
      <c r="B626" s="131" t="s">
        <v>1017</v>
      </c>
      <c r="C626" s="133" t="s">
        <v>762</v>
      </c>
      <c r="D626" s="136" t="s">
        <v>158</v>
      </c>
      <c r="E626" s="358">
        <v>7700</v>
      </c>
      <c r="F626" s="354">
        <f t="shared" si="22"/>
        <v>14.587201151820558</v>
      </c>
      <c r="G626" s="354">
        <v>527.86</v>
      </c>
      <c r="H626" s="132" t="s">
        <v>167</v>
      </c>
      <c r="I626" s="162" t="s">
        <v>93</v>
      </c>
      <c r="J626" s="490"/>
    </row>
    <row r="627" spans="1:10" ht="15.75" x14ac:dyDescent="0.25">
      <c r="A627" s="407">
        <v>43164</v>
      </c>
      <c r="B627" s="408" t="s">
        <v>1018</v>
      </c>
      <c r="C627" s="133" t="s">
        <v>762</v>
      </c>
      <c r="D627" s="136" t="s">
        <v>158</v>
      </c>
      <c r="E627" s="409">
        <v>2000</v>
      </c>
      <c r="F627" s="354">
        <f t="shared" si="22"/>
        <v>3.788883416057288</v>
      </c>
      <c r="G627" s="354">
        <v>527.86</v>
      </c>
      <c r="H627" s="331" t="s">
        <v>767</v>
      </c>
      <c r="I627" s="162" t="s">
        <v>93</v>
      </c>
      <c r="J627" s="488" t="s">
        <v>1019</v>
      </c>
    </row>
    <row r="628" spans="1:10" ht="15.75" x14ac:dyDescent="0.25">
      <c r="A628" s="407">
        <v>43164</v>
      </c>
      <c r="B628" s="408" t="s">
        <v>1020</v>
      </c>
      <c r="C628" s="133" t="s">
        <v>762</v>
      </c>
      <c r="D628" s="136" t="s">
        <v>158</v>
      </c>
      <c r="E628" s="409">
        <v>25400</v>
      </c>
      <c r="F628" s="354">
        <f t="shared" si="22"/>
        <v>48.118819383927558</v>
      </c>
      <c r="G628" s="354">
        <v>527.86</v>
      </c>
      <c r="H628" s="331" t="s">
        <v>767</v>
      </c>
      <c r="I628" s="162" t="s">
        <v>93</v>
      </c>
      <c r="J628" s="489"/>
    </row>
    <row r="629" spans="1:10" ht="15.75" x14ac:dyDescent="0.25">
      <c r="A629" s="407">
        <v>43165</v>
      </c>
      <c r="B629" s="408" t="s">
        <v>1021</v>
      </c>
      <c r="C629" s="133" t="s">
        <v>762</v>
      </c>
      <c r="D629" s="136" t="s">
        <v>158</v>
      </c>
      <c r="E629" s="409">
        <v>19400</v>
      </c>
      <c r="F629" s="354">
        <f t="shared" si="22"/>
        <v>36.752169135755693</v>
      </c>
      <c r="G629" s="354">
        <v>527.86</v>
      </c>
      <c r="H629" s="331" t="s">
        <v>767</v>
      </c>
      <c r="I629" s="162" t="s">
        <v>93</v>
      </c>
      <c r="J629" s="489"/>
    </row>
    <row r="630" spans="1:10" ht="15.75" x14ac:dyDescent="0.25">
      <c r="A630" s="407">
        <v>43165</v>
      </c>
      <c r="B630" s="408" t="s">
        <v>1022</v>
      </c>
      <c r="C630" s="133" t="s">
        <v>762</v>
      </c>
      <c r="D630" s="136" t="s">
        <v>158</v>
      </c>
      <c r="E630" s="409">
        <v>4000</v>
      </c>
      <c r="F630" s="354">
        <f t="shared" si="22"/>
        <v>7.5777668321145759</v>
      </c>
      <c r="G630" s="354">
        <v>527.86</v>
      </c>
      <c r="H630" s="331" t="s">
        <v>767</v>
      </c>
      <c r="I630" s="162" t="s">
        <v>93</v>
      </c>
      <c r="J630" s="489"/>
    </row>
    <row r="631" spans="1:10" ht="15.75" x14ac:dyDescent="0.25">
      <c r="A631" s="407">
        <v>43173</v>
      </c>
      <c r="B631" s="408" t="s">
        <v>1023</v>
      </c>
      <c r="C631" s="133" t="s">
        <v>762</v>
      </c>
      <c r="D631" s="136" t="s">
        <v>158</v>
      </c>
      <c r="E631" s="409">
        <v>3500</v>
      </c>
      <c r="F631" s="354">
        <f t="shared" si="22"/>
        <v>6.6305459781002538</v>
      </c>
      <c r="G631" s="354">
        <v>527.86</v>
      </c>
      <c r="H631" s="331" t="s">
        <v>767</v>
      </c>
      <c r="I631" s="162" t="s">
        <v>93</v>
      </c>
      <c r="J631" s="489"/>
    </row>
    <row r="632" spans="1:10" ht="15.75" x14ac:dyDescent="0.25">
      <c r="A632" s="405">
        <v>43178</v>
      </c>
      <c r="B632" s="131" t="s">
        <v>1024</v>
      </c>
      <c r="C632" s="133" t="s">
        <v>762</v>
      </c>
      <c r="D632" s="136" t="s">
        <v>158</v>
      </c>
      <c r="E632" s="358">
        <v>3500</v>
      </c>
      <c r="F632" s="354">
        <f t="shared" si="22"/>
        <v>6.6305459781002538</v>
      </c>
      <c r="G632" s="354">
        <v>527.86</v>
      </c>
      <c r="H632" s="331" t="s">
        <v>767</v>
      </c>
      <c r="I632" s="162" t="s">
        <v>93</v>
      </c>
      <c r="J632" s="489"/>
    </row>
    <row r="633" spans="1:10" ht="15.75" x14ac:dyDescent="0.25">
      <c r="A633" s="404">
        <v>43178</v>
      </c>
      <c r="B633" s="131" t="s">
        <v>1016</v>
      </c>
      <c r="C633" s="133" t="s">
        <v>762</v>
      </c>
      <c r="D633" s="136" t="s">
        <v>158</v>
      </c>
      <c r="E633" s="358">
        <v>4000</v>
      </c>
      <c r="F633" s="354">
        <f t="shared" si="22"/>
        <v>7.5777668321145759</v>
      </c>
      <c r="G633" s="354">
        <v>527.86</v>
      </c>
      <c r="H633" s="331" t="s">
        <v>767</v>
      </c>
      <c r="I633" s="162" t="s">
        <v>93</v>
      </c>
      <c r="J633" s="489"/>
    </row>
    <row r="634" spans="1:10" ht="15.75" x14ac:dyDescent="0.25">
      <c r="A634" s="405">
        <v>43181</v>
      </c>
      <c r="B634" s="131" t="s">
        <v>1025</v>
      </c>
      <c r="C634" s="133" t="s">
        <v>762</v>
      </c>
      <c r="D634" s="136" t="s">
        <v>158</v>
      </c>
      <c r="E634" s="351">
        <v>4500</v>
      </c>
      <c r="F634" s="354">
        <f t="shared" si="22"/>
        <v>8.5249876861288971</v>
      </c>
      <c r="G634" s="354">
        <v>527.86</v>
      </c>
      <c r="H634" s="331" t="s">
        <v>767</v>
      </c>
      <c r="I634" s="162" t="s">
        <v>93</v>
      </c>
      <c r="J634" s="489"/>
    </row>
    <row r="635" spans="1:10" ht="15.75" x14ac:dyDescent="0.25">
      <c r="A635" s="405">
        <v>43185</v>
      </c>
      <c r="B635" s="131" t="s">
        <v>1026</v>
      </c>
      <c r="C635" s="133" t="s">
        <v>762</v>
      </c>
      <c r="D635" s="136" t="s">
        <v>158</v>
      </c>
      <c r="E635" s="351">
        <v>2000</v>
      </c>
      <c r="F635" s="354">
        <f t="shared" si="22"/>
        <v>3.788883416057288</v>
      </c>
      <c r="G635" s="354">
        <v>527.86</v>
      </c>
      <c r="H635" s="331" t="s">
        <v>767</v>
      </c>
      <c r="I635" s="162" t="s">
        <v>93</v>
      </c>
      <c r="J635" s="489"/>
    </row>
    <row r="636" spans="1:10" ht="15.75" x14ac:dyDescent="0.25">
      <c r="A636" s="404">
        <v>43189</v>
      </c>
      <c r="B636" s="131" t="s">
        <v>1027</v>
      </c>
      <c r="C636" s="133" t="s">
        <v>762</v>
      </c>
      <c r="D636" s="136" t="s">
        <v>158</v>
      </c>
      <c r="E636" s="358">
        <v>4500</v>
      </c>
      <c r="F636" s="354">
        <f t="shared" si="22"/>
        <v>8.5249876861288971</v>
      </c>
      <c r="G636" s="354">
        <v>527.86</v>
      </c>
      <c r="H636" s="331" t="s">
        <v>767</v>
      </c>
      <c r="I636" s="162" t="s">
        <v>93</v>
      </c>
      <c r="J636" s="490"/>
    </row>
    <row r="637" spans="1:10" ht="15.75" x14ac:dyDescent="0.25">
      <c r="A637" s="407">
        <v>43167</v>
      </c>
      <c r="B637" s="408" t="s">
        <v>1028</v>
      </c>
      <c r="C637" s="133" t="s">
        <v>762</v>
      </c>
      <c r="D637" s="136" t="s">
        <v>459</v>
      </c>
      <c r="E637" s="409">
        <v>7000</v>
      </c>
      <c r="F637" s="205">
        <f t="shared" si="22"/>
        <v>13.261091956200508</v>
      </c>
      <c r="G637" s="206">
        <v>527.86</v>
      </c>
      <c r="H637" s="331" t="s">
        <v>39</v>
      </c>
      <c r="I637" s="162" t="s">
        <v>93</v>
      </c>
      <c r="J637" s="488" t="s">
        <v>1029</v>
      </c>
    </row>
    <row r="638" spans="1:10" ht="15.75" x14ac:dyDescent="0.25">
      <c r="A638" s="404">
        <v>43174</v>
      </c>
      <c r="B638" s="350" t="s">
        <v>1030</v>
      </c>
      <c r="C638" s="133" t="s">
        <v>762</v>
      </c>
      <c r="D638" s="136" t="s">
        <v>459</v>
      </c>
      <c r="E638" s="160">
        <v>6000</v>
      </c>
      <c r="F638" s="205">
        <f t="shared" si="22"/>
        <v>11.366650248171863</v>
      </c>
      <c r="G638" s="206">
        <v>527.86</v>
      </c>
      <c r="H638" s="117" t="s">
        <v>39</v>
      </c>
      <c r="I638" s="162" t="s">
        <v>93</v>
      </c>
      <c r="J638" s="489"/>
    </row>
    <row r="639" spans="1:10" ht="15.75" x14ac:dyDescent="0.25">
      <c r="A639" s="405">
        <v>43178</v>
      </c>
      <c r="B639" s="131" t="s">
        <v>1031</v>
      </c>
      <c r="C639" s="133" t="s">
        <v>762</v>
      </c>
      <c r="D639" s="136" t="s">
        <v>459</v>
      </c>
      <c r="E639" s="351">
        <v>21000</v>
      </c>
      <c r="F639" s="205">
        <f t="shared" si="22"/>
        <v>39.783275868601521</v>
      </c>
      <c r="G639" s="206">
        <v>527.86</v>
      </c>
      <c r="H639" s="132" t="s">
        <v>39</v>
      </c>
      <c r="I639" s="162" t="s">
        <v>93</v>
      </c>
      <c r="J639" s="489"/>
    </row>
    <row r="640" spans="1:10" ht="15.75" x14ac:dyDescent="0.25">
      <c r="A640" s="405">
        <v>43186</v>
      </c>
      <c r="B640" s="131" t="s">
        <v>1032</v>
      </c>
      <c r="C640" s="133" t="s">
        <v>762</v>
      </c>
      <c r="D640" s="136" t="s">
        <v>459</v>
      </c>
      <c r="E640" s="351">
        <v>15000</v>
      </c>
      <c r="F640" s="205">
        <f t="shared" si="22"/>
        <v>28.416625620429659</v>
      </c>
      <c r="G640" s="206">
        <v>527.86</v>
      </c>
      <c r="H640" s="132" t="s">
        <v>39</v>
      </c>
      <c r="I640" s="162" t="s">
        <v>93</v>
      </c>
      <c r="J640" s="490"/>
    </row>
    <row r="641" spans="1:10" ht="15.75" x14ac:dyDescent="0.25">
      <c r="A641" s="407">
        <v>43166</v>
      </c>
      <c r="B641" s="408" t="s">
        <v>1033</v>
      </c>
      <c r="C641" s="133" t="s">
        <v>762</v>
      </c>
      <c r="D641" s="136" t="s">
        <v>459</v>
      </c>
      <c r="E641" s="409">
        <v>3500</v>
      </c>
      <c r="F641" s="205">
        <f t="shared" si="22"/>
        <v>6.6305459781002538</v>
      </c>
      <c r="G641" s="206">
        <v>527.86</v>
      </c>
      <c r="H641" s="331" t="s">
        <v>41</v>
      </c>
      <c r="I641" s="162" t="s">
        <v>93</v>
      </c>
      <c r="J641" s="488" t="s">
        <v>1034</v>
      </c>
    </row>
    <row r="642" spans="1:10" ht="15.75" x14ac:dyDescent="0.25">
      <c r="A642" s="404">
        <v>43174</v>
      </c>
      <c r="B642" s="350" t="s">
        <v>1035</v>
      </c>
      <c r="C642" s="133" t="s">
        <v>762</v>
      </c>
      <c r="D642" s="136" t="s">
        <v>459</v>
      </c>
      <c r="E642" s="160">
        <v>2000</v>
      </c>
      <c r="F642" s="205">
        <f t="shared" si="22"/>
        <v>3.788883416057288</v>
      </c>
      <c r="G642" s="206">
        <v>527.86</v>
      </c>
      <c r="H642" s="117" t="s">
        <v>41</v>
      </c>
      <c r="I642" s="162" t="s">
        <v>93</v>
      </c>
      <c r="J642" s="489"/>
    </row>
    <row r="643" spans="1:10" ht="15.75" x14ac:dyDescent="0.25">
      <c r="A643" s="405">
        <v>43175</v>
      </c>
      <c r="B643" s="131" t="s">
        <v>1036</v>
      </c>
      <c r="C643" s="133" t="s">
        <v>762</v>
      </c>
      <c r="D643" s="136" t="s">
        <v>459</v>
      </c>
      <c r="E643" s="358">
        <v>3500</v>
      </c>
      <c r="F643" s="205">
        <f t="shared" si="22"/>
        <v>6.6305459781002538</v>
      </c>
      <c r="G643" s="206">
        <v>527.86</v>
      </c>
      <c r="H643" s="132" t="s">
        <v>41</v>
      </c>
      <c r="I643" s="162" t="s">
        <v>93</v>
      </c>
      <c r="J643" s="489"/>
    </row>
    <row r="644" spans="1:10" ht="15.75" x14ac:dyDescent="0.25">
      <c r="A644" s="405">
        <v>43178</v>
      </c>
      <c r="B644" s="131" t="s">
        <v>1037</v>
      </c>
      <c r="C644" s="133" t="s">
        <v>762</v>
      </c>
      <c r="D644" s="136" t="s">
        <v>459</v>
      </c>
      <c r="E644" s="351">
        <v>4000</v>
      </c>
      <c r="F644" s="205">
        <f t="shared" si="22"/>
        <v>7.5777668321145759</v>
      </c>
      <c r="G644" s="206">
        <v>527.86</v>
      </c>
      <c r="H644" s="132" t="s">
        <v>41</v>
      </c>
      <c r="I644" s="162" t="s">
        <v>93</v>
      </c>
      <c r="J644" s="489"/>
    </row>
    <row r="645" spans="1:10" ht="15.75" x14ac:dyDescent="0.25">
      <c r="A645" s="405">
        <v>43178</v>
      </c>
      <c r="B645" s="131" t="s">
        <v>1038</v>
      </c>
      <c r="C645" s="133" t="s">
        <v>762</v>
      </c>
      <c r="D645" s="136" t="s">
        <v>459</v>
      </c>
      <c r="E645" s="351">
        <v>27000</v>
      </c>
      <c r="F645" s="205">
        <f t="shared" si="22"/>
        <v>51.149926116773386</v>
      </c>
      <c r="G645" s="206">
        <v>527.86</v>
      </c>
      <c r="H645" s="132" t="s">
        <v>41</v>
      </c>
      <c r="I645" s="162" t="s">
        <v>93</v>
      </c>
      <c r="J645" s="489"/>
    </row>
    <row r="646" spans="1:10" ht="15.75" x14ac:dyDescent="0.25">
      <c r="A646" s="405">
        <v>43178</v>
      </c>
      <c r="B646" s="131" t="s">
        <v>1039</v>
      </c>
      <c r="C646" s="133" t="s">
        <v>762</v>
      </c>
      <c r="D646" s="136" t="s">
        <v>459</v>
      </c>
      <c r="E646" s="351">
        <v>1500</v>
      </c>
      <c r="F646" s="205">
        <f t="shared" ref="F646:F688" si="23">E646/G646</f>
        <v>2.8416625620429659</v>
      </c>
      <c r="G646" s="206">
        <v>527.86</v>
      </c>
      <c r="H646" s="132" t="s">
        <v>41</v>
      </c>
      <c r="I646" s="162" t="s">
        <v>93</v>
      </c>
      <c r="J646" s="489"/>
    </row>
    <row r="647" spans="1:10" ht="15.75" x14ac:dyDescent="0.25">
      <c r="A647" s="405">
        <v>43186</v>
      </c>
      <c r="B647" s="131" t="s">
        <v>1040</v>
      </c>
      <c r="C647" s="133" t="s">
        <v>762</v>
      </c>
      <c r="D647" s="136" t="s">
        <v>459</v>
      </c>
      <c r="E647" s="351">
        <v>19000</v>
      </c>
      <c r="F647" s="205">
        <f t="shared" si="23"/>
        <v>35.994392452544233</v>
      </c>
      <c r="G647" s="206">
        <v>527.86</v>
      </c>
      <c r="H647" s="132" t="s">
        <v>41</v>
      </c>
      <c r="I647" s="162" t="s">
        <v>93</v>
      </c>
      <c r="J647" s="490"/>
    </row>
    <row r="648" spans="1:10" ht="15.75" x14ac:dyDescent="0.25">
      <c r="A648" s="407">
        <v>43165</v>
      </c>
      <c r="B648" s="408" t="s">
        <v>1041</v>
      </c>
      <c r="C648" s="133" t="s">
        <v>762</v>
      </c>
      <c r="D648" s="136" t="s">
        <v>459</v>
      </c>
      <c r="E648" s="409">
        <v>3000</v>
      </c>
      <c r="F648" s="205">
        <f t="shared" si="23"/>
        <v>5.6833251240859317</v>
      </c>
      <c r="G648" s="206">
        <v>527.86</v>
      </c>
      <c r="H648" s="331" t="s">
        <v>40</v>
      </c>
      <c r="I648" s="162" t="s">
        <v>93</v>
      </c>
      <c r="J648" s="488" t="s">
        <v>1042</v>
      </c>
    </row>
    <row r="649" spans="1:10" ht="15.75" x14ac:dyDescent="0.25">
      <c r="A649" s="407">
        <v>43168</v>
      </c>
      <c r="B649" s="408" t="s">
        <v>1043</v>
      </c>
      <c r="C649" s="133" t="s">
        <v>762</v>
      </c>
      <c r="D649" s="136" t="s">
        <v>459</v>
      </c>
      <c r="E649" s="409">
        <v>5200</v>
      </c>
      <c r="F649" s="205">
        <f t="shared" si="23"/>
        <v>9.8510968817489477</v>
      </c>
      <c r="G649" s="206">
        <v>527.86</v>
      </c>
      <c r="H649" s="331" t="s">
        <v>40</v>
      </c>
      <c r="I649" s="162" t="s">
        <v>93</v>
      </c>
      <c r="J649" s="489"/>
    </row>
    <row r="650" spans="1:10" ht="15.75" x14ac:dyDescent="0.25">
      <c r="A650" s="407">
        <v>43173</v>
      </c>
      <c r="B650" s="408" t="s">
        <v>1044</v>
      </c>
      <c r="C650" s="133" t="s">
        <v>762</v>
      </c>
      <c r="D650" s="136" t="s">
        <v>459</v>
      </c>
      <c r="E650" s="409">
        <v>5000</v>
      </c>
      <c r="F650" s="205">
        <f t="shared" si="23"/>
        <v>9.4722085401432192</v>
      </c>
      <c r="G650" s="206">
        <v>527.86</v>
      </c>
      <c r="H650" s="331" t="s">
        <v>40</v>
      </c>
      <c r="I650" s="162" t="s">
        <v>93</v>
      </c>
      <c r="J650" s="489"/>
    </row>
    <row r="651" spans="1:10" ht="15.75" x14ac:dyDescent="0.25">
      <c r="A651" s="405">
        <v>43178</v>
      </c>
      <c r="B651" s="131" t="s">
        <v>1045</v>
      </c>
      <c r="C651" s="133" t="s">
        <v>762</v>
      </c>
      <c r="D651" s="136" t="s">
        <v>459</v>
      </c>
      <c r="E651" s="358">
        <v>18000</v>
      </c>
      <c r="F651" s="205">
        <f t="shared" si="23"/>
        <v>34.099950744515588</v>
      </c>
      <c r="G651" s="206">
        <v>527.86</v>
      </c>
      <c r="H651" s="132" t="s">
        <v>40</v>
      </c>
      <c r="I651" s="162" t="s">
        <v>93</v>
      </c>
      <c r="J651" s="489"/>
    </row>
    <row r="652" spans="1:10" ht="15.75" x14ac:dyDescent="0.25">
      <c r="A652" s="405">
        <v>43178</v>
      </c>
      <c r="B652" s="131" t="s">
        <v>1046</v>
      </c>
      <c r="C652" s="133" t="s">
        <v>762</v>
      </c>
      <c r="D652" s="136" t="s">
        <v>459</v>
      </c>
      <c r="E652" s="358">
        <v>3000</v>
      </c>
      <c r="F652" s="205">
        <f t="shared" si="23"/>
        <v>5.6833251240859317</v>
      </c>
      <c r="G652" s="206">
        <v>527.86</v>
      </c>
      <c r="H652" s="132" t="s">
        <v>40</v>
      </c>
      <c r="I652" s="162" t="s">
        <v>93</v>
      </c>
      <c r="J652" s="490"/>
    </row>
    <row r="653" spans="1:10" ht="15.75" x14ac:dyDescent="0.25">
      <c r="A653" s="407">
        <v>43160</v>
      </c>
      <c r="B653" s="408" t="s">
        <v>1047</v>
      </c>
      <c r="C653" s="133" t="s">
        <v>762</v>
      </c>
      <c r="D653" s="136" t="s">
        <v>459</v>
      </c>
      <c r="E653" s="409">
        <v>6000</v>
      </c>
      <c r="F653" s="205">
        <f t="shared" si="23"/>
        <v>11.366650248171863</v>
      </c>
      <c r="G653" s="206">
        <v>527.86</v>
      </c>
      <c r="H653" s="331" t="s">
        <v>33</v>
      </c>
      <c r="I653" s="162" t="s">
        <v>93</v>
      </c>
      <c r="J653" s="488" t="s">
        <v>1048</v>
      </c>
    </row>
    <row r="654" spans="1:10" ht="15.75" x14ac:dyDescent="0.25">
      <c r="A654" s="407">
        <v>43164</v>
      </c>
      <c r="B654" s="408" t="s">
        <v>1049</v>
      </c>
      <c r="C654" s="133" t="s">
        <v>762</v>
      </c>
      <c r="D654" s="136" t="s">
        <v>459</v>
      </c>
      <c r="E654" s="409">
        <v>6000</v>
      </c>
      <c r="F654" s="205">
        <f t="shared" si="23"/>
        <v>11.366650248171863</v>
      </c>
      <c r="G654" s="206">
        <v>527.86</v>
      </c>
      <c r="H654" s="331" t="s">
        <v>33</v>
      </c>
      <c r="I654" s="162" t="s">
        <v>93</v>
      </c>
      <c r="J654" s="489"/>
    </row>
    <row r="655" spans="1:10" ht="15.75" x14ac:dyDescent="0.25">
      <c r="A655" s="407">
        <v>43164</v>
      </c>
      <c r="B655" s="408" t="s">
        <v>1050</v>
      </c>
      <c r="C655" s="133" t="s">
        <v>762</v>
      </c>
      <c r="D655" s="136" t="s">
        <v>459</v>
      </c>
      <c r="E655" s="409">
        <v>10000</v>
      </c>
      <c r="F655" s="205">
        <f t="shared" si="23"/>
        <v>18.944417080286438</v>
      </c>
      <c r="G655" s="206">
        <v>527.86</v>
      </c>
      <c r="H655" s="331" t="s">
        <v>33</v>
      </c>
      <c r="I655" s="162" t="s">
        <v>93</v>
      </c>
      <c r="J655" s="489"/>
    </row>
    <row r="656" spans="1:10" ht="15.75" x14ac:dyDescent="0.25">
      <c r="A656" s="407">
        <v>43164</v>
      </c>
      <c r="B656" s="408" t="s">
        <v>1051</v>
      </c>
      <c r="C656" s="133" t="s">
        <v>762</v>
      </c>
      <c r="D656" s="136" t="s">
        <v>459</v>
      </c>
      <c r="E656" s="409">
        <v>8000</v>
      </c>
      <c r="F656" s="205">
        <f t="shared" si="23"/>
        <v>15.155533664229152</v>
      </c>
      <c r="G656" s="206">
        <v>527.86</v>
      </c>
      <c r="H656" s="331" t="s">
        <v>33</v>
      </c>
      <c r="I656" s="162" t="s">
        <v>93</v>
      </c>
      <c r="J656" s="489"/>
    </row>
    <row r="657" spans="1:10" ht="15.75" x14ac:dyDescent="0.25">
      <c r="A657" s="407">
        <v>43168</v>
      </c>
      <c r="B657" s="408" t="s">
        <v>1052</v>
      </c>
      <c r="C657" s="133" t="s">
        <v>762</v>
      </c>
      <c r="D657" s="136" t="s">
        <v>459</v>
      </c>
      <c r="E657" s="409">
        <v>9500</v>
      </c>
      <c r="F657" s="205">
        <f t="shared" si="23"/>
        <v>17.997196226272116</v>
      </c>
      <c r="G657" s="206">
        <v>527.86</v>
      </c>
      <c r="H657" s="331" t="s">
        <v>33</v>
      </c>
      <c r="I657" s="162" t="s">
        <v>93</v>
      </c>
      <c r="J657" s="489"/>
    </row>
    <row r="658" spans="1:10" ht="15.75" x14ac:dyDescent="0.25">
      <c r="A658" s="407">
        <v>43172</v>
      </c>
      <c r="B658" s="408" t="s">
        <v>1047</v>
      </c>
      <c r="C658" s="133" t="s">
        <v>762</v>
      </c>
      <c r="D658" s="136" t="s">
        <v>459</v>
      </c>
      <c r="E658" s="409">
        <v>8000</v>
      </c>
      <c r="F658" s="205">
        <f t="shared" si="23"/>
        <v>15.155533664229152</v>
      </c>
      <c r="G658" s="206">
        <v>527.86</v>
      </c>
      <c r="H658" s="331" t="s">
        <v>33</v>
      </c>
      <c r="I658" s="162" t="s">
        <v>93</v>
      </c>
      <c r="J658" s="489"/>
    </row>
    <row r="659" spans="1:10" ht="15.75" x14ac:dyDescent="0.25">
      <c r="A659" s="404">
        <v>43174</v>
      </c>
      <c r="B659" s="350" t="s">
        <v>1053</v>
      </c>
      <c r="C659" s="133" t="s">
        <v>762</v>
      </c>
      <c r="D659" s="136" t="s">
        <v>459</v>
      </c>
      <c r="E659" s="160">
        <v>8000</v>
      </c>
      <c r="F659" s="205">
        <f t="shared" si="23"/>
        <v>15.155533664229152</v>
      </c>
      <c r="G659" s="206">
        <v>527.86</v>
      </c>
      <c r="H659" s="117" t="s">
        <v>33</v>
      </c>
      <c r="I659" s="162" t="s">
        <v>93</v>
      </c>
      <c r="J659" s="489"/>
    </row>
    <row r="660" spans="1:10" ht="15.75" x14ac:dyDescent="0.25">
      <c r="A660" s="405">
        <v>43178</v>
      </c>
      <c r="B660" s="131" t="s">
        <v>1054</v>
      </c>
      <c r="C660" s="133" t="s">
        <v>762</v>
      </c>
      <c r="D660" s="136" t="s">
        <v>459</v>
      </c>
      <c r="E660" s="358">
        <v>6000</v>
      </c>
      <c r="F660" s="205">
        <f t="shared" si="23"/>
        <v>11.366650248171863</v>
      </c>
      <c r="G660" s="206">
        <v>527.86</v>
      </c>
      <c r="H660" s="132" t="s">
        <v>33</v>
      </c>
      <c r="I660" s="162" t="s">
        <v>93</v>
      </c>
      <c r="J660" s="489"/>
    </row>
    <row r="661" spans="1:10" ht="15.75" x14ac:dyDescent="0.25">
      <c r="A661" s="405">
        <v>43178</v>
      </c>
      <c r="B661" s="131" t="s">
        <v>1055</v>
      </c>
      <c r="C661" s="133" t="s">
        <v>762</v>
      </c>
      <c r="D661" s="136" t="s">
        <v>459</v>
      </c>
      <c r="E661" s="358">
        <v>21000</v>
      </c>
      <c r="F661" s="205">
        <f t="shared" si="23"/>
        <v>39.783275868601521</v>
      </c>
      <c r="G661" s="206">
        <v>527.86</v>
      </c>
      <c r="H661" s="132" t="s">
        <v>33</v>
      </c>
      <c r="I661" s="162" t="s">
        <v>93</v>
      </c>
      <c r="J661" s="489"/>
    </row>
    <row r="662" spans="1:10" ht="15.75" x14ac:dyDescent="0.25">
      <c r="A662" s="405">
        <v>43185</v>
      </c>
      <c r="B662" s="131" t="s">
        <v>1056</v>
      </c>
      <c r="C662" s="133" t="s">
        <v>762</v>
      </c>
      <c r="D662" s="136" t="s">
        <v>459</v>
      </c>
      <c r="E662" s="351">
        <v>9500</v>
      </c>
      <c r="F662" s="205">
        <f t="shared" si="23"/>
        <v>17.997196226272116</v>
      </c>
      <c r="G662" s="206">
        <v>527.86</v>
      </c>
      <c r="H662" s="132" t="s">
        <v>33</v>
      </c>
      <c r="I662" s="162" t="s">
        <v>93</v>
      </c>
      <c r="J662" s="489"/>
    </row>
    <row r="663" spans="1:10" ht="15.75" x14ac:dyDescent="0.25">
      <c r="A663" s="405">
        <v>43185</v>
      </c>
      <c r="B663" s="131" t="s">
        <v>1057</v>
      </c>
      <c r="C663" s="133" t="s">
        <v>762</v>
      </c>
      <c r="D663" s="136" t="s">
        <v>459</v>
      </c>
      <c r="E663" s="351">
        <v>10000</v>
      </c>
      <c r="F663" s="205">
        <f t="shared" si="23"/>
        <v>18.944417080286438</v>
      </c>
      <c r="G663" s="206">
        <v>527.86</v>
      </c>
      <c r="H663" s="132" t="s">
        <v>33</v>
      </c>
      <c r="I663" s="162" t="s">
        <v>93</v>
      </c>
      <c r="J663" s="489"/>
    </row>
    <row r="664" spans="1:10" ht="15.75" x14ac:dyDescent="0.25">
      <c r="A664" s="404">
        <v>43187</v>
      </c>
      <c r="B664" s="131" t="s">
        <v>1058</v>
      </c>
      <c r="C664" s="133" t="s">
        <v>762</v>
      </c>
      <c r="D664" s="136" t="s">
        <v>459</v>
      </c>
      <c r="E664" s="358">
        <v>4000</v>
      </c>
      <c r="F664" s="205">
        <f t="shared" si="23"/>
        <v>7.5777668321145759</v>
      </c>
      <c r="G664" s="206">
        <v>527.86</v>
      </c>
      <c r="H664" s="132" t="s">
        <v>33</v>
      </c>
      <c r="I664" s="162" t="s">
        <v>93</v>
      </c>
      <c r="J664" s="490"/>
    </row>
    <row r="665" spans="1:10" ht="15.75" x14ac:dyDescent="0.25">
      <c r="A665" s="407">
        <v>43166</v>
      </c>
      <c r="B665" s="408" t="s">
        <v>1059</v>
      </c>
      <c r="C665" s="133" t="s">
        <v>762</v>
      </c>
      <c r="D665" s="136" t="s">
        <v>459</v>
      </c>
      <c r="E665" s="409">
        <v>3000</v>
      </c>
      <c r="F665" s="205">
        <f t="shared" si="23"/>
        <v>5.6833251240859317</v>
      </c>
      <c r="G665" s="206">
        <v>527.86</v>
      </c>
      <c r="H665" s="331" t="s">
        <v>166</v>
      </c>
      <c r="I665" s="162" t="s">
        <v>93</v>
      </c>
      <c r="J665" s="488" t="s">
        <v>1060</v>
      </c>
    </row>
    <row r="666" spans="1:10" ht="15.75" x14ac:dyDescent="0.25">
      <c r="A666" s="404">
        <v>43174</v>
      </c>
      <c r="B666" s="350" t="s">
        <v>1061</v>
      </c>
      <c r="C666" s="133" t="s">
        <v>762</v>
      </c>
      <c r="D666" s="136" t="s">
        <v>459</v>
      </c>
      <c r="E666" s="411">
        <v>6000</v>
      </c>
      <c r="F666" s="205">
        <f t="shared" si="23"/>
        <v>11.366650248171863</v>
      </c>
      <c r="G666" s="206">
        <v>527.86</v>
      </c>
      <c r="H666" s="117" t="s">
        <v>166</v>
      </c>
      <c r="I666" s="162" t="s">
        <v>93</v>
      </c>
      <c r="J666" s="489"/>
    </row>
    <row r="667" spans="1:10" ht="15.75" x14ac:dyDescent="0.25">
      <c r="A667" s="405">
        <v>43178</v>
      </c>
      <c r="B667" s="131" t="s">
        <v>1062</v>
      </c>
      <c r="C667" s="133" t="s">
        <v>762</v>
      </c>
      <c r="D667" s="136" t="s">
        <v>459</v>
      </c>
      <c r="E667" s="358">
        <v>31000</v>
      </c>
      <c r="F667" s="205">
        <f t="shared" si="23"/>
        <v>58.727692948887963</v>
      </c>
      <c r="G667" s="206">
        <v>527.86</v>
      </c>
      <c r="H667" s="132" t="s">
        <v>166</v>
      </c>
      <c r="I667" s="162" t="s">
        <v>93</v>
      </c>
      <c r="J667" s="489"/>
    </row>
    <row r="668" spans="1:10" ht="15.75" x14ac:dyDescent="0.25">
      <c r="A668" s="404">
        <v>43187</v>
      </c>
      <c r="B668" s="131" t="s">
        <v>1063</v>
      </c>
      <c r="C668" s="133" t="s">
        <v>762</v>
      </c>
      <c r="D668" s="136" t="s">
        <v>459</v>
      </c>
      <c r="E668" s="358">
        <v>4500</v>
      </c>
      <c r="F668" s="205">
        <f t="shared" si="23"/>
        <v>8.5249876861288971</v>
      </c>
      <c r="G668" s="206">
        <v>527.86</v>
      </c>
      <c r="H668" s="132" t="s">
        <v>166</v>
      </c>
      <c r="I668" s="162" t="s">
        <v>93</v>
      </c>
      <c r="J668" s="490"/>
    </row>
    <row r="669" spans="1:10" ht="15.75" x14ac:dyDescent="0.25">
      <c r="A669" s="332">
        <v>43192</v>
      </c>
      <c r="B669" s="339" t="s">
        <v>1336</v>
      </c>
      <c r="C669" s="133" t="s">
        <v>156</v>
      </c>
      <c r="D669" s="136" t="s">
        <v>3</v>
      </c>
      <c r="E669" s="333">
        <v>12000</v>
      </c>
      <c r="F669" s="205">
        <f t="shared" si="23"/>
        <v>22.590786724147666</v>
      </c>
      <c r="G669" s="206">
        <v>531.19000000000005</v>
      </c>
      <c r="H669" s="331" t="s">
        <v>1337</v>
      </c>
      <c r="I669" s="162" t="s">
        <v>1338</v>
      </c>
      <c r="J669" s="433" t="s">
        <v>1339</v>
      </c>
    </row>
    <row r="670" spans="1:10" ht="15.75" x14ac:dyDescent="0.25">
      <c r="A670" s="332">
        <v>43192</v>
      </c>
      <c r="B670" s="339" t="s">
        <v>1340</v>
      </c>
      <c r="C670" s="133" t="s">
        <v>156</v>
      </c>
      <c r="D670" s="136" t="s">
        <v>3</v>
      </c>
      <c r="E670" s="333">
        <v>80000</v>
      </c>
      <c r="F670" s="205">
        <f t="shared" si="23"/>
        <v>150.60524482765112</v>
      </c>
      <c r="G670" s="206">
        <v>531.19000000000005</v>
      </c>
      <c r="H670" s="331" t="s">
        <v>1337</v>
      </c>
      <c r="I670" s="162" t="s">
        <v>1338</v>
      </c>
      <c r="J670" s="433" t="s">
        <v>1341</v>
      </c>
    </row>
    <row r="671" spans="1:10" ht="15.75" x14ac:dyDescent="0.25">
      <c r="A671" s="332">
        <v>43192</v>
      </c>
      <c r="B671" s="434" t="s">
        <v>1342</v>
      </c>
      <c r="C671" s="163" t="s">
        <v>163</v>
      </c>
      <c r="D671" s="138" t="s">
        <v>177</v>
      </c>
      <c r="E671" s="435">
        <v>75000</v>
      </c>
      <c r="F671" s="205">
        <f t="shared" si="23"/>
        <v>141.19241702592291</v>
      </c>
      <c r="G671" s="206">
        <v>531.19000000000005</v>
      </c>
      <c r="H671" s="331" t="s">
        <v>1337</v>
      </c>
      <c r="I671" s="162" t="s">
        <v>1338</v>
      </c>
      <c r="J671" s="433" t="s">
        <v>1343</v>
      </c>
    </row>
    <row r="672" spans="1:10" ht="15.75" x14ac:dyDescent="0.25">
      <c r="A672" s="332">
        <v>43192</v>
      </c>
      <c r="B672" s="339" t="s">
        <v>1344</v>
      </c>
      <c r="C672" s="133" t="s">
        <v>156</v>
      </c>
      <c r="D672" s="136" t="s">
        <v>3</v>
      </c>
      <c r="E672" s="333">
        <v>18000</v>
      </c>
      <c r="F672" s="205">
        <f t="shared" si="23"/>
        <v>34.475493669916297</v>
      </c>
      <c r="G672" s="206">
        <v>522.11</v>
      </c>
      <c r="H672" s="331" t="s">
        <v>1337</v>
      </c>
      <c r="I672" s="162" t="s">
        <v>103</v>
      </c>
      <c r="J672" s="433" t="s">
        <v>1345</v>
      </c>
    </row>
    <row r="673" spans="1:10" ht="15.75" x14ac:dyDescent="0.25">
      <c r="A673" s="332">
        <v>43192</v>
      </c>
      <c r="B673" s="339" t="s">
        <v>1346</v>
      </c>
      <c r="C673" s="133" t="s">
        <v>793</v>
      </c>
      <c r="D673" s="137" t="s">
        <v>177</v>
      </c>
      <c r="E673" s="333">
        <v>2000</v>
      </c>
      <c r="F673" s="205">
        <f t="shared" si="23"/>
        <v>3.7651311206912776</v>
      </c>
      <c r="G673" s="206">
        <v>531.19000000000005</v>
      </c>
      <c r="H673" s="331" t="s">
        <v>1337</v>
      </c>
      <c r="I673" s="162" t="s">
        <v>1338</v>
      </c>
      <c r="J673" s="433" t="s">
        <v>1347</v>
      </c>
    </row>
    <row r="674" spans="1:10" ht="15.75" x14ac:dyDescent="0.25">
      <c r="A674" s="332">
        <v>43192</v>
      </c>
      <c r="B674" s="339" t="s">
        <v>1348</v>
      </c>
      <c r="C674" s="133" t="s">
        <v>156</v>
      </c>
      <c r="D674" s="137" t="s">
        <v>3</v>
      </c>
      <c r="E674" s="333">
        <v>51000</v>
      </c>
      <c r="F674" s="205">
        <f t="shared" si="23"/>
        <v>97.680565398096178</v>
      </c>
      <c r="G674" s="206">
        <v>522.11</v>
      </c>
      <c r="H674" s="331" t="s">
        <v>1337</v>
      </c>
      <c r="I674" s="162" t="s">
        <v>103</v>
      </c>
      <c r="J674" s="433" t="s">
        <v>1349</v>
      </c>
    </row>
    <row r="675" spans="1:10" ht="15.75" x14ac:dyDescent="0.25">
      <c r="A675" s="332">
        <v>43192</v>
      </c>
      <c r="B675" s="339" t="s">
        <v>1350</v>
      </c>
      <c r="C675" s="163" t="s">
        <v>163</v>
      </c>
      <c r="D675" s="137" t="s">
        <v>177</v>
      </c>
      <c r="E675" s="333">
        <v>5600</v>
      </c>
      <c r="F675" s="205">
        <f t="shared" si="23"/>
        <v>10.542367137935578</v>
      </c>
      <c r="G675" s="206">
        <v>531.19000000000005</v>
      </c>
      <c r="H675" s="331" t="s">
        <v>1337</v>
      </c>
      <c r="I675" s="162" t="s">
        <v>1338</v>
      </c>
      <c r="J675" s="433" t="s">
        <v>1351</v>
      </c>
    </row>
    <row r="676" spans="1:10" ht="15.75" x14ac:dyDescent="0.25">
      <c r="A676" s="332">
        <v>43192</v>
      </c>
      <c r="B676" s="339" t="s">
        <v>1352</v>
      </c>
      <c r="C676" s="133" t="s">
        <v>156</v>
      </c>
      <c r="D676" s="136" t="s">
        <v>3</v>
      </c>
      <c r="E676" s="333">
        <v>9000</v>
      </c>
      <c r="F676" s="205">
        <f t="shared" si="23"/>
        <v>17.237746834958148</v>
      </c>
      <c r="G676" s="206">
        <v>522.11</v>
      </c>
      <c r="H676" s="331" t="s">
        <v>1337</v>
      </c>
      <c r="I676" s="162" t="s">
        <v>103</v>
      </c>
      <c r="J676" s="433" t="s">
        <v>1353</v>
      </c>
    </row>
    <row r="677" spans="1:10" ht="15.75" x14ac:dyDescent="0.25">
      <c r="A677" s="332">
        <v>43192</v>
      </c>
      <c r="B677" s="339" t="s">
        <v>1354</v>
      </c>
      <c r="C677" s="133" t="s">
        <v>156</v>
      </c>
      <c r="D677" s="136" t="s">
        <v>3</v>
      </c>
      <c r="E677" s="333">
        <v>37900</v>
      </c>
      <c r="F677" s="205">
        <f t="shared" si="23"/>
        <v>72.590067227212657</v>
      </c>
      <c r="G677" s="206">
        <v>522.11</v>
      </c>
      <c r="H677" s="331" t="s">
        <v>1337</v>
      </c>
      <c r="I677" s="162" t="s">
        <v>103</v>
      </c>
      <c r="J677" s="433" t="s">
        <v>1355</v>
      </c>
    </row>
    <row r="678" spans="1:10" ht="15.75" x14ac:dyDescent="0.25">
      <c r="A678" s="332">
        <v>43192</v>
      </c>
      <c r="B678" s="339" t="s">
        <v>1356</v>
      </c>
      <c r="C678" s="133" t="s">
        <v>156</v>
      </c>
      <c r="D678" s="136" t="s">
        <v>3</v>
      </c>
      <c r="E678" s="333">
        <v>289</v>
      </c>
      <c r="F678" s="205">
        <f t="shared" si="23"/>
        <v>0.55352320392254506</v>
      </c>
      <c r="G678" s="206">
        <v>522.11</v>
      </c>
      <c r="H678" s="331" t="s">
        <v>1337</v>
      </c>
      <c r="I678" s="162" t="s">
        <v>103</v>
      </c>
      <c r="J678" s="433" t="s">
        <v>1357</v>
      </c>
    </row>
    <row r="679" spans="1:10" ht="15.75" x14ac:dyDescent="0.25">
      <c r="A679" s="332">
        <v>43192</v>
      </c>
      <c r="B679" s="339" t="s">
        <v>1358</v>
      </c>
      <c r="C679" s="163" t="s">
        <v>1318</v>
      </c>
      <c r="D679" s="136" t="s">
        <v>3</v>
      </c>
      <c r="E679" s="333">
        <v>6149</v>
      </c>
      <c r="F679" s="205">
        <f t="shared" si="23"/>
        <v>11.777211698684185</v>
      </c>
      <c r="G679" s="206">
        <v>522.11</v>
      </c>
      <c r="H679" s="331" t="s">
        <v>1337</v>
      </c>
      <c r="I679" s="162" t="s">
        <v>103</v>
      </c>
      <c r="J679" s="433" t="s">
        <v>1359</v>
      </c>
    </row>
    <row r="680" spans="1:10" ht="15.75" x14ac:dyDescent="0.25">
      <c r="A680" s="436">
        <v>43192</v>
      </c>
      <c r="B680" s="339" t="s">
        <v>1360</v>
      </c>
      <c r="C680" s="125" t="s">
        <v>163</v>
      </c>
      <c r="D680" s="137" t="s">
        <v>3</v>
      </c>
      <c r="E680" s="333">
        <v>25000</v>
      </c>
      <c r="F680" s="205">
        <f t="shared" si="23"/>
        <v>47.882630097105974</v>
      </c>
      <c r="G680" s="206">
        <v>522.11</v>
      </c>
      <c r="H680" s="331" t="s">
        <v>173</v>
      </c>
      <c r="I680" s="162" t="s">
        <v>103</v>
      </c>
      <c r="J680" s="433" t="s">
        <v>1361</v>
      </c>
    </row>
    <row r="681" spans="1:10" ht="15.75" x14ac:dyDescent="0.25">
      <c r="A681" s="135">
        <v>43193</v>
      </c>
      <c r="B681" s="166" t="s">
        <v>1362</v>
      </c>
      <c r="C681" s="163" t="s">
        <v>1318</v>
      </c>
      <c r="D681" s="136" t="s">
        <v>3</v>
      </c>
      <c r="E681" s="336">
        <v>350000</v>
      </c>
      <c r="F681" s="205">
        <f t="shared" si="23"/>
        <v>670.35682135948366</v>
      </c>
      <c r="G681" s="206">
        <v>522.11</v>
      </c>
      <c r="H681" s="331" t="s">
        <v>1251</v>
      </c>
      <c r="I681" s="162" t="s">
        <v>103</v>
      </c>
      <c r="J681" s="459" t="s">
        <v>1363</v>
      </c>
    </row>
    <row r="682" spans="1:10" ht="15.75" x14ac:dyDescent="0.25">
      <c r="A682" s="135">
        <v>43193</v>
      </c>
      <c r="B682" s="166" t="s">
        <v>1364</v>
      </c>
      <c r="C682" s="163" t="s">
        <v>159</v>
      </c>
      <c r="D682" s="136" t="s">
        <v>3</v>
      </c>
      <c r="E682" s="336">
        <v>100000</v>
      </c>
      <c r="F682" s="205">
        <f t="shared" si="23"/>
        <v>191.53052038842389</v>
      </c>
      <c r="G682" s="206">
        <v>522.11</v>
      </c>
      <c r="H682" s="331" t="s">
        <v>1251</v>
      </c>
      <c r="I682" s="162" t="s">
        <v>103</v>
      </c>
      <c r="J682" s="460"/>
    </row>
    <row r="683" spans="1:10" ht="15.75" x14ac:dyDescent="0.25">
      <c r="A683" s="311">
        <v>43193</v>
      </c>
      <c r="B683" s="163" t="s">
        <v>1365</v>
      </c>
      <c r="C683" s="125" t="s">
        <v>1366</v>
      </c>
      <c r="D683" s="137" t="s">
        <v>158</v>
      </c>
      <c r="E683" s="336">
        <v>150000</v>
      </c>
      <c r="F683" s="205">
        <f t="shared" si="23"/>
        <v>287.29578058263581</v>
      </c>
      <c r="G683" s="206">
        <v>522.11</v>
      </c>
      <c r="H683" s="331" t="s">
        <v>1251</v>
      </c>
      <c r="I683" s="162" t="s">
        <v>1338</v>
      </c>
      <c r="J683" s="64" t="s">
        <v>1367</v>
      </c>
    </row>
    <row r="684" spans="1:10" ht="15.75" x14ac:dyDescent="0.25">
      <c r="A684" s="311">
        <v>43193</v>
      </c>
      <c r="B684" s="163" t="s">
        <v>1368</v>
      </c>
      <c r="C684" s="125" t="s">
        <v>753</v>
      </c>
      <c r="D684" s="137" t="s">
        <v>178</v>
      </c>
      <c r="E684" s="336">
        <v>134000</v>
      </c>
      <c r="F684" s="205">
        <f t="shared" si="23"/>
        <v>256.65089732048801</v>
      </c>
      <c r="G684" s="206">
        <v>522.11</v>
      </c>
      <c r="H684" s="331" t="s">
        <v>1251</v>
      </c>
      <c r="I684" s="162" t="s">
        <v>103</v>
      </c>
      <c r="J684" s="64" t="s">
        <v>1369</v>
      </c>
    </row>
    <row r="685" spans="1:10" ht="15.75" x14ac:dyDescent="0.25">
      <c r="A685" s="332">
        <v>43193</v>
      </c>
      <c r="B685" s="437" t="s">
        <v>1370</v>
      </c>
      <c r="C685" s="125" t="s">
        <v>653</v>
      </c>
      <c r="D685" s="137" t="s">
        <v>3</v>
      </c>
      <c r="E685" s="333">
        <v>64200</v>
      </c>
      <c r="F685" s="205">
        <f t="shared" si="23"/>
        <v>122.96259408936814</v>
      </c>
      <c r="G685" s="206">
        <v>522.11</v>
      </c>
      <c r="H685" s="331" t="s">
        <v>170</v>
      </c>
      <c r="I685" s="162" t="s">
        <v>103</v>
      </c>
      <c r="J685" s="433" t="s">
        <v>1371</v>
      </c>
    </row>
    <row r="686" spans="1:10" ht="15.75" x14ac:dyDescent="0.25">
      <c r="A686" s="332">
        <v>43193</v>
      </c>
      <c r="B686" s="437" t="s">
        <v>1372</v>
      </c>
      <c r="C686" s="125" t="s">
        <v>653</v>
      </c>
      <c r="D686" s="137" t="s">
        <v>25</v>
      </c>
      <c r="E686" s="333">
        <v>18000</v>
      </c>
      <c r="F686" s="205">
        <f t="shared" si="23"/>
        <v>34.475493669916297</v>
      </c>
      <c r="G686" s="206">
        <v>522.11</v>
      </c>
      <c r="H686" s="331" t="s">
        <v>170</v>
      </c>
      <c r="I686" s="162" t="s">
        <v>103</v>
      </c>
      <c r="J686" s="433" t="s">
        <v>1373</v>
      </c>
    </row>
    <row r="687" spans="1:10" ht="15.75" x14ac:dyDescent="0.25">
      <c r="A687" s="116">
        <v>43195</v>
      </c>
      <c r="B687" s="131" t="s">
        <v>1374</v>
      </c>
      <c r="C687" s="133" t="s">
        <v>156</v>
      </c>
      <c r="D687" s="138" t="s">
        <v>3</v>
      </c>
      <c r="E687" s="304">
        <v>117500</v>
      </c>
      <c r="F687" s="205">
        <f t="shared" si="23"/>
        <v>225.04836145639808</v>
      </c>
      <c r="G687" s="206">
        <v>522.11</v>
      </c>
      <c r="H687" s="132" t="s">
        <v>40</v>
      </c>
      <c r="I687" s="162" t="s">
        <v>103</v>
      </c>
      <c r="J687" s="433" t="s">
        <v>1375</v>
      </c>
    </row>
    <row r="688" spans="1:10" ht="15.75" x14ac:dyDescent="0.25">
      <c r="A688" s="116">
        <v>54153</v>
      </c>
      <c r="B688" s="131" t="s">
        <v>1376</v>
      </c>
      <c r="C688" s="131" t="s">
        <v>765</v>
      </c>
      <c r="D688" s="138" t="s">
        <v>158</v>
      </c>
      <c r="E688" s="304">
        <v>4700</v>
      </c>
      <c r="F688" s="205">
        <f t="shared" si="23"/>
        <v>9.0019344582559224</v>
      </c>
      <c r="G688" s="206">
        <v>522.11</v>
      </c>
      <c r="H688" s="132" t="s">
        <v>168</v>
      </c>
      <c r="I688" s="162" t="s">
        <v>1338</v>
      </c>
      <c r="J688" s="433" t="s">
        <v>1377</v>
      </c>
    </row>
    <row r="689" spans="1:10" ht="15.75" x14ac:dyDescent="0.25">
      <c r="A689" s="116">
        <v>43195</v>
      </c>
      <c r="B689" s="131" t="s">
        <v>1378</v>
      </c>
      <c r="C689" s="133" t="s">
        <v>793</v>
      </c>
      <c r="D689" s="136" t="s">
        <v>34</v>
      </c>
      <c r="E689" s="304">
        <v>3000</v>
      </c>
      <c r="F689" s="205">
        <f>E689/G689</f>
        <v>5.6476966810369165</v>
      </c>
      <c r="G689" s="206">
        <v>531.19000000000005</v>
      </c>
      <c r="H689" s="131" t="s">
        <v>166</v>
      </c>
      <c r="I689" s="162" t="s">
        <v>1338</v>
      </c>
      <c r="J689" s="433" t="s">
        <v>1379</v>
      </c>
    </row>
    <row r="690" spans="1:10" ht="15.75" x14ac:dyDescent="0.25">
      <c r="A690" s="311">
        <v>43195</v>
      </c>
      <c r="B690" s="163" t="s">
        <v>1380</v>
      </c>
      <c r="C690" s="125" t="s">
        <v>160</v>
      </c>
      <c r="D690" s="136" t="s">
        <v>3</v>
      </c>
      <c r="E690" s="336">
        <v>716488</v>
      </c>
      <c r="F690" s="205">
        <f t="shared" ref="F690:F716" si="24">E690/G690</f>
        <v>1372.2931949206106</v>
      </c>
      <c r="G690" s="206">
        <v>522.11</v>
      </c>
      <c r="H690" s="131" t="s">
        <v>1251</v>
      </c>
      <c r="I690" s="162" t="s">
        <v>103</v>
      </c>
      <c r="J690" s="64" t="s">
        <v>1381</v>
      </c>
    </row>
    <row r="691" spans="1:10" ht="15.75" x14ac:dyDescent="0.25">
      <c r="A691" s="311">
        <v>43196</v>
      </c>
      <c r="B691" s="165" t="s">
        <v>1382</v>
      </c>
      <c r="C691" s="125" t="s">
        <v>159</v>
      </c>
      <c r="D691" s="136" t="s">
        <v>3</v>
      </c>
      <c r="E691" s="310">
        <v>50160</v>
      </c>
      <c r="F691" s="205">
        <f t="shared" si="24"/>
        <v>96.071709026833418</v>
      </c>
      <c r="G691" s="206">
        <v>522.11</v>
      </c>
      <c r="H691" s="131" t="s">
        <v>1251</v>
      </c>
      <c r="I691" s="162" t="s">
        <v>103</v>
      </c>
      <c r="J691" s="64" t="s">
        <v>1383</v>
      </c>
    </row>
    <row r="692" spans="1:10" ht="15.75" x14ac:dyDescent="0.25">
      <c r="A692" s="438">
        <v>43196</v>
      </c>
      <c r="B692" s="318" t="s">
        <v>1384</v>
      </c>
      <c r="C692" s="125" t="s">
        <v>160</v>
      </c>
      <c r="D692" s="136" t="s">
        <v>3</v>
      </c>
      <c r="E692" s="310">
        <v>75600</v>
      </c>
      <c r="F692" s="205">
        <f t="shared" si="24"/>
        <v>144.79707341364846</v>
      </c>
      <c r="G692" s="206">
        <v>522.11</v>
      </c>
      <c r="H692" s="131" t="s">
        <v>1251</v>
      </c>
      <c r="I692" s="162" t="s">
        <v>103</v>
      </c>
      <c r="J692" s="64" t="s">
        <v>1385</v>
      </c>
    </row>
    <row r="693" spans="1:10" ht="15.75" x14ac:dyDescent="0.25">
      <c r="A693" s="311">
        <v>43196</v>
      </c>
      <c r="B693" s="165" t="s">
        <v>1386</v>
      </c>
      <c r="C693" s="125" t="s">
        <v>179</v>
      </c>
      <c r="D693" s="136" t="s">
        <v>25</v>
      </c>
      <c r="E693" s="310">
        <v>278782</v>
      </c>
      <c r="F693" s="205">
        <f t="shared" si="24"/>
        <v>533.95261534925589</v>
      </c>
      <c r="G693" s="206">
        <v>522.11</v>
      </c>
      <c r="H693" s="131" t="s">
        <v>1251</v>
      </c>
      <c r="I693" s="162" t="s">
        <v>103</v>
      </c>
      <c r="J693" s="64" t="s">
        <v>1387</v>
      </c>
    </row>
    <row r="694" spans="1:10" ht="15.75" x14ac:dyDescent="0.25">
      <c r="A694" s="311">
        <v>43196</v>
      </c>
      <c r="B694" s="165" t="s">
        <v>1388</v>
      </c>
      <c r="C694" s="133" t="s">
        <v>156</v>
      </c>
      <c r="D694" s="136" t="s">
        <v>3</v>
      </c>
      <c r="E694" s="310">
        <v>45720</v>
      </c>
      <c r="F694" s="205">
        <f t="shared" si="24"/>
        <v>87.567753921587396</v>
      </c>
      <c r="G694" s="206">
        <v>522.11</v>
      </c>
      <c r="H694" s="131" t="s">
        <v>1251</v>
      </c>
      <c r="I694" s="162" t="s">
        <v>103</v>
      </c>
      <c r="J694" s="64" t="s">
        <v>1389</v>
      </c>
    </row>
    <row r="695" spans="1:10" ht="15.75" x14ac:dyDescent="0.25">
      <c r="A695" s="116">
        <v>43196</v>
      </c>
      <c r="B695" s="131" t="s">
        <v>1390</v>
      </c>
      <c r="C695" s="133" t="s">
        <v>793</v>
      </c>
      <c r="D695" s="136" t="s">
        <v>34</v>
      </c>
      <c r="E695" s="304">
        <v>2500</v>
      </c>
      <c r="F695" s="205">
        <f t="shared" si="24"/>
        <v>4.7064139008640975</v>
      </c>
      <c r="G695" s="206">
        <v>531.19000000000005</v>
      </c>
      <c r="H695" s="131" t="s">
        <v>33</v>
      </c>
      <c r="I695" s="162" t="s">
        <v>1338</v>
      </c>
      <c r="J695" s="433" t="s">
        <v>1391</v>
      </c>
    </row>
    <row r="696" spans="1:10" ht="15.75" x14ac:dyDescent="0.25">
      <c r="A696" s="116">
        <v>43196</v>
      </c>
      <c r="B696" s="131" t="s">
        <v>1392</v>
      </c>
      <c r="C696" s="133" t="s">
        <v>793</v>
      </c>
      <c r="D696" s="139" t="s">
        <v>34</v>
      </c>
      <c r="E696" s="304">
        <v>3000</v>
      </c>
      <c r="F696" s="205">
        <f t="shared" si="24"/>
        <v>5.6476966810369165</v>
      </c>
      <c r="G696" s="206">
        <v>531.19000000000005</v>
      </c>
      <c r="H696" s="131" t="s">
        <v>39</v>
      </c>
      <c r="I696" s="162" t="s">
        <v>1338</v>
      </c>
      <c r="J696" s="433" t="s">
        <v>1393</v>
      </c>
    </row>
    <row r="697" spans="1:10" ht="15.75" x14ac:dyDescent="0.25">
      <c r="A697" s="116">
        <v>43196</v>
      </c>
      <c r="B697" s="131" t="s">
        <v>1394</v>
      </c>
      <c r="C697" s="163" t="s">
        <v>163</v>
      </c>
      <c r="D697" s="139" t="s">
        <v>34</v>
      </c>
      <c r="E697" s="304">
        <v>500</v>
      </c>
      <c r="F697" s="205">
        <f t="shared" si="24"/>
        <v>0.94128278017281941</v>
      </c>
      <c r="G697" s="206">
        <v>531.19000000000005</v>
      </c>
      <c r="H697" s="131" t="s">
        <v>40</v>
      </c>
      <c r="I697" s="162" t="s">
        <v>1338</v>
      </c>
      <c r="J697" s="513" t="s">
        <v>1395</v>
      </c>
    </row>
    <row r="698" spans="1:10" ht="15.75" x14ac:dyDescent="0.25">
      <c r="A698" s="116">
        <v>43196</v>
      </c>
      <c r="B698" s="131" t="s">
        <v>1378</v>
      </c>
      <c r="C698" s="133" t="s">
        <v>793</v>
      </c>
      <c r="D698" s="136" t="s">
        <v>34</v>
      </c>
      <c r="E698" s="305">
        <v>5500</v>
      </c>
      <c r="F698" s="205">
        <f t="shared" si="24"/>
        <v>10.354110581901013</v>
      </c>
      <c r="G698" s="206">
        <v>531.19000000000005</v>
      </c>
      <c r="H698" s="132" t="s">
        <v>40</v>
      </c>
      <c r="I698" s="162" t="s">
        <v>1338</v>
      </c>
      <c r="J698" s="514"/>
    </row>
    <row r="699" spans="1:10" ht="15.75" x14ac:dyDescent="0.25">
      <c r="A699" s="116">
        <v>43196</v>
      </c>
      <c r="B699" s="131" t="s">
        <v>1396</v>
      </c>
      <c r="C699" s="133" t="s">
        <v>793</v>
      </c>
      <c r="D699" s="138" t="s">
        <v>34</v>
      </c>
      <c r="E699" s="305">
        <v>7000</v>
      </c>
      <c r="F699" s="205">
        <f t="shared" si="24"/>
        <v>13.177958922419473</v>
      </c>
      <c r="G699" s="206">
        <v>531.19000000000005</v>
      </c>
      <c r="H699" s="132" t="s">
        <v>41</v>
      </c>
      <c r="I699" s="162" t="s">
        <v>1338</v>
      </c>
      <c r="J699" s="343" t="s">
        <v>1397</v>
      </c>
    </row>
    <row r="700" spans="1:10" ht="15.75" x14ac:dyDescent="0.25">
      <c r="A700" s="116">
        <v>43196</v>
      </c>
      <c r="B700" s="131" t="s">
        <v>1398</v>
      </c>
      <c r="C700" s="163" t="s">
        <v>180</v>
      </c>
      <c r="D700" s="138" t="s">
        <v>3</v>
      </c>
      <c r="E700" s="305">
        <v>179000</v>
      </c>
      <c r="F700" s="205">
        <f t="shared" si="24"/>
        <v>342.83963149527875</v>
      </c>
      <c r="G700" s="206">
        <v>522.11</v>
      </c>
      <c r="H700" s="132" t="s">
        <v>169</v>
      </c>
      <c r="I700" s="162" t="s">
        <v>103</v>
      </c>
      <c r="J700" s="343" t="s">
        <v>1399</v>
      </c>
    </row>
    <row r="701" spans="1:10" ht="15.75" x14ac:dyDescent="0.25">
      <c r="A701" s="324">
        <v>43199</v>
      </c>
      <c r="B701" s="163" t="s">
        <v>72</v>
      </c>
      <c r="C701" s="163" t="s">
        <v>157</v>
      </c>
      <c r="D701" s="138" t="s">
        <v>3</v>
      </c>
      <c r="E701" s="164">
        <v>2925</v>
      </c>
      <c r="F701" s="205">
        <f t="shared" si="24"/>
        <v>5.6022677213613985</v>
      </c>
      <c r="G701" s="206">
        <v>522.11</v>
      </c>
      <c r="H701" s="132" t="s">
        <v>162</v>
      </c>
      <c r="I701" s="162" t="s">
        <v>103</v>
      </c>
      <c r="J701" s="64" t="s">
        <v>1400</v>
      </c>
    </row>
    <row r="702" spans="1:10" ht="15.75" x14ac:dyDescent="0.25">
      <c r="A702" s="317">
        <v>42834</v>
      </c>
      <c r="B702" s="165" t="s">
        <v>1401</v>
      </c>
      <c r="C702" s="163" t="s">
        <v>157</v>
      </c>
      <c r="D702" s="138" t="s">
        <v>3</v>
      </c>
      <c r="E702" s="310">
        <v>5850</v>
      </c>
      <c r="F702" s="205">
        <f t="shared" si="24"/>
        <v>11.204535442722797</v>
      </c>
      <c r="G702" s="206">
        <v>522.11</v>
      </c>
      <c r="H702" s="132" t="s">
        <v>1251</v>
      </c>
      <c r="I702" s="162" t="s">
        <v>103</v>
      </c>
      <c r="J702" s="64" t="s">
        <v>1402</v>
      </c>
    </row>
    <row r="703" spans="1:10" ht="15.75" x14ac:dyDescent="0.25">
      <c r="A703" s="116">
        <v>43200</v>
      </c>
      <c r="B703" s="131" t="s">
        <v>1403</v>
      </c>
      <c r="C703" s="163" t="s">
        <v>156</v>
      </c>
      <c r="D703" s="136" t="s">
        <v>3</v>
      </c>
      <c r="E703" s="304">
        <v>59250</v>
      </c>
      <c r="F703" s="205">
        <f t="shared" si="24"/>
        <v>113.48183333014116</v>
      </c>
      <c r="G703" s="206">
        <v>522.11</v>
      </c>
      <c r="H703" s="132" t="s">
        <v>170</v>
      </c>
      <c r="I703" s="162" t="s">
        <v>103</v>
      </c>
      <c r="J703" s="343" t="s">
        <v>1404</v>
      </c>
    </row>
    <row r="704" spans="1:10" ht="15.75" x14ac:dyDescent="0.25">
      <c r="A704" s="116">
        <v>43200</v>
      </c>
      <c r="B704" s="117" t="s">
        <v>1405</v>
      </c>
      <c r="C704" s="131" t="s">
        <v>765</v>
      </c>
      <c r="D704" s="136" t="s">
        <v>34</v>
      </c>
      <c r="E704" s="304">
        <v>24000</v>
      </c>
      <c r="F704" s="205">
        <f t="shared" si="24"/>
        <v>45.181573448295332</v>
      </c>
      <c r="G704" s="206">
        <v>531.19000000000005</v>
      </c>
      <c r="H704" s="132" t="s">
        <v>166</v>
      </c>
      <c r="I704" s="162" t="s">
        <v>1338</v>
      </c>
      <c r="J704" s="343" t="s">
        <v>1406</v>
      </c>
    </row>
    <row r="705" spans="1:10" ht="15.75" x14ac:dyDescent="0.25">
      <c r="A705" s="116">
        <v>43200</v>
      </c>
      <c r="B705" s="117" t="s">
        <v>929</v>
      </c>
      <c r="C705" s="131" t="s">
        <v>765</v>
      </c>
      <c r="D705" s="136" t="s">
        <v>34</v>
      </c>
      <c r="E705" s="304">
        <v>15000</v>
      </c>
      <c r="F705" s="205">
        <f t="shared" si="24"/>
        <v>28.238483405184581</v>
      </c>
      <c r="G705" s="206">
        <v>531.19000000000005</v>
      </c>
      <c r="H705" s="132" t="s">
        <v>166</v>
      </c>
      <c r="I705" s="162" t="s">
        <v>1338</v>
      </c>
      <c r="J705" s="343" t="s">
        <v>1407</v>
      </c>
    </row>
    <row r="706" spans="1:10" ht="15.75" x14ac:dyDescent="0.25">
      <c r="A706" s="116">
        <v>43200</v>
      </c>
      <c r="B706" s="117" t="s">
        <v>1405</v>
      </c>
      <c r="C706" s="131" t="s">
        <v>765</v>
      </c>
      <c r="D706" s="136" t="s">
        <v>34</v>
      </c>
      <c r="E706" s="304">
        <v>24000</v>
      </c>
      <c r="F706" s="205">
        <f t="shared" si="24"/>
        <v>45.181573448295332</v>
      </c>
      <c r="G706" s="206">
        <v>531.19000000000005</v>
      </c>
      <c r="H706" s="132" t="s">
        <v>40</v>
      </c>
      <c r="I706" s="162" t="s">
        <v>1338</v>
      </c>
      <c r="J706" s="343" t="s">
        <v>1408</v>
      </c>
    </row>
    <row r="707" spans="1:10" ht="15.75" x14ac:dyDescent="0.25">
      <c r="A707" s="116">
        <v>43200</v>
      </c>
      <c r="B707" s="131" t="s">
        <v>929</v>
      </c>
      <c r="C707" s="131" t="s">
        <v>765</v>
      </c>
      <c r="D707" s="136" t="s">
        <v>34</v>
      </c>
      <c r="E707" s="304">
        <v>15000</v>
      </c>
      <c r="F707" s="205">
        <f t="shared" si="24"/>
        <v>28.238483405184581</v>
      </c>
      <c r="G707" s="206">
        <v>531.19000000000005</v>
      </c>
      <c r="H707" s="132" t="s">
        <v>40</v>
      </c>
      <c r="I707" s="162" t="s">
        <v>1338</v>
      </c>
      <c r="J707" s="461" t="s">
        <v>1409</v>
      </c>
    </row>
    <row r="708" spans="1:10" ht="15.75" x14ac:dyDescent="0.25">
      <c r="A708" s="116">
        <v>43200</v>
      </c>
      <c r="B708" s="131" t="s">
        <v>1410</v>
      </c>
      <c r="C708" s="133" t="s">
        <v>793</v>
      </c>
      <c r="D708" s="136" t="s">
        <v>34</v>
      </c>
      <c r="E708" s="304">
        <v>5000</v>
      </c>
      <c r="F708" s="205">
        <f t="shared" si="24"/>
        <v>9.412827801728195</v>
      </c>
      <c r="G708" s="206">
        <v>531.19000000000005</v>
      </c>
      <c r="H708" s="132" t="s">
        <v>40</v>
      </c>
      <c r="I708" s="162" t="s">
        <v>1338</v>
      </c>
      <c r="J708" s="462"/>
    </row>
    <row r="709" spans="1:10" ht="15.75" x14ac:dyDescent="0.25">
      <c r="A709" s="116">
        <v>43200</v>
      </c>
      <c r="B709" s="131" t="s">
        <v>1411</v>
      </c>
      <c r="C709" s="131" t="s">
        <v>765</v>
      </c>
      <c r="D709" s="136" t="s">
        <v>34</v>
      </c>
      <c r="E709" s="304">
        <v>20000</v>
      </c>
      <c r="F709" s="205">
        <f t="shared" si="24"/>
        <v>37.65131120691278</v>
      </c>
      <c r="G709" s="206">
        <v>531.19000000000005</v>
      </c>
      <c r="H709" s="132" t="s">
        <v>39</v>
      </c>
      <c r="I709" s="162" t="s">
        <v>1338</v>
      </c>
      <c r="J709" s="461" t="s">
        <v>1412</v>
      </c>
    </row>
    <row r="710" spans="1:10" ht="15.75" x14ac:dyDescent="0.25">
      <c r="A710" s="116">
        <v>43200</v>
      </c>
      <c r="B710" s="131" t="s">
        <v>1413</v>
      </c>
      <c r="C710" s="133" t="s">
        <v>793</v>
      </c>
      <c r="D710" s="136" t="s">
        <v>34</v>
      </c>
      <c r="E710" s="304">
        <v>8000</v>
      </c>
      <c r="F710" s="205">
        <f t="shared" si="24"/>
        <v>15.060524482765111</v>
      </c>
      <c r="G710" s="206">
        <v>531.19000000000005</v>
      </c>
      <c r="H710" s="132" t="s">
        <v>39</v>
      </c>
      <c r="I710" s="162" t="s">
        <v>1338</v>
      </c>
      <c r="J710" s="462"/>
    </row>
    <row r="711" spans="1:10" ht="15.75" x14ac:dyDescent="0.25">
      <c r="A711" s="116">
        <v>43200</v>
      </c>
      <c r="B711" s="117" t="s">
        <v>1414</v>
      </c>
      <c r="C711" s="131" t="s">
        <v>765</v>
      </c>
      <c r="D711" s="136" t="s">
        <v>34</v>
      </c>
      <c r="E711" s="304">
        <v>36000</v>
      </c>
      <c r="F711" s="205">
        <f t="shared" si="24"/>
        <v>67.772360172443001</v>
      </c>
      <c r="G711" s="206">
        <v>531.19000000000005</v>
      </c>
      <c r="H711" s="132" t="s">
        <v>39</v>
      </c>
      <c r="I711" s="162" t="s">
        <v>1338</v>
      </c>
      <c r="J711" s="343" t="s">
        <v>1415</v>
      </c>
    </row>
    <row r="712" spans="1:10" ht="15.75" x14ac:dyDescent="0.25">
      <c r="A712" s="116">
        <v>43200</v>
      </c>
      <c r="B712" s="131" t="s">
        <v>1414</v>
      </c>
      <c r="C712" s="131" t="s">
        <v>765</v>
      </c>
      <c r="D712" s="136" t="s">
        <v>34</v>
      </c>
      <c r="E712" s="304">
        <v>36000</v>
      </c>
      <c r="F712" s="205">
        <f t="shared" si="24"/>
        <v>67.772360172443001</v>
      </c>
      <c r="G712" s="206">
        <v>531.19000000000005</v>
      </c>
      <c r="H712" s="132" t="s">
        <v>41</v>
      </c>
      <c r="I712" s="162" t="s">
        <v>1338</v>
      </c>
      <c r="J712" s="343" t="s">
        <v>1416</v>
      </c>
    </row>
    <row r="713" spans="1:10" ht="15.75" x14ac:dyDescent="0.25">
      <c r="A713" s="116">
        <v>43200</v>
      </c>
      <c r="B713" s="131" t="s">
        <v>1417</v>
      </c>
      <c r="C713" s="131" t="s">
        <v>765</v>
      </c>
      <c r="D713" s="136" t="s">
        <v>34</v>
      </c>
      <c r="E713" s="304">
        <v>20000</v>
      </c>
      <c r="F713" s="205">
        <f t="shared" si="24"/>
        <v>37.65131120691278</v>
      </c>
      <c r="G713" s="206">
        <v>531.19000000000005</v>
      </c>
      <c r="H713" s="132" t="s">
        <v>41</v>
      </c>
      <c r="I713" s="162" t="s">
        <v>1338</v>
      </c>
      <c r="J713" s="461" t="s">
        <v>1418</v>
      </c>
    </row>
    <row r="714" spans="1:10" ht="15.75" x14ac:dyDescent="0.25">
      <c r="A714" s="116">
        <v>43200</v>
      </c>
      <c r="B714" s="131" t="s">
        <v>1419</v>
      </c>
      <c r="C714" s="133" t="s">
        <v>793</v>
      </c>
      <c r="D714" s="136" t="s">
        <v>34</v>
      </c>
      <c r="E714" s="304">
        <v>7000</v>
      </c>
      <c r="F714" s="205">
        <f t="shared" si="24"/>
        <v>13.177958922419473</v>
      </c>
      <c r="G714" s="206">
        <v>531.19000000000005</v>
      </c>
      <c r="H714" s="132" t="s">
        <v>41</v>
      </c>
      <c r="I714" s="162" t="s">
        <v>1338</v>
      </c>
      <c r="J714" s="462"/>
    </row>
    <row r="715" spans="1:10" ht="15.75" x14ac:dyDescent="0.25">
      <c r="A715" s="116">
        <v>43200</v>
      </c>
      <c r="B715" s="131" t="s">
        <v>1411</v>
      </c>
      <c r="C715" s="131" t="s">
        <v>765</v>
      </c>
      <c r="D715" s="136" t="s">
        <v>34</v>
      </c>
      <c r="E715" s="304">
        <v>20000</v>
      </c>
      <c r="F715" s="205">
        <f t="shared" si="24"/>
        <v>37.65131120691278</v>
      </c>
      <c r="G715" s="206">
        <v>531.19000000000005</v>
      </c>
      <c r="H715" s="131" t="s">
        <v>33</v>
      </c>
      <c r="I715" s="162" t="s">
        <v>1338</v>
      </c>
      <c r="J715" s="461" t="s">
        <v>1420</v>
      </c>
    </row>
    <row r="716" spans="1:10" ht="15.75" x14ac:dyDescent="0.25">
      <c r="A716" s="116">
        <v>43200</v>
      </c>
      <c r="B716" s="131" t="s">
        <v>1421</v>
      </c>
      <c r="C716" s="133" t="s">
        <v>793</v>
      </c>
      <c r="D716" s="136" t="s">
        <v>34</v>
      </c>
      <c r="E716" s="304">
        <v>8000</v>
      </c>
      <c r="F716" s="205">
        <f t="shared" si="24"/>
        <v>15.060524482765111</v>
      </c>
      <c r="G716" s="206">
        <v>531.19000000000005</v>
      </c>
      <c r="H716" s="132" t="s">
        <v>33</v>
      </c>
      <c r="I716" s="162" t="s">
        <v>1338</v>
      </c>
      <c r="J716" s="462"/>
    </row>
    <row r="717" spans="1:10" ht="15.75" x14ac:dyDescent="0.25">
      <c r="A717" s="158">
        <v>43201</v>
      </c>
      <c r="B717" s="131" t="s">
        <v>1422</v>
      </c>
      <c r="C717" s="133" t="s">
        <v>156</v>
      </c>
      <c r="D717" s="138" t="s">
        <v>3</v>
      </c>
      <c r="E717" s="304">
        <v>41886</v>
      </c>
      <c r="F717" s="205">
        <f>E717/G717</f>
        <v>80.224473769895226</v>
      </c>
      <c r="G717" s="206">
        <v>522.11</v>
      </c>
      <c r="H717" s="132" t="s">
        <v>168</v>
      </c>
      <c r="I717" s="162" t="s">
        <v>103</v>
      </c>
      <c r="J717" s="343" t="s">
        <v>1423</v>
      </c>
    </row>
    <row r="718" spans="1:10" ht="15.75" x14ac:dyDescent="0.25">
      <c r="A718" s="158">
        <v>43201</v>
      </c>
      <c r="B718" s="131" t="s">
        <v>1424</v>
      </c>
      <c r="C718" s="133" t="s">
        <v>156</v>
      </c>
      <c r="D718" s="138" t="s">
        <v>3</v>
      </c>
      <c r="E718" s="304">
        <v>7000</v>
      </c>
      <c r="F718" s="205">
        <f>E718/G718</f>
        <v>13.407136427189672</v>
      </c>
      <c r="G718" s="206">
        <v>522.11</v>
      </c>
      <c r="H718" s="132" t="s">
        <v>170</v>
      </c>
      <c r="I718" s="162" t="s">
        <v>103</v>
      </c>
      <c r="J718" s="343" t="s">
        <v>1425</v>
      </c>
    </row>
    <row r="719" spans="1:10" ht="15.75" x14ac:dyDescent="0.25">
      <c r="A719" s="116">
        <v>43202</v>
      </c>
      <c r="B719" s="131" t="s">
        <v>1426</v>
      </c>
      <c r="C719" s="133" t="s">
        <v>793</v>
      </c>
      <c r="D719" s="139" t="s">
        <v>177</v>
      </c>
      <c r="E719" s="304">
        <v>10000</v>
      </c>
      <c r="F719" s="205">
        <f t="shared" ref="F719:F743" si="25">E719/G719</f>
        <v>18.82565560345639</v>
      </c>
      <c r="G719" s="206">
        <v>531.19000000000005</v>
      </c>
      <c r="H719" s="132" t="s">
        <v>168</v>
      </c>
      <c r="I719" s="162" t="s">
        <v>1338</v>
      </c>
      <c r="J719" s="343" t="s">
        <v>1427</v>
      </c>
    </row>
    <row r="720" spans="1:10" ht="15.75" x14ac:dyDescent="0.25">
      <c r="A720" s="116">
        <v>43202</v>
      </c>
      <c r="B720" s="131" t="s">
        <v>1428</v>
      </c>
      <c r="C720" s="133" t="s">
        <v>793</v>
      </c>
      <c r="D720" s="139" t="s">
        <v>177</v>
      </c>
      <c r="E720" s="304">
        <v>2500</v>
      </c>
      <c r="F720" s="205">
        <f t="shared" si="25"/>
        <v>4.7064139008640975</v>
      </c>
      <c r="G720" s="206">
        <v>531.19000000000005</v>
      </c>
      <c r="H720" s="132" t="s">
        <v>168</v>
      </c>
      <c r="I720" s="162" t="s">
        <v>1338</v>
      </c>
      <c r="J720" s="343" t="s">
        <v>1429</v>
      </c>
    </row>
    <row r="721" spans="1:10" ht="15.75" x14ac:dyDescent="0.25">
      <c r="A721" s="116">
        <v>43202</v>
      </c>
      <c r="B721" s="131" t="s">
        <v>1430</v>
      </c>
      <c r="C721" s="131" t="s">
        <v>156</v>
      </c>
      <c r="D721" s="323" t="s">
        <v>3</v>
      </c>
      <c r="E721" s="304">
        <v>3750</v>
      </c>
      <c r="F721" s="205">
        <f t="shared" si="25"/>
        <v>7.1823945145658961</v>
      </c>
      <c r="G721" s="206">
        <v>522.11</v>
      </c>
      <c r="H721" s="131" t="s">
        <v>1431</v>
      </c>
      <c r="I721" s="162" t="s">
        <v>103</v>
      </c>
      <c r="J721" s="343" t="s">
        <v>1432</v>
      </c>
    </row>
    <row r="722" spans="1:10" ht="15.75" x14ac:dyDescent="0.25">
      <c r="A722" s="317">
        <v>43206</v>
      </c>
      <c r="B722" s="165" t="s">
        <v>1433</v>
      </c>
      <c r="C722" s="131" t="s">
        <v>1366</v>
      </c>
      <c r="D722" s="323" t="s">
        <v>158</v>
      </c>
      <c r="E722" s="310">
        <v>350000</v>
      </c>
      <c r="F722" s="205">
        <f t="shared" si="25"/>
        <v>670.35682135948366</v>
      </c>
      <c r="G722" s="206">
        <v>522.11</v>
      </c>
      <c r="H722" s="131" t="s">
        <v>1251</v>
      </c>
      <c r="I722" s="162" t="s">
        <v>1338</v>
      </c>
      <c r="J722" s="64" t="s">
        <v>1434</v>
      </c>
    </row>
    <row r="723" spans="1:10" ht="15.75" x14ac:dyDescent="0.25">
      <c r="A723" s="116">
        <v>43206</v>
      </c>
      <c r="B723" s="131" t="s">
        <v>1435</v>
      </c>
      <c r="C723" s="133" t="s">
        <v>180</v>
      </c>
      <c r="D723" s="138" t="s">
        <v>3</v>
      </c>
      <c r="E723" s="304">
        <v>107000</v>
      </c>
      <c r="F723" s="205">
        <f t="shared" si="25"/>
        <v>204.93765681561356</v>
      </c>
      <c r="G723" s="206">
        <v>522.11</v>
      </c>
      <c r="H723" s="131" t="s">
        <v>170</v>
      </c>
      <c r="I723" s="162" t="s">
        <v>103</v>
      </c>
      <c r="J723" s="343" t="s">
        <v>1436</v>
      </c>
    </row>
    <row r="724" spans="1:10" ht="15.75" x14ac:dyDescent="0.25">
      <c r="A724" s="116">
        <v>43207</v>
      </c>
      <c r="B724" s="131" t="s">
        <v>1437</v>
      </c>
      <c r="C724" s="120" t="s">
        <v>156</v>
      </c>
      <c r="D724" s="140" t="s">
        <v>3</v>
      </c>
      <c r="E724" s="304">
        <v>29000</v>
      </c>
      <c r="F724" s="205">
        <f t="shared" si="25"/>
        <v>55.543850912642931</v>
      </c>
      <c r="G724" s="206">
        <v>522.11</v>
      </c>
      <c r="H724" s="131" t="s">
        <v>23</v>
      </c>
      <c r="I724" s="162" t="s">
        <v>103</v>
      </c>
      <c r="J724" s="343" t="s">
        <v>1438</v>
      </c>
    </row>
    <row r="725" spans="1:10" ht="15.75" x14ac:dyDescent="0.25">
      <c r="A725" s="116">
        <v>43207</v>
      </c>
      <c r="B725" s="131" t="s">
        <v>1439</v>
      </c>
      <c r="C725" s="133" t="s">
        <v>181</v>
      </c>
      <c r="D725" s="139" t="s">
        <v>158</v>
      </c>
      <c r="E725" s="304">
        <v>51000</v>
      </c>
      <c r="F725" s="205">
        <f t="shared" si="25"/>
        <v>97.680565398096178</v>
      </c>
      <c r="G725" s="206">
        <v>522.11</v>
      </c>
      <c r="H725" s="132" t="s">
        <v>168</v>
      </c>
      <c r="I725" s="162" t="s">
        <v>1338</v>
      </c>
      <c r="J725" s="343" t="s">
        <v>1440</v>
      </c>
    </row>
    <row r="726" spans="1:10" ht="15.75" x14ac:dyDescent="0.25">
      <c r="A726" s="116">
        <v>43207</v>
      </c>
      <c r="B726" s="131" t="s">
        <v>1441</v>
      </c>
      <c r="C726" s="133" t="s">
        <v>181</v>
      </c>
      <c r="D726" s="139" t="s">
        <v>158</v>
      </c>
      <c r="E726" s="304">
        <v>6500</v>
      </c>
      <c r="F726" s="205">
        <f t="shared" si="25"/>
        <v>12.449483825247553</v>
      </c>
      <c r="G726" s="206">
        <v>522.11</v>
      </c>
      <c r="H726" s="132" t="s">
        <v>168</v>
      </c>
      <c r="I726" s="162" t="s">
        <v>1338</v>
      </c>
      <c r="J726" s="343" t="s">
        <v>1442</v>
      </c>
    </row>
    <row r="727" spans="1:10" ht="15.75" x14ac:dyDescent="0.25">
      <c r="A727" s="116">
        <v>43207</v>
      </c>
      <c r="B727" s="131" t="s">
        <v>1443</v>
      </c>
      <c r="C727" s="133" t="s">
        <v>793</v>
      </c>
      <c r="D727" s="138" t="s">
        <v>34</v>
      </c>
      <c r="E727" s="304">
        <v>5000</v>
      </c>
      <c r="F727" s="205">
        <f t="shared" si="25"/>
        <v>9.412827801728195</v>
      </c>
      <c r="G727" s="206">
        <v>531.19000000000005</v>
      </c>
      <c r="H727" s="131" t="s">
        <v>39</v>
      </c>
      <c r="I727" s="162" t="s">
        <v>1338</v>
      </c>
      <c r="J727" s="343" t="s">
        <v>1444</v>
      </c>
    </row>
    <row r="728" spans="1:10" ht="15.75" x14ac:dyDescent="0.25">
      <c r="A728" s="116">
        <v>43207</v>
      </c>
      <c r="B728" s="131" t="s">
        <v>1445</v>
      </c>
      <c r="C728" s="133" t="s">
        <v>793</v>
      </c>
      <c r="D728" s="138" t="s">
        <v>34</v>
      </c>
      <c r="E728" s="304">
        <v>3000</v>
      </c>
      <c r="F728" s="205">
        <f t="shared" si="25"/>
        <v>5.6476966810369165</v>
      </c>
      <c r="G728" s="206">
        <v>531.19000000000005</v>
      </c>
      <c r="H728" s="131" t="s">
        <v>166</v>
      </c>
      <c r="I728" s="162" t="s">
        <v>1338</v>
      </c>
      <c r="J728" s="343" t="s">
        <v>1446</v>
      </c>
    </row>
    <row r="729" spans="1:10" ht="15.75" x14ac:dyDescent="0.25">
      <c r="A729" s="116">
        <v>43207</v>
      </c>
      <c r="B729" s="131" t="s">
        <v>1447</v>
      </c>
      <c r="C729" s="133" t="s">
        <v>156</v>
      </c>
      <c r="D729" s="138" t="s">
        <v>3</v>
      </c>
      <c r="E729" s="304">
        <v>117500</v>
      </c>
      <c r="F729" s="205">
        <f t="shared" si="25"/>
        <v>225.04836145639808</v>
      </c>
      <c r="G729" s="206">
        <v>522.11</v>
      </c>
      <c r="H729" s="131" t="s">
        <v>40</v>
      </c>
      <c r="I729" s="162" t="s">
        <v>103</v>
      </c>
      <c r="J729" s="343" t="s">
        <v>1448</v>
      </c>
    </row>
    <row r="730" spans="1:10" ht="15.75" x14ac:dyDescent="0.25">
      <c r="A730" s="116">
        <v>43207</v>
      </c>
      <c r="B730" s="131" t="s">
        <v>1449</v>
      </c>
      <c r="C730" s="133" t="s">
        <v>156</v>
      </c>
      <c r="D730" s="138" t="s">
        <v>3</v>
      </c>
      <c r="E730" s="304">
        <v>116300</v>
      </c>
      <c r="F730" s="205">
        <f t="shared" si="25"/>
        <v>222.74999521173697</v>
      </c>
      <c r="G730" s="206">
        <v>522.11</v>
      </c>
      <c r="H730" s="131" t="s">
        <v>170</v>
      </c>
      <c r="I730" s="162" t="s">
        <v>103</v>
      </c>
      <c r="J730" s="343" t="s">
        <v>1450</v>
      </c>
    </row>
    <row r="731" spans="1:10" ht="15.75" x14ac:dyDescent="0.25">
      <c r="A731" s="116">
        <v>43207</v>
      </c>
      <c r="B731" s="131" t="s">
        <v>1451</v>
      </c>
      <c r="C731" s="133" t="s">
        <v>163</v>
      </c>
      <c r="D731" s="136" t="s">
        <v>3</v>
      </c>
      <c r="E731" s="304">
        <v>3000</v>
      </c>
      <c r="F731" s="205">
        <f t="shared" si="25"/>
        <v>5.745915611652717</v>
      </c>
      <c r="G731" s="206">
        <v>522.11</v>
      </c>
      <c r="H731" s="132" t="s">
        <v>170</v>
      </c>
      <c r="I731" s="162" t="s">
        <v>103</v>
      </c>
      <c r="J731" s="343" t="s">
        <v>1452</v>
      </c>
    </row>
    <row r="732" spans="1:10" ht="15.75" x14ac:dyDescent="0.25">
      <c r="A732" s="116">
        <v>43208</v>
      </c>
      <c r="B732" s="131" t="s">
        <v>1453</v>
      </c>
      <c r="C732" s="131" t="s">
        <v>163</v>
      </c>
      <c r="D732" s="138" t="s">
        <v>25</v>
      </c>
      <c r="E732" s="304">
        <v>20000</v>
      </c>
      <c r="F732" s="205">
        <f t="shared" si="25"/>
        <v>38.306104077684779</v>
      </c>
      <c r="G732" s="206">
        <v>522.11</v>
      </c>
      <c r="H732" s="132" t="s">
        <v>23</v>
      </c>
      <c r="I732" s="162" t="s">
        <v>103</v>
      </c>
      <c r="J732" s="343" t="s">
        <v>1454</v>
      </c>
    </row>
    <row r="733" spans="1:10" ht="15.75" x14ac:dyDescent="0.25">
      <c r="A733" s="116">
        <v>43208</v>
      </c>
      <c r="B733" s="131" t="s">
        <v>1455</v>
      </c>
      <c r="C733" s="133" t="s">
        <v>163</v>
      </c>
      <c r="D733" s="138" t="s">
        <v>25</v>
      </c>
      <c r="E733" s="304">
        <v>100000</v>
      </c>
      <c r="F733" s="205">
        <f t="shared" si="25"/>
        <v>191.53052038842389</v>
      </c>
      <c r="G733" s="206">
        <v>522.11</v>
      </c>
      <c r="H733" s="132" t="s">
        <v>23</v>
      </c>
      <c r="I733" s="162" t="s">
        <v>103</v>
      </c>
      <c r="J733" s="461" t="s">
        <v>1456</v>
      </c>
    </row>
    <row r="734" spans="1:10" ht="15.75" x14ac:dyDescent="0.25">
      <c r="A734" s="116">
        <v>43208</v>
      </c>
      <c r="B734" s="131" t="s">
        <v>1457</v>
      </c>
      <c r="C734" s="131" t="s">
        <v>163</v>
      </c>
      <c r="D734" s="138" t="s">
        <v>25</v>
      </c>
      <c r="E734" s="304">
        <v>30000</v>
      </c>
      <c r="F734" s="205">
        <f t="shared" si="25"/>
        <v>57.459156116527168</v>
      </c>
      <c r="G734" s="206">
        <v>522.11</v>
      </c>
      <c r="H734" s="132" t="s">
        <v>23</v>
      </c>
      <c r="I734" s="162" t="s">
        <v>103</v>
      </c>
      <c r="J734" s="462"/>
    </row>
    <row r="735" spans="1:10" ht="15.75" x14ac:dyDescent="0.25">
      <c r="A735" s="116">
        <v>43208</v>
      </c>
      <c r="B735" s="131" t="s">
        <v>1458</v>
      </c>
      <c r="C735" s="131" t="s">
        <v>765</v>
      </c>
      <c r="D735" s="138" t="s">
        <v>25</v>
      </c>
      <c r="E735" s="304">
        <v>10000</v>
      </c>
      <c r="F735" s="205">
        <f t="shared" si="25"/>
        <v>19.153052038842389</v>
      </c>
      <c r="G735" s="206">
        <v>522.11</v>
      </c>
      <c r="H735" s="132" t="s">
        <v>23</v>
      </c>
      <c r="I735" s="162" t="s">
        <v>103</v>
      </c>
      <c r="J735" s="343" t="s">
        <v>1459</v>
      </c>
    </row>
    <row r="736" spans="1:10" ht="15.75" x14ac:dyDescent="0.25">
      <c r="A736" s="116">
        <v>43208</v>
      </c>
      <c r="B736" s="131" t="s">
        <v>1458</v>
      </c>
      <c r="C736" s="131" t="s">
        <v>765</v>
      </c>
      <c r="D736" s="138" t="s">
        <v>25</v>
      </c>
      <c r="E736" s="304">
        <v>20000</v>
      </c>
      <c r="F736" s="205">
        <f t="shared" si="25"/>
        <v>38.306104077684779</v>
      </c>
      <c r="G736" s="206">
        <v>522.11</v>
      </c>
      <c r="H736" s="132" t="s">
        <v>1460</v>
      </c>
      <c r="I736" s="162" t="s">
        <v>103</v>
      </c>
      <c r="J736" s="343" t="s">
        <v>1461</v>
      </c>
    </row>
    <row r="737" spans="1:10" ht="15.75" x14ac:dyDescent="0.25">
      <c r="A737" s="116">
        <v>43208</v>
      </c>
      <c r="B737" s="131" t="s">
        <v>1462</v>
      </c>
      <c r="C737" s="131" t="s">
        <v>163</v>
      </c>
      <c r="D737" s="138" t="s">
        <v>25</v>
      </c>
      <c r="E737" s="304">
        <v>4400</v>
      </c>
      <c r="F737" s="205">
        <f t="shared" si="25"/>
        <v>8.4273428970906519</v>
      </c>
      <c r="G737" s="206">
        <v>522.11</v>
      </c>
      <c r="H737" s="132" t="s">
        <v>23</v>
      </c>
      <c r="I737" s="162" t="s">
        <v>103</v>
      </c>
      <c r="J737" s="343" t="s">
        <v>1463</v>
      </c>
    </row>
    <row r="738" spans="1:10" ht="15.75" x14ac:dyDescent="0.25">
      <c r="A738" s="116">
        <v>43208</v>
      </c>
      <c r="B738" s="131" t="s">
        <v>1464</v>
      </c>
      <c r="C738" s="131" t="s">
        <v>156</v>
      </c>
      <c r="D738" s="136" t="s">
        <v>3</v>
      </c>
      <c r="E738" s="304">
        <v>1000</v>
      </c>
      <c r="F738" s="205">
        <f t="shared" si="25"/>
        <v>1.9153052038842389</v>
      </c>
      <c r="G738" s="206">
        <v>522.11</v>
      </c>
      <c r="H738" s="132" t="s">
        <v>23</v>
      </c>
      <c r="I738" s="162" t="s">
        <v>103</v>
      </c>
      <c r="J738" s="343" t="s">
        <v>1465</v>
      </c>
    </row>
    <row r="739" spans="1:10" ht="15.75" x14ac:dyDescent="0.25">
      <c r="A739" s="116">
        <v>43208</v>
      </c>
      <c r="B739" s="131" t="s">
        <v>1466</v>
      </c>
      <c r="C739" s="131" t="s">
        <v>163</v>
      </c>
      <c r="D739" s="136" t="s">
        <v>3</v>
      </c>
      <c r="E739" s="304">
        <v>1000</v>
      </c>
      <c r="F739" s="205">
        <f t="shared" si="25"/>
        <v>1.9153052038842389</v>
      </c>
      <c r="G739" s="206">
        <v>522.11</v>
      </c>
      <c r="H739" s="132" t="s">
        <v>23</v>
      </c>
      <c r="I739" s="162" t="s">
        <v>103</v>
      </c>
      <c r="J739" s="343" t="s">
        <v>1467</v>
      </c>
    </row>
    <row r="740" spans="1:10" ht="15.75" x14ac:dyDescent="0.25">
      <c r="A740" s="116">
        <v>43209</v>
      </c>
      <c r="B740" s="131" t="s">
        <v>1468</v>
      </c>
      <c r="C740" s="131" t="s">
        <v>156</v>
      </c>
      <c r="D740" s="136" t="s">
        <v>3</v>
      </c>
      <c r="E740" s="304">
        <v>3750</v>
      </c>
      <c r="F740" s="205">
        <f t="shared" si="25"/>
        <v>7.1823945145658961</v>
      </c>
      <c r="G740" s="206">
        <v>522.11</v>
      </c>
      <c r="H740" s="132" t="s">
        <v>1431</v>
      </c>
      <c r="I740" s="162" t="s">
        <v>103</v>
      </c>
      <c r="J740" s="343" t="s">
        <v>1469</v>
      </c>
    </row>
    <row r="741" spans="1:10" ht="15.75" x14ac:dyDescent="0.25">
      <c r="A741" s="116">
        <v>43209</v>
      </c>
      <c r="B741" s="131" t="s">
        <v>1470</v>
      </c>
      <c r="C741" s="133" t="s">
        <v>793</v>
      </c>
      <c r="D741" s="136" t="s">
        <v>34</v>
      </c>
      <c r="E741" s="304">
        <v>2000</v>
      </c>
      <c r="F741" s="205">
        <f t="shared" si="25"/>
        <v>3.7651311206912776</v>
      </c>
      <c r="G741" s="206">
        <v>531.19000000000005</v>
      </c>
      <c r="H741" s="132" t="s">
        <v>39</v>
      </c>
      <c r="I741" s="162" t="s">
        <v>1338</v>
      </c>
      <c r="J741" s="343" t="s">
        <v>1471</v>
      </c>
    </row>
    <row r="742" spans="1:10" ht="15.75" x14ac:dyDescent="0.25">
      <c r="A742" s="116">
        <v>43209</v>
      </c>
      <c r="B742" s="131" t="s">
        <v>1472</v>
      </c>
      <c r="C742" s="133" t="s">
        <v>793</v>
      </c>
      <c r="D742" s="136" t="s">
        <v>34</v>
      </c>
      <c r="E742" s="304">
        <v>3000</v>
      </c>
      <c r="F742" s="205">
        <f t="shared" si="25"/>
        <v>5.6476966810369165</v>
      </c>
      <c r="G742" s="206">
        <v>531.19000000000005</v>
      </c>
      <c r="H742" s="132" t="s">
        <v>166</v>
      </c>
      <c r="I742" s="162" t="s">
        <v>1338</v>
      </c>
      <c r="J742" s="343" t="s">
        <v>1473</v>
      </c>
    </row>
    <row r="743" spans="1:10" ht="15.75" x14ac:dyDescent="0.25">
      <c r="A743" s="116">
        <v>43209</v>
      </c>
      <c r="B743" s="131" t="s">
        <v>1474</v>
      </c>
      <c r="C743" s="133" t="s">
        <v>793</v>
      </c>
      <c r="D743" s="138" t="s">
        <v>34</v>
      </c>
      <c r="E743" s="304">
        <v>2500</v>
      </c>
      <c r="F743" s="205">
        <f t="shared" si="25"/>
        <v>4.7064139008640975</v>
      </c>
      <c r="G743" s="206">
        <v>531.19000000000005</v>
      </c>
      <c r="H743" s="132" t="s">
        <v>33</v>
      </c>
      <c r="I743" s="162" t="s">
        <v>1338</v>
      </c>
      <c r="J743" s="343" t="s">
        <v>1475</v>
      </c>
    </row>
    <row r="744" spans="1:10" ht="15.75" x14ac:dyDescent="0.25">
      <c r="A744" s="135">
        <v>43210</v>
      </c>
      <c r="B744" s="166" t="s">
        <v>1476</v>
      </c>
      <c r="C744" s="133" t="s">
        <v>160</v>
      </c>
      <c r="D744" s="138" t="s">
        <v>158</v>
      </c>
      <c r="E744" s="164">
        <v>230000</v>
      </c>
      <c r="F744" s="205">
        <f>E744/G744</f>
        <v>440.52019689337493</v>
      </c>
      <c r="G744" s="206">
        <v>522.11</v>
      </c>
      <c r="H744" s="132" t="s">
        <v>1251</v>
      </c>
      <c r="I744" s="162" t="s">
        <v>1338</v>
      </c>
      <c r="J744" s="64" t="s">
        <v>1477</v>
      </c>
    </row>
    <row r="745" spans="1:10" ht="15.75" x14ac:dyDescent="0.25">
      <c r="A745" s="116">
        <v>43210</v>
      </c>
      <c r="B745" s="131" t="s">
        <v>1478</v>
      </c>
      <c r="C745" s="133" t="s">
        <v>793</v>
      </c>
      <c r="D745" s="138" t="s">
        <v>34</v>
      </c>
      <c r="E745" s="304">
        <v>2500</v>
      </c>
      <c r="F745" s="205">
        <f>E745/G745</f>
        <v>4.7064139008640975</v>
      </c>
      <c r="G745" s="206">
        <v>531.19000000000005</v>
      </c>
      <c r="H745" s="132" t="s">
        <v>33</v>
      </c>
      <c r="I745" s="162" t="s">
        <v>1338</v>
      </c>
      <c r="J745" s="343" t="s">
        <v>1479</v>
      </c>
    </row>
    <row r="746" spans="1:10" ht="15.75" x14ac:dyDescent="0.25">
      <c r="A746" s="116">
        <v>43210</v>
      </c>
      <c r="B746" s="131" t="s">
        <v>1480</v>
      </c>
      <c r="C746" s="133" t="s">
        <v>156</v>
      </c>
      <c r="D746" s="138" t="s">
        <v>3</v>
      </c>
      <c r="E746" s="304">
        <v>102300</v>
      </c>
      <c r="F746" s="205">
        <f>E746/G746</f>
        <v>195.93572235735763</v>
      </c>
      <c r="G746" s="206">
        <v>522.11</v>
      </c>
      <c r="H746" s="132" t="s">
        <v>1431</v>
      </c>
      <c r="I746" s="162" t="s">
        <v>103</v>
      </c>
      <c r="J746" s="343" t="s">
        <v>1481</v>
      </c>
    </row>
    <row r="747" spans="1:10" ht="15.75" x14ac:dyDescent="0.25">
      <c r="A747" s="116">
        <v>43213</v>
      </c>
      <c r="B747" s="131" t="s">
        <v>1482</v>
      </c>
      <c r="C747" s="133" t="s">
        <v>163</v>
      </c>
      <c r="D747" s="138" t="s">
        <v>158</v>
      </c>
      <c r="E747" s="304">
        <v>14000</v>
      </c>
      <c r="F747" s="205">
        <f>E747/G747</f>
        <v>26.355917844838945</v>
      </c>
      <c r="G747" s="206">
        <v>531.19000000000005</v>
      </c>
      <c r="H747" s="132" t="s">
        <v>39</v>
      </c>
      <c r="I747" s="162" t="s">
        <v>1338</v>
      </c>
      <c r="J747" s="343" t="s">
        <v>1483</v>
      </c>
    </row>
    <row r="748" spans="1:10" ht="15.75" x14ac:dyDescent="0.25">
      <c r="A748" s="116">
        <v>43213</v>
      </c>
      <c r="B748" s="131" t="s">
        <v>1484</v>
      </c>
      <c r="C748" s="133" t="s">
        <v>163</v>
      </c>
      <c r="D748" s="136" t="s">
        <v>1485</v>
      </c>
      <c r="E748" s="304">
        <v>60000</v>
      </c>
      <c r="F748" s="205">
        <f t="shared" ref="F748:F771" si="26">E748/G748</f>
        <v>114.91831223305434</v>
      </c>
      <c r="G748" s="206">
        <v>522.11</v>
      </c>
      <c r="H748" s="132" t="s">
        <v>23</v>
      </c>
      <c r="I748" s="162" t="s">
        <v>103</v>
      </c>
      <c r="J748" s="461" t="s">
        <v>1486</v>
      </c>
    </row>
    <row r="749" spans="1:10" ht="15.75" x14ac:dyDescent="0.25">
      <c r="A749" s="116">
        <v>43213</v>
      </c>
      <c r="B749" s="131" t="s">
        <v>1487</v>
      </c>
      <c r="C749" s="133" t="s">
        <v>163</v>
      </c>
      <c r="D749" s="136" t="s">
        <v>1485</v>
      </c>
      <c r="E749" s="304">
        <v>25000</v>
      </c>
      <c r="F749" s="205">
        <f t="shared" si="26"/>
        <v>47.882630097105974</v>
      </c>
      <c r="G749" s="206">
        <v>522.11</v>
      </c>
      <c r="H749" s="132" t="s">
        <v>23</v>
      </c>
      <c r="I749" s="162" t="s">
        <v>103</v>
      </c>
      <c r="J749" s="462"/>
    </row>
    <row r="750" spans="1:10" ht="15.75" x14ac:dyDescent="0.25">
      <c r="A750" s="116">
        <v>43213</v>
      </c>
      <c r="B750" s="131" t="s">
        <v>1488</v>
      </c>
      <c r="C750" s="133" t="s">
        <v>163</v>
      </c>
      <c r="D750" s="136" t="s">
        <v>1485</v>
      </c>
      <c r="E750" s="304">
        <v>20000</v>
      </c>
      <c r="F750" s="205">
        <f t="shared" si="26"/>
        <v>38.306104077684779</v>
      </c>
      <c r="G750" s="206">
        <v>522.11</v>
      </c>
      <c r="H750" s="132" t="s">
        <v>23</v>
      </c>
      <c r="I750" s="162" t="s">
        <v>103</v>
      </c>
      <c r="J750" s="343" t="s">
        <v>1489</v>
      </c>
    </row>
    <row r="751" spans="1:10" ht="15.75" x14ac:dyDescent="0.25">
      <c r="A751" s="116">
        <v>43213</v>
      </c>
      <c r="B751" s="131" t="s">
        <v>1490</v>
      </c>
      <c r="C751" s="133" t="s">
        <v>163</v>
      </c>
      <c r="D751" s="136" t="s">
        <v>1485</v>
      </c>
      <c r="E751" s="304">
        <v>3000</v>
      </c>
      <c r="F751" s="205">
        <f t="shared" si="26"/>
        <v>5.745915611652717</v>
      </c>
      <c r="G751" s="206">
        <v>522.11</v>
      </c>
      <c r="H751" s="132" t="s">
        <v>23</v>
      </c>
      <c r="I751" s="162" t="s">
        <v>103</v>
      </c>
      <c r="J751" s="343" t="s">
        <v>1491</v>
      </c>
    </row>
    <row r="752" spans="1:10" ht="15.75" x14ac:dyDescent="0.25">
      <c r="A752" s="116">
        <v>43213</v>
      </c>
      <c r="B752" s="131" t="s">
        <v>1492</v>
      </c>
      <c r="C752" s="131" t="s">
        <v>765</v>
      </c>
      <c r="D752" s="139" t="s">
        <v>25</v>
      </c>
      <c r="E752" s="304">
        <v>242000</v>
      </c>
      <c r="F752" s="205">
        <f t="shared" si="26"/>
        <v>463.50385933998581</v>
      </c>
      <c r="G752" s="206">
        <v>522.11</v>
      </c>
      <c r="H752" s="132" t="s">
        <v>23</v>
      </c>
      <c r="I752" s="162" t="s">
        <v>103</v>
      </c>
      <c r="J752" s="343" t="s">
        <v>1493</v>
      </c>
    </row>
    <row r="753" spans="1:10" ht="15.75" x14ac:dyDescent="0.25">
      <c r="A753" s="116">
        <v>43213</v>
      </c>
      <c r="B753" s="131" t="s">
        <v>1494</v>
      </c>
      <c r="C753" s="133" t="s">
        <v>179</v>
      </c>
      <c r="D753" s="139" t="s">
        <v>158</v>
      </c>
      <c r="E753" s="304">
        <v>125000</v>
      </c>
      <c r="F753" s="205">
        <f t="shared" si="26"/>
        <v>239.41315048552985</v>
      </c>
      <c r="G753" s="206">
        <v>522.11</v>
      </c>
      <c r="H753" s="132" t="s">
        <v>1431</v>
      </c>
      <c r="I753" s="162" t="s">
        <v>1338</v>
      </c>
      <c r="J753" s="343" t="s">
        <v>1495</v>
      </c>
    </row>
    <row r="754" spans="1:10" ht="15.75" x14ac:dyDescent="0.25">
      <c r="A754" s="116">
        <v>43213</v>
      </c>
      <c r="B754" s="131" t="s">
        <v>1496</v>
      </c>
      <c r="C754" s="133" t="s">
        <v>179</v>
      </c>
      <c r="D754" s="139" t="s">
        <v>25</v>
      </c>
      <c r="E754" s="304">
        <v>125000</v>
      </c>
      <c r="F754" s="205">
        <f t="shared" si="26"/>
        <v>239.41315048552985</v>
      </c>
      <c r="G754" s="206">
        <v>522.11</v>
      </c>
      <c r="H754" s="132" t="s">
        <v>1431</v>
      </c>
      <c r="I754" s="162" t="s">
        <v>103</v>
      </c>
      <c r="J754" s="343" t="s">
        <v>1495</v>
      </c>
    </row>
    <row r="755" spans="1:10" ht="15.75" x14ac:dyDescent="0.25">
      <c r="A755" s="116">
        <v>43214</v>
      </c>
      <c r="B755" s="131" t="s">
        <v>1497</v>
      </c>
      <c r="C755" s="133" t="s">
        <v>156</v>
      </c>
      <c r="D755" s="139" t="s">
        <v>3</v>
      </c>
      <c r="E755" s="304">
        <v>3000</v>
      </c>
      <c r="F755" s="205">
        <f t="shared" si="26"/>
        <v>5.745915611652717</v>
      </c>
      <c r="G755" s="206">
        <v>522.11</v>
      </c>
      <c r="H755" s="132" t="s">
        <v>166</v>
      </c>
      <c r="I755" s="162" t="s">
        <v>103</v>
      </c>
      <c r="J755" s="343" t="s">
        <v>1498</v>
      </c>
    </row>
    <row r="756" spans="1:10" ht="15.75" x14ac:dyDescent="0.25">
      <c r="A756" s="116">
        <v>43214</v>
      </c>
      <c r="B756" s="131" t="s">
        <v>1499</v>
      </c>
      <c r="C756" s="133" t="s">
        <v>793</v>
      </c>
      <c r="D756" s="139" t="s">
        <v>34</v>
      </c>
      <c r="E756" s="304">
        <v>2500</v>
      </c>
      <c r="F756" s="205">
        <f t="shared" si="26"/>
        <v>4.7064139008640975</v>
      </c>
      <c r="G756" s="206">
        <v>531.19000000000005</v>
      </c>
      <c r="H756" s="132" t="s">
        <v>40</v>
      </c>
      <c r="I756" s="162" t="s">
        <v>1338</v>
      </c>
      <c r="J756" s="343" t="s">
        <v>1500</v>
      </c>
    </row>
    <row r="757" spans="1:10" ht="15.75" x14ac:dyDescent="0.25">
      <c r="A757" s="116">
        <v>43214</v>
      </c>
      <c r="B757" s="131" t="s">
        <v>1501</v>
      </c>
      <c r="C757" s="133" t="s">
        <v>793</v>
      </c>
      <c r="D757" s="323" t="s">
        <v>34</v>
      </c>
      <c r="E757" s="304">
        <v>2500</v>
      </c>
      <c r="F757" s="205">
        <f t="shared" si="26"/>
        <v>4.7064139008640975</v>
      </c>
      <c r="G757" s="206">
        <v>531.19000000000005</v>
      </c>
      <c r="H757" s="132" t="s">
        <v>39</v>
      </c>
      <c r="I757" s="162" t="s">
        <v>1338</v>
      </c>
      <c r="J757" s="343" t="s">
        <v>1502</v>
      </c>
    </row>
    <row r="758" spans="1:10" ht="15.75" x14ac:dyDescent="0.25">
      <c r="A758" s="116">
        <v>43214</v>
      </c>
      <c r="B758" s="131" t="s">
        <v>1503</v>
      </c>
      <c r="C758" s="133" t="s">
        <v>793</v>
      </c>
      <c r="D758" s="139" t="s">
        <v>34</v>
      </c>
      <c r="E758" s="304">
        <v>2000</v>
      </c>
      <c r="F758" s="205">
        <f t="shared" si="26"/>
        <v>3.7651311206912776</v>
      </c>
      <c r="G758" s="206">
        <v>531.19000000000005</v>
      </c>
      <c r="H758" s="132" t="s">
        <v>33</v>
      </c>
      <c r="I758" s="162" t="s">
        <v>1338</v>
      </c>
      <c r="J758" s="343" t="s">
        <v>1504</v>
      </c>
    </row>
    <row r="759" spans="1:10" ht="15.75" x14ac:dyDescent="0.25">
      <c r="A759" s="116">
        <v>43214</v>
      </c>
      <c r="B759" s="131" t="s">
        <v>1505</v>
      </c>
      <c r="C759" s="133" t="s">
        <v>163</v>
      </c>
      <c r="D759" s="139" t="s">
        <v>25</v>
      </c>
      <c r="E759" s="304">
        <v>3000</v>
      </c>
      <c r="F759" s="205">
        <f t="shared" si="26"/>
        <v>5.6476966810369165</v>
      </c>
      <c r="G759" s="206">
        <v>531.19000000000005</v>
      </c>
      <c r="H759" s="132" t="s">
        <v>23</v>
      </c>
      <c r="I759" s="162" t="s">
        <v>1338</v>
      </c>
      <c r="J759" s="343" t="s">
        <v>1506</v>
      </c>
    </row>
    <row r="760" spans="1:10" ht="15.75" x14ac:dyDescent="0.25">
      <c r="A760" s="135">
        <v>43214</v>
      </c>
      <c r="B760" s="166" t="s">
        <v>1507</v>
      </c>
      <c r="C760" s="131" t="s">
        <v>765</v>
      </c>
      <c r="D760" s="323" t="s">
        <v>25</v>
      </c>
      <c r="E760" s="164">
        <v>50000</v>
      </c>
      <c r="F760" s="205">
        <f t="shared" si="26"/>
        <v>95.765260194211947</v>
      </c>
      <c r="G760" s="206">
        <v>522.11</v>
      </c>
      <c r="H760" s="132" t="s">
        <v>1251</v>
      </c>
      <c r="I760" s="162" t="s">
        <v>103</v>
      </c>
      <c r="J760" s="64" t="s">
        <v>1508</v>
      </c>
    </row>
    <row r="761" spans="1:10" ht="15.75" x14ac:dyDescent="0.25">
      <c r="A761" s="116">
        <v>43215</v>
      </c>
      <c r="B761" s="131" t="s">
        <v>1509</v>
      </c>
      <c r="C761" s="133" t="s">
        <v>160</v>
      </c>
      <c r="D761" s="139" t="s">
        <v>25</v>
      </c>
      <c r="E761" s="304">
        <v>60000</v>
      </c>
      <c r="F761" s="205">
        <f t="shared" si="26"/>
        <v>114.91831223305434</v>
      </c>
      <c r="G761" s="206">
        <v>522.11</v>
      </c>
      <c r="H761" s="132" t="s">
        <v>1510</v>
      </c>
      <c r="I761" s="162" t="s">
        <v>103</v>
      </c>
      <c r="J761" s="343" t="s">
        <v>1511</v>
      </c>
    </row>
    <row r="762" spans="1:10" ht="15.75" x14ac:dyDescent="0.25">
      <c r="A762" s="116">
        <v>43215</v>
      </c>
      <c r="B762" s="131" t="s">
        <v>1512</v>
      </c>
      <c r="C762" s="133" t="s">
        <v>156</v>
      </c>
      <c r="D762" s="139" t="s">
        <v>3</v>
      </c>
      <c r="E762" s="304">
        <v>10000</v>
      </c>
      <c r="F762" s="205">
        <f t="shared" si="26"/>
        <v>19.153052038842389</v>
      </c>
      <c r="G762" s="206">
        <v>522.11</v>
      </c>
      <c r="H762" s="132" t="s">
        <v>1431</v>
      </c>
      <c r="I762" s="162" t="s">
        <v>103</v>
      </c>
      <c r="J762" s="343" t="s">
        <v>1513</v>
      </c>
    </row>
    <row r="763" spans="1:10" ht="30" x14ac:dyDescent="0.25">
      <c r="A763" s="116">
        <v>43215</v>
      </c>
      <c r="B763" s="344" t="s">
        <v>1514</v>
      </c>
      <c r="C763" s="133" t="s">
        <v>163</v>
      </c>
      <c r="D763" s="139" t="s">
        <v>158</v>
      </c>
      <c r="E763" s="304">
        <v>4000</v>
      </c>
      <c r="F763" s="205">
        <f t="shared" si="26"/>
        <v>7.5302622413825553</v>
      </c>
      <c r="G763" s="206">
        <v>531.19000000000005</v>
      </c>
      <c r="H763" s="132" t="s">
        <v>1431</v>
      </c>
      <c r="I763" s="162" t="s">
        <v>1338</v>
      </c>
      <c r="J763" s="343" t="s">
        <v>1515</v>
      </c>
    </row>
    <row r="764" spans="1:10" ht="15.75" x14ac:dyDescent="0.25">
      <c r="A764" s="135">
        <v>43215</v>
      </c>
      <c r="B764" s="166" t="s">
        <v>1516</v>
      </c>
      <c r="C764" s="133" t="s">
        <v>160</v>
      </c>
      <c r="D764" s="139" t="s">
        <v>25</v>
      </c>
      <c r="E764" s="164">
        <v>1140000</v>
      </c>
      <c r="F764" s="205">
        <f t="shared" si="26"/>
        <v>2146.1247387940284</v>
      </c>
      <c r="G764" s="206">
        <v>531.19000000000005</v>
      </c>
      <c r="H764" s="132" t="s">
        <v>1251</v>
      </c>
      <c r="I764" s="162" t="s">
        <v>1338</v>
      </c>
      <c r="J764" s="64" t="s">
        <v>1517</v>
      </c>
    </row>
    <row r="765" spans="1:10" ht="45" x14ac:dyDescent="0.25">
      <c r="A765" s="135">
        <v>43215</v>
      </c>
      <c r="B765" s="439" t="s">
        <v>1518</v>
      </c>
      <c r="C765" s="133" t="s">
        <v>160</v>
      </c>
      <c r="D765" s="139" t="s">
        <v>25</v>
      </c>
      <c r="E765" s="164">
        <v>1100000</v>
      </c>
      <c r="F765" s="205">
        <f t="shared" si="26"/>
        <v>2070.8221163802027</v>
      </c>
      <c r="G765" s="206">
        <v>531.19000000000005</v>
      </c>
      <c r="H765" s="132" t="s">
        <v>1251</v>
      </c>
      <c r="I765" s="162" t="s">
        <v>1338</v>
      </c>
      <c r="J765" s="64" t="s">
        <v>1519</v>
      </c>
    </row>
    <row r="766" spans="1:10" ht="15.75" x14ac:dyDescent="0.25">
      <c r="A766" s="135">
        <v>43215</v>
      </c>
      <c r="B766" s="166" t="s">
        <v>1520</v>
      </c>
      <c r="C766" s="133" t="s">
        <v>160</v>
      </c>
      <c r="D766" s="139" t="s">
        <v>34</v>
      </c>
      <c r="E766" s="164">
        <v>120000</v>
      </c>
      <c r="F766" s="205">
        <f t="shared" si="26"/>
        <v>225.90786724147665</v>
      </c>
      <c r="G766" s="206">
        <v>531.19000000000005</v>
      </c>
      <c r="H766" s="132" t="s">
        <v>1251</v>
      </c>
      <c r="I766" s="162" t="s">
        <v>1338</v>
      </c>
      <c r="J766" s="64" t="s">
        <v>1521</v>
      </c>
    </row>
    <row r="767" spans="1:10" ht="15.75" x14ac:dyDescent="0.25">
      <c r="A767" s="135">
        <v>43215</v>
      </c>
      <c r="B767" s="166" t="s">
        <v>1522</v>
      </c>
      <c r="C767" s="133" t="s">
        <v>160</v>
      </c>
      <c r="D767" s="139" t="s">
        <v>34</v>
      </c>
      <c r="E767" s="164">
        <v>140000</v>
      </c>
      <c r="F767" s="205">
        <f t="shared" si="26"/>
        <v>263.55917844838945</v>
      </c>
      <c r="G767" s="206">
        <v>531.19000000000005</v>
      </c>
      <c r="H767" s="132" t="s">
        <v>1251</v>
      </c>
      <c r="I767" s="162" t="s">
        <v>1338</v>
      </c>
      <c r="J767" s="64" t="s">
        <v>1523</v>
      </c>
    </row>
    <row r="768" spans="1:10" ht="15.75" x14ac:dyDescent="0.25">
      <c r="A768" s="135">
        <v>43215</v>
      </c>
      <c r="B768" s="166" t="s">
        <v>1524</v>
      </c>
      <c r="C768" s="133" t="s">
        <v>160</v>
      </c>
      <c r="D768" s="139" t="s">
        <v>34</v>
      </c>
      <c r="E768" s="164">
        <v>142500</v>
      </c>
      <c r="F768" s="205">
        <f t="shared" si="26"/>
        <v>268.26559234925355</v>
      </c>
      <c r="G768" s="206">
        <v>531.19000000000005</v>
      </c>
      <c r="H768" s="132" t="s">
        <v>1251</v>
      </c>
      <c r="I768" s="162" t="s">
        <v>1338</v>
      </c>
      <c r="J768" s="64" t="s">
        <v>1525</v>
      </c>
    </row>
    <row r="769" spans="1:10" ht="15.75" x14ac:dyDescent="0.25">
      <c r="A769" s="135">
        <v>43215</v>
      </c>
      <c r="B769" s="166" t="s">
        <v>1526</v>
      </c>
      <c r="C769" s="133" t="s">
        <v>160</v>
      </c>
      <c r="D769" s="139" t="s">
        <v>34</v>
      </c>
      <c r="E769" s="164">
        <v>140000</v>
      </c>
      <c r="F769" s="205">
        <f t="shared" si="26"/>
        <v>263.55917844838945</v>
      </c>
      <c r="G769" s="206">
        <v>531.19000000000005</v>
      </c>
      <c r="H769" s="132" t="s">
        <v>1251</v>
      </c>
      <c r="I769" s="162" t="s">
        <v>1338</v>
      </c>
      <c r="J769" s="64" t="s">
        <v>1527</v>
      </c>
    </row>
    <row r="770" spans="1:10" ht="15.75" x14ac:dyDescent="0.25">
      <c r="A770" s="135">
        <v>43215</v>
      </c>
      <c r="B770" s="166" t="s">
        <v>1528</v>
      </c>
      <c r="C770" s="133" t="s">
        <v>160</v>
      </c>
      <c r="D770" s="139" t="s">
        <v>158</v>
      </c>
      <c r="E770" s="164">
        <v>160000</v>
      </c>
      <c r="F770" s="205">
        <f t="shared" si="26"/>
        <v>306.44883262147823</v>
      </c>
      <c r="G770" s="206">
        <v>522.11</v>
      </c>
      <c r="H770" s="132" t="s">
        <v>1251</v>
      </c>
      <c r="I770" s="162" t="s">
        <v>1338</v>
      </c>
      <c r="J770" s="64" t="s">
        <v>1529</v>
      </c>
    </row>
    <row r="771" spans="1:10" ht="15.75" x14ac:dyDescent="0.25">
      <c r="A771" s="135">
        <v>43215</v>
      </c>
      <c r="B771" s="166" t="s">
        <v>1530</v>
      </c>
      <c r="C771" s="133" t="s">
        <v>160</v>
      </c>
      <c r="D771" s="139" t="s">
        <v>158</v>
      </c>
      <c r="E771" s="164">
        <v>230000</v>
      </c>
      <c r="F771" s="205">
        <f t="shared" si="26"/>
        <v>432.99007887949693</v>
      </c>
      <c r="G771" s="206">
        <v>531.19000000000005</v>
      </c>
      <c r="H771" s="132" t="s">
        <v>1251</v>
      </c>
      <c r="I771" s="162" t="s">
        <v>1338</v>
      </c>
      <c r="J771" s="64" t="s">
        <v>1531</v>
      </c>
    </row>
    <row r="772" spans="1:10" ht="15.75" x14ac:dyDescent="0.25">
      <c r="A772" s="135">
        <v>43215</v>
      </c>
      <c r="B772" s="166" t="s">
        <v>1532</v>
      </c>
      <c r="C772" s="133" t="s">
        <v>160</v>
      </c>
      <c r="D772" s="139" t="s">
        <v>34</v>
      </c>
      <c r="E772" s="164">
        <v>120000</v>
      </c>
      <c r="F772" s="205">
        <f>E772/G772</f>
        <v>225.90786724147665</v>
      </c>
      <c r="G772" s="206">
        <v>531.19000000000005</v>
      </c>
      <c r="H772" s="132" t="s">
        <v>1251</v>
      </c>
      <c r="I772" s="162" t="s">
        <v>1338</v>
      </c>
      <c r="J772" s="64" t="s">
        <v>1533</v>
      </c>
    </row>
    <row r="773" spans="1:10" ht="15.75" x14ac:dyDescent="0.25">
      <c r="A773" s="135">
        <v>43215</v>
      </c>
      <c r="B773" s="166" t="s">
        <v>1534</v>
      </c>
      <c r="C773" s="133" t="s">
        <v>160</v>
      </c>
      <c r="D773" s="139" t="s">
        <v>3</v>
      </c>
      <c r="E773" s="164">
        <v>220000</v>
      </c>
      <c r="F773" s="205">
        <f t="shared" ref="F773:F780" si="27">E773/G773</f>
        <v>421.36714485453257</v>
      </c>
      <c r="G773" s="206">
        <v>522.11</v>
      </c>
      <c r="H773" s="132" t="s">
        <v>1251</v>
      </c>
      <c r="I773" s="162" t="s">
        <v>103</v>
      </c>
      <c r="J773" s="64" t="s">
        <v>1535</v>
      </c>
    </row>
    <row r="774" spans="1:10" ht="15.75" x14ac:dyDescent="0.25">
      <c r="A774" s="135">
        <v>43215</v>
      </c>
      <c r="B774" s="166" t="s">
        <v>1536</v>
      </c>
      <c r="C774" s="133" t="s">
        <v>156</v>
      </c>
      <c r="D774" s="139" t="s">
        <v>3</v>
      </c>
      <c r="E774" s="164">
        <v>70000</v>
      </c>
      <c r="F774" s="205">
        <f t="shared" si="27"/>
        <v>134.07136427189673</v>
      </c>
      <c r="G774" s="206">
        <v>522.11</v>
      </c>
      <c r="H774" s="132" t="s">
        <v>1251</v>
      </c>
      <c r="I774" s="162" t="s">
        <v>103</v>
      </c>
      <c r="J774" s="64" t="s">
        <v>1537</v>
      </c>
    </row>
    <row r="775" spans="1:10" ht="15.75" x14ac:dyDescent="0.25">
      <c r="A775" s="135">
        <v>43220</v>
      </c>
      <c r="B775" s="166" t="s">
        <v>1538</v>
      </c>
      <c r="C775" s="133" t="s">
        <v>157</v>
      </c>
      <c r="D775" s="139" t="s">
        <v>3</v>
      </c>
      <c r="E775" s="164">
        <v>22422</v>
      </c>
      <c r="F775" s="205">
        <f t="shared" si="27"/>
        <v>42.944973281492402</v>
      </c>
      <c r="G775" s="206">
        <v>522.11</v>
      </c>
      <c r="H775" s="132" t="s">
        <v>1251</v>
      </c>
      <c r="I775" s="162" t="s">
        <v>103</v>
      </c>
      <c r="J775" s="64" t="s">
        <v>1539</v>
      </c>
    </row>
    <row r="776" spans="1:10" ht="15.75" x14ac:dyDescent="0.25">
      <c r="A776" s="116">
        <v>43220</v>
      </c>
      <c r="B776" s="131" t="s">
        <v>1422</v>
      </c>
      <c r="C776" s="131" t="s">
        <v>156</v>
      </c>
      <c r="D776" s="138" t="s">
        <v>3</v>
      </c>
      <c r="E776" s="304">
        <v>40021</v>
      </c>
      <c r="F776" s="205">
        <f t="shared" si="27"/>
        <v>76.652429564651129</v>
      </c>
      <c r="G776" s="206">
        <v>522.11</v>
      </c>
      <c r="H776" s="132" t="s">
        <v>1431</v>
      </c>
      <c r="I776" s="162" t="s">
        <v>103</v>
      </c>
      <c r="J776" s="343" t="s">
        <v>1540</v>
      </c>
    </row>
    <row r="777" spans="1:10" ht="15.75" x14ac:dyDescent="0.25">
      <c r="A777" s="116">
        <v>43220</v>
      </c>
      <c r="B777" s="131" t="s">
        <v>1541</v>
      </c>
      <c r="C777" s="131" t="s">
        <v>765</v>
      </c>
      <c r="D777" s="136" t="s">
        <v>25</v>
      </c>
      <c r="E777" s="304">
        <v>18000</v>
      </c>
      <c r="F777" s="205">
        <f t="shared" si="27"/>
        <v>34.475493669916297</v>
      </c>
      <c r="G777" s="206">
        <v>522.11</v>
      </c>
      <c r="H777" s="132" t="s">
        <v>23</v>
      </c>
      <c r="I777" s="162" t="s">
        <v>103</v>
      </c>
      <c r="J777" s="343" t="s">
        <v>1542</v>
      </c>
    </row>
    <row r="778" spans="1:10" ht="15.75" x14ac:dyDescent="0.25">
      <c r="A778" s="116">
        <v>43220</v>
      </c>
      <c r="B778" s="131" t="s">
        <v>1543</v>
      </c>
      <c r="C778" s="131" t="s">
        <v>765</v>
      </c>
      <c r="D778" s="138" t="s">
        <v>25</v>
      </c>
      <c r="E778" s="304">
        <v>101000</v>
      </c>
      <c r="F778" s="205">
        <f t="shared" si="27"/>
        <v>193.44582559230813</v>
      </c>
      <c r="G778" s="206">
        <v>522.11</v>
      </c>
      <c r="H778" s="132" t="s">
        <v>23</v>
      </c>
      <c r="I778" s="162" t="s">
        <v>103</v>
      </c>
      <c r="J778" s="343" t="s">
        <v>1544</v>
      </c>
    </row>
    <row r="779" spans="1:10" ht="15.75" x14ac:dyDescent="0.25">
      <c r="A779" s="116">
        <v>43220</v>
      </c>
      <c r="B779" s="131" t="s">
        <v>1545</v>
      </c>
      <c r="C779" s="131" t="s">
        <v>765</v>
      </c>
      <c r="D779" s="138" t="s">
        <v>25</v>
      </c>
      <c r="E779" s="304">
        <v>42000</v>
      </c>
      <c r="F779" s="205">
        <f t="shared" si="27"/>
        <v>80.442818563138033</v>
      </c>
      <c r="G779" s="206">
        <v>522.11</v>
      </c>
      <c r="H779" s="132" t="s">
        <v>23</v>
      </c>
      <c r="I779" s="162" t="s">
        <v>103</v>
      </c>
      <c r="J779" s="343" t="s">
        <v>1546</v>
      </c>
    </row>
    <row r="780" spans="1:10" ht="15.75" x14ac:dyDescent="0.25">
      <c r="A780" s="116">
        <v>43220</v>
      </c>
      <c r="B780" s="131" t="s">
        <v>1547</v>
      </c>
      <c r="C780" s="133" t="s">
        <v>163</v>
      </c>
      <c r="D780" s="136" t="s">
        <v>25</v>
      </c>
      <c r="E780" s="304">
        <v>3000</v>
      </c>
      <c r="F780" s="205">
        <f t="shared" si="27"/>
        <v>5.745915611652717</v>
      </c>
      <c r="G780" s="206">
        <v>522.11</v>
      </c>
      <c r="H780" s="132" t="s">
        <v>23</v>
      </c>
      <c r="I780" s="162" t="s">
        <v>103</v>
      </c>
      <c r="J780" s="343" t="s">
        <v>1548</v>
      </c>
    </row>
    <row r="781" spans="1:10" ht="15.75" x14ac:dyDescent="0.25">
      <c r="A781" s="440">
        <v>43195</v>
      </c>
      <c r="B781" s="441" t="s">
        <v>1549</v>
      </c>
      <c r="C781" s="131" t="s">
        <v>163</v>
      </c>
      <c r="D781" s="138" t="s">
        <v>34</v>
      </c>
      <c r="E781" s="205">
        <v>4000</v>
      </c>
      <c r="F781" s="205">
        <f>E781/G781</f>
        <v>7.5302622413825553</v>
      </c>
      <c r="G781" s="206">
        <v>531.19000000000005</v>
      </c>
      <c r="H781" s="331" t="s">
        <v>33</v>
      </c>
      <c r="I781" s="162" t="s">
        <v>1338</v>
      </c>
      <c r="J781" s="461" t="s">
        <v>1550</v>
      </c>
    </row>
    <row r="782" spans="1:10" ht="15.75" x14ac:dyDescent="0.25">
      <c r="A782" s="116">
        <v>43196</v>
      </c>
      <c r="B782" s="131" t="s">
        <v>1551</v>
      </c>
      <c r="C782" s="131" t="s">
        <v>163</v>
      </c>
      <c r="D782" s="138" t="s">
        <v>34</v>
      </c>
      <c r="E782" s="304">
        <v>9000</v>
      </c>
      <c r="F782" s="205">
        <f t="shared" ref="F782:F845" si="28">E782/G782</f>
        <v>16.94309004311075</v>
      </c>
      <c r="G782" s="206">
        <v>531.19000000000005</v>
      </c>
      <c r="H782" s="331" t="s">
        <v>33</v>
      </c>
      <c r="I782" s="162" t="s">
        <v>1338</v>
      </c>
      <c r="J782" s="515"/>
    </row>
    <row r="783" spans="1:10" ht="15.75" x14ac:dyDescent="0.25">
      <c r="A783" s="116">
        <v>43199</v>
      </c>
      <c r="B783" s="131" t="s">
        <v>1552</v>
      </c>
      <c r="C783" s="131" t="s">
        <v>163</v>
      </c>
      <c r="D783" s="138" t="s">
        <v>34</v>
      </c>
      <c r="E783" s="304">
        <v>4000</v>
      </c>
      <c r="F783" s="205">
        <f t="shared" si="28"/>
        <v>7.5302622413825553</v>
      </c>
      <c r="G783" s="206">
        <v>531.19000000000005</v>
      </c>
      <c r="H783" s="331" t="s">
        <v>33</v>
      </c>
      <c r="I783" s="162" t="s">
        <v>1338</v>
      </c>
      <c r="J783" s="515"/>
    </row>
    <row r="784" spans="1:10" ht="15.75" x14ac:dyDescent="0.25">
      <c r="A784" s="116">
        <v>43200</v>
      </c>
      <c r="B784" s="131" t="s">
        <v>1553</v>
      </c>
      <c r="C784" s="131" t="s">
        <v>163</v>
      </c>
      <c r="D784" s="138" t="s">
        <v>34</v>
      </c>
      <c r="E784" s="304">
        <v>38000</v>
      </c>
      <c r="F784" s="205">
        <f t="shared" si="28"/>
        <v>71.537491293134281</v>
      </c>
      <c r="G784" s="206">
        <v>531.19000000000005</v>
      </c>
      <c r="H784" s="331" t="s">
        <v>33</v>
      </c>
      <c r="I784" s="162" t="s">
        <v>1338</v>
      </c>
      <c r="J784" s="515"/>
    </row>
    <row r="785" spans="1:10" ht="15.75" x14ac:dyDescent="0.25">
      <c r="A785" s="116">
        <v>43207</v>
      </c>
      <c r="B785" s="131" t="s">
        <v>1554</v>
      </c>
      <c r="C785" s="131" t="s">
        <v>163</v>
      </c>
      <c r="D785" s="138" t="s">
        <v>34</v>
      </c>
      <c r="E785" s="304">
        <v>10000</v>
      </c>
      <c r="F785" s="205">
        <f t="shared" si="28"/>
        <v>18.82565560345639</v>
      </c>
      <c r="G785" s="206">
        <v>531.19000000000005</v>
      </c>
      <c r="H785" s="331" t="s">
        <v>33</v>
      </c>
      <c r="I785" s="162" t="s">
        <v>1338</v>
      </c>
      <c r="J785" s="515"/>
    </row>
    <row r="786" spans="1:10" ht="15.75" x14ac:dyDescent="0.25">
      <c r="A786" s="116">
        <v>43208</v>
      </c>
      <c r="B786" s="131" t="s">
        <v>1555</v>
      </c>
      <c r="C786" s="131" t="s">
        <v>163</v>
      </c>
      <c r="D786" s="138" t="s">
        <v>34</v>
      </c>
      <c r="E786" s="304">
        <v>4000</v>
      </c>
      <c r="F786" s="205">
        <f t="shared" si="28"/>
        <v>7.5302622413825553</v>
      </c>
      <c r="G786" s="206">
        <v>531.19000000000005</v>
      </c>
      <c r="H786" s="331" t="s">
        <v>33</v>
      </c>
      <c r="I786" s="162" t="s">
        <v>1338</v>
      </c>
      <c r="J786" s="515"/>
    </row>
    <row r="787" spans="1:10" ht="15.75" x14ac:dyDescent="0.25">
      <c r="A787" s="116">
        <v>43209</v>
      </c>
      <c r="B787" s="131" t="s">
        <v>1556</v>
      </c>
      <c r="C787" s="131" t="s">
        <v>163</v>
      </c>
      <c r="D787" s="138" t="s">
        <v>34</v>
      </c>
      <c r="E787" s="304">
        <v>8500</v>
      </c>
      <c r="F787" s="205">
        <f t="shared" si="28"/>
        <v>16.00180726293793</v>
      </c>
      <c r="G787" s="206">
        <v>531.19000000000005</v>
      </c>
      <c r="H787" s="117" t="s">
        <v>33</v>
      </c>
      <c r="I787" s="162" t="s">
        <v>1338</v>
      </c>
      <c r="J787" s="515"/>
    </row>
    <row r="788" spans="1:10" ht="15.75" x14ac:dyDescent="0.25">
      <c r="A788" s="116">
        <v>43210</v>
      </c>
      <c r="B788" s="131" t="s">
        <v>1557</v>
      </c>
      <c r="C788" s="131" t="s">
        <v>163</v>
      </c>
      <c r="D788" s="138" t="s">
        <v>34</v>
      </c>
      <c r="E788" s="304">
        <v>7500</v>
      </c>
      <c r="F788" s="205">
        <f t="shared" si="28"/>
        <v>14.119241702592291</v>
      </c>
      <c r="G788" s="206">
        <v>531.19000000000005</v>
      </c>
      <c r="H788" s="132" t="s">
        <v>33</v>
      </c>
      <c r="I788" s="162" t="s">
        <v>1338</v>
      </c>
      <c r="J788" s="515"/>
    </row>
    <row r="789" spans="1:10" ht="15.75" x14ac:dyDescent="0.25">
      <c r="A789" s="116">
        <v>43213</v>
      </c>
      <c r="B789" s="131" t="s">
        <v>1558</v>
      </c>
      <c r="C789" s="131" t="s">
        <v>163</v>
      </c>
      <c r="D789" s="138" t="s">
        <v>34</v>
      </c>
      <c r="E789" s="304">
        <v>6000</v>
      </c>
      <c r="F789" s="205">
        <f t="shared" si="28"/>
        <v>11.295393362073833</v>
      </c>
      <c r="G789" s="206">
        <v>531.19000000000005</v>
      </c>
      <c r="H789" s="132" t="s">
        <v>33</v>
      </c>
      <c r="I789" s="162" t="s">
        <v>1338</v>
      </c>
      <c r="J789" s="515"/>
    </row>
    <row r="790" spans="1:10" ht="15.75" x14ac:dyDescent="0.25">
      <c r="A790" s="116">
        <v>43214</v>
      </c>
      <c r="B790" s="131" t="s">
        <v>1559</v>
      </c>
      <c r="C790" s="131" t="s">
        <v>163</v>
      </c>
      <c r="D790" s="138" t="s">
        <v>34</v>
      </c>
      <c r="E790" s="304">
        <v>11500</v>
      </c>
      <c r="F790" s="205">
        <f t="shared" si="28"/>
        <v>21.649503943974846</v>
      </c>
      <c r="G790" s="206">
        <v>531.19000000000005</v>
      </c>
      <c r="H790" s="132" t="s">
        <v>33</v>
      </c>
      <c r="I790" s="162" t="s">
        <v>1338</v>
      </c>
      <c r="J790" s="462"/>
    </row>
    <row r="791" spans="1:10" ht="15.75" x14ac:dyDescent="0.25">
      <c r="A791" s="116">
        <v>43195</v>
      </c>
      <c r="B791" s="131" t="s">
        <v>1560</v>
      </c>
      <c r="C791" s="131" t="s">
        <v>163</v>
      </c>
      <c r="D791" s="138" t="s">
        <v>34</v>
      </c>
      <c r="E791" s="304">
        <v>3000</v>
      </c>
      <c r="F791" s="205">
        <f t="shared" si="28"/>
        <v>5.6476966810369165</v>
      </c>
      <c r="G791" s="206">
        <v>531.19000000000005</v>
      </c>
      <c r="H791" s="331" t="s">
        <v>40</v>
      </c>
      <c r="I791" s="162" t="s">
        <v>1338</v>
      </c>
      <c r="J791" s="461" t="s">
        <v>1561</v>
      </c>
    </row>
    <row r="792" spans="1:10" ht="15.75" x14ac:dyDescent="0.25">
      <c r="A792" s="116">
        <v>43196</v>
      </c>
      <c r="B792" s="131" t="s">
        <v>1562</v>
      </c>
      <c r="C792" s="131" t="s">
        <v>163</v>
      </c>
      <c r="D792" s="138" t="s">
        <v>34</v>
      </c>
      <c r="E792" s="305">
        <v>4000</v>
      </c>
      <c r="F792" s="205">
        <f t="shared" si="28"/>
        <v>7.5302622413825553</v>
      </c>
      <c r="G792" s="206">
        <v>531.19000000000005</v>
      </c>
      <c r="H792" s="331" t="s">
        <v>40</v>
      </c>
      <c r="I792" s="162" t="s">
        <v>1338</v>
      </c>
      <c r="J792" s="515"/>
    </row>
    <row r="793" spans="1:10" ht="15.75" x14ac:dyDescent="0.25">
      <c r="A793" s="116">
        <v>43200</v>
      </c>
      <c r="B793" s="117" t="s">
        <v>1563</v>
      </c>
      <c r="C793" s="131" t="s">
        <v>163</v>
      </c>
      <c r="D793" s="138" t="s">
        <v>34</v>
      </c>
      <c r="E793" s="304">
        <v>19000</v>
      </c>
      <c r="F793" s="205">
        <f t="shared" si="28"/>
        <v>35.76874564656714</v>
      </c>
      <c r="G793" s="206">
        <v>531.19000000000005</v>
      </c>
      <c r="H793" s="331" t="s">
        <v>40</v>
      </c>
      <c r="I793" s="162" t="s">
        <v>1338</v>
      </c>
      <c r="J793" s="515"/>
    </row>
    <row r="794" spans="1:10" ht="15.75" x14ac:dyDescent="0.25">
      <c r="A794" s="116">
        <v>43207</v>
      </c>
      <c r="B794" s="131" t="s">
        <v>1560</v>
      </c>
      <c r="C794" s="131" t="s">
        <v>163</v>
      </c>
      <c r="D794" s="138" t="s">
        <v>34</v>
      </c>
      <c r="E794" s="304">
        <v>3000</v>
      </c>
      <c r="F794" s="205">
        <f t="shared" si="28"/>
        <v>5.6476966810369165</v>
      </c>
      <c r="G794" s="206">
        <v>531.19000000000005</v>
      </c>
      <c r="H794" s="132" t="s">
        <v>40</v>
      </c>
      <c r="I794" s="162" t="s">
        <v>1338</v>
      </c>
      <c r="J794" s="515"/>
    </row>
    <row r="795" spans="1:10" ht="15.75" x14ac:dyDescent="0.25">
      <c r="A795" s="116">
        <v>43214</v>
      </c>
      <c r="B795" s="131" t="s">
        <v>1564</v>
      </c>
      <c r="C795" s="131" t="s">
        <v>163</v>
      </c>
      <c r="D795" s="138" t="s">
        <v>34</v>
      </c>
      <c r="E795" s="304">
        <v>14000</v>
      </c>
      <c r="F795" s="205">
        <f t="shared" si="28"/>
        <v>26.355917844838945</v>
      </c>
      <c r="G795" s="206">
        <v>531.19000000000005</v>
      </c>
      <c r="H795" s="132" t="s">
        <v>40</v>
      </c>
      <c r="I795" s="162" t="s">
        <v>1338</v>
      </c>
      <c r="J795" s="462"/>
    </row>
    <row r="796" spans="1:10" ht="15.75" x14ac:dyDescent="0.25">
      <c r="A796" s="116">
        <v>43196</v>
      </c>
      <c r="B796" s="131" t="s">
        <v>1565</v>
      </c>
      <c r="C796" s="131" t="s">
        <v>163</v>
      </c>
      <c r="D796" s="138" t="s">
        <v>34</v>
      </c>
      <c r="E796" s="304">
        <v>6500</v>
      </c>
      <c r="F796" s="205">
        <f t="shared" si="28"/>
        <v>12.236676142246653</v>
      </c>
      <c r="G796" s="206">
        <v>531.19000000000005</v>
      </c>
      <c r="H796" s="331" t="s">
        <v>41</v>
      </c>
      <c r="I796" s="162" t="s">
        <v>1338</v>
      </c>
      <c r="J796" s="461" t="s">
        <v>1566</v>
      </c>
    </row>
    <row r="797" spans="1:10" ht="15.75" x14ac:dyDescent="0.25">
      <c r="A797" s="116">
        <v>43200</v>
      </c>
      <c r="B797" s="131" t="s">
        <v>1567</v>
      </c>
      <c r="C797" s="131" t="s">
        <v>163</v>
      </c>
      <c r="D797" s="138" t="s">
        <v>34</v>
      </c>
      <c r="E797" s="304">
        <v>34500</v>
      </c>
      <c r="F797" s="205">
        <f t="shared" si="28"/>
        <v>64.948511831924534</v>
      </c>
      <c r="G797" s="206">
        <v>531.19000000000005</v>
      </c>
      <c r="H797" s="117" t="s">
        <v>41</v>
      </c>
      <c r="I797" s="162" t="s">
        <v>1338</v>
      </c>
      <c r="J797" s="515"/>
    </row>
    <row r="798" spans="1:10" ht="15.75" x14ac:dyDescent="0.25">
      <c r="A798" s="116">
        <v>43208</v>
      </c>
      <c r="B798" s="131" t="s">
        <v>1568</v>
      </c>
      <c r="C798" s="131" t="s">
        <v>163</v>
      </c>
      <c r="D798" s="138" t="s">
        <v>34</v>
      </c>
      <c r="E798" s="304">
        <v>3000</v>
      </c>
      <c r="F798" s="205">
        <f t="shared" si="28"/>
        <v>5.6476966810369165</v>
      </c>
      <c r="G798" s="206">
        <v>531.19000000000005</v>
      </c>
      <c r="H798" s="132" t="s">
        <v>41</v>
      </c>
      <c r="I798" s="162" t="s">
        <v>1338</v>
      </c>
      <c r="J798" s="515"/>
    </row>
    <row r="799" spans="1:10" ht="15.75" x14ac:dyDescent="0.25">
      <c r="A799" s="116" t="s">
        <v>1569</v>
      </c>
      <c r="B799" s="131" t="s">
        <v>1570</v>
      </c>
      <c r="C799" s="131" t="s">
        <v>163</v>
      </c>
      <c r="D799" s="138" t="s">
        <v>34</v>
      </c>
      <c r="E799" s="304">
        <v>12000</v>
      </c>
      <c r="F799" s="205">
        <f t="shared" si="28"/>
        <v>22.590786724147666</v>
      </c>
      <c r="G799" s="206">
        <v>531.19000000000005</v>
      </c>
      <c r="H799" s="132" t="s">
        <v>41</v>
      </c>
      <c r="I799" s="162" t="s">
        <v>1338</v>
      </c>
      <c r="J799" s="515"/>
    </row>
    <row r="800" spans="1:10" ht="15.75" x14ac:dyDescent="0.25">
      <c r="A800" s="116">
        <v>43214</v>
      </c>
      <c r="B800" s="131" t="s">
        <v>1571</v>
      </c>
      <c r="C800" s="131" t="s">
        <v>163</v>
      </c>
      <c r="D800" s="138" t="s">
        <v>34</v>
      </c>
      <c r="E800" s="351">
        <v>10000</v>
      </c>
      <c r="F800" s="205">
        <f t="shared" si="28"/>
        <v>18.82565560345639</v>
      </c>
      <c r="G800" s="206">
        <v>531.19000000000005</v>
      </c>
      <c r="H800" s="132" t="s">
        <v>41</v>
      </c>
      <c r="I800" s="162" t="s">
        <v>1338</v>
      </c>
      <c r="J800" s="462"/>
    </row>
    <row r="801" spans="1:10" ht="15.75" x14ac:dyDescent="0.25">
      <c r="A801" s="116">
        <v>43195</v>
      </c>
      <c r="B801" s="131" t="s">
        <v>1572</v>
      </c>
      <c r="C801" s="131" t="s">
        <v>163</v>
      </c>
      <c r="D801" s="138" t="s">
        <v>34</v>
      </c>
      <c r="E801" s="304">
        <v>7000</v>
      </c>
      <c r="F801" s="205">
        <f t="shared" si="28"/>
        <v>13.177958922419473</v>
      </c>
      <c r="G801" s="206">
        <v>531.19000000000005</v>
      </c>
      <c r="H801" s="331" t="s">
        <v>166</v>
      </c>
      <c r="I801" s="162" t="s">
        <v>1338</v>
      </c>
      <c r="J801" s="461" t="s">
        <v>1573</v>
      </c>
    </row>
    <row r="802" spans="1:10" ht="15.75" x14ac:dyDescent="0.25">
      <c r="A802" s="116">
        <v>43200</v>
      </c>
      <c r="B802" s="117" t="s">
        <v>1574</v>
      </c>
      <c r="C802" s="131" t="s">
        <v>163</v>
      </c>
      <c r="D802" s="138" t="s">
        <v>34</v>
      </c>
      <c r="E802" s="304">
        <v>24000</v>
      </c>
      <c r="F802" s="205">
        <f t="shared" si="28"/>
        <v>45.181573448295332</v>
      </c>
      <c r="G802" s="206">
        <v>531.19000000000005</v>
      </c>
      <c r="H802" s="117" t="s">
        <v>166</v>
      </c>
      <c r="I802" s="162" t="s">
        <v>1338</v>
      </c>
      <c r="J802" s="515"/>
    </row>
    <row r="803" spans="1:10" ht="15.75" x14ac:dyDescent="0.25">
      <c r="A803" s="116">
        <v>43207</v>
      </c>
      <c r="B803" s="131" t="s">
        <v>1575</v>
      </c>
      <c r="C803" s="131" t="s">
        <v>163</v>
      </c>
      <c r="D803" s="138" t="s">
        <v>34</v>
      </c>
      <c r="E803" s="304">
        <v>7000</v>
      </c>
      <c r="F803" s="205">
        <f t="shared" si="28"/>
        <v>13.177958922419473</v>
      </c>
      <c r="G803" s="206">
        <v>531.19000000000005</v>
      </c>
      <c r="H803" s="132" t="s">
        <v>166</v>
      </c>
      <c r="I803" s="162" t="s">
        <v>1338</v>
      </c>
      <c r="J803" s="515"/>
    </row>
    <row r="804" spans="1:10" ht="15.75" x14ac:dyDescent="0.25">
      <c r="A804" s="116">
        <v>43209</v>
      </c>
      <c r="B804" s="131" t="s">
        <v>1575</v>
      </c>
      <c r="C804" s="131" t="s">
        <v>163</v>
      </c>
      <c r="D804" s="138" t="s">
        <v>34</v>
      </c>
      <c r="E804" s="304">
        <v>7000</v>
      </c>
      <c r="F804" s="205">
        <f t="shared" si="28"/>
        <v>13.177958922419473</v>
      </c>
      <c r="G804" s="206">
        <v>531.19000000000005</v>
      </c>
      <c r="H804" s="132" t="s">
        <v>166</v>
      </c>
      <c r="I804" s="162" t="s">
        <v>1338</v>
      </c>
      <c r="J804" s="515"/>
    </row>
    <row r="805" spans="1:10" ht="15.75" x14ac:dyDescent="0.25">
      <c r="A805" s="116">
        <v>43214</v>
      </c>
      <c r="B805" s="131" t="s">
        <v>1576</v>
      </c>
      <c r="C805" s="131" t="s">
        <v>163</v>
      </c>
      <c r="D805" s="138" t="s">
        <v>34</v>
      </c>
      <c r="E805" s="304">
        <v>6000</v>
      </c>
      <c r="F805" s="205">
        <f t="shared" si="28"/>
        <v>11.295393362073833</v>
      </c>
      <c r="G805" s="206">
        <v>531.19000000000005</v>
      </c>
      <c r="H805" s="132" t="s">
        <v>166</v>
      </c>
      <c r="I805" s="162" t="s">
        <v>1338</v>
      </c>
      <c r="J805" s="462"/>
    </row>
    <row r="806" spans="1:10" ht="15.75" x14ac:dyDescent="0.25">
      <c r="A806" s="116">
        <v>43196</v>
      </c>
      <c r="B806" s="131" t="s">
        <v>1577</v>
      </c>
      <c r="C806" s="131" t="s">
        <v>163</v>
      </c>
      <c r="D806" s="138" t="s">
        <v>34</v>
      </c>
      <c r="E806" s="304">
        <v>6000</v>
      </c>
      <c r="F806" s="205">
        <f t="shared" si="28"/>
        <v>11.491831223305434</v>
      </c>
      <c r="G806" s="206">
        <v>522.11</v>
      </c>
      <c r="H806" s="331" t="s">
        <v>39</v>
      </c>
      <c r="I806" s="162" t="s">
        <v>103</v>
      </c>
      <c r="J806" s="461" t="s">
        <v>1578</v>
      </c>
    </row>
    <row r="807" spans="1:10" ht="15.75" x14ac:dyDescent="0.25">
      <c r="A807" s="116">
        <v>43200</v>
      </c>
      <c r="B807" s="131" t="s">
        <v>1579</v>
      </c>
      <c r="C807" s="131" t="s">
        <v>163</v>
      </c>
      <c r="D807" s="138" t="s">
        <v>34</v>
      </c>
      <c r="E807" s="304">
        <v>38000</v>
      </c>
      <c r="F807" s="205">
        <f t="shared" si="28"/>
        <v>72.781597747601083</v>
      </c>
      <c r="G807" s="206">
        <v>522.11</v>
      </c>
      <c r="H807" s="117" t="s">
        <v>39</v>
      </c>
      <c r="I807" s="162" t="s">
        <v>103</v>
      </c>
      <c r="J807" s="515"/>
    </row>
    <row r="808" spans="1:10" ht="15.75" x14ac:dyDescent="0.25">
      <c r="A808" s="116">
        <v>43207</v>
      </c>
      <c r="B808" s="131" t="s">
        <v>1580</v>
      </c>
      <c r="C808" s="131" t="s">
        <v>163</v>
      </c>
      <c r="D808" s="138" t="s">
        <v>34</v>
      </c>
      <c r="E808" s="304">
        <v>5000</v>
      </c>
      <c r="F808" s="205">
        <f t="shared" si="28"/>
        <v>9.5765260194211947</v>
      </c>
      <c r="G808" s="206">
        <v>522.11</v>
      </c>
      <c r="H808" s="132" t="s">
        <v>39</v>
      </c>
      <c r="I808" s="162" t="s">
        <v>103</v>
      </c>
      <c r="J808" s="515"/>
    </row>
    <row r="809" spans="1:10" ht="15.75" x14ac:dyDescent="0.25">
      <c r="A809" s="116">
        <v>43209</v>
      </c>
      <c r="B809" s="131" t="s">
        <v>1581</v>
      </c>
      <c r="C809" s="131" t="s">
        <v>163</v>
      </c>
      <c r="D809" s="138" t="s">
        <v>34</v>
      </c>
      <c r="E809" s="304">
        <v>5000</v>
      </c>
      <c r="F809" s="205">
        <f t="shared" si="28"/>
        <v>9.5765260194211947</v>
      </c>
      <c r="G809" s="206">
        <v>522.11</v>
      </c>
      <c r="H809" s="132" t="s">
        <v>39</v>
      </c>
      <c r="I809" s="162" t="s">
        <v>103</v>
      </c>
      <c r="J809" s="515"/>
    </row>
    <row r="810" spans="1:10" ht="15.75" x14ac:dyDescent="0.25">
      <c r="A810" s="116">
        <v>43214</v>
      </c>
      <c r="B810" s="131" t="s">
        <v>1582</v>
      </c>
      <c r="C810" s="131" t="s">
        <v>163</v>
      </c>
      <c r="D810" s="138" t="s">
        <v>34</v>
      </c>
      <c r="E810" s="304">
        <v>12500</v>
      </c>
      <c r="F810" s="205">
        <f t="shared" si="28"/>
        <v>23.941315048552987</v>
      </c>
      <c r="G810" s="206">
        <v>522.11</v>
      </c>
      <c r="H810" s="132" t="s">
        <v>39</v>
      </c>
      <c r="I810" s="162" t="s">
        <v>103</v>
      </c>
      <c r="J810" s="462"/>
    </row>
    <row r="811" spans="1:10" ht="15.75" x14ac:dyDescent="0.25">
      <c r="A811" s="116">
        <v>43195</v>
      </c>
      <c r="B811" s="131" t="s">
        <v>1583</v>
      </c>
      <c r="C811" s="131" t="s">
        <v>163</v>
      </c>
      <c r="D811" s="138" t="s">
        <v>158</v>
      </c>
      <c r="E811" s="304">
        <v>3500</v>
      </c>
      <c r="F811" s="205">
        <f t="shared" si="28"/>
        <v>6.5889794612097363</v>
      </c>
      <c r="G811" s="206">
        <v>531.19000000000005</v>
      </c>
      <c r="H811" s="394" t="s">
        <v>767</v>
      </c>
      <c r="I811" s="162" t="s">
        <v>1338</v>
      </c>
      <c r="J811" s="461" t="s">
        <v>1584</v>
      </c>
    </row>
    <row r="812" spans="1:10" ht="15.75" x14ac:dyDescent="0.25">
      <c r="A812" s="116">
        <v>43196</v>
      </c>
      <c r="B812" s="131" t="s">
        <v>1585</v>
      </c>
      <c r="C812" s="131" t="s">
        <v>163</v>
      </c>
      <c r="D812" s="138" t="s">
        <v>158</v>
      </c>
      <c r="E812" s="305">
        <v>4000</v>
      </c>
      <c r="F812" s="205">
        <f t="shared" si="28"/>
        <v>7.5302622413825553</v>
      </c>
      <c r="G812" s="206">
        <v>531.19000000000005</v>
      </c>
      <c r="H812" s="394" t="s">
        <v>767</v>
      </c>
      <c r="I812" s="162" t="s">
        <v>1338</v>
      </c>
      <c r="J812" s="515"/>
    </row>
    <row r="813" spans="1:10" ht="15.75" x14ac:dyDescent="0.25">
      <c r="A813" s="158">
        <v>43202</v>
      </c>
      <c r="B813" s="131" t="s">
        <v>1586</v>
      </c>
      <c r="C813" s="131" t="s">
        <v>163</v>
      </c>
      <c r="D813" s="138" t="s">
        <v>158</v>
      </c>
      <c r="E813" s="304">
        <v>3500</v>
      </c>
      <c r="F813" s="205">
        <f t="shared" si="28"/>
        <v>6.5889794612097363</v>
      </c>
      <c r="G813" s="206">
        <v>531.19000000000005</v>
      </c>
      <c r="H813" s="394" t="s">
        <v>767</v>
      </c>
      <c r="I813" s="162" t="s">
        <v>1338</v>
      </c>
      <c r="J813" s="515"/>
    </row>
    <row r="814" spans="1:10" ht="15.75" x14ac:dyDescent="0.25">
      <c r="A814" s="116">
        <v>43209</v>
      </c>
      <c r="B814" s="131" t="s">
        <v>1587</v>
      </c>
      <c r="C814" s="131" t="s">
        <v>163</v>
      </c>
      <c r="D814" s="138" t="s">
        <v>158</v>
      </c>
      <c r="E814" s="304">
        <v>2000</v>
      </c>
      <c r="F814" s="205">
        <f t="shared" si="28"/>
        <v>3.7651311206912776</v>
      </c>
      <c r="G814" s="206">
        <v>531.19000000000005</v>
      </c>
      <c r="H814" s="394" t="s">
        <v>767</v>
      </c>
      <c r="I814" s="162" t="s">
        <v>1338</v>
      </c>
      <c r="J814" s="515"/>
    </row>
    <row r="815" spans="1:10" ht="15.75" x14ac:dyDescent="0.25">
      <c r="A815" s="116">
        <v>43210</v>
      </c>
      <c r="B815" s="131" t="s">
        <v>1588</v>
      </c>
      <c r="C815" s="131" t="s">
        <v>163</v>
      </c>
      <c r="D815" s="138" t="s">
        <v>158</v>
      </c>
      <c r="E815" s="304">
        <v>4500</v>
      </c>
      <c r="F815" s="205">
        <f t="shared" si="28"/>
        <v>8.4715450215553751</v>
      </c>
      <c r="G815" s="206">
        <v>531.19000000000005</v>
      </c>
      <c r="H815" s="394" t="s">
        <v>767</v>
      </c>
      <c r="I815" s="162" t="s">
        <v>1338</v>
      </c>
      <c r="J815" s="515"/>
    </row>
    <row r="816" spans="1:10" ht="15.75" x14ac:dyDescent="0.25">
      <c r="A816" s="116">
        <v>43213</v>
      </c>
      <c r="B816" s="131" t="s">
        <v>1589</v>
      </c>
      <c r="C816" s="131" t="s">
        <v>163</v>
      </c>
      <c r="D816" s="138" t="s">
        <v>158</v>
      </c>
      <c r="E816" s="304">
        <v>5000</v>
      </c>
      <c r="F816" s="205">
        <f t="shared" si="28"/>
        <v>9.412827801728195</v>
      </c>
      <c r="G816" s="206">
        <v>531.19000000000005</v>
      </c>
      <c r="H816" s="394" t="s">
        <v>767</v>
      </c>
      <c r="I816" s="162" t="s">
        <v>1338</v>
      </c>
      <c r="J816" s="515"/>
    </row>
    <row r="817" spans="1:10" ht="15.75" x14ac:dyDescent="0.25">
      <c r="A817" s="116">
        <v>43215</v>
      </c>
      <c r="B817" s="131" t="s">
        <v>1590</v>
      </c>
      <c r="C817" s="131" t="s">
        <v>163</v>
      </c>
      <c r="D817" s="138" t="s">
        <v>158</v>
      </c>
      <c r="E817" s="304">
        <v>2000</v>
      </c>
      <c r="F817" s="205">
        <f t="shared" si="28"/>
        <v>3.7651311206912776</v>
      </c>
      <c r="G817" s="206">
        <v>531.19000000000005</v>
      </c>
      <c r="H817" s="394" t="s">
        <v>767</v>
      </c>
      <c r="I817" s="162" t="s">
        <v>1338</v>
      </c>
      <c r="J817" s="515"/>
    </row>
    <row r="818" spans="1:10" ht="15.75" x14ac:dyDescent="0.25">
      <c r="A818" s="116">
        <v>43220</v>
      </c>
      <c r="B818" s="131" t="s">
        <v>1591</v>
      </c>
      <c r="C818" s="131" t="s">
        <v>163</v>
      </c>
      <c r="D818" s="138" t="s">
        <v>158</v>
      </c>
      <c r="E818" s="304">
        <v>4000</v>
      </c>
      <c r="F818" s="205">
        <f t="shared" si="28"/>
        <v>7.5302622413825553</v>
      </c>
      <c r="G818" s="206">
        <v>531.19000000000005</v>
      </c>
      <c r="H818" s="331" t="s">
        <v>767</v>
      </c>
      <c r="I818" s="162" t="s">
        <v>1338</v>
      </c>
      <c r="J818" s="462"/>
    </row>
    <row r="819" spans="1:10" ht="15.75" x14ac:dyDescent="0.25">
      <c r="A819" s="440">
        <v>43195</v>
      </c>
      <c r="B819" s="441" t="s">
        <v>1549</v>
      </c>
      <c r="C819" s="131" t="s">
        <v>163</v>
      </c>
      <c r="D819" s="138" t="s">
        <v>158</v>
      </c>
      <c r="E819" s="205">
        <v>4000</v>
      </c>
      <c r="F819" s="205">
        <f t="shared" si="28"/>
        <v>7.5302622413825553</v>
      </c>
      <c r="G819" s="206">
        <v>531.19000000000005</v>
      </c>
      <c r="H819" s="394" t="s">
        <v>167</v>
      </c>
      <c r="I819" s="162" t="s">
        <v>1338</v>
      </c>
      <c r="J819" s="461" t="s">
        <v>1592</v>
      </c>
    </row>
    <row r="820" spans="1:10" ht="15.75" x14ac:dyDescent="0.25">
      <c r="A820" s="158">
        <v>43195</v>
      </c>
      <c r="B820" s="131" t="s">
        <v>1593</v>
      </c>
      <c r="C820" s="131" t="s">
        <v>163</v>
      </c>
      <c r="D820" s="138" t="s">
        <v>158</v>
      </c>
      <c r="E820" s="304">
        <v>9500</v>
      </c>
      <c r="F820" s="205">
        <f t="shared" si="28"/>
        <v>17.88437282328357</v>
      </c>
      <c r="G820" s="206">
        <v>531.19000000000005</v>
      </c>
      <c r="H820" s="394" t="s">
        <v>167</v>
      </c>
      <c r="I820" s="162" t="s">
        <v>1338</v>
      </c>
      <c r="J820" s="515"/>
    </row>
    <row r="821" spans="1:10" ht="15.75" x14ac:dyDescent="0.25">
      <c r="A821" s="116">
        <v>43199</v>
      </c>
      <c r="B821" s="131" t="s">
        <v>1594</v>
      </c>
      <c r="C821" s="131" t="s">
        <v>163</v>
      </c>
      <c r="D821" s="138" t="s">
        <v>158</v>
      </c>
      <c r="E821" s="305">
        <v>8000</v>
      </c>
      <c r="F821" s="205">
        <f t="shared" si="28"/>
        <v>15.060524482765111</v>
      </c>
      <c r="G821" s="206">
        <v>531.19000000000005</v>
      </c>
      <c r="H821" s="394" t="s">
        <v>167</v>
      </c>
      <c r="I821" s="162" t="s">
        <v>1338</v>
      </c>
      <c r="J821" s="515"/>
    </row>
    <row r="822" spans="1:10" ht="15.75" x14ac:dyDescent="0.25">
      <c r="A822" s="158">
        <v>43201</v>
      </c>
      <c r="B822" s="131" t="s">
        <v>1595</v>
      </c>
      <c r="C822" s="131" t="s">
        <v>163</v>
      </c>
      <c r="D822" s="138" t="s">
        <v>158</v>
      </c>
      <c r="E822" s="304">
        <v>5000</v>
      </c>
      <c r="F822" s="205">
        <f t="shared" si="28"/>
        <v>9.412827801728195</v>
      </c>
      <c r="G822" s="206">
        <v>531.19000000000005</v>
      </c>
      <c r="H822" s="394" t="s">
        <v>167</v>
      </c>
      <c r="I822" s="162" t="s">
        <v>1338</v>
      </c>
      <c r="J822" s="515"/>
    </row>
    <row r="823" spans="1:10" ht="15.75" x14ac:dyDescent="0.25">
      <c r="A823" s="158">
        <v>43202</v>
      </c>
      <c r="B823" s="131" t="s">
        <v>1596</v>
      </c>
      <c r="C823" s="131" t="s">
        <v>163</v>
      </c>
      <c r="D823" s="138" t="s">
        <v>158</v>
      </c>
      <c r="E823" s="304">
        <v>4000</v>
      </c>
      <c r="F823" s="205">
        <f t="shared" si="28"/>
        <v>7.5302622413825553</v>
      </c>
      <c r="G823" s="206">
        <v>531.19000000000005</v>
      </c>
      <c r="H823" s="394" t="s">
        <v>167</v>
      </c>
      <c r="I823" s="162" t="s">
        <v>1338</v>
      </c>
      <c r="J823" s="515"/>
    </row>
    <row r="824" spans="1:10" ht="15.75" x14ac:dyDescent="0.25">
      <c r="A824" s="116">
        <v>43202</v>
      </c>
      <c r="B824" s="131" t="s">
        <v>1597</v>
      </c>
      <c r="C824" s="131" t="s">
        <v>163</v>
      </c>
      <c r="D824" s="138" t="s">
        <v>158</v>
      </c>
      <c r="E824" s="304">
        <v>7500</v>
      </c>
      <c r="F824" s="205">
        <f t="shared" si="28"/>
        <v>14.119241702592291</v>
      </c>
      <c r="G824" s="206">
        <v>531.19000000000005</v>
      </c>
      <c r="H824" s="394" t="s">
        <v>167</v>
      </c>
      <c r="I824" s="162" t="s">
        <v>1338</v>
      </c>
      <c r="J824" s="515"/>
    </row>
    <row r="825" spans="1:10" ht="15.75" x14ac:dyDescent="0.25">
      <c r="A825" s="116">
        <v>43207</v>
      </c>
      <c r="B825" s="131" t="s">
        <v>1598</v>
      </c>
      <c r="C825" s="131" t="s">
        <v>163</v>
      </c>
      <c r="D825" s="138" t="s">
        <v>158</v>
      </c>
      <c r="E825" s="304">
        <v>10000</v>
      </c>
      <c r="F825" s="205">
        <f t="shared" si="28"/>
        <v>18.82565560345639</v>
      </c>
      <c r="G825" s="206">
        <v>531.19000000000005</v>
      </c>
      <c r="H825" s="132" t="s">
        <v>167</v>
      </c>
      <c r="I825" s="162" t="s">
        <v>1338</v>
      </c>
      <c r="J825" s="515"/>
    </row>
    <row r="826" spans="1:10" ht="15.75" x14ac:dyDescent="0.25">
      <c r="A826" s="116">
        <v>43207</v>
      </c>
      <c r="B826" s="131" t="s">
        <v>1599</v>
      </c>
      <c r="C826" s="131" t="s">
        <v>163</v>
      </c>
      <c r="D826" s="138" t="s">
        <v>158</v>
      </c>
      <c r="E826" s="304">
        <v>12500</v>
      </c>
      <c r="F826" s="205">
        <f t="shared" si="28"/>
        <v>23.532069504320486</v>
      </c>
      <c r="G826" s="206">
        <v>531.19000000000005</v>
      </c>
      <c r="H826" s="132" t="s">
        <v>167</v>
      </c>
      <c r="I826" s="162" t="s">
        <v>1338</v>
      </c>
      <c r="J826" s="515"/>
    </row>
    <row r="827" spans="1:10" ht="15.75" x14ac:dyDescent="0.25">
      <c r="A827" s="116">
        <v>43213</v>
      </c>
      <c r="B827" s="131" t="s">
        <v>1600</v>
      </c>
      <c r="C827" s="131" t="s">
        <v>163</v>
      </c>
      <c r="D827" s="138" t="s">
        <v>158</v>
      </c>
      <c r="E827" s="304">
        <v>15000</v>
      </c>
      <c r="F827" s="205">
        <f t="shared" si="28"/>
        <v>28.238483405184581</v>
      </c>
      <c r="G827" s="206">
        <v>531.19000000000005</v>
      </c>
      <c r="H827" s="132" t="s">
        <v>167</v>
      </c>
      <c r="I827" s="162" t="s">
        <v>1338</v>
      </c>
      <c r="J827" s="462"/>
    </row>
    <row r="828" spans="1:10" ht="15.75" x14ac:dyDescent="0.25">
      <c r="A828" s="440">
        <v>43193</v>
      </c>
      <c r="B828" s="441" t="s">
        <v>1601</v>
      </c>
      <c r="C828" s="131" t="s">
        <v>163</v>
      </c>
      <c r="D828" s="138" t="s">
        <v>3</v>
      </c>
      <c r="E828" s="205">
        <v>8500</v>
      </c>
      <c r="F828" s="205">
        <f t="shared" si="28"/>
        <v>16.28009423301603</v>
      </c>
      <c r="G828" s="206">
        <v>522.11</v>
      </c>
      <c r="H828" s="394" t="s">
        <v>170</v>
      </c>
      <c r="I828" s="162" t="s">
        <v>103</v>
      </c>
      <c r="J828" s="461" t="s">
        <v>1602</v>
      </c>
    </row>
    <row r="829" spans="1:10" ht="15.75" x14ac:dyDescent="0.25">
      <c r="A829" s="116">
        <v>43200</v>
      </c>
      <c r="B829" s="131" t="s">
        <v>1603</v>
      </c>
      <c r="C829" s="131" t="s">
        <v>163</v>
      </c>
      <c r="D829" s="138" t="s">
        <v>3</v>
      </c>
      <c r="E829" s="304">
        <v>8000</v>
      </c>
      <c r="F829" s="205">
        <f t="shared" si="28"/>
        <v>15.322441631073911</v>
      </c>
      <c r="G829" s="206">
        <v>522.11</v>
      </c>
      <c r="H829" s="132" t="s">
        <v>170</v>
      </c>
      <c r="I829" s="162" t="s">
        <v>103</v>
      </c>
      <c r="J829" s="515"/>
    </row>
    <row r="830" spans="1:10" ht="15.75" x14ac:dyDescent="0.25">
      <c r="A830" s="116">
        <v>43206</v>
      </c>
      <c r="B830" s="131" t="s">
        <v>999</v>
      </c>
      <c r="C830" s="131" t="s">
        <v>163</v>
      </c>
      <c r="D830" s="138" t="s">
        <v>3</v>
      </c>
      <c r="E830" s="304">
        <v>2000</v>
      </c>
      <c r="F830" s="205">
        <f t="shared" si="28"/>
        <v>3.8306104077684777</v>
      </c>
      <c r="G830" s="206">
        <v>522.11</v>
      </c>
      <c r="H830" s="131" t="s">
        <v>170</v>
      </c>
      <c r="I830" s="162" t="s">
        <v>103</v>
      </c>
      <c r="J830" s="515"/>
    </row>
    <row r="831" spans="1:10" ht="15.75" x14ac:dyDescent="0.25">
      <c r="A831" s="116">
        <v>43210</v>
      </c>
      <c r="B831" s="131" t="s">
        <v>1604</v>
      </c>
      <c r="C831" s="131" t="s">
        <v>163</v>
      </c>
      <c r="D831" s="138" t="s">
        <v>3</v>
      </c>
      <c r="E831" s="304">
        <v>4000</v>
      </c>
      <c r="F831" s="205">
        <f t="shared" si="28"/>
        <v>7.6612208155369554</v>
      </c>
      <c r="G831" s="206">
        <v>522.11</v>
      </c>
      <c r="H831" s="132" t="s">
        <v>170</v>
      </c>
      <c r="I831" s="162" t="s">
        <v>103</v>
      </c>
      <c r="J831" s="515"/>
    </row>
    <row r="832" spans="1:10" ht="15.75" x14ac:dyDescent="0.25">
      <c r="A832" s="116">
        <v>43213</v>
      </c>
      <c r="B832" s="131" t="s">
        <v>1605</v>
      </c>
      <c r="C832" s="131" t="s">
        <v>163</v>
      </c>
      <c r="D832" s="138" t="s">
        <v>3</v>
      </c>
      <c r="E832" s="304">
        <v>4000</v>
      </c>
      <c r="F832" s="205">
        <f t="shared" si="28"/>
        <v>7.6612208155369554</v>
      </c>
      <c r="G832" s="206">
        <v>522.11</v>
      </c>
      <c r="H832" s="132" t="s">
        <v>169</v>
      </c>
      <c r="I832" s="162" t="s">
        <v>103</v>
      </c>
      <c r="J832" s="515"/>
    </row>
    <row r="833" spans="1:10" ht="15.75" x14ac:dyDescent="0.25">
      <c r="A833" s="116">
        <v>43215</v>
      </c>
      <c r="B833" s="131" t="s">
        <v>999</v>
      </c>
      <c r="C833" s="131" t="s">
        <v>163</v>
      </c>
      <c r="D833" s="138" t="s">
        <v>3</v>
      </c>
      <c r="E833" s="304">
        <v>2000</v>
      </c>
      <c r="F833" s="205">
        <f t="shared" si="28"/>
        <v>3.8306104077684777</v>
      </c>
      <c r="G833" s="206">
        <v>522.11</v>
      </c>
      <c r="H833" s="132" t="s">
        <v>169</v>
      </c>
      <c r="I833" s="162" t="s">
        <v>103</v>
      </c>
      <c r="J833" s="515"/>
    </row>
    <row r="834" spans="1:10" ht="15.75" x14ac:dyDescent="0.25">
      <c r="A834" s="116">
        <v>43220</v>
      </c>
      <c r="B834" s="131" t="s">
        <v>1605</v>
      </c>
      <c r="C834" s="131" t="s">
        <v>163</v>
      </c>
      <c r="D834" s="138" t="s">
        <v>3</v>
      </c>
      <c r="E834" s="304">
        <v>2000</v>
      </c>
      <c r="F834" s="205">
        <f t="shared" si="28"/>
        <v>3.8306104077684777</v>
      </c>
      <c r="G834" s="206">
        <v>522.11</v>
      </c>
      <c r="H834" s="394" t="s">
        <v>170</v>
      </c>
      <c r="I834" s="162" t="s">
        <v>103</v>
      </c>
      <c r="J834" s="462"/>
    </row>
    <row r="835" spans="1:10" ht="15.75" x14ac:dyDescent="0.25">
      <c r="A835" s="116">
        <v>43203</v>
      </c>
      <c r="B835" s="131" t="s">
        <v>1606</v>
      </c>
      <c r="C835" s="131" t="s">
        <v>163</v>
      </c>
      <c r="D835" s="138" t="s">
        <v>25</v>
      </c>
      <c r="E835" s="304">
        <v>4000</v>
      </c>
      <c r="F835" s="205">
        <f t="shared" si="28"/>
        <v>7.6612208155369554</v>
      </c>
      <c r="G835" s="206">
        <v>522.11</v>
      </c>
      <c r="H835" s="132" t="s">
        <v>990</v>
      </c>
      <c r="I835" s="162" t="s">
        <v>103</v>
      </c>
      <c r="J835" s="461" t="s">
        <v>1607</v>
      </c>
    </row>
    <row r="836" spans="1:10" ht="15.75" x14ac:dyDescent="0.25">
      <c r="A836" s="116">
        <v>43210</v>
      </c>
      <c r="B836" s="131" t="s">
        <v>1608</v>
      </c>
      <c r="C836" s="131" t="s">
        <v>163</v>
      </c>
      <c r="D836" s="138" t="s">
        <v>25</v>
      </c>
      <c r="E836" s="304">
        <v>4000</v>
      </c>
      <c r="F836" s="205">
        <f t="shared" si="28"/>
        <v>7.6612208155369554</v>
      </c>
      <c r="G836" s="206">
        <v>522.11</v>
      </c>
      <c r="H836" s="132" t="s">
        <v>990</v>
      </c>
      <c r="I836" s="162" t="s">
        <v>103</v>
      </c>
      <c r="J836" s="515"/>
    </row>
    <row r="837" spans="1:10" ht="15.75" x14ac:dyDescent="0.25">
      <c r="A837" s="116">
        <v>43214</v>
      </c>
      <c r="B837" s="131" t="s">
        <v>999</v>
      </c>
      <c r="C837" s="131" t="s">
        <v>163</v>
      </c>
      <c r="D837" s="138" t="s">
        <v>25</v>
      </c>
      <c r="E837" s="304">
        <v>3000</v>
      </c>
      <c r="F837" s="205">
        <f t="shared" si="28"/>
        <v>5.745915611652717</v>
      </c>
      <c r="G837" s="206">
        <v>522.11</v>
      </c>
      <c r="H837" s="132" t="s">
        <v>990</v>
      </c>
      <c r="I837" s="162" t="s">
        <v>103</v>
      </c>
      <c r="J837" s="515"/>
    </row>
    <row r="838" spans="1:10" ht="15.75" x14ac:dyDescent="0.25">
      <c r="A838" s="442">
        <v>43220</v>
      </c>
      <c r="B838" s="443" t="s">
        <v>1609</v>
      </c>
      <c r="C838" s="131" t="s">
        <v>163</v>
      </c>
      <c r="D838" s="138" t="s">
        <v>25</v>
      </c>
      <c r="E838" s="444">
        <v>10000</v>
      </c>
      <c r="F838" s="205">
        <f t="shared" si="28"/>
        <v>19.153052038842389</v>
      </c>
      <c r="G838" s="206">
        <v>522.11</v>
      </c>
      <c r="H838" s="132" t="s">
        <v>990</v>
      </c>
      <c r="I838" s="162" t="s">
        <v>103</v>
      </c>
      <c r="J838" s="462"/>
    </row>
    <row r="839" spans="1:10" ht="15.75" x14ac:dyDescent="0.25">
      <c r="A839" s="440">
        <v>43195</v>
      </c>
      <c r="B839" s="441" t="s">
        <v>1610</v>
      </c>
      <c r="C839" s="131" t="s">
        <v>163</v>
      </c>
      <c r="D839" s="138" t="s">
        <v>25</v>
      </c>
      <c r="E839" s="205">
        <v>6500</v>
      </c>
      <c r="F839" s="412">
        <f t="shared" si="28"/>
        <v>12.449483825247553</v>
      </c>
      <c r="G839" s="412">
        <v>522.11</v>
      </c>
      <c r="H839" s="394" t="s">
        <v>613</v>
      </c>
      <c r="I839" s="162" t="s">
        <v>103</v>
      </c>
      <c r="J839" s="516" t="s">
        <v>1611</v>
      </c>
    </row>
    <row r="840" spans="1:10" ht="15.75" x14ac:dyDescent="0.25">
      <c r="A840" s="116">
        <v>43196</v>
      </c>
      <c r="B840" s="131" t="s">
        <v>1612</v>
      </c>
      <c r="C840" s="131" t="s">
        <v>163</v>
      </c>
      <c r="D840" s="138" t="s">
        <v>25</v>
      </c>
      <c r="E840" s="304">
        <v>5000</v>
      </c>
      <c r="F840" s="412">
        <f t="shared" si="28"/>
        <v>9.5765260194211947</v>
      </c>
      <c r="G840" s="412">
        <v>522.11</v>
      </c>
      <c r="H840" s="394" t="s">
        <v>613</v>
      </c>
      <c r="I840" s="162" t="s">
        <v>103</v>
      </c>
      <c r="J840" s="517"/>
    </row>
    <row r="841" spans="1:10" ht="15.75" x14ac:dyDescent="0.25">
      <c r="A841" s="116">
        <v>43382</v>
      </c>
      <c r="B841" s="131" t="s">
        <v>1613</v>
      </c>
      <c r="C841" s="131" t="s">
        <v>163</v>
      </c>
      <c r="D841" s="138" t="s">
        <v>25</v>
      </c>
      <c r="E841" s="304">
        <v>4500</v>
      </c>
      <c r="F841" s="412">
        <f t="shared" si="28"/>
        <v>8.6188734174790742</v>
      </c>
      <c r="G841" s="412">
        <v>522.11</v>
      </c>
      <c r="H841" s="394" t="s">
        <v>613</v>
      </c>
      <c r="I841" s="162" t="s">
        <v>103</v>
      </c>
      <c r="J841" s="517"/>
    </row>
    <row r="842" spans="1:10" x14ac:dyDescent="0.25">
      <c r="A842" s="116">
        <v>43201</v>
      </c>
      <c r="B842" s="131" t="s">
        <v>1614</v>
      </c>
      <c r="C842" s="131" t="s">
        <v>163</v>
      </c>
      <c r="D842" s="138" t="s">
        <v>25</v>
      </c>
      <c r="E842" s="304">
        <v>4000</v>
      </c>
      <c r="F842" s="412">
        <f t="shared" si="28"/>
        <v>7.6612208155369554</v>
      </c>
      <c r="G842" s="412">
        <v>522.11</v>
      </c>
      <c r="H842" s="132" t="s">
        <v>613</v>
      </c>
      <c r="I842" s="162" t="s">
        <v>103</v>
      </c>
      <c r="J842" s="517"/>
    </row>
    <row r="843" spans="1:10" x14ac:dyDescent="0.25">
      <c r="A843" s="158">
        <v>43201</v>
      </c>
      <c r="B843" s="131" t="s">
        <v>1615</v>
      </c>
      <c r="C843" s="131" t="s">
        <v>163</v>
      </c>
      <c r="D843" s="138" t="s">
        <v>25</v>
      </c>
      <c r="E843" s="304">
        <v>3500</v>
      </c>
      <c r="F843" s="412">
        <f t="shared" si="28"/>
        <v>6.7035682135948358</v>
      </c>
      <c r="G843" s="412">
        <v>522.11</v>
      </c>
      <c r="H843" s="132" t="s">
        <v>613</v>
      </c>
      <c r="I843" s="162" t="s">
        <v>103</v>
      </c>
      <c r="J843" s="517"/>
    </row>
    <row r="844" spans="1:10" x14ac:dyDescent="0.25">
      <c r="A844" s="116">
        <v>43202</v>
      </c>
      <c r="B844" s="131" t="s">
        <v>1616</v>
      </c>
      <c r="C844" s="131" t="s">
        <v>163</v>
      </c>
      <c r="D844" s="138" t="s">
        <v>25</v>
      </c>
      <c r="E844" s="304">
        <v>12000</v>
      </c>
      <c r="F844" s="412">
        <f t="shared" si="28"/>
        <v>22.983662446610868</v>
      </c>
      <c r="G844" s="412">
        <v>522.11</v>
      </c>
      <c r="H844" s="132" t="s">
        <v>613</v>
      </c>
      <c r="I844" s="162" t="s">
        <v>103</v>
      </c>
      <c r="J844" s="517"/>
    </row>
    <row r="845" spans="1:10" x14ac:dyDescent="0.25">
      <c r="A845" s="116">
        <v>43208</v>
      </c>
      <c r="B845" s="131" t="s">
        <v>1617</v>
      </c>
      <c r="C845" s="131" t="s">
        <v>163</v>
      </c>
      <c r="D845" s="138" t="s">
        <v>25</v>
      </c>
      <c r="E845" s="304">
        <v>8000</v>
      </c>
      <c r="F845" s="412">
        <f t="shared" si="28"/>
        <v>15.322441631073911</v>
      </c>
      <c r="G845" s="412">
        <v>522.11</v>
      </c>
      <c r="H845" s="132" t="s">
        <v>613</v>
      </c>
      <c r="I845" s="162" t="s">
        <v>103</v>
      </c>
      <c r="J845" s="517"/>
    </row>
    <row r="846" spans="1:10" x14ac:dyDescent="0.25">
      <c r="A846" s="116">
        <v>43215</v>
      </c>
      <c r="B846" s="131" t="s">
        <v>1618</v>
      </c>
      <c r="C846" s="131" t="s">
        <v>163</v>
      </c>
      <c r="D846" s="138" t="s">
        <v>25</v>
      </c>
      <c r="E846" s="304">
        <v>20000</v>
      </c>
      <c r="F846" s="412">
        <f t="shared" ref="F846:F855" si="29">E846/G846</f>
        <v>38.306104077684779</v>
      </c>
      <c r="G846" s="412">
        <v>522.11</v>
      </c>
      <c r="H846" s="132" t="s">
        <v>613</v>
      </c>
      <c r="I846" s="162" t="s">
        <v>103</v>
      </c>
      <c r="J846" s="517"/>
    </row>
    <row r="847" spans="1:10" x14ac:dyDescent="0.25">
      <c r="A847" s="116">
        <v>43217</v>
      </c>
      <c r="B847" s="344" t="s">
        <v>1619</v>
      </c>
      <c r="C847" s="131" t="s">
        <v>163</v>
      </c>
      <c r="D847" s="138" t="s">
        <v>25</v>
      </c>
      <c r="E847" s="304">
        <v>4000</v>
      </c>
      <c r="F847" s="412">
        <f t="shared" si="29"/>
        <v>7.6612208155369554</v>
      </c>
      <c r="G847" s="412">
        <v>522.11</v>
      </c>
      <c r="H847" s="132" t="s">
        <v>613</v>
      </c>
      <c r="I847" s="162" t="s">
        <v>103</v>
      </c>
      <c r="J847" s="517"/>
    </row>
    <row r="848" spans="1:10" x14ac:dyDescent="0.25">
      <c r="A848" s="116">
        <v>43218</v>
      </c>
      <c r="B848" s="344" t="s">
        <v>1620</v>
      </c>
      <c r="C848" s="131" t="s">
        <v>163</v>
      </c>
      <c r="D848" s="138" t="s">
        <v>25</v>
      </c>
      <c r="E848" s="304">
        <v>20000</v>
      </c>
      <c r="F848" s="412">
        <f t="shared" si="29"/>
        <v>38.306104077684779</v>
      </c>
      <c r="G848" s="412">
        <v>522.11</v>
      </c>
      <c r="H848" s="132" t="s">
        <v>613</v>
      </c>
      <c r="I848" s="162" t="s">
        <v>103</v>
      </c>
      <c r="J848" s="517"/>
    </row>
    <row r="849" spans="1:10" x14ac:dyDescent="0.25">
      <c r="A849" s="116">
        <v>43220</v>
      </c>
      <c r="B849" s="131" t="s">
        <v>1621</v>
      </c>
      <c r="C849" s="131" t="s">
        <v>163</v>
      </c>
      <c r="D849" s="138" t="s">
        <v>25</v>
      </c>
      <c r="E849" s="304">
        <v>8000</v>
      </c>
      <c r="F849" s="412">
        <f t="shared" si="29"/>
        <v>15.322441631073911</v>
      </c>
      <c r="G849" s="412">
        <v>522.11</v>
      </c>
      <c r="H849" s="132" t="s">
        <v>613</v>
      </c>
      <c r="I849" s="162" t="s">
        <v>103</v>
      </c>
      <c r="J849" s="518"/>
    </row>
    <row r="850" spans="1:10" ht="15.75" x14ac:dyDescent="0.25">
      <c r="A850" s="440">
        <v>43195</v>
      </c>
      <c r="B850" s="441" t="s">
        <v>1622</v>
      </c>
      <c r="C850" s="131" t="s">
        <v>163</v>
      </c>
      <c r="D850" s="138" t="s">
        <v>158</v>
      </c>
      <c r="E850" s="205">
        <v>2000</v>
      </c>
      <c r="F850" s="205">
        <f t="shared" si="29"/>
        <v>3.7651311206912776</v>
      </c>
      <c r="G850" s="206">
        <v>531.19000000000005</v>
      </c>
      <c r="H850" s="394" t="s">
        <v>31</v>
      </c>
      <c r="I850" s="162" t="s">
        <v>1338</v>
      </c>
      <c r="J850" s="461" t="s">
        <v>1623</v>
      </c>
    </row>
    <row r="851" spans="1:10" ht="15.75" x14ac:dyDescent="0.25">
      <c r="A851" s="116">
        <v>43199</v>
      </c>
      <c r="B851" s="131" t="s">
        <v>1624</v>
      </c>
      <c r="C851" s="131" t="s">
        <v>163</v>
      </c>
      <c r="D851" s="138" t="s">
        <v>158</v>
      </c>
      <c r="E851" s="304">
        <v>10000</v>
      </c>
      <c r="F851" s="205">
        <f t="shared" si="29"/>
        <v>18.82565560345639</v>
      </c>
      <c r="G851" s="206">
        <v>531.19000000000005</v>
      </c>
      <c r="H851" s="394" t="s">
        <v>31</v>
      </c>
      <c r="I851" s="162" t="s">
        <v>1338</v>
      </c>
      <c r="J851" s="515"/>
    </row>
    <row r="852" spans="1:10" ht="15.75" x14ac:dyDescent="0.25">
      <c r="A852" s="116">
        <v>43207</v>
      </c>
      <c r="B852" s="131" t="s">
        <v>1598</v>
      </c>
      <c r="C852" s="131" t="s">
        <v>163</v>
      </c>
      <c r="D852" s="138" t="s">
        <v>158</v>
      </c>
      <c r="E852" s="304">
        <v>10000</v>
      </c>
      <c r="F852" s="205">
        <f t="shared" si="29"/>
        <v>18.82565560345639</v>
      </c>
      <c r="G852" s="206">
        <v>531.19000000000005</v>
      </c>
      <c r="H852" s="394" t="s">
        <v>31</v>
      </c>
      <c r="I852" s="162" t="s">
        <v>1338</v>
      </c>
      <c r="J852" s="515"/>
    </row>
    <row r="853" spans="1:10" ht="15.75" x14ac:dyDescent="0.25">
      <c r="A853" s="116">
        <v>43207</v>
      </c>
      <c r="B853" s="131" t="s">
        <v>1625</v>
      </c>
      <c r="C853" s="131" t="s">
        <v>163</v>
      </c>
      <c r="D853" s="138" t="s">
        <v>158</v>
      </c>
      <c r="E853" s="304">
        <v>4000</v>
      </c>
      <c r="F853" s="205">
        <f t="shared" si="29"/>
        <v>7.5302622413825553</v>
      </c>
      <c r="G853" s="206">
        <v>531.19000000000005</v>
      </c>
      <c r="H853" s="394" t="s">
        <v>31</v>
      </c>
      <c r="I853" s="162" t="s">
        <v>1338</v>
      </c>
      <c r="J853" s="515"/>
    </row>
    <row r="854" spans="1:10" ht="15.75" x14ac:dyDescent="0.25">
      <c r="A854" s="116">
        <v>43220</v>
      </c>
      <c r="B854" s="131" t="s">
        <v>1626</v>
      </c>
      <c r="C854" s="131" t="s">
        <v>163</v>
      </c>
      <c r="D854" s="138" t="s">
        <v>158</v>
      </c>
      <c r="E854" s="445">
        <v>12500</v>
      </c>
      <c r="F854" s="205">
        <f t="shared" si="29"/>
        <v>23.532069504320486</v>
      </c>
      <c r="G854" s="206">
        <v>531.19000000000005</v>
      </c>
      <c r="H854" s="131" t="s">
        <v>1460</v>
      </c>
      <c r="I854" s="162" t="s">
        <v>1338</v>
      </c>
      <c r="J854" s="462"/>
    </row>
    <row r="855" spans="1:10" ht="15.75" x14ac:dyDescent="0.25">
      <c r="A855" s="135">
        <v>43220</v>
      </c>
      <c r="B855" s="163" t="s">
        <v>1222</v>
      </c>
      <c r="C855" s="131" t="s">
        <v>157</v>
      </c>
      <c r="D855" s="138" t="s">
        <v>3</v>
      </c>
      <c r="E855" s="164">
        <v>15795</v>
      </c>
      <c r="F855" s="205">
        <f t="shared" si="29"/>
        <v>30.252245695351554</v>
      </c>
      <c r="G855" s="206">
        <v>522.11</v>
      </c>
      <c r="H855" s="132" t="s">
        <v>162</v>
      </c>
      <c r="I855" s="162" t="s">
        <v>103</v>
      </c>
      <c r="J855" s="64" t="s">
        <v>1627</v>
      </c>
    </row>
    <row r="856" spans="1:10" ht="15.75" x14ac:dyDescent="0.25">
      <c r="A856" s="332">
        <v>43222</v>
      </c>
      <c r="B856" s="339" t="s">
        <v>1249</v>
      </c>
      <c r="C856" s="133" t="s">
        <v>225</v>
      </c>
      <c r="D856" s="136" t="s">
        <v>34</v>
      </c>
      <c r="E856" s="333">
        <v>-48000</v>
      </c>
      <c r="F856" s="205">
        <f>E856/G856</f>
        <v>-90.363146896590663</v>
      </c>
      <c r="G856" s="206">
        <v>531.19000000000005</v>
      </c>
      <c r="H856" s="331" t="s">
        <v>33</v>
      </c>
      <c r="I856" s="162" t="s">
        <v>93</v>
      </c>
      <c r="J856" s="156" t="s">
        <v>1144</v>
      </c>
    </row>
    <row r="857" spans="1:10" ht="15.75" x14ac:dyDescent="0.25">
      <c r="A857" s="332">
        <v>43222</v>
      </c>
      <c r="B857" s="339" t="s">
        <v>1076</v>
      </c>
      <c r="C857" s="163" t="s">
        <v>1316</v>
      </c>
      <c r="D857" s="138" t="s">
        <v>158</v>
      </c>
      <c r="E857" s="333">
        <v>2900</v>
      </c>
      <c r="F857" s="205">
        <f t="shared" ref="F857:F920" si="30">E857/G857</f>
        <v>5.4594401250023523</v>
      </c>
      <c r="G857" s="206">
        <v>531.19000000000005</v>
      </c>
      <c r="H857" s="331" t="s">
        <v>1075</v>
      </c>
      <c r="I857" s="162" t="s">
        <v>93</v>
      </c>
      <c r="J857" s="156" t="s">
        <v>1146</v>
      </c>
    </row>
    <row r="858" spans="1:10" ht="15.75" x14ac:dyDescent="0.25">
      <c r="A858" s="332">
        <v>43222</v>
      </c>
      <c r="B858" s="339" t="s">
        <v>1322</v>
      </c>
      <c r="C858" s="133" t="s">
        <v>160</v>
      </c>
      <c r="D858" s="136" t="s">
        <v>199</v>
      </c>
      <c r="E858" s="333">
        <v>345500</v>
      </c>
      <c r="F858" s="205">
        <f t="shared" si="30"/>
        <v>650.42640109941817</v>
      </c>
      <c r="G858" s="206">
        <v>531.19000000000005</v>
      </c>
      <c r="H858" s="331" t="s">
        <v>1073</v>
      </c>
      <c r="I858" s="162" t="s">
        <v>93</v>
      </c>
      <c r="J858" s="156" t="s">
        <v>1147</v>
      </c>
    </row>
    <row r="859" spans="1:10" ht="15.75" x14ac:dyDescent="0.25">
      <c r="A859" s="332">
        <v>43222</v>
      </c>
      <c r="B859" s="339" t="s">
        <v>1323</v>
      </c>
      <c r="C859" s="133" t="s">
        <v>160</v>
      </c>
      <c r="D859" s="136" t="s">
        <v>199</v>
      </c>
      <c r="E859" s="333">
        <v>85000</v>
      </c>
      <c r="F859" s="205">
        <f t="shared" si="30"/>
        <v>160.0180726293793</v>
      </c>
      <c r="G859" s="206">
        <v>531.19000000000005</v>
      </c>
      <c r="H859" s="331" t="s">
        <v>40</v>
      </c>
      <c r="I859" s="162" t="s">
        <v>93</v>
      </c>
      <c r="J859" s="156" t="s">
        <v>1148</v>
      </c>
    </row>
    <row r="860" spans="1:10" ht="15.75" x14ac:dyDescent="0.25">
      <c r="A860" s="332">
        <v>43222</v>
      </c>
      <c r="B860" s="339" t="s">
        <v>1312</v>
      </c>
      <c r="C860" s="133" t="s">
        <v>249</v>
      </c>
      <c r="D860" s="137" t="s">
        <v>3</v>
      </c>
      <c r="E860" s="333">
        <v>230000</v>
      </c>
      <c r="F860" s="205">
        <f t="shared" si="30"/>
        <v>432.99007887949693</v>
      </c>
      <c r="G860" s="206">
        <v>531.19000000000005</v>
      </c>
      <c r="H860" s="331" t="s">
        <v>169</v>
      </c>
      <c r="I860" s="162" t="s">
        <v>93</v>
      </c>
      <c r="J860" s="156" t="s">
        <v>1149</v>
      </c>
    </row>
    <row r="861" spans="1:10" ht="15.75" x14ac:dyDescent="0.25">
      <c r="A861" s="332">
        <v>43222</v>
      </c>
      <c r="B861" s="339" t="s">
        <v>1086</v>
      </c>
      <c r="C861" s="163" t="s">
        <v>180</v>
      </c>
      <c r="D861" s="137" t="s">
        <v>3</v>
      </c>
      <c r="E861" s="333">
        <v>207000</v>
      </c>
      <c r="F861" s="205">
        <f t="shared" si="30"/>
        <v>389.69107099154724</v>
      </c>
      <c r="G861" s="206">
        <v>531.19000000000005</v>
      </c>
      <c r="H861" s="331" t="s">
        <v>169</v>
      </c>
      <c r="I861" s="162" t="s">
        <v>93</v>
      </c>
      <c r="J861" s="156" t="s">
        <v>1150</v>
      </c>
    </row>
    <row r="862" spans="1:10" ht="15.75" x14ac:dyDescent="0.25">
      <c r="A862" s="332">
        <v>43222</v>
      </c>
      <c r="B862" s="339" t="s">
        <v>1314</v>
      </c>
      <c r="C862" s="133" t="s">
        <v>653</v>
      </c>
      <c r="D862" s="136" t="s">
        <v>3</v>
      </c>
      <c r="E862" s="333">
        <v>64300</v>
      </c>
      <c r="F862" s="205">
        <f t="shared" si="30"/>
        <v>121.04896553022458</v>
      </c>
      <c r="G862" s="206">
        <v>531.19000000000005</v>
      </c>
      <c r="H862" s="331" t="s">
        <v>169</v>
      </c>
      <c r="I862" s="162" t="s">
        <v>93</v>
      </c>
      <c r="J862" s="156" t="s">
        <v>1151</v>
      </c>
    </row>
    <row r="863" spans="1:10" ht="15.75" x14ac:dyDescent="0.25">
      <c r="A863" s="332">
        <v>43222</v>
      </c>
      <c r="B863" s="339" t="s">
        <v>1315</v>
      </c>
      <c r="C863" s="133" t="s">
        <v>653</v>
      </c>
      <c r="D863" s="136" t="s">
        <v>3</v>
      </c>
      <c r="E863" s="333">
        <v>29000</v>
      </c>
      <c r="F863" s="205">
        <f t="shared" si="30"/>
        <v>54.594401250023523</v>
      </c>
      <c r="G863" s="206">
        <v>531.19000000000005</v>
      </c>
      <c r="H863" s="331" t="s">
        <v>169</v>
      </c>
      <c r="I863" s="162" t="s">
        <v>93</v>
      </c>
      <c r="J863" s="156" t="s">
        <v>1152</v>
      </c>
    </row>
    <row r="864" spans="1:10" ht="15.75" x14ac:dyDescent="0.25">
      <c r="A864" s="116">
        <v>43222</v>
      </c>
      <c r="B864" s="309" t="s">
        <v>1250</v>
      </c>
      <c r="C864" s="133" t="s">
        <v>157</v>
      </c>
      <c r="D864" s="136" t="s">
        <v>3</v>
      </c>
      <c r="E864" s="379">
        <v>5850</v>
      </c>
      <c r="F864" s="205">
        <f t="shared" si="30"/>
        <v>11.013008528021988</v>
      </c>
      <c r="G864" s="206">
        <v>531.19000000000005</v>
      </c>
      <c r="H864" s="331" t="s">
        <v>1251</v>
      </c>
      <c r="I864" s="162" t="s">
        <v>93</v>
      </c>
      <c r="J864" s="415" t="s">
        <v>1226</v>
      </c>
    </row>
    <row r="865" spans="1:10" ht="15.75" x14ac:dyDescent="0.25">
      <c r="A865" s="116">
        <v>43222</v>
      </c>
      <c r="B865" s="166" t="s">
        <v>1317</v>
      </c>
      <c r="C865" s="133" t="s">
        <v>159</v>
      </c>
      <c r="D865" s="136" t="s">
        <v>3</v>
      </c>
      <c r="E865" s="424">
        <v>43320</v>
      </c>
      <c r="F865" s="205">
        <f t="shared" si="30"/>
        <v>81.552740074173073</v>
      </c>
      <c r="G865" s="206">
        <v>531.19000000000005</v>
      </c>
      <c r="H865" s="331" t="s">
        <v>1251</v>
      </c>
      <c r="I865" s="162" t="s">
        <v>93</v>
      </c>
      <c r="J865" s="415" t="s">
        <v>1211</v>
      </c>
    </row>
    <row r="866" spans="1:10" ht="15.75" x14ac:dyDescent="0.25">
      <c r="A866" s="116">
        <v>43222</v>
      </c>
      <c r="B866" s="166" t="s">
        <v>1324</v>
      </c>
      <c r="C866" s="163" t="s">
        <v>1318</v>
      </c>
      <c r="D866" s="136" t="s">
        <v>3</v>
      </c>
      <c r="E866" s="424">
        <v>350000</v>
      </c>
      <c r="F866" s="205">
        <f t="shared" si="30"/>
        <v>658.89794612097364</v>
      </c>
      <c r="G866" s="206">
        <v>531.19000000000005</v>
      </c>
      <c r="H866" s="331" t="s">
        <v>1251</v>
      </c>
      <c r="I866" s="162" t="s">
        <v>93</v>
      </c>
      <c r="J866" s="459" t="s">
        <v>1227</v>
      </c>
    </row>
    <row r="867" spans="1:10" ht="15.75" x14ac:dyDescent="0.25">
      <c r="A867" s="116">
        <v>43222</v>
      </c>
      <c r="B867" s="163" t="s">
        <v>1325</v>
      </c>
      <c r="C867" s="133" t="s">
        <v>159</v>
      </c>
      <c r="D867" s="136" t="s">
        <v>3</v>
      </c>
      <c r="E867" s="424">
        <v>100000</v>
      </c>
      <c r="F867" s="205">
        <f t="shared" si="30"/>
        <v>188.25655603456389</v>
      </c>
      <c r="G867" s="206">
        <v>531.19000000000005</v>
      </c>
      <c r="H867" s="331" t="s">
        <v>1251</v>
      </c>
      <c r="I867" s="162" t="s">
        <v>93</v>
      </c>
      <c r="J867" s="460"/>
    </row>
    <row r="868" spans="1:10" ht="15.75" x14ac:dyDescent="0.25">
      <c r="A868" s="130">
        <v>43222</v>
      </c>
      <c r="B868" s="399" t="s">
        <v>72</v>
      </c>
      <c r="C868" s="133" t="s">
        <v>157</v>
      </c>
      <c r="D868" s="136" t="s">
        <v>3</v>
      </c>
      <c r="E868" s="425">
        <v>2925</v>
      </c>
      <c r="F868" s="205">
        <f t="shared" si="30"/>
        <v>5.506504264010994</v>
      </c>
      <c r="G868" s="206">
        <v>531.19000000000005</v>
      </c>
      <c r="H868" s="331" t="s">
        <v>162</v>
      </c>
      <c r="I868" s="162" t="s">
        <v>93</v>
      </c>
      <c r="J868" s="195" t="s">
        <v>1224</v>
      </c>
    </row>
    <row r="869" spans="1:10" ht="15.75" x14ac:dyDescent="0.25">
      <c r="A869" s="332">
        <v>43223</v>
      </c>
      <c r="B869" s="339" t="s">
        <v>1082</v>
      </c>
      <c r="C869" s="163" t="s">
        <v>1318</v>
      </c>
      <c r="D869" s="136" t="s">
        <v>3</v>
      </c>
      <c r="E869" s="333">
        <v>9661</v>
      </c>
      <c r="F869" s="205">
        <f t="shared" si="30"/>
        <v>18.187465878499218</v>
      </c>
      <c r="G869" s="206">
        <v>531.19000000000005</v>
      </c>
      <c r="H869" s="331" t="s">
        <v>169</v>
      </c>
      <c r="I869" s="162" t="s">
        <v>93</v>
      </c>
      <c r="J869" s="156" t="s">
        <v>1153</v>
      </c>
    </row>
    <row r="870" spans="1:10" ht="15.75" x14ac:dyDescent="0.25">
      <c r="A870" s="332">
        <v>43223</v>
      </c>
      <c r="B870" s="339" t="s">
        <v>1083</v>
      </c>
      <c r="C870" s="163" t="s">
        <v>1318</v>
      </c>
      <c r="D870" s="136" t="s">
        <v>3</v>
      </c>
      <c r="E870" s="333">
        <v>61310</v>
      </c>
      <c r="F870" s="205">
        <f t="shared" si="30"/>
        <v>115.42009450479112</v>
      </c>
      <c r="G870" s="206">
        <v>531.19000000000005</v>
      </c>
      <c r="H870" s="331" t="s">
        <v>169</v>
      </c>
      <c r="I870" s="162" t="s">
        <v>93</v>
      </c>
      <c r="J870" s="156" t="s">
        <v>1154</v>
      </c>
    </row>
    <row r="871" spans="1:10" ht="15.75" x14ac:dyDescent="0.25">
      <c r="A871" s="332">
        <v>43223</v>
      </c>
      <c r="B871" s="339" t="s">
        <v>1087</v>
      </c>
      <c r="C871" s="125" t="s">
        <v>1313</v>
      </c>
      <c r="D871" s="137" t="s">
        <v>3</v>
      </c>
      <c r="E871" s="333">
        <v>9000</v>
      </c>
      <c r="F871" s="205">
        <f t="shared" si="30"/>
        <v>16.94309004311075</v>
      </c>
      <c r="G871" s="206">
        <v>531.19000000000005</v>
      </c>
      <c r="H871" s="331" t="s">
        <v>169</v>
      </c>
      <c r="I871" s="162" t="s">
        <v>93</v>
      </c>
      <c r="J871" s="156" t="s">
        <v>1155</v>
      </c>
    </row>
    <row r="872" spans="1:10" ht="15.75" x14ac:dyDescent="0.25">
      <c r="A872" s="332">
        <v>43223</v>
      </c>
      <c r="B872" s="339" t="s">
        <v>1326</v>
      </c>
      <c r="C872" s="163" t="s">
        <v>249</v>
      </c>
      <c r="D872" s="136" t="s">
        <v>3</v>
      </c>
      <c r="E872" s="333">
        <v>95000</v>
      </c>
      <c r="F872" s="205">
        <f t="shared" si="30"/>
        <v>178.8437282328357</v>
      </c>
      <c r="G872" s="206">
        <v>531.19000000000005</v>
      </c>
      <c r="H872" s="331" t="s">
        <v>169</v>
      </c>
      <c r="I872" s="162" t="s">
        <v>93</v>
      </c>
      <c r="J872" s="156" t="s">
        <v>1156</v>
      </c>
    </row>
    <row r="873" spans="1:10" ht="15.75" x14ac:dyDescent="0.25">
      <c r="A873" s="332">
        <v>43223</v>
      </c>
      <c r="B873" s="339" t="s">
        <v>1077</v>
      </c>
      <c r="C873" s="163" t="s">
        <v>261</v>
      </c>
      <c r="D873" s="136" t="s">
        <v>34</v>
      </c>
      <c r="E873" s="333">
        <v>2500</v>
      </c>
      <c r="F873" s="205">
        <f t="shared" si="30"/>
        <v>4.7064139008640975</v>
      </c>
      <c r="G873" s="206">
        <v>531.19000000000005</v>
      </c>
      <c r="H873" s="331" t="s">
        <v>33</v>
      </c>
      <c r="I873" s="162" t="s">
        <v>93</v>
      </c>
      <c r="J873" s="156" t="s">
        <v>1157</v>
      </c>
    </row>
    <row r="874" spans="1:10" ht="15.75" x14ac:dyDescent="0.25">
      <c r="A874" s="332">
        <v>43224</v>
      </c>
      <c r="B874" s="339" t="s">
        <v>1081</v>
      </c>
      <c r="C874" s="163" t="s">
        <v>261</v>
      </c>
      <c r="D874" s="136" t="s">
        <v>34</v>
      </c>
      <c r="E874" s="333">
        <v>3000</v>
      </c>
      <c r="F874" s="205">
        <f t="shared" si="30"/>
        <v>5.6476966810369165</v>
      </c>
      <c r="G874" s="206">
        <v>531.19000000000005</v>
      </c>
      <c r="H874" s="331" t="s">
        <v>40</v>
      </c>
      <c r="I874" s="162" t="s">
        <v>93</v>
      </c>
      <c r="J874" s="156" t="s">
        <v>1158</v>
      </c>
    </row>
    <row r="875" spans="1:10" ht="15.75" x14ac:dyDescent="0.25">
      <c r="A875" s="332">
        <v>43224</v>
      </c>
      <c r="B875" s="339" t="s">
        <v>1078</v>
      </c>
      <c r="C875" s="163" t="s">
        <v>261</v>
      </c>
      <c r="D875" s="136" t="s">
        <v>34</v>
      </c>
      <c r="E875" s="333">
        <v>2500</v>
      </c>
      <c r="F875" s="205">
        <f t="shared" si="30"/>
        <v>4.7064139008640975</v>
      </c>
      <c r="G875" s="206">
        <v>531.19000000000005</v>
      </c>
      <c r="H875" s="331" t="s">
        <v>33</v>
      </c>
      <c r="I875" s="162" t="s">
        <v>93</v>
      </c>
      <c r="J875" s="156" t="s">
        <v>1159</v>
      </c>
    </row>
    <row r="876" spans="1:10" ht="15.75" x14ac:dyDescent="0.25">
      <c r="A876" s="332">
        <v>43224</v>
      </c>
      <c r="B876" s="339" t="s">
        <v>1079</v>
      </c>
      <c r="C876" s="125" t="s">
        <v>225</v>
      </c>
      <c r="D876" s="136" t="s">
        <v>34</v>
      </c>
      <c r="E876" s="333">
        <v>10000</v>
      </c>
      <c r="F876" s="205">
        <f t="shared" si="30"/>
        <v>18.82565560345639</v>
      </c>
      <c r="G876" s="206">
        <v>531.19000000000005</v>
      </c>
      <c r="H876" s="331" t="s">
        <v>33</v>
      </c>
      <c r="I876" s="162" t="s">
        <v>93</v>
      </c>
      <c r="J876" s="156" t="s">
        <v>1160</v>
      </c>
    </row>
    <row r="877" spans="1:10" ht="15.75" x14ac:dyDescent="0.25">
      <c r="A877" s="332">
        <v>43224</v>
      </c>
      <c r="B877" s="339" t="s">
        <v>1080</v>
      </c>
      <c r="C877" s="125" t="s">
        <v>261</v>
      </c>
      <c r="D877" s="137" t="s">
        <v>34</v>
      </c>
      <c r="E877" s="333">
        <v>1500</v>
      </c>
      <c r="F877" s="205">
        <f t="shared" si="30"/>
        <v>2.8238483405184582</v>
      </c>
      <c r="G877" s="206">
        <v>531.19000000000005</v>
      </c>
      <c r="H877" s="331" t="s">
        <v>39</v>
      </c>
      <c r="I877" s="162" t="s">
        <v>93</v>
      </c>
      <c r="J877" s="156" t="s">
        <v>1161</v>
      </c>
    </row>
    <row r="878" spans="1:10" ht="15.75" x14ac:dyDescent="0.25">
      <c r="A878" s="158">
        <v>43227</v>
      </c>
      <c r="B878" s="343" t="s">
        <v>1327</v>
      </c>
      <c r="C878" s="133" t="s">
        <v>180</v>
      </c>
      <c r="D878" s="138" t="s">
        <v>34</v>
      </c>
      <c r="E878" s="205">
        <v>10000</v>
      </c>
      <c r="F878" s="205">
        <f t="shared" si="30"/>
        <v>18.82565560345639</v>
      </c>
      <c r="G878" s="206">
        <v>531.19000000000005</v>
      </c>
      <c r="H878" s="331" t="s">
        <v>1073</v>
      </c>
      <c r="I878" s="162" t="s">
        <v>93</v>
      </c>
      <c r="J878" s="156" t="s">
        <v>1162</v>
      </c>
    </row>
    <row r="879" spans="1:10" ht="15.75" x14ac:dyDescent="0.25">
      <c r="A879" s="116">
        <v>43228</v>
      </c>
      <c r="B879" s="163" t="s">
        <v>1628</v>
      </c>
      <c r="C879" s="163" t="s">
        <v>157</v>
      </c>
      <c r="D879" s="138" t="s">
        <v>3</v>
      </c>
      <c r="E879" s="401">
        <v>2500</v>
      </c>
      <c r="F879" s="205">
        <f t="shared" si="30"/>
        <v>4.7064139008640975</v>
      </c>
      <c r="G879" s="206">
        <v>531.19000000000005</v>
      </c>
      <c r="H879" s="131" t="s">
        <v>1251</v>
      </c>
      <c r="I879" s="162" t="s">
        <v>93</v>
      </c>
      <c r="J879" s="415" t="s">
        <v>1228</v>
      </c>
    </row>
    <row r="880" spans="1:10" ht="15.75" x14ac:dyDescent="0.25">
      <c r="A880" s="116">
        <v>43228</v>
      </c>
      <c r="B880" s="131" t="s">
        <v>1105</v>
      </c>
      <c r="C880" s="131" t="s">
        <v>261</v>
      </c>
      <c r="D880" s="138" t="s">
        <v>34</v>
      </c>
      <c r="E880" s="304">
        <v>1000</v>
      </c>
      <c r="F880" s="205">
        <f t="shared" si="30"/>
        <v>1.8825655603456388</v>
      </c>
      <c r="G880" s="206">
        <v>531.19000000000005</v>
      </c>
      <c r="H880" s="132" t="s">
        <v>41</v>
      </c>
      <c r="I880" s="162" t="s">
        <v>93</v>
      </c>
      <c r="J880" s="156" t="s">
        <v>1163</v>
      </c>
    </row>
    <row r="881" spans="1:10" ht="15.75" x14ac:dyDescent="0.25">
      <c r="A881" s="116">
        <v>43228</v>
      </c>
      <c r="B881" s="131" t="s">
        <v>1328</v>
      </c>
      <c r="C881" s="125" t="s">
        <v>1313</v>
      </c>
      <c r="D881" s="136" t="s">
        <v>3</v>
      </c>
      <c r="E881" s="305">
        <v>2400</v>
      </c>
      <c r="F881" s="205">
        <f t="shared" si="30"/>
        <v>4.5181573448295334</v>
      </c>
      <c r="G881" s="206">
        <v>531.19000000000005</v>
      </c>
      <c r="H881" s="132" t="s">
        <v>1075</v>
      </c>
      <c r="I881" s="162" t="s">
        <v>93</v>
      </c>
      <c r="J881" s="156" t="s">
        <v>1164</v>
      </c>
    </row>
    <row r="882" spans="1:10" ht="15.75" x14ac:dyDescent="0.25">
      <c r="A882" s="116">
        <v>43228</v>
      </c>
      <c r="B882" s="131" t="s">
        <v>1096</v>
      </c>
      <c r="C882" s="125" t="s">
        <v>1313</v>
      </c>
      <c r="D882" s="136" t="s">
        <v>3</v>
      </c>
      <c r="E882" s="304">
        <v>3150</v>
      </c>
      <c r="F882" s="205">
        <f t="shared" si="30"/>
        <v>5.9300815150887622</v>
      </c>
      <c r="G882" s="206">
        <v>531.19000000000005</v>
      </c>
      <c r="H882" s="132" t="s">
        <v>1075</v>
      </c>
      <c r="I882" s="162" t="s">
        <v>93</v>
      </c>
      <c r="J882" s="156" t="s">
        <v>1165</v>
      </c>
    </row>
    <row r="883" spans="1:10" ht="15.75" x14ac:dyDescent="0.25">
      <c r="A883" s="116">
        <v>43228</v>
      </c>
      <c r="B883" s="131" t="s">
        <v>1097</v>
      </c>
      <c r="C883" s="125" t="s">
        <v>225</v>
      </c>
      <c r="D883" s="136" t="s">
        <v>34</v>
      </c>
      <c r="E883" s="304">
        <v>24000</v>
      </c>
      <c r="F883" s="205">
        <f t="shared" si="30"/>
        <v>45.181573448295332</v>
      </c>
      <c r="G883" s="206">
        <v>531.19000000000005</v>
      </c>
      <c r="H883" s="132" t="s">
        <v>39</v>
      </c>
      <c r="I883" s="162" t="s">
        <v>93</v>
      </c>
      <c r="J883" s="156" t="s">
        <v>1167</v>
      </c>
    </row>
    <row r="884" spans="1:10" ht="15.75" x14ac:dyDescent="0.25">
      <c r="A884" s="116">
        <v>43228</v>
      </c>
      <c r="B884" s="131" t="s">
        <v>1103</v>
      </c>
      <c r="C884" s="125" t="s">
        <v>261</v>
      </c>
      <c r="D884" s="136" t="s">
        <v>34</v>
      </c>
      <c r="E884" s="304">
        <v>6000</v>
      </c>
      <c r="F884" s="205">
        <f t="shared" si="30"/>
        <v>11.295393362073833</v>
      </c>
      <c r="G884" s="206">
        <v>531.19000000000005</v>
      </c>
      <c r="H884" s="132" t="s">
        <v>39</v>
      </c>
      <c r="I884" s="162" t="s">
        <v>93</v>
      </c>
      <c r="J884" s="461" t="s">
        <v>1168</v>
      </c>
    </row>
    <row r="885" spans="1:10" ht="15.75" x14ac:dyDescent="0.25">
      <c r="A885" s="116">
        <v>43228</v>
      </c>
      <c r="B885" s="131" t="s">
        <v>929</v>
      </c>
      <c r="C885" s="125" t="s">
        <v>225</v>
      </c>
      <c r="D885" s="136" t="s">
        <v>34</v>
      </c>
      <c r="E885" s="304">
        <v>15000</v>
      </c>
      <c r="F885" s="205">
        <f t="shared" si="30"/>
        <v>28.238483405184581</v>
      </c>
      <c r="G885" s="206">
        <v>531.19000000000005</v>
      </c>
      <c r="H885" s="132" t="s">
        <v>39</v>
      </c>
      <c r="I885" s="162" t="s">
        <v>93</v>
      </c>
      <c r="J885" s="462"/>
    </row>
    <row r="886" spans="1:10" ht="15.75" x14ac:dyDescent="0.25">
      <c r="A886" s="116">
        <v>43228</v>
      </c>
      <c r="B886" s="131" t="s">
        <v>1319</v>
      </c>
      <c r="C886" s="133" t="s">
        <v>261</v>
      </c>
      <c r="D886" s="136" t="s">
        <v>34</v>
      </c>
      <c r="E886" s="304">
        <v>3000</v>
      </c>
      <c r="F886" s="205">
        <f t="shared" si="30"/>
        <v>5.6476966810369165</v>
      </c>
      <c r="G886" s="206">
        <v>531.19000000000005</v>
      </c>
      <c r="H886" s="132" t="s">
        <v>166</v>
      </c>
      <c r="I886" s="162" t="s">
        <v>93</v>
      </c>
      <c r="J886" s="461" t="s">
        <v>1169</v>
      </c>
    </row>
    <row r="887" spans="1:10" ht="15.75" x14ac:dyDescent="0.25">
      <c r="A887" s="116">
        <v>43228</v>
      </c>
      <c r="B887" s="131" t="s">
        <v>929</v>
      </c>
      <c r="C887" s="133" t="s">
        <v>225</v>
      </c>
      <c r="D887" s="136" t="s">
        <v>34</v>
      </c>
      <c r="E887" s="304">
        <v>15000</v>
      </c>
      <c r="F887" s="205">
        <f t="shared" si="30"/>
        <v>28.238483405184581</v>
      </c>
      <c r="G887" s="206">
        <v>531.19000000000005</v>
      </c>
      <c r="H887" s="132" t="s">
        <v>166</v>
      </c>
      <c r="I887" s="162" t="s">
        <v>93</v>
      </c>
      <c r="J887" s="462"/>
    </row>
    <row r="888" spans="1:10" ht="15.75" x14ac:dyDescent="0.25">
      <c r="A888" s="116">
        <v>43228</v>
      </c>
      <c r="B888" s="131" t="s">
        <v>1097</v>
      </c>
      <c r="C888" s="133" t="s">
        <v>225</v>
      </c>
      <c r="D888" s="139" t="s">
        <v>34</v>
      </c>
      <c r="E888" s="304">
        <v>22000</v>
      </c>
      <c r="F888" s="205">
        <f t="shared" si="30"/>
        <v>41.416442327604052</v>
      </c>
      <c r="G888" s="206">
        <v>531.19000000000005</v>
      </c>
      <c r="H888" s="132" t="s">
        <v>166</v>
      </c>
      <c r="I888" s="162" t="s">
        <v>93</v>
      </c>
      <c r="J888" s="156" t="s">
        <v>1170</v>
      </c>
    </row>
    <row r="889" spans="1:10" ht="15.75" x14ac:dyDescent="0.25">
      <c r="A889" s="116">
        <v>43228</v>
      </c>
      <c r="B889" s="131" t="s">
        <v>1104</v>
      </c>
      <c r="C889" s="163" t="s">
        <v>261</v>
      </c>
      <c r="D889" s="139" t="s">
        <v>34</v>
      </c>
      <c r="E889" s="304">
        <v>5000</v>
      </c>
      <c r="F889" s="205">
        <f t="shared" si="30"/>
        <v>9.412827801728195</v>
      </c>
      <c r="G889" s="206">
        <v>531.19000000000005</v>
      </c>
      <c r="H889" s="132" t="s">
        <v>33</v>
      </c>
      <c r="I889" s="162" t="s">
        <v>93</v>
      </c>
      <c r="J889" s="156" t="s">
        <v>1171</v>
      </c>
    </row>
    <row r="890" spans="1:10" ht="15.75" x14ac:dyDescent="0.25">
      <c r="A890" s="116">
        <v>43228</v>
      </c>
      <c r="B890" s="131" t="s">
        <v>1099</v>
      </c>
      <c r="C890" s="163" t="s">
        <v>159</v>
      </c>
      <c r="D890" s="136" t="s">
        <v>3</v>
      </c>
      <c r="E890" s="304">
        <v>5000</v>
      </c>
      <c r="F890" s="205">
        <f t="shared" si="30"/>
        <v>9.412827801728195</v>
      </c>
      <c r="G890" s="206">
        <v>531.19000000000005</v>
      </c>
      <c r="H890" s="131" t="s">
        <v>1075</v>
      </c>
      <c r="I890" s="162" t="s">
        <v>93</v>
      </c>
      <c r="J890" s="156" t="s">
        <v>1172</v>
      </c>
    </row>
    <row r="891" spans="1:10" ht="15.75" x14ac:dyDescent="0.25">
      <c r="A891" s="116">
        <v>43229</v>
      </c>
      <c r="B891" s="131" t="s">
        <v>1100</v>
      </c>
      <c r="C891" s="163" t="s">
        <v>1313</v>
      </c>
      <c r="D891" s="138" t="s">
        <v>3</v>
      </c>
      <c r="E891" s="304">
        <v>12000</v>
      </c>
      <c r="F891" s="205">
        <f t="shared" si="30"/>
        <v>22.590786724147666</v>
      </c>
      <c r="G891" s="206">
        <v>531.19000000000005</v>
      </c>
      <c r="H891" s="131" t="s">
        <v>1075</v>
      </c>
      <c r="I891" s="162" t="s">
        <v>93</v>
      </c>
      <c r="J891" s="156" t="s">
        <v>1173</v>
      </c>
    </row>
    <row r="892" spans="1:10" ht="15.75" x14ac:dyDescent="0.25">
      <c r="A892" s="116">
        <v>43234</v>
      </c>
      <c r="B892" s="131" t="s">
        <v>1320</v>
      </c>
      <c r="C892" s="163" t="s">
        <v>159</v>
      </c>
      <c r="D892" s="138" t="s">
        <v>3</v>
      </c>
      <c r="E892" s="304">
        <v>3000</v>
      </c>
      <c r="F892" s="205">
        <f t="shared" si="30"/>
        <v>5.6476966810369165</v>
      </c>
      <c r="G892" s="206">
        <v>531.19000000000005</v>
      </c>
      <c r="H892" s="331" t="s">
        <v>169</v>
      </c>
      <c r="I892" s="162" t="s">
        <v>93</v>
      </c>
      <c r="J892" s="156" t="s">
        <v>1174</v>
      </c>
    </row>
    <row r="893" spans="1:10" ht="15.75" x14ac:dyDescent="0.25">
      <c r="A893" s="116">
        <v>43235</v>
      </c>
      <c r="B893" s="131" t="s">
        <v>1321</v>
      </c>
      <c r="C893" s="163" t="s">
        <v>163</v>
      </c>
      <c r="D893" s="138" t="s">
        <v>158</v>
      </c>
      <c r="E893" s="304">
        <v>3000</v>
      </c>
      <c r="F893" s="205">
        <f t="shared" si="30"/>
        <v>5.6476966810369165</v>
      </c>
      <c r="G893" s="206">
        <v>531.19000000000005</v>
      </c>
      <c r="H893" s="131" t="s">
        <v>168</v>
      </c>
      <c r="I893" s="162" t="s">
        <v>93</v>
      </c>
      <c r="J893" s="156" t="s">
        <v>1175</v>
      </c>
    </row>
    <row r="894" spans="1:10" ht="15.75" x14ac:dyDescent="0.25">
      <c r="A894" s="116">
        <v>43235</v>
      </c>
      <c r="B894" s="131" t="s">
        <v>1629</v>
      </c>
      <c r="C894" s="163" t="s">
        <v>249</v>
      </c>
      <c r="D894" s="138" t="s">
        <v>3</v>
      </c>
      <c r="E894" s="304">
        <v>89000</v>
      </c>
      <c r="F894" s="205">
        <f t="shared" si="30"/>
        <v>167.54833487076186</v>
      </c>
      <c r="G894" s="206">
        <v>531.19000000000005</v>
      </c>
      <c r="H894" s="331" t="s">
        <v>169</v>
      </c>
      <c r="I894" s="162" t="s">
        <v>93</v>
      </c>
      <c r="J894" s="156" t="s">
        <v>1176</v>
      </c>
    </row>
    <row r="895" spans="1:10" ht="15.75" x14ac:dyDescent="0.25">
      <c r="A895" s="116">
        <v>43236</v>
      </c>
      <c r="B895" s="131" t="s">
        <v>1109</v>
      </c>
      <c r="C895" s="163" t="s">
        <v>160</v>
      </c>
      <c r="D895" s="136" t="s">
        <v>3</v>
      </c>
      <c r="E895" s="304">
        <v>7500</v>
      </c>
      <c r="F895" s="205">
        <f t="shared" si="30"/>
        <v>14.119241702592291</v>
      </c>
      <c r="G895" s="206">
        <v>531.19000000000005</v>
      </c>
      <c r="H895" s="331" t="s">
        <v>169</v>
      </c>
      <c r="I895" s="162" t="s">
        <v>93</v>
      </c>
      <c r="J895" s="156" t="s">
        <v>1177</v>
      </c>
    </row>
    <row r="896" spans="1:10" ht="15.75" x14ac:dyDescent="0.25">
      <c r="A896" s="116">
        <v>43236</v>
      </c>
      <c r="B896" s="131" t="s">
        <v>1329</v>
      </c>
      <c r="C896" s="131" t="s">
        <v>261</v>
      </c>
      <c r="D896" s="136" t="s">
        <v>34</v>
      </c>
      <c r="E896" s="304">
        <v>5000</v>
      </c>
      <c r="F896" s="205">
        <f t="shared" si="30"/>
        <v>9.412827801728195</v>
      </c>
      <c r="G896" s="206">
        <v>531.19000000000005</v>
      </c>
      <c r="H896" s="132" t="s">
        <v>41</v>
      </c>
      <c r="I896" s="162" t="s">
        <v>93</v>
      </c>
      <c r="J896" s="156" t="s">
        <v>1180</v>
      </c>
    </row>
    <row r="897" spans="1:10" ht="15.75" x14ac:dyDescent="0.25">
      <c r="A897" s="116">
        <v>43236</v>
      </c>
      <c r="B897" s="131" t="s">
        <v>1114</v>
      </c>
      <c r="C897" s="131" t="s">
        <v>261</v>
      </c>
      <c r="D897" s="136" t="s">
        <v>34</v>
      </c>
      <c r="E897" s="304">
        <v>3500</v>
      </c>
      <c r="F897" s="205">
        <f t="shared" si="30"/>
        <v>6.5889794612097363</v>
      </c>
      <c r="G897" s="206">
        <v>531.19000000000005</v>
      </c>
      <c r="H897" s="132" t="s">
        <v>39</v>
      </c>
      <c r="I897" s="162" t="s">
        <v>93</v>
      </c>
      <c r="J897" s="156" t="s">
        <v>1181</v>
      </c>
    </row>
    <row r="898" spans="1:10" ht="15.75" x14ac:dyDescent="0.25">
      <c r="A898" s="116">
        <v>43236</v>
      </c>
      <c r="B898" s="131" t="s">
        <v>1212</v>
      </c>
      <c r="C898" s="131" t="s">
        <v>261</v>
      </c>
      <c r="D898" s="136" t="s">
        <v>34</v>
      </c>
      <c r="E898" s="304">
        <v>4000</v>
      </c>
      <c r="F898" s="205">
        <f t="shared" si="30"/>
        <v>7.5302622413825553</v>
      </c>
      <c r="G898" s="206">
        <v>531.19000000000005</v>
      </c>
      <c r="H898" s="132" t="s">
        <v>33</v>
      </c>
      <c r="I898" s="162" t="s">
        <v>93</v>
      </c>
      <c r="J898" s="156" t="s">
        <v>1182</v>
      </c>
    </row>
    <row r="899" spans="1:10" ht="15.75" x14ac:dyDescent="0.25">
      <c r="A899" s="116">
        <v>43238</v>
      </c>
      <c r="B899" s="115" t="s">
        <v>1116</v>
      </c>
      <c r="C899" s="133" t="s">
        <v>180</v>
      </c>
      <c r="D899" s="136" t="s">
        <v>3</v>
      </c>
      <c r="E899" s="416">
        <v>107000</v>
      </c>
      <c r="F899" s="205">
        <f t="shared" si="30"/>
        <v>201.43451495698335</v>
      </c>
      <c r="G899" s="206">
        <v>531.19000000000005</v>
      </c>
      <c r="H899" s="331" t="s">
        <v>169</v>
      </c>
      <c r="I899" s="162" t="s">
        <v>93</v>
      </c>
      <c r="J899" s="156" t="s">
        <v>1183</v>
      </c>
    </row>
    <row r="900" spans="1:10" ht="15.75" x14ac:dyDescent="0.25">
      <c r="A900" s="116">
        <v>43243</v>
      </c>
      <c r="B900" s="131" t="s">
        <v>1115</v>
      </c>
      <c r="C900" s="131" t="s">
        <v>1313</v>
      </c>
      <c r="D900" s="136" t="s">
        <v>3</v>
      </c>
      <c r="E900" s="304">
        <v>9000</v>
      </c>
      <c r="F900" s="205">
        <f t="shared" si="30"/>
        <v>16.94309004311075</v>
      </c>
      <c r="G900" s="206">
        <v>531.19000000000005</v>
      </c>
      <c r="H900" s="132" t="s">
        <v>41</v>
      </c>
      <c r="I900" s="162" t="s">
        <v>93</v>
      </c>
      <c r="J900" s="156" t="s">
        <v>1185</v>
      </c>
    </row>
    <row r="901" spans="1:10" ht="15.75" x14ac:dyDescent="0.25">
      <c r="A901" s="317">
        <v>43244</v>
      </c>
      <c r="B901" s="165" t="s">
        <v>1123</v>
      </c>
      <c r="C901" s="131" t="s">
        <v>160</v>
      </c>
      <c r="D901" s="136" t="s">
        <v>34</v>
      </c>
      <c r="E901" s="379">
        <v>120000</v>
      </c>
      <c r="F901" s="205">
        <f t="shared" si="30"/>
        <v>225.90786724147665</v>
      </c>
      <c r="G901" s="206">
        <v>531.19000000000005</v>
      </c>
      <c r="H901" s="132" t="s">
        <v>1251</v>
      </c>
      <c r="I901" s="162" t="s">
        <v>93</v>
      </c>
      <c r="J901" s="415" t="s">
        <v>1230</v>
      </c>
    </row>
    <row r="902" spans="1:10" ht="15.75" x14ac:dyDescent="0.25">
      <c r="A902" s="317">
        <v>43244</v>
      </c>
      <c r="B902" s="165" t="s">
        <v>1124</v>
      </c>
      <c r="C902" s="131" t="s">
        <v>160</v>
      </c>
      <c r="D902" s="136" t="s">
        <v>34</v>
      </c>
      <c r="E902" s="379">
        <v>120000</v>
      </c>
      <c r="F902" s="205">
        <f t="shared" si="30"/>
        <v>225.90786724147665</v>
      </c>
      <c r="G902" s="206">
        <v>531.19000000000005</v>
      </c>
      <c r="H902" s="132" t="s">
        <v>1251</v>
      </c>
      <c r="I902" s="162" t="s">
        <v>93</v>
      </c>
      <c r="J902" s="415" t="s">
        <v>1231</v>
      </c>
    </row>
    <row r="903" spans="1:10" ht="15.75" x14ac:dyDescent="0.25">
      <c r="A903" s="317">
        <v>43244</v>
      </c>
      <c r="B903" s="165" t="s">
        <v>1125</v>
      </c>
      <c r="C903" s="131" t="s">
        <v>160</v>
      </c>
      <c r="D903" s="136" t="s">
        <v>34</v>
      </c>
      <c r="E903" s="379">
        <v>120000</v>
      </c>
      <c r="F903" s="205">
        <f t="shared" si="30"/>
        <v>225.90786724147665</v>
      </c>
      <c r="G903" s="206">
        <v>531.19000000000005</v>
      </c>
      <c r="H903" s="132" t="s">
        <v>1251</v>
      </c>
      <c r="I903" s="162" t="s">
        <v>93</v>
      </c>
      <c r="J903" s="415" t="s">
        <v>1232</v>
      </c>
    </row>
    <row r="904" spans="1:10" ht="15.75" x14ac:dyDescent="0.25">
      <c r="A904" s="317">
        <v>43244</v>
      </c>
      <c r="B904" s="165" t="s">
        <v>1126</v>
      </c>
      <c r="C904" s="131" t="s">
        <v>160</v>
      </c>
      <c r="D904" s="136" t="s">
        <v>34</v>
      </c>
      <c r="E904" s="379">
        <v>120000</v>
      </c>
      <c r="F904" s="205">
        <f t="shared" si="30"/>
        <v>225.90786724147665</v>
      </c>
      <c r="G904" s="206">
        <v>531.19000000000005</v>
      </c>
      <c r="H904" s="132" t="s">
        <v>1251</v>
      </c>
      <c r="I904" s="162" t="s">
        <v>93</v>
      </c>
      <c r="J904" s="415" t="s">
        <v>1233</v>
      </c>
    </row>
    <row r="905" spans="1:10" ht="15.75" x14ac:dyDescent="0.25">
      <c r="A905" s="317">
        <v>43244</v>
      </c>
      <c r="B905" s="165" t="s">
        <v>1127</v>
      </c>
      <c r="C905" s="131" t="s">
        <v>160</v>
      </c>
      <c r="D905" s="136" t="s">
        <v>34</v>
      </c>
      <c r="E905" s="379">
        <v>120000</v>
      </c>
      <c r="F905" s="205">
        <f t="shared" si="30"/>
        <v>225.90786724147665</v>
      </c>
      <c r="G905" s="206">
        <v>531.19000000000005</v>
      </c>
      <c r="H905" s="132" t="s">
        <v>1251</v>
      </c>
      <c r="I905" s="162" t="s">
        <v>93</v>
      </c>
      <c r="J905" s="415" t="s">
        <v>1234</v>
      </c>
    </row>
    <row r="906" spans="1:10" ht="15.75" x14ac:dyDescent="0.25">
      <c r="A906" s="317">
        <v>43244</v>
      </c>
      <c r="B906" s="165" t="s">
        <v>1117</v>
      </c>
      <c r="C906" s="131" t="s">
        <v>160</v>
      </c>
      <c r="D906" s="136" t="s">
        <v>158</v>
      </c>
      <c r="E906" s="379">
        <v>240000</v>
      </c>
      <c r="F906" s="205">
        <f t="shared" si="30"/>
        <v>451.8157344829533</v>
      </c>
      <c r="G906" s="206">
        <v>531.19000000000005</v>
      </c>
      <c r="H906" s="132" t="s">
        <v>1251</v>
      </c>
      <c r="I906" s="162" t="s">
        <v>93</v>
      </c>
      <c r="J906" s="415" t="s">
        <v>1235</v>
      </c>
    </row>
    <row r="907" spans="1:10" ht="15.75" x14ac:dyDescent="0.25">
      <c r="A907" s="317">
        <v>43244</v>
      </c>
      <c r="B907" s="165" t="s">
        <v>1118</v>
      </c>
      <c r="C907" s="131" t="s">
        <v>160</v>
      </c>
      <c r="D907" s="136" t="s">
        <v>158</v>
      </c>
      <c r="E907" s="379">
        <v>220000</v>
      </c>
      <c r="F907" s="205">
        <f t="shared" si="30"/>
        <v>414.16442327604057</v>
      </c>
      <c r="G907" s="206">
        <v>531.19000000000005</v>
      </c>
      <c r="H907" s="132" t="s">
        <v>1251</v>
      </c>
      <c r="I907" s="162" t="s">
        <v>93</v>
      </c>
      <c r="J907" s="415" t="s">
        <v>1236</v>
      </c>
    </row>
    <row r="908" spans="1:10" ht="15.75" x14ac:dyDescent="0.25">
      <c r="A908" s="317">
        <v>43244</v>
      </c>
      <c r="B908" s="165" t="s">
        <v>1119</v>
      </c>
      <c r="C908" s="131" t="s">
        <v>160</v>
      </c>
      <c r="D908" s="136" t="s">
        <v>158</v>
      </c>
      <c r="E908" s="318">
        <v>220000</v>
      </c>
      <c r="F908" s="205">
        <f t="shared" si="30"/>
        <v>414.16442327604057</v>
      </c>
      <c r="G908" s="206">
        <v>531.19000000000005</v>
      </c>
      <c r="H908" s="132" t="s">
        <v>1251</v>
      </c>
      <c r="I908" s="162" t="s">
        <v>93</v>
      </c>
      <c r="J908" s="415" t="s">
        <v>1237</v>
      </c>
    </row>
    <row r="909" spans="1:10" ht="15.75" x14ac:dyDescent="0.25">
      <c r="A909" s="317">
        <v>43244</v>
      </c>
      <c r="B909" s="166" t="s">
        <v>1120</v>
      </c>
      <c r="C909" s="131" t="s">
        <v>160</v>
      </c>
      <c r="D909" s="136" t="s">
        <v>3</v>
      </c>
      <c r="E909" s="318">
        <v>220000</v>
      </c>
      <c r="F909" s="205">
        <f t="shared" si="30"/>
        <v>414.16442327604057</v>
      </c>
      <c r="G909" s="206">
        <v>531.19000000000005</v>
      </c>
      <c r="H909" s="132" t="s">
        <v>1251</v>
      </c>
      <c r="I909" s="162" t="s">
        <v>93</v>
      </c>
      <c r="J909" s="415" t="s">
        <v>1238</v>
      </c>
    </row>
    <row r="910" spans="1:10" ht="15.75" x14ac:dyDescent="0.25">
      <c r="A910" s="317">
        <v>43244</v>
      </c>
      <c r="B910" s="165" t="s">
        <v>1121</v>
      </c>
      <c r="C910" s="131" t="s">
        <v>160</v>
      </c>
      <c r="D910" s="136" t="s">
        <v>25</v>
      </c>
      <c r="E910" s="318">
        <v>1200000</v>
      </c>
      <c r="F910" s="205">
        <f t="shared" si="30"/>
        <v>2259.0786724147665</v>
      </c>
      <c r="G910" s="206">
        <v>531.19000000000005</v>
      </c>
      <c r="H910" s="132" t="s">
        <v>1251</v>
      </c>
      <c r="I910" s="162" t="s">
        <v>93</v>
      </c>
      <c r="J910" s="415" t="s">
        <v>1239</v>
      </c>
    </row>
    <row r="911" spans="1:10" ht="15.75" x14ac:dyDescent="0.25">
      <c r="A911" s="116">
        <v>43245</v>
      </c>
      <c r="B911" s="131" t="s">
        <v>1330</v>
      </c>
      <c r="C911" s="131" t="s">
        <v>180</v>
      </c>
      <c r="D911" s="136" t="s">
        <v>3</v>
      </c>
      <c r="E911" s="304">
        <v>1000</v>
      </c>
      <c r="F911" s="205">
        <f t="shared" si="30"/>
        <v>1.8825655603456388</v>
      </c>
      <c r="G911" s="206">
        <v>531.19000000000005</v>
      </c>
      <c r="H911" s="132" t="s">
        <v>41</v>
      </c>
      <c r="I911" s="162" t="s">
        <v>93</v>
      </c>
      <c r="J911" s="156" t="s">
        <v>1186</v>
      </c>
    </row>
    <row r="912" spans="1:10" ht="15.75" x14ac:dyDescent="0.25">
      <c r="A912" s="116">
        <v>43245</v>
      </c>
      <c r="B912" s="131" t="s">
        <v>1133</v>
      </c>
      <c r="C912" s="133" t="s">
        <v>160</v>
      </c>
      <c r="D912" s="136" t="s">
        <v>25</v>
      </c>
      <c r="E912" s="304">
        <v>1100000</v>
      </c>
      <c r="F912" s="205">
        <f t="shared" si="30"/>
        <v>2070.8221163802027</v>
      </c>
      <c r="G912" s="206">
        <v>531.19000000000005</v>
      </c>
      <c r="H912" s="331" t="s">
        <v>1073</v>
      </c>
      <c r="I912" s="162" t="s">
        <v>93</v>
      </c>
      <c r="J912" s="156" t="s">
        <v>1188</v>
      </c>
    </row>
    <row r="913" spans="1:10" ht="15.75" x14ac:dyDescent="0.25">
      <c r="A913" s="116">
        <v>43250</v>
      </c>
      <c r="B913" s="131" t="s">
        <v>1137</v>
      </c>
      <c r="C913" s="133" t="s">
        <v>261</v>
      </c>
      <c r="D913" s="138" t="s">
        <v>34</v>
      </c>
      <c r="E913" s="304">
        <v>1000</v>
      </c>
      <c r="F913" s="205">
        <f t="shared" si="30"/>
        <v>1.8825655603456388</v>
      </c>
      <c r="G913" s="206">
        <v>531.19000000000005</v>
      </c>
      <c r="H913" s="132" t="s">
        <v>33</v>
      </c>
      <c r="I913" s="162" t="s">
        <v>93</v>
      </c>
      <c r="J913" s="156" t="s">
        <v>1192</v>
      </c>
    </row>
    <row r="914" spans="1:10" ht="15.75" x14ac:dyDescent="0.25">
      <c r="A914" s="116">
        <v>43250</v>
      </c>
      <c r="B914" s="131" t="s">
        <v>1138</v>
      </c>
      <c r="C914" s="133" t="s">
        <v>261</v>
      </c>
      <c r="D914" s="138" t="s">
        <v>34</v>
      </c>
      <c r="E914" s="304">
        <v>2500</v>
      </c>
      <c r="F914" s="205">
        <f t="shared" si="30"/>
        <v>4.7064139008640975</v>
      </c>
      <c r="G914" s="206">
        <v>531.19000000000005</v>
      </c>
      <c r="H914" s="132" t="s">
        <v>33</v>
      </c>
      <c r="I914" s="162" t="s">
        <v>93</v>
      </c>
      <c r="J914" s="156" t="s">
        <v>1193</v>
      </c>
    </row>
    <row r="915" spans="1:10" ht="15.75" x14ac:dyDescent="0.25">
      <c r="A915" s="116">
        <v>43250</v>
      </c>
      <c r="B915" s="131" t="s">
        <v>1136</v>
      </c>
      <c r="C915" s="133" t="s">
        <v>261</v>
      </c>
      <c r="D915" s="138" t="s">
        <v>34</v>
      </c>
      <c r="E915" s="304">
        <v>1000</v>
      </c>
      <c r="F915" s="205">
        <f t="shared" si="30"/>
        <v>1.8825655603456388</v>
      </c>
      <c r="G915" s="206">
        <v>531.19000000000005</v>
      </c>
      <c r="H915" s="132" t="s">
        <v>39</v>
      </c>
      <c r="I915" s="162" t="s">
        <v>93</v>
      </c>
      <c r="J915" s="156" t="s">
        <v>1194</v>
      </c>
    </row>
    <row r="916" spans="1:10" ht="15.75" x14ac:dyDescent="0.25">
      <c r="A916" s="116">
        <v>43250</v>
      </c>
      <c r="B916" s="131" t="s">
        <v>1135</v>
      </c>
      <c r="C916" s="133" t="s">
        <v>261</v>
      </c>
      <c r="D916" s="138" t="s">
        <v>34</v>
      </c>
      <c r="E916" s="304">
        <v>1000</v>
      </c>
      <c r="F916" s="205">
        <f t="shared" si="30"/>
        <v>1.8825655603456388</v>
      </c>
      <c r="G916" s="206">
        <v>531.19000000000005</v>
      </c>
      <c r="H916" s="132" t="s">
        <v>39</v>
      </c>
      <c r="I916" s="162" t="s">
        <v>93</v>
      </c>
      <c r="J916" s="156" t="s">
        <v>1195</v>
      </c>
    </row>
    <row r="917" spans="1:10" ht="15.75" x14ac:dyDescent="0.25">
      <c r="A917" s="116">
        <v>43250</v>
      </c>
      <c r="B917" s="131" t="s">
        <v>1139</v>
      </c>
      <c r="C917" s="133" t="s">
        <v>261</v>
      </c>
      <c r="D917" s="138" t="s">
        <v>34</v>
      </c>
      <c r="E917" s="304">
        <v>2000</v>
      </c>
      <c r="F917" s="205">
        <f t="shared" si="30"/>
        <v>3.7651311206912776</v>
      </c>
      <c r="G917" s="206">
        <v>531.19000000000005</v>
      </c>
      <c r="H917" s="132" t="s">
        <v>41</v>
      </c>
      <c r="I917" s="162" t="s">
        <v>93</v>
      </c>
      <c r="J917" s="156" t="s">
        <v>1196</v>
      </c>
    </row>
    <row r="918" spans="1:10" ht="15.75" x14ac:dyDescent="0.25">
      <c r="A918" s="116">
        <v>43250</v>
      </c>
      <c r="B918" s="131" t="s">
        <v>1140</v>
      </c>
      <c r="C918" s="133" t="s">
        <v>261</v>
      </c>
      <c r="D918" s="138" t="s">
        <v>34</v>
      </c>
      <c r="E918" s="304">
        <v>2000</v>
      </c>
      <c r="F918" s="205">
        <f t="shared" si="30"/>
        <v>3.7651311206912776</v>
      </c>
      <c r="G918" s="206">
        <v>531.19000000000005</v>
      </c>
      <c r="H918" s="132" t="s">
        <v>41</v>
      </c>
      <c r="I918" s="162" t="s">
        <v>93</v>
      </c>
      <c r="J918" s="156" t="s">
        <v>1197</v>
      </c>
    </row>
    <row r="919" spans="1:10" ht="15.75" x14ac:dyDescent="0.25">
      <c r="A919" s="116">
        <v>43250</v>
      </c>
      <c r="B919" s="166" t="s">
        <v>1630</v>
      </c>
      <c r="C919" s="133" t="s">
        <v>160</v>
      </c>
      <c r="D919" s="138" t="s">
        <v>3</v>
      </c>
      <c r="E919" s="318">
        <v>5000000</v>
      </c>
      <c r="F919" s="205">
        <f t="shared" si="30"/>
        <v>9412.8278017281937</v>
      </c>
      <c r="G919" s="206">
        <v>531.19000000000005</v>
      </c>
      <c r="H919" s="132" t="s">
        <v>1251</v>
      </c>
      <c r="I919" s="162" t="s">
        <v>93</v>
      </c>
      <c r="J919" s="415" t="s">
        <v>1241</v>
      </c>
    </row>
    <row r="920" spans="1:10" ht="15.75" x14ac:dyDescent="0.25">
      <c r="A920" s="426">
        <v>43251</v>
      </c>
      <c r="B920" s="166" t="s">
        <v>1222</v>
      </c>
      <c r="C920" s="131" t="s">
        <v>157</v>
      </c>
      <c r="D920" s="138" t="s">
        <v>3</v>
      </c>
      <c r="E920" s="164">
        <v>15795</v>
      </c>
      <c r="F920" s="205">
        <f t="shared" si="30"/>
        <v>29.735123025659366</v>
      </c>
      <c r="G920" s="206">
        <v>531.19000000000005</v>
      </c>
      <c r="H920" s="132" t="s">
        <v>162</v>
      </c>
      <c r="I920" s="162" t="s">
        <v>93</v>
      </c>
      <c r="J920" s="195" t="s">
        <v>1225</v>
      </c>
    </row>
    <row r="921" spans="1:10" ht="15.75" x14ac:dyDescent="0.25">
      <c r="A921" s="116">
        <v>43251</v>
      </c>
      <c r="B921" s="166" t="s">
        <v>1215</v>
      </c>
      <c r="C921" s="133" t="s">
        <v>157</v>
      </c>
      <c r="D921" s="138" t="s">
        <v>3</v>
      </c>
      <c r="E921" s="318">
        <v>18570</v>
      </c>
      <c r="F921" s="205">
        <f t="shared" ref="F921:F984" si="31">E921/G921</f>
        <v>34.959242455618515</v>
      </c>
      <c r="G921" s="206">
        <v>531.19000000000005</v>
      </c>
      <c r="H921" s="132" t="s">
        <v>1251</v>
      </c>
      <c r="I921" s="162" t="s">
        <v>93</v>
      </c>
      <c r="J921" s="415" t="s">
        <v>1242</v>
      </c>
    </row>
    <row r="922" spans="1:10" ht="15.75" x14ac:dyDescent="0.25">
      <c r="A922" s="116">
        <v>43251</v>
      </c>
      <c r="B922" s="131" t="s">
        <v>1331</v>
      </c>
      <c r="C922" s="120" t="s">
        <v>1313</v>
      </c>
      <c r="D922" s="140" t="s">
        <v>3</v>
      </c>
      <c r="E922" s="304">
        <v>10000</v>
      </c>
      <c r="F922" s="205">
        <f t="shared" si="31"/>
        <v>18.82565560345639</v>
      </c>
      <c r="G922" s="206">
        <v>531.19000000000005</v>
      </c>
      <c r="H922" s="132" t="s">
        <v>1072</v>
      </c>
      <c r="I922" s="162" t="s">
        <v>93</v>
      </c>
      <c r="J922" s="156" t="s">
        <v>1198</v>
      </c>
    </row>
    <row r="923" spans="1:10" ht="15.75" x14ac:dyDescent="0.25">
      <c r="A923" s="158">
        <v>43224</v>
      </c>
      <c r="B923" s="343" t="s">
        <v>1253</v>
      </c>
      <c r="C923" s="131" t="s">
        <v>163</v>
      </c>
      <c r="D923" s="138" t="s">
        <v>34</v>
      </c>
      <c r="E923" s="205">
        <v>14000</v>
      </c>
      <c r="F923" s="205">
        <f t="shared" si="31"/>
        <v>26.355917844838945</v>
      </c>
      <c r="G923" s="206">
        <v>531.19000000000005</v>
      </c>
      <c r="H923" s="394" t="s">
        <v>166</v>
      </c>
      <c r="I923" s="162" t="s">
        <v>93</v>
      </c>
      <c r="J923" s="450" t="s">
        <v>1199</v>
      </c>
    </row>
    <row r="924" spans="1:10" ht="15.75" x14ac:dyDescent="0.25">
      <c r="A924" s="158">
        <v>43228</v>
      </c>
      <c r="B924" s="343" t="s">
        <v>1254</v>
      </c>
      <c r="C924" s="131" t="s">
        <v>163</v>
      </c>
      <c r="D924" s="138" t="s">
        <v>34</v>
      </c>
      <c r="E924" s="205">
        <v>20000</v>
      </c>
      <c r="F924" s="205">
        <f t="shared" si="31"/>
        <v>37.65131120691278</v>
      </c>
      <c r="G924" s="206">
        <v>531.19000000000005</v>
      </c>
      <c r="H924" s="394" t="s">
        <v>166</v>
      </c>
      <c r="I924" s="162" t="s">
        <v>93</v>
      </c>
      <c r="J924" s="451"/>
    </row>
    <row r="925" spans="1:10" ht="15.75" x14ac:dyDescent="0.25">
      <c r="A925" s="116">
        <v>43228</v>
      </c>
      <c r="B925" s="131" t="s">
        <v>1255</v>
      </c>
      <c r="C925" s="131" t="s">
        <v>163</v>
      </c>
      <c r="D925" s="138" t="s">
        <v>34</v>
      </c>
      <c r="E925" s="304">
        <v>23500</v>
      </c>
      <c r="F925" s="205">
        <f t="shared" si="31"/>
        <v>44.240290668122512</v>
      </c>
      <c r="G925" s="206">
        <v>531.19000000000005</v>
      </c>
      <c r="H925" s="132" t="s">
        <v>166</v>
      </c>
      <c r="I925" s="162" t="s">
        <v>93</v>
      </c>
      <c r="J925" s="451"/>
    </row>
    <row r="926" spans="1:10" ht="15.75" x14ac:dyDescent="0.25">
      <c r="A926" s="116">
        <v>43236</v>
      </c>
      <c r="B926" s="131" t="s">
        <v>1256</v>
      </c>
      <c r="C926" s="131" t="s">
        <v>163</v>
      </c>
      <c r="D926" s="138" t="s">
        <v>34</v>
      </c>
      <c r="E926" s="427">
        <v>15000</v>
      </c>
      <c r="F926" s="205">
        <f t="shared" si="31"/>
        <v>28.238483405184581</v>
      </c>
      <c r="G926" s="206">
        <v>531.19000000000005</v>
      </c>
      <c r="H926" s="132" t="s">
        <v>166</v>
      </c>
      <c r="I926" s="162" t="s">
        <v>93</v>
      </c>
      <c r="J926" s="451"/>
    </row>
    <row r="927" spans="1:10" ht="15.75" x14ac:dyDescent="0.25">
      <c r="A927" s="116">
        <v>43250</v>
      </c>
      <c r="B927" s="131" t="s">
        <v>1257</v>
      </c>
      <c r="C927" s="131" t="s">
        <v>163</v>
      </c>
      <c r="D927" s="138" t="s">
        <v>34</v>
      </c>
      <c r="E927" s="304">
        <v>5000</v>
      </c>
      <c r="F927" s="205">
        <f t="shared" si="31"/>
        <v>9.412827801728195</v>
      </c>
      <c r="G927" s="206">
        <v>531.19000000000005</v>
      </c>
      <c r="H927" s="132" t="s">
        <v>166</v>
      </c>
      <c r="I927" s="162" t="s">
        <v>93</v>
      </c>
      <c r="J927" s="451"/>
    </row>
    <row r="928" spans="1:10" ht="15.75" x14ac:dyDescent="0.25">
      <c r="A928" s="116">
        <v>43250</v>
      </c>
      <c r="B928" s="131" t="s">
        <v>1258</v>
      </c>
      <c r="C928" s="131" t="s">
        <v>163</v>
      </c>
      <c r="D928" s="138" t="s">
        <v>34</v>
      </c>
      <c r="E928" s="304">
        <v>6000</v>
      </c>
      <c r="F928" s="205">
        <f t="shared" si="31"/>
        <v>11.295393362073833</v>
      </c>
      <c r="G928" s="206">
        <v>531.19000000000005</v>
      </c>
      <c r="H928" s="132" t="s">
        <v>166</v>
      </c>
      <c r="I928" s="162" t="s">
        <v>93</v>
      </c>
      <c r="J928" s="452"/>
    </row>
    <row r="929" spans="1:10" ht="15.75" x14ac:dyDescent="0.25">
      <c r="A929" s="158">
        <v>43223</v>
      </c>
      <c r="B929" s="343" t="s">
        <v>1259</v>
      </c>
      <c r="C929" s="131" t="s">
        <v>163</v>
      </c>
      <c r="D929" s="138" t="s">
        <v>34</v>
      </c>
      <c r="E929" s="205">
        <v>11000</v>
      </c>
      <c r="F929" s="205">
        <f t="shared" si="31"/>
        <v>20.708221163802026</v>
      </c>
      <c r="G929" s="206">
        <v>531.19000000000005</v>
      </c>
      <c r="H929" s="394" t="s">
        <v>33</v>
      </c>
      <c r="I929" s="162" t="s">
        <v>93</v>
      </c>
      <c r="J929" s="450" t="s">
        <v>1200</v>
      </c>
    </row>
    <row r="930" spans="1:10" ht="15.75" x14ac:dyDescent="0.25">
      <c r="A930" s="158">
        <v>43224</v>
      </c>
      <c r="B930" s="343" t="s">
        <v>1260</v>
      </c>
      <c r="C930" s="131" t="s">
        <v>163</v>
      </c>
      <c r="D930" s="138" t="s">
        <v>34</v>
      </c>
      <c r="E930" s="205">
        <v>17000</v>
      </c>
      <c r="F930" s="205">
        <f t="shared" si="31"/>
        <v>32.003614525875861</v>
      </c>
      <c r="G930" s="206">
        <v>531.19000000000005</v>
      </c>
      <c r="H930" s="394" t="s">
        <v>33</v>
      </c>
      <c r="I930" s="162" t="s">
        <v>93</v>
      </c>
      <c r="J930" s="451"/>
    </row>
    <row r="931" spans="1:10" ht="15.75" x14ac:dyDescent="0.25">
      <c r="A931" s="158">
        <v>43228</v>
      </c>
      <c r="B931" s="343" t="s">
        <v>1254</v>
      </c>
      <c r="C931" s="131" t="s">
        <v>163</v>
      </c>
      <c r="D931" s="138" t="s">
        <v>34</v>
      </c>
      <c r="E931" s="205">
        <v>20000</v>
      </c>
      <c r="F931" s="205">
        <f t="shared" si="31"/>
        <v>37.65131120691278</v>
      </c>
      <c r="G931" s="206">
        <v>531.19000000000005</v>
      </c>
      <c r="H931" s="394" t="s">
        <v>33</v>
      </c>
      <c r="I931" s="162" t="s">
        <v>93</v>
      </c>
      <c r="J931" s="451"/>
    </row>
    <row r="932" spans="1:10" ht="15.75" x14ac:dyDescent="0.25">
      <c r="A932" s="116">
        <v>43228</v>
      </c>
      <c r="B932" s="131" t="s">
        <v>1261</v>
      </c>
      <c r="C932" s="131" t="s">
        <v>163</v>
      </c>
      <c r="D932" s="138" t="s">
        <v>34</v>
      </c>
      <c r="E932" s="304">
        <v>14000</v>
      </c>
      <c r="F932" s="205">
        <f t="shared" si="31"/>
        <v>26.355917844838945</v>
      </c>
      <c r="G932" s="206">
        <v>531.19000000000005</v>
      </c>
      <c r="H932" s="131" t="s">
        <v>33</v>
      </c>
      <c r="I932" s="162" t="s">
        <v>93</v>
      </c>
      <c r="J932" s="451"/>
    </row>
    <row r="933" spans="1:10" ht="15.75" x14ac:dyDescent="0.25">
      <c r="A933" s="116">
        <v>43236</v>
      </c>
      <c r="B933" s="131" t="s">
        <v>1262</v>
      </c>
      <c r="C933" s="131" t="s">
        <v>163</v>
      </c>
      <c r="D933" s="138" t="s">
        <v>34</v>
      </c>
      <c r="E933" s="304">
        <v>16000</v>
      </c>
      <c r="F933" s="205">
        <f t="shared" si="31"/>
        <v>30.121048965530221</v>
      </c>
      <c r="G933" s="206">
        <v>531.19000000000005</v>
      </c>
      <c r="H933" s="132" t="s">
        <v>33</v>
      </c>
      <c r="I933" s="162" t="s">
        <v>93</v>
      </c>
      <c r="J933" s="451"/>
    </row>
    <row r="934" spans="1:10" ht="15.75" x14ac:dyDescent="0.25">
      <c r="A934" s="116">
        <v>43250</v>
      </c>
      <c r="B934" s="131" t="s">
        <v>1263</v>
      </c>
      <c r="C934" s="131" t="s">
        <v>163</v>
      </c>
      <c r="D934" s="138" t="s">
        <v>34</v>
      </c>
      <c r="E934" s="304">
        <v>8200</v>
      </c>
      <c r="F934" s="205">
        <f t="shared" si="31"/>
        <v>15.437037594834239</v>
      </c>
      <c r="G934" s="206">
        <v>531.19000000000005</v>
      </c>
      <c r="H934" s="132" t="s">
        <v>33</v>
      </c>
      <c r="I934" s="162" t="s">
        <v>93</v>
      </c>
      <c r="J934" s="451"/>
    </row>
    <row r="935" spans="1:10" ht="15.75" x14ac:dyDescent="0.25">
      <c r="A935" s="116">
        <v>43250</v>
      </c>
      <c r="B935" s="131" t="s">
        <v>1264</v>
      </c>
      <c r="C935" s="131" t="s">
        <v>163</v>
      </c>
      <c r="D935" s="138" t="s">
        <v>34</v>
      </c>
      <c r="E935" s="304">
        <v>6750</v>
      </c>
      <c r="F935" s="205">
        <f t="shared" si="31"/>
        <v>12.707317532333063</v>
      </c>
      <c r="G935" s="206">
        <v>531.19000000000005</v>
      </c>
      <c r="H935" s="132" t="s">
        <v>33</v>
      </c>
      <c r="I935" s="162" t="s">
        <v>93</v>
      </c>
      <c r="J935" s="452"/>
    </row>
    <row r="936" spans="1:10" ht="15.75" x14ac:dyDescent="0.25">
      <c r="A936" s="158">
        <v>43223</v>
      </c>
      <c r="B936" s="343" t="s">
        <v>1265</v>
      </c>
      <c r="C936" s="131" t="s">
        <v>163</v>
      </c>
      <c r="D936" s="138" t="s">
        <v>34</v>
      </c>
      <c r="E936" s="205">
        <v>5000</v>
      </c>
      <c r="F936" s="205">
        <f t="shared" si="31"/>
        <v>9.412827801728195</v>
      </c>
      <c r="G936" s="206">
        <v>531.19000000000005</v>
      </c>
      <c r="H936" s="394" t="s">
        <v>39</v>
      </c>
      <c r="I936" s="162" t="s">
        <v>93</v>
      </c>
      <c r="J936" s="450" t="s">
        <v>1201</v>
      </c>
    </row>
    <row r="937" spans="1:10" ht="15.75" x14ac:dyDescent="0.25">
      <c r="A937" s="158">
        <v>43224</v>
      </c>
      <c r="B937" s="343" t="s">
        <v>1266</v>
      </c>
      <c r="C937" s="131" t="s">
        <v>163</v>
      </c>
      <c r="D937" s="138" t="s">
        <v>34</v>
      </c>
      <c r="E937" s="205">
        <v>12500</v>
      </c>
      <c r="F937" s="205">
        <f t="shared" si="31"/>
        <v>23.532069504320486</v>
      </c>
      <c r="G937" s="206">
        <v>531.19000000000005</v>
      </c>
      <c r="H937" s="117" t="s">
        <v>39</v>
      </c>
      <c r="I937" s="162" t="s">
        <v>93</v>
      </c>
      <c r="J937" s="451"/>
    </row>
    <row r="938" spans="1:10" ht="15.75" x14ac:dyDescent="0.25">
      <c r="A938" s="158">
        <v>43228</v>
      </c>
      <c r="B938" s="343" t="s">
        <v>1254</v>
      </c>
      <c r="C938" s="131" t="s">
        <v>163</v>
      </c>
      <c r="D938" s="138" t="s">
        <v>34</v>
      </c>
      <c r="E938" s="205">
        <v>20000</v>
      </c>
      <c r="F938" s="205">
        <f t="shared" si="31"/>
        <v>37.65131120691278</v>
      </c>
      <c r="G938" s="206">
        <v>531.19000000000005</v>
      </c>
      <c r="H938" s="132" t="s">
        <v>39</v>
      </c>
      <c r="I938" s="162" t="s">
        <v>93</v>
      </c>
      <c r="J938" s="451"/>
    </row>
    <row r="939" spans="1:10" ht="15.75" x14ac:dyDescent="0.25">
      <c r="A939" s="116">
        <v>43228</v>
      </c>
      <c r="B939" s="117" t="s">
        <v>1267</v>
      </c>
      <c r="C939" s="131" t="s">
        <v>163</v>
      </c>
      <c r="D939" s="138" t="s">
        <v>34</v>
      </c>
      <c r="E939" s="304">
        <v>33000</v>
      </c>
      <c r="F939" s="205">
        <f t="shared" si="31"/>
        <v>62.124663491406082</v>
      </c>
      <c r="G939" s="206">
        <v>531.19000000000005</v>
      </c>
      <c r="H939" s="132" t="s">
        <v>39</v>
      </c>
      <c r="I939" s="162" t="s">
        <v>93</v>
      </c>
      <c r="J939" s="451"/>
    </row>
    <row r="940" spans="1:10" ht="15.75" x14ac:dyDescent="0.25">
      <c r="A940" s="116">
        <v>43236</v>
      </c>
      <c r="B940" s="131" t="s">
        <v>1268</v>
      </c>
      <c r="C940" s="131" t="s">
        <v>163</v>
      </c>
      <c r="D940" s="138" t="s">
        <v>34</v>
      </c>
      <c r="E940" s="304">
        <v>12500</v>
      </c>
      <c r="F940" s="205">
        <f t="shared" si="31"/>
        <v>23.532069504320486</v>
      </c>
      <c r="G940" s="206">
        <v>531.19000000000005</v>
      </c>
      <c r="H940" s="117" t="s">
        <v>39</v>
      </c>
      <c r="I940" s="162" t="s">
        <v>93</v>
      </c>
      <c r="J940" s="451"/>
    </row>
    <row r="941" spans="1:10" ht="15.75" x14ac:dyDescent="0.25">
      <c r="A941" s="116">
        <v>43250</v>
      </c>
      <c r="B941" s="131" t="s">
        <v>1269</v>
      </c>
      <c r="C941" s="131" t="s">
        <v>163</v>
      </c>
      <c r="D941" s="138" t="s">
        <v>34</v>
      </c>
      <c r="E941" s="304">
        <v>6000</v>
      </c>
      <c r="F941" s="205">
        <f t="shared" si="31"/>
        <v>11.295393362073833</v>
      </c>
      <c r="G941" s="206">
        <v>531.19000000000005</v>
      </c>
      <c r="H941" s="132" t="s">
        <v>39</v>
      </c>
      <c r="I941" s="162" t="s">
        <v>93</v>
      </c>
      <c r="J941" s="451"/>
    </row>
    <row r="942" spans="1:10" ht="15.75" x14ac:dyDescent="0.25">
      <c r="A942" s="116">
        <v>43250</v>
      </c>
      <c r="B942" s="131" t="s">
        <v>1270</v>
      </c>
      <c r="C942" s="131" t="s">
        <v>163</v>
      </c>
      <c r="D942" s="138" t="s">
        <v>34</v>
      </c>
      <c r="E942" s="304">
        <v>5500</v>
      </c>
      <c r="F942" s="205">
        <f t="shared" si="31"/>
        <v>10.354110581901013</v>
      </c>
      <c r="G942" s="206">
        <v>531.19000000000005</v>
      </c>
      <c r="H942" s="132" t="s">
        <v>39</v>
      </c>
      <c r="I942" s="162" t="s">
        <v>93</v>
      </c>
      <c r="J942" s="452"/>
    </row>
    <row r="943" spans="1:10" ht="15.75" x14ac:dyDescent="0.25">
      <c r="A943" s="158">
        <v>43222</v>
      </c>
      <c r="B943" s="343" t="s">
        <v>1271</v>
      </c>
      <c r="C943" s="131" t="s">
        <v>163</v>
      </c>
      <c r="D943" s="138" t="s">
        <v>25</v>
      </c>
      <c r="E943" s="205">
        <v>4500</v>
      </c>
      <c r="F943" s="205">
        <f t="shared" si="31"/>
        <v>8.4715450215553751</v>
      </c>
      <c r="G943" s="206">
        <v>531.19000000000005</v>
      </c>
      <c r="H943" s="331" t="s">
        <v>1073</v>
      </c>
      <c r="I943" s="162" t="s">
        <v>93</v>
      </c>
      <c r="J943" s="450" t="s">
        <v>1202</v>
      </c>
    </row>
    <row r="944" spans="1:10" ht="15.75" x14ac:dyDescent="0.25">
      <c r="A944" s="116">
        <v>43228</v>
      </c>
      <c r="B944" s="131" t="s">
        <v>1272</v>
      </c>
      <c r="C944" s="131" t="s">
        <v>163</v>
      </c>
      <c r="D944" s="138" t="s">
        <v>25</v>
      </c>
      <c r="E944" s="304">
        <v>10000</v>
      </c>
      <c r="F944" s="205">
        <f t="shared" si="31"/>
        <v>18.82565560345639</v>
      </c>
      <c r="G944" s="206">
        <v>531.19000000000005</v>
      </c>
      <c r="H944" s="331" t="s">
        <v>1073</v>
      </c>
      <c r="I944" s="162" t="s">
        <v>93</v>
      </c>
      <c r="J944" s="451"/>
    </row>
    <row r="945" spans="1:10" ht="15.75" x14ac:dyDescent="0.25">
      <c r="A945" s="116">
        <v>43241</v>
      </c>
      <c r="B945" s="131" t="s">
        <v>1273</v>
      </c>
      <c r="C945" s="131" t="s">
        <v>163</v>
      </c>
      <c r="D945" s="138" t="s">
        <v>25</v>
      </c>
      <c r="E945" s="304">
        <v>4000</v>
      </c>
      <c r="F945" s="205">
        <f t="shared" si="31"/>
        <v>7.5302622413825553</v>
      </c>
      <c r="G945" s="206">
        <v>531.19000000000005</v>
      </c>
      <c r="H945" s="331" t="s">
        <v>1073</v>
      </c>
      <c r="I945" s="162" t="s">
        <v>93</v>
      </c>
      <c r="J945" s="451"/>
    </row>
    <row r="946" spans="1:10" ht="15.75" x14ac:dyDescent="0.25">
      <c r="A946" s="116">
        <v>43245</v>
      </c>
      <c r="B946" s="131" t="s">
        <v>1274</v>
      </c>
      <c r="C946" s="131" t="s">
        <v>163</v>
      </c>
      <c r="D946" s="138" t="s">
        <v>25</v>
      </c>
      <c r="E946" s="304">
        <v>4000</v>
      </c>
      <c r="F946" s="205">
        <f t="shared" si="31"/>
        <v>7.5302622413825553</v>
      </c>
      <c r="G946" s="206">
        <v>531.19000000000005</v>
      </c>
      <c r="H946" s="331" t="s">
        <v>1073</v>
      </c>
      <c r="I946" s="162" t="s">
        <v>93</v>
      </c>
      <c r="J946" s="451"/>
    </row>
    <row r="947" spans="1:10" ht="15.75" x14ac:dyDescent="0.25">
      <c r="A947" s="116">
        <v>43249</v>
      </c>
      <c r="B947" s="131" t="s">
        <v>1275</v>
      </c>
      <c r="C947" s="131" t="s">
        <v>163</v>
      </c>
      <c r="D947" s="138" t="s">
        <v>25</v>
      </c>
      <c r="E947" s="304">
        <v>4500</v>
      </c>
      <c r="F947" s="205">
        <f t="shared" si="31"/>
        <v>8.4715450215553751</v>
      </c>
      <c r="G947" s="206">
        <v>531.19000000000005</v>
      </c>
      <c r="H947" s="331" t="s">
        <v>1073</v>
      </c>
      <c r="I947" s="162" t="s">
        <v>93</v>
      </c>
      <c r="J947" s="452"/>
    </row>
    <row r="948" spans="1:10" ht="15.75" x14ac:dyDescent="0.25">
      <c r="A948" s="158">
        <v>43222</v>
      </c>
      <c r="B948" s="343" t="s">
        <v>999</v>
      </c>
      <c r="C948" s="131" t="s">
        <v>163</v>
      </c>
      <c r="D948" s="138" t="s">
        <v>25</v>
      </c>
      <c r="E948" s="205">
        <v>3000</v>
      </c>
      <c r="F948" s="205">
        <f t="shared" si="31"/>
        <v>5.6476966810369165</v>
      </c>
      <c r="G948" s="206">
        <v>531.19000000000005</v>
      </c>
      <c r="H948" s="132" t="s">
        <v>1072</v>
      </c>
      <c r="I948" s="162" t="s">
        <v>93</v>
      </c>
      <c r="J948" s="450" t="s">
        <v>1203</v>
      </c>
    </row>
    <row r="949" spans="1:10" ht="15.75" x14ac:dyDescent="0.25">
      <c r="A949" s="158">
        <v>43227</v>
      </c>
      <c r="B949" s="343" t="s">
        <v>1276</v>
      </c>
      <c r="C949" s="131" t="s">
        <v>163</v>
      </c>
      <c r="D949" s="138" t="s">
        <v>25</v>
      </c>
      <c r="E949" s="205">
        <v>45000</v>
      </c>
      <c r="F949" s="205">
        <f t="shared" si="31"/>
        <v>84.715450215553744</v>
      </c>
      <c r="G949" s="206">
        <v>531.19000000000005</v>
      </c>
      <c r="H949" s="132" t="s">
        <v>1072</v>
      </c>
      <c r="I949" s="162" t="s">
        <v>93</v>
      </c>
      <c r="J949" s="451"/>
    </row>
    <row r="950" spans="1:10" ht="15.75" x14ac:dyDescent="0.25">
      <c r="A950" s="116">
        <v>43243</v>
      </c>
      <c r="B950" s="131" t="s">
        <v>1277</v>
      </c>
      <c r="C950" s="131" t="s">
        <v>163</v>
      </c>
      <c r="D950" s="138" t="s">
        <v>25</v>
      </c>
      <c r="E950" s="304">
        <v>2500</v>
      </c>
      <c r="F950" s="205">
        <f t="shared" si="31"/>
        <v>4.7064139008640975</v>
      </c>
      <c r="G950" s="206">
        <v>531.19000000000005</v>
      </c>
      <c r="H950" s="132" t="s">
        <v>1072</v>
      </c>
      <c r="I950" s="162" t="s">
        <v>93</v>
      </c>
      <c r="J950" s="451"/>
    </row>
    <row r="951" spans="1:10" ht="15.75" x14ac:dyDescent="0.25">
      <c r="A951" s="116">
        <v>43250</v>
      </c>
      <c r="B951" s="131" t="s">
        <v>1273</v>
      </c>
      <c r="C951" s="131" t="s">
        <v>163</v>
      </c>
      <c r="D951" s="138" t="s">
        <v>25</v>
      </c>
      <c r="E951" s="304">
        <v>5000</v>
      </c>
      <c r="F951" s="205">
        <f t="shared" si="31"/>
        <v>9.412827801728195</v>
      </c>
      <c r="G951" s="206">
        <v>531.19000000000005</v>
      </c>
      <c r="H951" s="132" t="s">
        <v>1072</v>
      </c>
      <c r="I951" s="162" t="s">
        <v>93</v>
      </c>
      <c r="J951" s="451"/>
    </row>
    <row r="952" spans="1:10" ht="15.75" x14ac:dyDescent="0.25">
      <c r="A952" s="116">
        <v>43251</v>
      </c>
      <c r="B952" s="131" t="s">
        <v>1273</v>
      </c>
      <c r="C952" s="131" t="s">
        <v>163</v>
      </c>
      <c r="D952" s="138" t="s">
        <v>25</v>
      </c>
      <c r="E952" s="304">
        <v>5000</v>
      </c>
      <c r="F952" s="205">
        <f t="shared" si="31"/>
        <v>9.412827801728195</v>
      </c>
      <c r="G952" s="206">
        <v>531.19000000000005</v>
      </c>
      <c r="H952" s="132" t="s">
        <v>1072</v>
      </c>
      <c r="I952" s="162" t="s">
        <v>93</v>
      </c>
      <c r="J952" s="451"/>
    </row>
    <row r="953" spans="1:10" ht="15.75" x14ac:dyDescent="0.25">
      <c r="A953" s="116">
        <v>43251</v>
      </c>
      <c r="B953" s="131" t="s">
        <v>1273</v>
      </c>
      <c r="C953" s="131" t="s">
        <v>163</v>
      </c>
      <c r="D953" s="138" t="s">
        <v>25</v>
      </c>
      <c r="E953" s="304">
        <v>5000</v>
      </c>
      <c r="F953" s="205">
        <f t="shared" si="31"/>
        <v>9.412827801728195</v>
      </c>
      <c r="G953" s="206">
        <v>531.19000000000005</v>
      </c>
      <c r="H953" s="132" t="s">
        <v>1072</v>
      </c>
      <c r="I953" s="162" t="s">
        <v>93</v>
      </c>
      <c r="J953" s="451"/>
    </row>
    <row r="954" spans="1:10" ht="15.75" x14ac:dyDescent="0.25">
      <c r="A954" s="116">
        <v>43251</v>
      </c>
      <c r="B954" s="131" t="s">
        <v>1278</v>
      </c>
      <c r="C954" s="131" t="s">
        <v>163</v>
      </c>
      <c r="D954" s="138" t="s">
        <v>25</v>
      </c>
      <c r="E954" s="304">
        <v>1000</v>
      </c>
      <c r="F954" s="205">
        <f t="shared" si="31"/>
        <v>1.8825655603456388</v>
      </c>
      <c r="G954" s="206">
        <v>531.19000000000005</v>
      </c>
      <c r="H954" s="132" t="s">
        <v>1072</v>
      </c>
      <c r="I954" s="162" t="s">
        <v>93</v>
      </c>
      <c r="J954" s="452"/>
    </row>
    <row r="955" spans="1:10" ht="15.75" x14ac:dyDescent="0.25">
      <c r="A955" s="116">
        <v>43235</v>
      </c>
      <c r="B955" s="131" t="s">
        <v>1279</v>
      </c>
      <c r="C955" s="131" t="s">
        <v>163</v>
      </c>
      <c r="D955" s="138" t="s">
        <v>158</v>
      </c>
      <c r="E955" s="304">
        <v>8000</v>
      </c>
      <c r="F955" s="205">
        <f t="shared" si="31"/>
        <v>15.060524482765111</v>
      </c>
      <c r="G955" s="206">
        <v>531.19000000000005</v>
      </c>
      <c r="H955" s="131" t="s">
        <v>168</v>
      </c>
      <c r="I955" s="162" t="s">
        <v>93</v>
      </c>
      <c r="J955" s="450" t="s">
        <v>1204</v>
      </c>
    </row>
    <row r="956" spans="1:10" ht="15.75" x14ac:dyDescent="0.25">
      <c r="A956" s="116">
        <v>43242</v>
      </c>
      <c r="B956" s="131" t="s">
        <v>1280</v>
      </c>
      <c r="C956" s="131" t="s">
        <v>163</v>
      </c>
      <c r="D956" s="138" t="s">
        <v>158</v>
      </c>
      <c r="E956" s="304">
        <v>8000</v>
      </c>
      <c r="F956" s="205">
        <f t="shared" si="31"/>
        <v>15.060524482765111</v>
      </c>
      <c r="G956" s="206">
        <v>531.19000000000005</v>
      </c>
      <c r="H956" s="132" t="s">
        <v>168</v>
      </c>
      <c r="I956" s="162" t="s">
        <v>93</v>
      </c>
      <c r="J956" s="451"/>
    </row>
    <row r="957" spans="1:10" ht="15.75" x14ac:dyDescent="0.25">
      <c r="A957" s="116">
        <v>43250</v>
      </c>
      <c r="B957" s="131" t="s">
        <v>1281</v>
      </c>
      <c r="C957" s="131" t="s">
        <v>163</v>
      </c>
      <c r="D957" s="138" t="s">
        <v>158</v>
      </c>
      <c r="E957" s="304">
        <v>10000</v>
      </c>
      <c r="F957" s="205">
        <f t="shared" si="31"/>
        <v>18.82565560345639</v>
      </c>
      <c r="G957" s="206">
        <v>531.19000000000005</v>
      </c>
      <c r="H957" s="132" t="s">
        <v>168</v>
      </c>
      <c r="I957" s="162" t="s">
        <v>93</v>
      </c>
      <c r="J957" s="452"/>
    </row>
    <row r="958" spans="1:10" ht="15.75" x14ac:dyDescent="0.25">
      <c r="A958" s="158">
        <v>43222</v>
      </c>
      <c r="B958" s="428" t="s">
        <v>1282</v>
      </c>
      <c r="C958" s="131" t="s">
        <v>163</v>
      </c>
      <c r="D958" s="138" t="s">
        <v>158</v>
      </c>
      <c r="E958" s="429">
        <v>9000</v>
      </c>
      <c r="F958" s="205">
        <f t="shared" si="31"/>
        <v>16.94309004311075</v>
      </c>
      <c r="G958" s="206">
        <v>531.19000000000005</v>
      </c>
      <c r="H958" s="394" t="s">
        <v>1075</v>
      </c>
      <c r="I958" s="162" t="s">
        <v>93</v>
      </c>
      <c r="J958" s="453" t="s">
        <v>1205</v>
      </c>
    </row>
    <row r="959" spans="1:10" ht="15.75" x14ac:dyDescent="0.25">
      <c r="A959" s="158">
        <v>43224</v>
      </c>
      <c r="B959" s="343" t="s">
        <v>1283</v>
      </c>
      <c r="C959" s="131" t="s">
        <v>163</v>
      </c>
      <c r="D959" s="138" t="s">
        <v>158</v>
      </c>
      <c r="E959" s="205">
        <v>6000</v>
      </c>
      <c r="F959" s="205">
        <f t="shared" si="31"/>
        <v>11.295393362073833</v>
      </c>
      <c r="G959" s="206">
        <v>531.19000000000005</v>
      </c>
      <c r="H959" s="394" t="s">
        <v>1075</v>
      </c>
      <c r="I959" s="162" t="s">
        <v>93</v>
      </c>
      <c r="J959" s="454"/>
    </row>
    <row r="960" spans="1:10" ht="15.75" x14ac:dyDescent="0.25">
      <c r="A960" s="158">
        <v>43227</v>
      </c>
      <c r="B960" s="343" t="s">
        <v>1284</v>
      </c>
      <c r="C960" s="131" t="s">
        <v>163</v>
      </c>
      <c r="D960" s="138" t="s">
        <v>158</v>
      </c>
      <c r="E960" s="205">
        <v>8000</v>
      </c>
      <c r="F960" s="205">
        <f t="shared" si="31"/>
        <v>15.060524482765111</v>
      </c>
      <c r="G960" s="206">
        <v>531.19000000000005</v>
      </c>
      <c r="H960" s="394" t="s">
        <v>1075</v>
      </c>
      <c r="I960" s="162" t="s">
        <v>93</v>
      </c>
      <c r="J960" s="454"/>
    </row>
    <row r="961" spans="1:10" ht="15.75" x14ac:dyDescent="0.25">
      <c r="A961" s="116">
        <v>43228</v>
      </c>
      <c r="B961" s="117" t="s">
        <v>1285</v>
      </c>
      <c r="C961" s="131" t="s">
        <v>163</v>
      </c>
      <c r="D961" s="138" t="s">
        <v>158</v>
      </c>
      <c r="E961" s="304">
        <v>4000</v>
      </c>
      <c r="F961" s="205">
        <f t="shared" si="31"/>
        <v>7.5302622413825553</v>
      </c>
      <c r="G961" s="206">
        <v>531.19000000000005</v>
      </c>
      <c r="H961" s="132" t="s">
        <v>1075</v>
      </c>
      <c r="I961" s="162" t="s">
        <v>93</v>
      </c>
      <c r="J961" s="454"/>
    </row>
    <row r="962" spans="1:10" ht="15.75" x14ac:dyDescent="0.25">
      <c r="A962" s="116">
        <v>43229</v>
      </c>
      <c r="B962" s="117" t="s">
        <v>1286</v>
      </c>
      <c r="C962" s="131" t="s">
        <v>163</v>
      </c>
      <c r="D962" s="138" t="s">
        <v>158</v>
      </c>
      <c r="E962" s="304">
        <v>2000</v>
      </c>
      <c r="F962" s="205">
        <f t="shared" si="31"/>
        <v>3.7651311206912776</v>
      </c>
      <c r="G962" s="206">
        <v>531.19000000000005</v>
      </c>
      <c r="H962" s="132" t="s">
        <v>1075</v>
      </c>
      <c r="I962" s="162" t="s">
        <v>93</v>
      </c>
      <c r="J962" s="454"/>
    </row>
    <row r="963" spans="1:10" ht="15.75" x14ac:dyDescent="0.25">
      <c r="A963" s="116">
        <v>43234</v>
      </c>
      <c r="B963" s="131" t="s">
        <v>1287</v>
      </c>
      <c r="C963" s="131" t="s">
        <v>163</v>
      </c>
      <c r="D963" s="138" t="s">
        <v>158</v>
      </c>
      <c r="E963" s="304">
        <v>10000</v>
      </c>
      <c r="F963" s="205">
        <f t="shared" si="31"/>
        <v>18.82565560345639</v>
      </c>
      <c r="G963" s="206">
        <v>531.19000000000005</v>
      </c>
      <c r="H963" s="131" t="s">
        <v>1075</v>
      </c>
      <c r="I963" s="162" t="s">
        <v>93</v>
      </c>
      <c r="J963" s="454"/>
    </row>
    <row r="964" spans="1:10" ht="15.75" x14ac:dyDescent="0.25">
      <c r="A964" s="116">
        <v>43242</v>
      </c>
      <c r="B964" s="131" t="s">
        <v>1280</v>
      </c>
      <c r="C964" s="131" t="s">
        <v>163</v>
      </c>
      <c r="D964" s="138" t="s">
        <v>158</v>
      </c>
      <c r="E964" s="304">
        <v>8000</v>
      </c>
      <c r="F964" s="205">
        <f t="shared" si="31"/>
        <v>15.060524482765111</v>
      </c>
      <c r="G964" s="206">
        <v>531.19000000000005</v>
      </c>
      <c r="H964" s="132" t="s">
        <v>1075</v>
      </c>
      <c r="I964" s="162" t="s">
        <v>93</v>
      </c>
      <c r="J964" s="454"/>
    </row>
    <row r="965" spans="1:10" ht="15.75" x14ac:dyDescent="0.25">
      <c r="A965" s="116">
        <v>43244</v>
      </c>
      <c r="B965" s="131" t="s">
        <v>1288</v>
      </c>
      <c r="C965" s="131" t="s">
        <v>163</v>
      </c>
      <c r="D965" s="138" t="s">
        <v>158</v>
      </c>
      <c r="E965" s="304">
        <v>5000</v>
      </c>
      <c r="F965" s="205">
        <f t="shared" si="31"/>
        <v>9.412827801728195</v>
      </c>
      <c r="G965" s="206">
        <v>531.19000000000005</v>
      </c>
      <c r="H965" s="132" t="s">
        <v>1075</v>
      </c>
      <c r="I965" s="162" t="s">
        <v>93</v>
      </c>
      <c r="J965" s="454"/>
    </row>
    <row r="966" spans="1:10" ht="15.75" x14ac:dyDescent="0.25">
      <c r="A966" s="116">
        <v>43250</v>
      </c>
      <c r="B966" s="131" t="s">
        <v>1281</v>
      </c>
      <c r="C966" s="131" t="s">
        <v>163</v>
      </c>
      <c r="D966" s="138" t="s">
        <v>158</v>
      </c>
      <c r="E966" s="304">
        <v>10000</v>
      </c>
      <c r="F966" s="205">
        <f t="shared" si="31"/>
        <v>18.82565560345639</v>
      </c>
      <c r="G966" s="206">
        <v>531.19000000000005</v>
      </c>
      <c r="H966" s="132" t="s">
        <v>1075</v>
      </c>
      <c r="I966" s="162" t="s">
        <v>93</v>
      </c>
      <c r="J966" s="455"/>
    </row>
    <row r="967" spans="1:10" ht="15.75" x14ac:dyDescent="0.25">
      <c r="A967" s="158">
        <v>43224</v>
      </c>
      <c r="B967" s="343" t="s">
        <v>1289</v>
      </c>
      <c r="C967" s="131" t="s">
        <v>163</v>
      </c>
      <c r="D967" s="138" t="s">
        <v>158</v>
      </c>
      <c r="E967" s="205">
        <v>8000</v>
      </c>
      <c r="F967" s="205">
        <f t="shared" si="31"/>
        <v>15.060524482765111</v>
      </c>
      <c r="G967" s="206">
        <v>531.19000000000005</v>
      </c>
      <c r="H967" s="394" t="s">
        <v>31</v>
      </c>
      <c r="I967" s="162" t="s">
        <v>93</v>
      </c>
      <c r="J967" s="456" t="s">
        <v>1206</v>
      </c>
    </row>
    <row r="968" spans="1:10" ht="15.75" x14ac:dyDescent="0.25">
      <c r="A968" s="158">
        <v>43224</v>
      </c>
      <c r="B968" s="343" t="s">
        <v>1290</v>
      </c>
      <c r="C968" s="131" t="s">
        <v>163</v>
      </c>
      <c r="D968" s="138" t="s">
        <v>158</v>
      </c>
      <c r="E968" s="205">
        <v>8000</v>
      </c>
      <c r="F968" s="205">
        <f t="shared" si="31"/>
        <v>15.060524482765111</v>
      </c>
      <c r="G968" s="206">
        <v>531.19000000000005</v>
      </c>
      <c r="H968" s="394" t="s">
        <v>31</v>
      </c>
      <c r="I968" s="162" t="s">
        <v>93</v>
      </c>
      <c r="J968" s="457"/>
    </row>
    <row r="969" spans="1:10" ht="15.75" x14ac:dyDescent="0.25">
      <c r="A969" s="158">
        <v>43227</v>
      </c>
      <c r="B969" s="343" t="s">
        <v>1284</v>
      </c>
      <c r="C969" s="131" t="s">
        <v>163</v>
      </c>
      <c r="D969" s="138" t="s">
        <v>158</v>
      </c>
      <c r="E969" s="205">
        <v>8000</v>
      </c>
      <c r="F969" s="205">
        <f t="shared" si="31"/>
        <v>15.060524482765111</v>
      </c>
      <c r="G969" s="206">
        <v>531.19000000000005</v>
      </c>
      <c r="H969" s="394" t="s">
        <v>31</v>
      </c>
      <c r="I969" s="162" t="s">
        <v>93</v>
      </c>
      <c r="J969" s="457"/>
    </row>
    <row r="970" spans="1:10" ht="15.75" x14ac:dyDescent="0.25">
      <c r="A970" s="116">
        <v>43228</v>
      </c>
      <c r="B970" s="131" t="s">
        <v>1291</v>
      </c>
      <c r="C970" s="131" t="s">
        <v>163</v>
      </c>
      <c r="D970" s="138" t="s">
        <v>158</v>
      </c>
      <c r="E970" s="305">
        <v>7000</v>
      </c>
      <c r="F970" s="205">
        <f t="shared" si="31"/>
        <v>13.177958922419473</v>
      </c>
      <c r="G970" s="206">
        <v>531.19000000000005</v>
      </c>
      <c r="H970" s="132" t="s">
        <v>31</v>
      </c>
      <c r="I970" s="162" t="s">
        <v>93</v>
      </c>
      <c r="J970" s="457"/>
    </row>
    <row r="971" spans="1:10" ht="15.75" x14ac:dyDescent="0.25">
      <c r="A971" s="116">
        <v>43234</v>
      </c>
      <c r="B971" s="131" t="s">
        <v>1287</v>
      </c>
      <c r="C971" s="131" t="s">
        <v>163</v>
      </c>
      <c r="D971" s="138" t="s">
        <v>158</v>
      </c>
      <c r="E971" s="304">
        <v>10000</v>
      </c>
      <c r="F971" s="205">
        <f t="shared" si="31"/>
        <v>18.82565560345639</v>
      </c>
      <c r="G971" s="206">
        <v>531.19000000000005</v>
      </c>
      <c r="H971" s="131" t="s">
        <v>31</v>
      </c>
      <c r="I971" s="162" t="s">
        <v>93</v>
      </c>
      <c r="J971" s="457"/>
    </row>
    <row r="972" spans="1:10" ht="15.75" x14ac:dyDescent="0.25">
      <c r="A972" s="116">
        <v>43242</v>
      </c>
      <c r="B972" s="131" t="s">
        <v>1280</v>
      </c>
      <c r="C972" s="131" t="s">
        <v>163</v>
      </c>
      <c r="D972" s="138" t="s">
        <v>158</v>
      </c>
      <c r="E972" s="304">
        <v>8000</v>
      </c>
      <c r="F972" s="205">
        <f t="shared" si="31"/>
        <v>15.060524482765111</v>
      </c>
      <c r="G972" s="206">
        <v>531.19000000000005</v>
      </c>
      <c r="H972" s="132" t="s">
        <v>31</v>
      </c>
      <c r="I972" s="162" t="s">
        <v>93</v>
      </c>
      <c r="J972" s="457"/>
    </row>
    <row r="973" spans="1:10" ht="15.75" x14ac:dyDescent="0.25">
      <c r="A973" s="116">
        <v>43250</v>
      </c>
      <c r="B973" s="131" t="s">
        <v>1281</v>
      </c>
      <c r="C973" s="131" t="s">
        <v>163</v>
      </c>
      <c r="D973" s="138" t="s">
        <v>158</v>
      </c>
      <c r="E973" s="304">
        <v>10000</v>
      </c>
      <c r="F973" s="205">
        <f t="shared" si="31"/>
        <v>18.82565560345639</v>
      </c>
      <c r="G973" s="206">
        <v>531.19000000000005</v>
      </c>
      <c r="H973" s="132" t="s">
        <v>31</v>
      </c>
      <c r="I973" s="162" t="s">
        <v>93</v>
      </c>
      <c r="J973" s="458"/>
    </row>
    <row r="974" spans="1:10" ht="15.75" x14ac:dyDescent="0.25">
      <c r="A974" s="158">
        <v>43222</v>
      </c>
      <c r="B974" s="343" t="s">
        <v>1292</v>
      </c>
      <c r="C974" s="131" t="s">
        <v>163</v>
      </c>
      <c r="D974" s="138" t="s">
        <v>34</v>
      </c>
      <c r="E974" s="205">
        <v>15000</v>
      </c>
      <c r="F974" s="205">
        <f t="shared" si="31"/>
        <v>28.238483405184581</v>
      </c>
      <c r="G974" s="206">
        <v>531.19000000000005</v>
      </c>
      <c r="H974" s="132" t="s">
        <v>41</v>
      </c>
      <c r="I974" s="162" t="s">
        <v>93</v>
      </c>
      <c r="J974" s="447" t="s">
        <v>1207</v>
      </c>
    </row>
    <row r="975" spans="1:10" ht="15.75" x14ac:dyDescent="0.25">
      <c r="A975" s="158">
        <v>43228</v>
      </c>
      <c r="B975" s="343" t="s">
        <v>1254</v>
      </c>
      <c r="C975" s="131" t="s">
        <v>163</v>
      </c>
      <c r="D975" s="138" t="s">
        <v>34</v>
      </c>
      <c r="E975" s="205">
        <v>20000</v>
      </c>
      <c r="F975" s="205">
        <f t="shared" si="31"/>
        <v>37.65131120691278</v>
      </c>
      <c r="G975" s="206">
        <v>531.19000000000005</v>
      </c>
      <c r="H975" s="132" t="s">
        <v>41</v>
      </c>
      <c r="I975" s="162" t="s">
        <v>93</v>
      </c>
      <c r="J975" s="448"/>
    </row>
    <row r="976" spans="1:10" ht="15.75" x14ac:dyDescent="0.25">
      <c r="A976" s="116">
        <v>43228</v>
      </c>
      <c r="B976" s="131" t="s">
        <v>1293</v>
      </c>
      <c r="C976" s="131" t="s">
        <v>163</v>
      </c>
      <c r="D976" s="138" t="s">
        <v>34</v>
      </c>
      <c r="E976" s="304">
        <v>12000</v>
      </c>
      <c r="F976" s="205">
        <f t="shared" si="31"/>
        <v>22.590786724147666</v>
      </c>
      <c r="G976" s="206">
        <v>531.19000000000005</v>
      </c>
      <c r="H976" s="132" t="s">
        <v>41</v>
      </c>
      <c r="I976" s="162" t="s">
        <v>93</v>
      </c>
      <c r="J976" s="448"/>
    </row>
    <row r="977" spans="1:10" ht="15.75" x14ac:dyDescent="0.25">
      <c r="A977" s="116">
        <v>43228</v>
      </c>
      <c r="B977" s="131" t="s">
        <v>1294</v>
      </c>
      <c r="C977" s="131" t="s">
        <v>163</v>
      </c>
      <c r="D977" s="138" t="s">
        <v>34</v>
      </c>
      <c r="E977" s="304">
        <v>6000</v>
      </c>
      <c r="F977" s="205">
        <f t="shared" si="31"/>
        <v>11.295393362073833</v>
      </c>
      <c r="G977" s="206">
        <v>531.19000000000005</v>
      </c>
      <c r="H977" s="132" t="s">
        <v>41</v>
      </c>
      <c r="I977" s="162" t="s">
        <v>93</v>
      </c>
      <c r="J977" s="448"/>
    </row>
    <row r="978" spans="1:10" ht="15.75" x14ac:dyDescent="0.25">
      <c r="A978" s="116">
        <v>43236</v>
      </c>
      <c r="B978" s="131" t="s">
        <v>1295</v>
      </c>
      <c r="C978" s="131" t="s">
        <v>163</v>
      </c>
      <c r="D978" s="138" t="s">
        <v>34</v>
      </c>
      <c r="E978" s="304">
        <v>15000</v>
      </c>
      <c r="F978" s="205">
        <f t="shared" si="31"/>
        <v>28.238483405184581</v>
      </c>
      <c r="G978" s="206">
        <v>531.19000000000005</v>
      </c>
      <c r="H978" s="132" t="s">
        <v>41</v>
      </c>
      <c r="I978" s="162" t="s">
        <v>93</v>
      </c>
      <c r="J978" s="448"/>
    </row>
    <row r="979" spans="1:10" ht="15.75" x14ac:dyDescent="0.25">
      <c r="A979" s="116">
        <v>43243</v>
      </c>
      <c r="B979" s="131" t="s">
        <v>1296</v>
      </c>
      <c r="C979" s="131" t="s">
        <v>163</v>
      </c>
      <c r="D979" s="138" t="s">
        <v>34</v>
      </c>
      <c r="E979" s="304">
        <v>12500</v>
      </c>
      <c r="F979" s="205">
        <f t="shared" si="31"/>
        <v>23.532069504320486</v>
      </c>
      <c r="G979" s="206">
        <v>531.19000000000005</v>
      </c>
      <c r="H979" s="132" t="s">
        <v>41</v>
      </c>
      <c r="I979" s="162" t="s">
        <v>93</v>
      </c>
      <c r="J979" s="448"/>
    </row>
    <row r="980" spans="1:10" ht="15.75" x14ac:dyDescent="0.25">
      <c r="A980" s="116">
        <v>43249</v>
      </c>
      <c r="B980" s="131" t="s">
        <v>1297</v>
      </c>
      <c r="C980" s="131" t="s">
        <v>163</v>
      </c>
      <c r="D980" s="138" t="s">
        <v>34</v>
      </c>
      <c r="E980" s="304">
        <v>11000</v>
      </c>
      <c r="F980" s="205">
        <f t="shared" si="31"/>
        <v>20.708221163802026</v>
      </c>
      <c r="G980" s="206">
        <v>531.19000000000005</v>
      </c>
      <c r="H980" s="132" t="s">
        <v>41</v>
      </c>
      <c r="I980" s="162" t="s">
        <v>93</v>
      </c>
      <c r="J980" s="448"/>
    </row>
    <row r="981" spans="1:10" ht="15.75" x14ac:dyDescent="0.25">
      <c r="A981" s="116">
        <v>43250</v>
      </c>
      <c r="B981" s="131" t="s">
        <v>1298</v>
      </c>
      <c r="C981" s="131" t="s">
        <v>163</v>
      </c>
      <c r="D981" s="138" t="s">
        <v>34</v>
      </c>
      <c r="E981" s="304">
        <v>7500</v>
      </c>
      <c r="F981" s="205">
        <f t="shared" si="31"/>
        <v>14.119241702592291</v>
      </c>
      <c r="G981" s="206">
        <v>531.19000000000005</v>
      </c>
      <c r="H981" s="132" t="s">
        <v>41</v>
      </c>
      <c r="I981" s="162" t="s">
        <v>93</v>
      </c>
      <c r="J981" s="448"/>
    </row>
    <row r="982" spans="1:10" ht="15.75" x14ac:dyDescent="0.25">
      <c r="A982" s="116">
        <v>43250</v>
      </c>
      <c r="B982" s="131" t="s">
        <v>1299</v>
      </c>
      <c r="C982" s="131" t="s">
        <v>163</v>
      </c>
      <c r="D982" s="138" t="s">
        <v>34</v>
      </c>
      <c r="E982" s="304">
        <v>7000</v>
      </c>
      <c r="F982" s="205">
        <f t="shared" si="31"/>
        <v>13.177958922419473</v>
      </c>
      <c r="G982" s="206">
        <v>531.19000000000005</v>
      </c>
      <c r="H982" s="132" t="s">
        <v>41</v>
      </c>
      <c r="I982" s="162" t="s">
        <v>93</v>
      </c>
      <c r="J982" s="449"/>
    </row>
    <row r="983" spans="1:10" ht="15.75" x14ac:dyDescent="0.25">
      <c r="A983" s="158">
        <v>43223</v>
      </c>
      <c r="B983" s="343" t="s">
        <v>1300</v>
      </c>
      <c r="C983" s="131" t="s">
        <v>163</v>
      </c>
      <c r="D983" s="138" t="s">
        <v>34</v>
      </c>
      <c r="E983" s="205">
        <v>10000</v>
      </c>
      <c r="F983" s="205">
        <f t="shared" si="31"/>
        <v>18.82565560345639</v>
      </c>
      <c r="G983" s="206">
        <v>531.19000000000005</v>
      </c>
      <c r="H983" s="331" t="s">
        <v>40</v>
      </c>
      <c r="I983" s="162" t="s">
        <v>93</v>
      </c>
      <c r="J983" s="447" t="s">
        <v>1208</v>
      </c>
    </row>
    <row r="984" spans="1:10" ht="15.75" x14ac:dyDescent="0.25">
      <c r="A984" s="158">
        <v>43224</v>
      </c>
      <c r="B984" s="343" t="s">
        <v>1301</v>
      </c>
      <c r="C984" s="131" t="s">
        <v>163</v>
      </c>
      <c r="D984" s="138" t="s">
        <v>34</v>
      </c>
      <c r="E984" s="205">
        <v>11500</v>
      </c>
      <c r="F984" s="205">
        <f t="shared" si="31"/>
        <v>21.649503943974846</v>
      </c>
      <c r="G984" s="206">
        <v>531.19000000000005</v>
      </c>
      <c r="H984" s="331" t="s">
        <v>40</v>
      </c>
      <c r="I984" s="162" t="s">
        <v>93</v>
      </c>
      <c r="J984" s="448"/>
    </row>
    <row r="985" spans="1:10" ht="15.75" x14ac:dyDescent="0.25">
      <c r="A985" s="158">
        <v>43228</v>
      </c>
      <c r="B985" s="343" t="s">
        <v>1254</v>
      </c>
      <c r="C985" s="131" t="s">
        <v>163</v>
      </c>
      <c r="D985" s="138" t="s">
        <v>34</v>
      </c>
      <c r="E985" s="205">
        <v>20000</v>
      </c>
      <c r="F985" s="205">
        <f t="shared" ref="F985:F1000" si="32">E985/G985</f>
        <v>37.65131120691278</v>
      </c>
      <c r="G985" s="206">
        <v>531.19000000000005</v>
      </c>
      <c r="H985" s="331" t="s">
        <v>40</v>
      </c>
      <c r="I985" s="162" t="s">
        <v>93</v>
      </c>
      <c r="J985" s="448"/>
    </row>
    <row r="986" spans="1:10" ht="15.75" x14ac:dyDescent="0.25">
      <c r="A986" s="116">
        <v>43228</v>
      </c>
      <c r="B986" s="131" t="s">
        <v>1302</v>
      </c>
      <c r="C986" s="131" t="s">
        <v>163</v>
      </c>
      <c r="D986" s="138" t="s">
        <v>34</v>
      </c>
      <c r="E986" s="304">
        <v>15000</v>
      </c>
      <c r="F986" s="205">
        <f t="shared" si="32"/>
        <v>28.238483405184581</v>
      </c>
      <c r="G986" s="206">
        <v>531.19000000000005</v>
      </c>
      <c r="H986" s="331" t="s">
        <v>40</v>
      </c>
      <c r="I986" s="162" t="s">
        <v>93</v>
      </c>
      <c r="J986" s="448"/>
    </row>
    <row r="987" spans="1:10" ht="15.75" x14ac:dyDescent="0.25">
      <c r="A987" s="116">
        <v>43236</v>
      </c>
      <c r="B987" s="131" t="s">
        <v>1303</v>
      </c>
      <c r="C987" s="131" t="s">
        <v>163</v>
      </c>
      <c r="D987" s="138" t="s">
        <v>34</v>
      </c>
      <c r="E987" s="304">
        <v>15500</v>
      </c>
      <c r="F987" s="205">
        <f t="shared" si="32"/>
        <v>29.179766185357401</v>
      </c>
      <c r="G987" s="206">
        <v>531.19000000000005</v>
      </c>
      <c r="H987" s="331" t="s">
        <v>40</v>
      </c>
      <c r="I987" s="162" t="s">
        <v>93</v>
      </c>
      <c r="J987" s="448"/>
    </row>
    <row r="988" spans="1:10" ht="15.75" x14ac:dyDescent="0.25">
      <c r="A988" s="116">
        <v>43250</v>
      </c>
      <c r="B988" s="131" t="s">
        <v>1304</v>
      </c>
      <c r="C988" s="131" t="s">
        <v>163</v>
      </c>
      <c r="D988" s="138" t="s">
        <v>34</v>
      </c>
      <c r="E988" s="304">
        <v>6000</v>
      </c>
      <c r="F988" s="205">
        <f t="shared" si="32"/>
        <v>11.295393362073833</v>
      </c>
      <c r="G988" s="206">
        <v>531.19000000000005</v>
      </c>
      <c r="H988" s="331" t="s">
        <v>40</v>
      </c>
      <c r="I988" s="162" t="s">
        <v>93</v>
      </c>
      <c r="J988" s="448"/>
    </row>
    <row r="989" spans="1:10" ht="15.75" x14ac:dyDescent="0.25">
      <c r="A989" s="116">
        <v>43250</v>
      </c>
      <c r="B989" s="131" t="s">
        <v>1305</v>
      </c>
      <c r="C989" s="131" t="s">
        <v>163</v>
      </c>
      <c r="D989" s="138" t="s">
        <v>34</v>
      </c>
      <c r="E989" s="304">
        <v>7000</v>
      </c>
      <c r="F989" s="205">
        <f t="shared" si="32"/>
        <v>13.177958922419473</v>
      </c>
      <c r="G989" s="206">
        <v>531.19000000000005</v>
      </c>
      <c r="H989" s="331" t="s">
        <v>40</v>
      </c>
      <c r="I989" s="162" t="s">
        <v>93</v>
      </c>
      <c r="J989" s="449"/>
    </row>
    <row r="990" spans="1:10" ht="15.75" x14ac:dyDescent="0.25">
      <c r="A990" s="158">
        <v>43222</v>
      </c>
      <c r="B990" s="343" t="s">
        <v>1306</v>
      </c>
      <c r="C990" s="131" t="s">
        <v>163</v>
      </c>
      <c r="D990" s="138" t="s">
        <v>3</v>
      </c>
      <c r="E990" s="205">
        <v>6000</v>
      </c>
      <c r="F990" s="205">
        <f t="shared" si="32"/>
        <v>11.295393362073833</v>
      </c>
      <c r="G990" s="206">
        <v>531.19000000000005</v>
      </c>
      <c r="H990" s="331" t="s">
        <v>169</v>
      </c>
      <c r="I990" s="162" t="s">
        <v>93</v>
      </c>
      <c r="J990" s="447" t="s">
        <v>1209</v>
      </c>
    </row>
    <row r="991" spans="1:10" ht="15.75" x14ac:dyDescent="0.25">
      <c r="A991" s="158">
        <v>43223</v>
      </c>
      <c r="B991" s="343" t="s">
        <v>1307</v>
      </c>
      <c r="C991" s="131" t="s">
        <v>163</v>
      </c>
      <c r="D991" s="138" t="s">
        <v>3</v>
      </c>
      <c r="E991" s="205">
        <v>9500</v>
      </c>
      <c r="F991" s="205">
        <f t="shared" si="32"/>
        <v>17.88437282328357</v>
      </c>
      <c r="G991" s="206">
        <v>531.19000000000005</v>
      </c>
      <c r="H991" s="331" t="s">
        <v>169</v>
      </c>
      <c r="I991" s="162" t="s">
        <v>93</v>
      </c>
      <c r="J991" s="448"/>
    </row>
    <row r="992" spans="1:10" ht="15.75" x14ac:dyDescent="0.25">
      <c r="A992" s="116">
        <v>43228</v>
      </c>
      <c r="B992" s="131" t="s">
        <v>1308</v>
      </c>
      <c r="C992" s="131" t="s">
        <v>163</v>
      </c>
      <c r="D992" s="138" t="s">
        <v>3</v>
      </c>
      <c r="E992" s="304">
        <v>4000</v>
      </c>
      <c r="F992" s="205">
        <f t="shared" si="32"/>
        <v>7.5302622413825553</v>
      </c>
      <c r="G992" s="206">
        <v>531.19000000000005</v>
      </c>
      <c r="H992" s="331" t="s">
        <v>169</v>
      </c>
      <c r="I992" s="162" t="s">
        <v>93</v>
      </c>
      <c r="J992" s="448"/>
    </row>
    <row r="993" spans="1:10" ht="15.75" x14ac:dyDescent="0.25">
      <c r="A993" s="116">
        <v>43229</v>
      </c>
      <c r="B993" s="131" t="s">
        <v>522</v>
      </c>
      <c r="C993" s="131" t="s">
        <v>163</v>
      </c>
      <c r="D993" s="138" t="s">
        <v>3</v>
      </c>
      <c r="E993" s="304">
        <v>4000</v>
      </c>
      <c r="F993" s="205">
        <f t="shared" si="32"/>
        <v>7.5302622413825553</v>
      </c>
      <c r="G993" s="206">
        <v>531.19000000000005</v>
      </c>
      <c r="H993" s="331" t="s">
        <v>169</v>
      </c>
      <c r="I993" s="162" t="s">
        <v>93</v>
      </c>
      <c r="J993" s="448"/>
    </row>
    <row r="994" spans="1:10" ht="15.75" x14ac:dyDescent="0.25">
      <c r="A994" s="116">
        <v>43231</v>
      </c>
      <c r="B994" s="131" t="s">
        <v>522</v>
      </c>
      <c r="C994" s="131" t="s">
        <v>163</v>
      </c>
      <c r="D994" s="138" t="s">
        <v>3</v>
      </c>
      <c r="E994" s="304">
        <v>4000</v>
      </c>
      <c r="F994" s="205">
        <f t="shared" si="32"/>
        <v>7.5302622413825553</v>
      </c>
      <c r="G994" s="206">
        <v>531.19000000000005</v>
      </c>
      <c r="H994" s="331" t="s">
        <v>169</v>
      </c>
      <c r="I994" s="162" t="s">
        <v>93</v>
      </c>
      <c r="J994" s="448"/>
    </row>
    <row r="995" spans="1:10" ht="15.75" x14ac:dyDescent="0.25">
      <c r="A995" s="116">
        <v>43235</v>
      </c>
      <c r="B995" s="131" t="s">
        <v>999</v>
      </c>
      <c r="C995" s="131" t="s">
        <v>163</v>
      </c>
      <c r="D995" s="138" t="s">
        <v>3</v>
      </c>
      <c r="E995" s="304">
        <v>2000</v>
      </c>
      <c r="F995" s="205">
        <f t="shared" si="32"/>
        <v>3.7651311206912776</v>
      </c>
      <c r="G995" s="206">
        <v>531.19000000000005</v>
      </c>
      <c r="H995" s="331" t="s">
        <v>169</v>
      </c>
      <c r="I995" s="162" t="s">
        <v>93</v>
      </c>
      <c r="J995" s="448"/>
    </row>
    <row r="996" spans="1:10" ht="15.75" x14ac:dyDescent="0.25">
      <c r="A996" s="116">
        <v>43236</v>
      </c>
      <c r="B996" s="131" t="s">
        <v>522</v>
      </c>
      <c r="C996" s="131" t="s">
        <v>163</v>
      </c>
      <c r="D996" s="138" t="s">
        <v>3</v>
      </c>
      <c r="E996" s="304">
        <v>4000</v>
      </c>
      <c r="F996" s="205">
        <f t="shared" si="32"/>
        <v>7.5302622413825553</v>
      </c>
      <c r="G996" s="206">
        <v>531.19000000000005</v>
      </c>
      <c r="H996" s="331" t="s">
        <v>169</v>
      </c>
      <c r="I996" s="162" t="s">
        <v>93</v>
      </c>
      <c r="J996" s="448"/>
    </row>
    <row r="997" spans="1:10" ht="15.75" x14ac:dyDescent="0.25">
      <c r="A997" s="116">
        <v>43237</v>
      </c>
      <c r="B997" s="394" t="s">
        <v>1309</v>
      </c>
      <c r="C997" s="131" t="s">
        <v>163</v>
      </c>
      <c r="D997" s="138" t="s">
        <v>3</v>
      </c>
      <c r="E997" s="430">
        <v>4000</v>
      </c>
      <c r="F997" s="205">
        <f t="shared" si="32"/>
        <v>7.5302622413825553</v>
      </c>
      <c r="G997" s="206">
        <v>531.19000000000005</v>
      </c>
      <c r="H997" s="331" t="s">
        <v>169</v>
      </c>
      <c r="I997" s="162" t="s">
        <v>93</v>
      </c>
      <c r="J997" s="448"/>
    </row>
    <row r="998" spans="1:10" ht="15.75" x14ac:dyDescent="0.25">
      <c r="A998" s="116">
        <v>43237</v>
      </c>
      <c r="B998" s="394" t="s">
        <v>1310</v>
      </c>
      <c r="C998" s="131" t="s">
        <v>163</v>
      </c>
      <c r="D998" s="138" t="s">
        <v>3</v>
      </c>
      <c r="E998" s="430">
        <v>6000</v>
      </c>
      <c r="F998" s="205">
        <f t="shared" si="32"/>
        <v>11.295393362073833</v>
      </c>
      <c r="G998" s="206">
        <v>531.19000000000005</v>
      </c>
      <c r="H998" s="331" t="s">
        <v>169</v>
      </c>
      <c r="I998" s="162" t="s">
        <v>93</v>
      </c>
      <c r="J998" s="448"/>
    </row>
    <row r="999" spans="1:10" ht="15.75" x14ac:dyDescent="0.25">
      <c r="A999" s="116">
        <v>43243</v>
      </c>
      <c r="B999" s="131" t="s">
        <v>1311</v>
      </c>
      <c r="C999" s="131" t="s">
        <v>163</v>
      </c>
      <c r="D999" s="138" t="s">
        <v>3</v>
      </c>
      <c r="E999" s="304">
        <v>4000</v>
      </c>
      <c r="F999" s="205">
        <f t="shared" si="32"/>
        <v>7.5302622413825553</v>
      </c>
      <c r="G999" s="206">
        <v>531.19000000000005</v>
      </c>
      <c r="H999" s="331" t="s">
        <v>169</v>
      </c>
      <c r="I999" s="162" t="s">
        <v>93</v>
      </c>
      <c r="J999" s="448"/>
    </row>
    <row r="1000" spans="1:10" ht="15.75" x14ac:dyDescent="0.25">
      <c r="A1000" s="116">
        <v>43245</v>
      </c>
      <c r="B1000" s="131" t="s">
        <v>999</v>
      </c>
      <c r="C1000" s="131" t="s">
        <v>163</v>
      </c>
      <c r="D1000" s="138" t="s">
        <v>3</v>
      </c>
      <c r="E1000" s="304">
        <v>2000</v>
      </c>
      <c r="F1000" s="205">
        <f t="shared" si="32"/>
        <v>3.7651311206912776</v>
      </c>
      <c r="G1000" s="206">
        <v>531.19000000000005</v>
      </c>
      <c r="H1000" s="331" t="s">
        <v>169</v>
      </c>
      <c r="I1000" s="162" t="s">
        <v>93</v>
      </c>
      <c r="J1000" s="449"/>
    </row>
    <row r="1001" spans="1:10" x14ac:dyDescent="0.25">
      <c r="A1001" s="130"/>
      <c r="B1001" s="133" t="s">
        <v>152</v>
      </c>
      <c r="C1001" s="133"/>
      <c r="D1001" s="136"/>
      <c r="E1001" s="114">
        <f>SUM(E5:E1000)</f>
        <v>49499332.349780001</v>
      </c>
      <c r="F1001" s="114">
        <f>SUM(F5:F1000)</f>
        <v>92823.989254076383</v>
      </c>
      <c r="G1001" s="114"/>
      <c r="H1001" s="133"/>
      <c r="I1001" s="162" t="s">
        <v>93</v>
      </c>
      <c r="J1001" s="129"/>
    </row>
  </sheetData>
  <mergeCells count="81">
    <mergeCell ref="J828:J834"/>
    <mergeCell ref="J835:J838"/>
    <mergeCell ref="J839:J849"/>
    <mergeCell ref="J850:J854"/>
    <mergeCell ref="J796:J800"/>
    <mergeCell ref="J801:J805"/>
    <mergeCell ref="J806:J810"/>
    <mergeCell ref="J811:J818"/>
    <mergeCell ref="J819:J827"/>
    <mergeCell ref="J715:J716"/>
    <mergeCell ref="J733:J734"/>
    <mergeCell ref="J748:J749"/>
    <mergeCell ref="J781:J790"/>
    <mergeCell ref="J791:J795"/>
    <mergeCell ref="J681:J682"/>
    <mergeCell ref="J697:J698"/>
    <mergeCell ref="J707:J708"/>
    <mergeCell ref="J709:J710"/>
    <mergeCell ref="J713:J714"/>
    <mergeCell ref="J648:J652"/>
    <mergeCell ref="J653:J664"/>
    <mergeCell ref="J665:J668"/>
    <mergeCell ref="J606:J616"/>
    <mergeCell ref="J617:J626"/>
    <mergeCell ref="J627:J636"/>
    <mergeCell ref="J637:J640"/>
    <mergeCell ref="J641:J647"/>
    <mergeCell ref="J567:J568"/>
    <mergeCell ref="J576:J577"/>
    <mergeCell ref="J589:J597"/>
    <mergeCell ref="J598:J603"/>
    <mergeCell ref="J604:J605"/>
    <mergeCell ref="J525:J526"/>
    <mergeCell ref="J541:J542"/>
    <mergeCell ref="J556:J558"/>
    <mergeCell ref="J560:J561"/>
    <mergeCell ref="J563:J565"/>
    <mergeCell ref="J480:J481"/>
    <mergeCell ref="J493:J494"/>
    <mergeCell ref="J504:J505"/>
    <mergeCell ref="J513:J514"/>
    <mergeCell ref="J520:J521"/>
    <mergeCell ref="J456:J463"/>
    <mergeCell ref="J465:J466"/>
    <mergeCell ref="J467:J468"/>
    <mergeCell ref="J469:J470"/>
    <mergeCell ref="J474:J476"/>
    <mergeCell ref="J385:J388"/>
    <mergeCell ref="J389:J405"/>
    <mergeCell ref="J406:J429"/>
    <mergeCell ref="J430:J436"/>
    <mergeCell ref="J437:J455"/>
    <mergeCell ref="J218:J219"/>
    <mergeCell ref="J254:J256"/>
    <mergeCell ref="J337:J357"/>
    <mergeCell ref="J358:J377"/>
    <mergeCell ref="J378:J384"/>
    <mergeCell ref="J169:J170"/>
    <mergeCell ref="J171:J183"/>
    <mergeCell ref="J184:J201"/>
    <mergeCell ref="J202:J209"/>
    <mergeCell ref="J215:J217"/>
    <mergeCell ref="J116:J120"/>
    <mergeCell ref="J121:J124"/>
    <mergeCell ref="J125:J128"/>
    <mergeCell ref="J129:J150"/>
    <mergeCell ref="J151:J168"/>
    <mergeCell ref="J866:J867"/>
    <mergeCell ref="J884:J885"/>
    <mergeCell ref="J886:J887"/>
    <mergeCell ref="J923:J928"/>
    <mergeCell ref="J929:J935"/>
    <mergeCell ref="J967:J973"/>
    <mergeCell ref="J974:J982"/>
    <mergeCell ref="J983:J989"/>
    <mergeCell ref="J990:J1000"/>
    <mergeCell ref="J936:J942"/>
    <mergeCell ref="J943:J947"/>
    <mergeCell ref="J948:J954"/>
    <mergeCell ref="J955:J957"/>
    <mergeCell ref="J958:J9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pane ySplit="1" topLeftCell="A5" activePane="bottomLeft" state="frozen"/>
      <selection pane="bottomLeft" activeCell="M17" sqref="M17:M18"/>
    </sheetView>
  </sheetViews>
  <sheetFormatPr baseColWidth="10" defaultRowHeight="15" x14ac:dyDescent="0.25"/>
  <cols>
    <col min="1" max="1" width="15.140625" customWidth="1"/>
    <col min="2" max="2" width="16.85546875" customWidth="1"/>
    <col min="3" max="3" width="17.5703125" customWidth="1"/>
    <col min="4" max="4" width="15.42578125" customWidth="1"/>
    <col min="5" max="5" width="17.28515625" customWidth="1"/>
    <col min="6" max="6" width="16.85546875" customWidth="1"/>
    <col min="7" max="7" width="17.140625" customWidth="1"/>
    <col min="8" max="8" width="14.5703125" customWidth="1"/>
    <col min="9" max="9" width="16.42578125" customWidth="1"/>
    <col min="10" max="10" width="17" customWidth="1"/>
  </cols>
  <sheetData>
    <row r="1" spans="1:10" ht="25.5" x14ac:dyDescent="0.25">
      <c r="A1" s="168" t="s">
        <v>78</v>
      </c>
      <c r="B1" s="169" t="s">
        <v>79</v>
      </c>
      <c r="C1" s="169" t="s">
        <v>80</v>
      </c>
      <c r="D1" s="169" t="s">
        <v>81</v>
      </c>
      <c r="E1" s="169" t="s">
        <v>82</v>
      </c>
      <c r="F1" s="169" t="s">
        <v>83</v>
      </c>
      <c r="G1" s="169" t="s">
        <v>84</v>
      </c>
      <c r="H1" s="170" t="s">
        <v>85</v>
      </c>
      <c r="I1" s="171" t="s">
        <v>86</v>
      </c>
      <c r="J1" s="171" t="s">
        <v>87</v>
      </c>
    </row>
    <row r="2" spans="1:10" x14ac:dyDescent="0.25">
      <c r="A2" s="172" t="s">
        <v>88</v>
      </c>
      <c r="B2" s="173">
        <f>+B3+B4+B5+B6</f>
        <v>1058</v>
      </c>
      <c r="C2" s="173">
        <f>+C3+C4+C5+C6</f>
        <v>1.7432278480240639</v>
      </c>
      <c r="D2" s="173">
        <f t="shared" ref="D2:G2" si="0">+D3+D4+D5+D6</f>
        <v>0</v>
      </c>
      <c r="E2" s="173">
        <f t="shared" si="0"/>
        <v>0</v>
      </c>
      <c r="F2" s="173">
        <f t="shared" si="0"/>
        <v>0</v>
      </c>
      <c r="G2" s="173">
        <f t="shared" si="0"/>
        <v>0</v>
      </c>
      <c r="H2" s="174">
        <f>+B2+D2-F2</f>
        <v>1058</v>
      </c>
      <c r="I2" s="174">
        <f>+C2+E2-G2</f>
        <v>1.7432278480240639</v>
      </c>
      <c r="J2" s="175"/>
    </row>
    <row r="3" spans="1:10" x14ac:dyDescent="0.25">
      <c r="A3" s="176" t="s">
        <v>89</v>
      </c>
      <c r="B3" s="177">
        <f>6559570-6558512</f>
        <v>1058</v>
      </c>
      <c r="C3" s="177">
        <f>+B3/J3</f>
        <v>1.7432278480240639</v>
      </c>
      <c r="D3" s="177"/>
      <c r="E3" s="177"/>
      <c r="F3" s="178"/>
      <c r="G3" s="178"/>
      <c r="H3" s="177">
        <f>+B2+D3-F3</f>
        <v>1058</v>
      </c>
      <c r="I3" s="177">
        <f>+C2+E3-G3</f>
        <v>1.7432278480240639</v>
      </c>
      <c r="J3" s="179">
        <f>6558512/10806.22</f>
        <v>606.92008861563068</v>
      </c>
    </row>
    <row r="4" spans="1:10" x14ac:dyDescent="0.25">
      <c r="A4" s="176" t="s">
        <v>90</v>
      </c>
      <c r="B4" s="178"/>
      <c r="C4" s="178"/>
      <c r="D4" s="178"/>
      <c r="E4" s="178"/>
      <c r="F4" s="178"/>
      <c r="G4" s="178"/>
      <c r="H4" s="178"/>
      <c r="I4" s="177"/>
      <c r="J4" s="175"/>
    </row>
    <row r="5" spans="1:10" x14ac:dyDescent="0.25">
      <c r="A5" s="176" t="s">
        <v>91</v>
      </c>
      <c r="B5" s="178"/>
      <c r="C5" s="178"/>
      <c r="D5" s="178"/>
      <c r="E5" s="178"/>
      <c r="F5" s="178"/>
      <c r="G5" s="178"/>
      <c r="H5" s="178"/>
      <c r="I5" s="177">
        <f t="shared" ref="I5" si="1">+C4+E5-G5</f>
        <v>0</v>
      </c>
      <c r="J5" s="175"/>
    </row>
    <row r="6" spans="1:10" x14ac:dyDescent="0.25">
      <c r="A6" s="176" t="s">
        <v>92</v>
      </c>
      <c r="B6" s="178"/>
      <c r="C6" s="178"/>
      <c r="D6" s="178"/>
      <c r="E6" s="178"/>
      <c r="F6" s="178"/>
      <c r="G6" s="178"/>
      <c r="H6" s="178"/>
      <c r="I6" s="180"/>
      <c r="J6" s="175"/>
    </row>
    <row r="7" spans="1:10" s="155" customFormat="1" x14ac:dyDescent="0.25">
      <c r="A7" s="176"/>
      <c r="B7" s="178"/>
      <c r="C7" s="178"/>
      <c r="D7" s="178"/>
      <c r="E7" s="178"/>
      <c r="F7" s="178"/>
      <c r="G7" s="178"/>
      <c r="H7" s="178"/>
      <c r="I7" s="180"/>
      <c r="J7" s="175"/>
    </row>
    <row r="8" spans="1:10" x14ac:dyDescent="0.25">
      <c r="A8" s="172" t="s">
        <v>93</v>
      </c>
      <c r="B8" s="174">
        <f>+B9</f>
        <v>417225</v>
      </c>
      <c r="C8" s="174">
        <f>+C9</f>
        <v>872.37</v>
      </c>
      <c r="D8" s="174">
        <f>SUM(D9:D20)</f>
        <v>29808176</v>
      </c>
      <c r="E8" s="174">
        <f t="shared" ref="E8:G8" si="2">SUM(E9:E20)</f>
        <v>54997</v>
      </c>
      <c r="F8" s="174">
        <f t="shared" si="2"/>
        <v>16023383</v>
      </c>
      <c r="G8" s="174">
        <f t="shared" si="2"/>
        <v>29725.778520951528</v>
      </c>
      <c r="H8" s="174">
        <f>+B8+D8-F8</f>
        <v>14202018</v>
      </c>
      <c r="I8" s="174">
        <f>+C8+E8-G8</f>
        <v>26143.591479048475</v>
      </c>
      <c r="J8" s="175"/>
    </row>
    <row r="9" spans="1:10" x14ac:dyDescent="0.25">
      <c r="A9" s="176" t="s">
        <v>89</v>
      </c>
      <c r="B9" s="177">
        <v>417225</v>
      </c>
      <c r="C9" s="177">
        <v>872.37</v>
      </c>
      <c r="D9" s="177"/>
      <c r="E9" s="177"/>
      <c r="F9" s="177">
        <v>417152</v>
      </c>
      <c r="G9" s="177">
        <f>F9/J9</f>
        <v>670.98704221901323</v>
      </c>
      <c r="H9" s="181">
        <f>+B9+D9-F9</f>
        <v>73</v>
      </c>
      <c r="I9" s="181">
        <f>+C9+E9-G9</f>
        <v>201.38295778098677</v>
      </c>
      <c r="J9" s="182">
        <f>15542476/25000</f>
        <v>621.69903999999997</v>
      </c>
    </row>
    <row r="10" spans="1:10" x14ac:dyDescent="0.25">
      <c r="A10" s="176" t="s">
        <v>90</v>
      </c>
      <c r="B10" s="178"/>
      <c r="C10" s="178"/>
      <c r="D10" s="178"/>
      <c r="E10" s="178"/>
      <c r="F10" s="178"/>
      <c r="G10" s="178">
        <f>F10/J9</f>
        <v>0</v>
      </c>
      <c r="H10" s="183">
        <f>+H9+D10-F10</f>
        <v>73</v>
      </c>
      <c r="I10" s="183">
        <f>+I9+E10-G10</f>
        <v>201.38295778098677</v>
      </c>
      <c r="J10" s="175"/>
    </row>
    <row r="11" spans="1:10" x14ac:dyDescent="0.25">
      <c r="A11" s="176" t="s">
        <v>91</v>
      </c>
      <c r="B11" s="178"/>
      <c r="C11" s="178"/>
      <c r="D11" s="178">
        <v>15935843</v>
      </c>
      <c r="E11" s="178">
        <v>30000</v>
      </c>
      <c r="F11" s="178"/>
      <c r="G11" s="178">
        <f>F11/$J$9</f>
        <v>0</v>
      </c>
      <c r="H11" s="183">
        <f t="shared" ref="H11:H20" si="3">+H10+D11-F11</f>
        <v>15935916</v>
      </c>
      <c r="I11" s="184">
        <f t="shared" ref="I11:I18" si="4">I10+E11-G11</f>
        <v>30201.382957780988</v>
      </c>
      <c r="J11" s="348">
        <f>D11/E11</f>
        <v>531.19476666666662</v>
      </c>
    </row>
    <row r="12" spans="1:10" x14ac:dyDescent="0.25">
      <c r="A12" s="176" t="s">
        <v>92</v>
      </c>
      <c r="B12" s="178"/>
      <c r="C12" s="178"/>
      <c r="D12" s="178"/>
      <c r="E12" s="178"/>
      <c r="F12" s="178">
        <v>4030100</v>
      </c>
      <c r="G12" s="178">
        <f>F12/J13</f>
        <v>7261.9659360829928</v>
      </c>
      <c r="H12" s="183">
        <f t="shared" si="3"/>
        <v>11905816</v>
      </c>
      <c r="I12" s="184">
        <f t="shared" si="4"/>
        <v>22939.417021697995</v>
      </c>
      <c r="J12" s="175">
        <v>531.19000000000005</v>
      </c>
    </row>
    <row r="13" spans="1:10" x14ac:dyDescent="0.25">
      <c r="A13" s="176" t="s">
        <v>94</v>
      </c>
      <c r="B13" s="178"/>
      <c r="C13" s="178"/>
      <c r="D13" s="178">
        <v>13872333</v>
      </c>
      <c r="E13" s="178">
        <v>24997</v>
      </c>
      <c r="F13" s="178">
        <v>11576131</v>
      </c>
      <c r="G13" s="178">
        <f>F13/J12</f>
        <v>21792.82554264952</v>
      </c>
      <c r="H13" s="183">
        <f t="shared" si="3"/>
        <v>14202018</v>
      </c>
      <c r="I13" s="184">
        <f t="shared" si="4"/>
        <v>26143.591479048479</v>
      </c>
      <c r="J13" s="432">
        <f>D13/E13</f>
        <v>554.95991518982282</v>
      </c>
    </row>
    <row r="14" spans="1:10" x14ac:dyDescent="0.25">
      <c r="A14" s="176" t="s">
        <v>95</v>
      </c>
      <c r="B14" s="178"/>
      <c r="C14" s="178"/>
      <c r="D14" s="178"/>
      <c r="E14" s="178"/>
      <c r="F14" s="178"/>
      <c r="G14" s="178">
        <f t="shared" ref="G14:G20" si="5">F14/$J$9</f>
        <v>0</v>
      </c>
      <c r="H14" s="183">
        <f t="shared" si="3"/>
        <v>14202018</v>
      </c>
      <c r="I14" s="184">
        <f t="shared" si="4"/>
        <v>26143.591479048479</v>
      </c>
      <c r="J14" s="175"/>
    </row>
    <row r="15" spans="1:10" x14ac:dyDescent="0.25">
      <c r="A15" s="176" t="s">
        <v>96</v>
      </c>
      <c r="B15" s="175"/>
      <c r="C15" s="175"/>
      <c r="D15" s="175"/>
      <c r="E15" s="175"/>
      <c r="F15" s="175"/>
      <c r="G15" s="178">
        <f t="shared" si="5"/>
        <v>0</v>
      </c>
      <c r="H15" s="183">
        <f t="shared" si="3"/>
        <v>14202018</v>
      </c>
      <c r="I15" s="184">
        <f t="shared" si="4"/>
        <v>26143.591479048479</v>
      </c>
      <c r="J15" s="178"/>
    </row>
    <row r="16" spans="1:10" x14ac:dyDescent="0.25">
      <c r="A16" s="176" t="s">
        <v>97</v>
      </c>
      <c r="B16" s="175"/>
      <c r="C16" s="175"/>
      <c r="D16" s="175"/>
      <c r="E16" s="175"/>
      <c r="F16" s="175"/>
      <c r="G16" s="178">
        <f t="shared" si="5"/>
        <v>0</v>
      </c>
      <c r="H16" s="183">
        <f t="shared" si="3"/>
        <v>14202018</v>
      </c>
      <c r="I16" s="184">
        <f t="shared" si="4"/>
        <v>26143.591479048479</v>
      </c>
      <c r="J16" s="178"/>
    </row>
    <row r="17" spans="1:14" x14ac:dyDescent="0.25">
      <c r="A17" s="176" t="s">
        <v>98</v>
      </c>
      <c r="B17" s="175"/>
      <c r="C17" s="175"/>
      <c r="D17" s="175"/>
      <c r="E17" s="175"/>
      <c r="F17" s="175"/>
      <c r="G17" s="178">
        <f t="shared" si="5"/>
        <v>0</v>
      </c>
      <c r="H17" s="183">
        <f t="shared" si="3"/>
        <v>14202018</v>
      </c>
      <c r="I17" s="184">
        <f t="shared" si="4"/>
        <v>26143.591479048479</v>
      </c>
      <c r="J17" s="178"/>
      <c r="M17" s="154"/>
    </row>
    <row r="18" spans="1:14" x14ac:dyDescent="0.25">
      <c r="A18" s="176" t="s">
        <v>99</v>
      </c>
      <c r="B18" s="175"/>
      <c r="C18" s="175"/>
      <c r="D18" s="175"/>
      <c r="E18" s="175"/>
      <c r="F18" s="175"/>
      <c r="G18" s="178">
        <f t="shared" si="5"/>
        <v>0</v>
      </c>
      <c r="H18" s="183">
        <f t="shared" si="3"/>
        <v>14202018</v>
      </c>
      <c r="I18" s="184">
        <f t="shared" si="4"/>
        <v>26143.591479048479</v>
      </c>
      <c r="J18" s="178"/>
    </row>
    <row r="19" spans="1:14" x14ac:dyDescent="0.25">
      <c r="A19" s="176" t="s">
        <v>100</v>
      </c>
      <c r="B19" s="175"/>
      <c r="C19" s="175"/>
      <c r="D19" s="175"/>
      <c r="E19" s="175"/>
      <c r="F19" s="175"/>
      <c r="G19" s="178">
        <f t="shared" si="5"/>
        <v>0</v>
      </c>
      <c r="H19" s="183">
        <f t="shared" si="3"/>
        <v>14202018</v>
      </c>
      <c r="I19" s="184">
        <f>I18+E19-G19</f>
        <v>26143.591479048479</v>
      </c>
      <c r="J19" s="178"/>
    </row>
    <row r="20" spans="1:14" x14ac:dyDescent="0.25">
      <c r="A20" s="176" t="s">
        <v>101</v>
      </c>
      <c r="B20" s="175"/>
      <c r="C20" s="175"/>
      <c r="D20" s="175"/>
      <c r="E20" s="175"/>
      <c r="F20" s="175"/>
      <c r="G20" s="178">
        <f t="shared" si="5"/>
        <v>0</v>
      </c>
      <c r="H20" s="183">
        <f t="shared" si="3"/>
        <v>14202018</v>
      </c>
      <c r="I20" s="184">
        <f>I19+E20-G20</f>
        <v>26143.591479048479</v>
      </c>
      <c r="J20" s="178"/>
    </row>
    <row r="21" spans="1:14" x14ac:dyDescent="0.25">
      <c r="A21" s="185" t="s">
        <v>102</v>
      </c>
      <c r="B21" s="186">
        <f>+B22</f>
        <v>12531724</v>
      </c>
      <c r="C21" s="186">
        <f>+C22</f>
        <v>22936.61</v>
      </c>
      <c r="D21" s="186">
        <f>SUM(D22:D29)</f>
        <v>0</v>
      </c>
      <c r="E21" s="186">
        <f>SUM(E22:E29)</f>
        <v>0</v>
      </c>
      <c r="F21" s="186">
        <f>SUM(F22:F29)</f>
        <v>12613213</v>
      </c>
      <c r="G21" s="186">
        <f>SUM(G22:G29)</f>
        <v>22940.796236315495</v>
      </c>
      <c r="H21" s="186">
        <f>+B21+D21-F21</f>
        <v>-81489</v>
      </c>
      <c r="I21" s="186">
        <f>+C21+E21-G21</f>
        <v>-4.1862363154941704</v>
      </c>
      <c r="J21" s="187"/>
      <c r="M21" s="154"/>
    </row>
    <row r="22" spans="1:14" x14ac:dyDescent="0.25">
      <c r="A22" s="176" t="s">
        <v>89</v>
      </c>
      <c r="B22" s="178">
        <f>47855656-35323932</f>
        <v>12531724</v>
      </c>
      <c r="C22" s="178">
        <f>85000-62063.39</f>
        <v>22936.61</v>
      </c>
      <c r="D22" s="178"/>
      <c r="E22" s="178"/>
      <c r="F22" s="178">
        <v>8894579</v>
      </c>
      <c r="G22" s="178">
        <f t="shared" ref="G22:G28" si="6">F22/$J$22</f>
        <v>16177.378788958122</v>
      </c>
      <c r="H22" s="178">
        <f>+B22+D22-F22</f>
        <v>3637145</v>
      </c>
      <c r="I22" s="188">
        <f>+C22+E22-G22</f>
        <v>6759.2312110418789</v>
      </c>
      <c r="J22" s="179">
        <f>16494475/30000</f>
        <v>549.81583333333333</v>
      </c>
    </row>
    <row r="23" spans="1:14" x14ac:dyDescent="0.25">
      <c r="A23" s="176" t="s">
        <v>90</v>
      </c>
      <c r="B23" s="178"/>
      <c r="C23" s="178"/>
      <c r="D23" s="178"/>
      <c r="E23" s="178"/>
      <c r="F23" s="178">
        <v>3718634</v>
      </c>
      <c r="G23" s="178">
        <f t="shared" si="6"/>
        <v>6763.417447357373</v>
      </c>
      <c r="H23" s="178">
        <f t="shared" ref="H23:I27" si="7">H22+D23-F23</f>
        <v>-81489</v>
      </c>
      <c r="I23" s="188">
        <f t="shared" si="7"/>
        <v>-4.1862363154941704</v>
      </c>
      <c r="J23" s="178"/>
      <c r="L23" s="154"/>
    </row>
    <row r="24" spans="1:14" x14ac:dyDescent="0.25">
      <c r="A24" s="176" t="s">
        <v>91</v>
      </c>
      <c r="B24" s="178"/>
      <c r="C24" s="178"/>
      <c r="D24" s="178"/>
      <c r="E24" s="178"/>
      <c r="F24" s="178"/>
      <c r="G24" s="178">
        <f t="shared" si="6"/>
        <v>0</v>
      </c>
      <c r="H24" s="178">
        <f t="shared" si="7"/>
        <v>-81489</v>
      </c>
      <c r="I24" s="188">
        <f t="shared" si="7"/>
        <v>-4.1862363154941704</v>
      </c>
      <c r="J24" s="178"/>
      <c r="N24" s="154"/>
    </row>
    <row r="25" spans="1:14" x14ac:dyDescent="0.25">
      <c r="A25" s="176" t="s">
        <v>92</v>
      </c>
      <c r="B25" s="178"/>
      <c r="C25" s="178"/>
      <c r="D25" s="178"/>
      <c r="E25" s="178"/>
      <c r="F25" s="178"/>
      <c r="G25" s="178">
        <f t="shared" si="6"/>
        <v>0</v>
      </c>
      <c r="H25" s="178">
        <f t="shared" si="7"/>
        <v>-81489</v>
      </c>
      <c r="I25" s="188">
        <f t="shared" si="7"/>
        <v>-4.1862363154941704</v>
      </c>
      <c r="J25" s="178"/>
    </row>
    <row r="26" spans="1:14" x14ac:dyDescent="0.25">
      <c r="A26" s="176" t="s">
        <v>94</v>
      </c>
      <c r="B26" s="178"/>
      <c r="C26" s="178"/>
      <c r="D26" s="178"/>
      <c r="E26" s="178"/>
      <c r="F26" s="178"/>
      <c r="G26" s="178">
        <f t="shared" si="6"/>
        <v>0</v>
      </c>
      <c r="H26" s="178">
        <f t="shared" si="7"/>
        <v>-81489</v>
      </c>
      <c r="I26" s="188">
        <f t="shared" si="7"/>
        <v>-4.1862363154941704</v>
      </c>
      <c r="J26" s="178"/>
    </row>
    <row r="27" spans="1:14" x14ac:dyDescent="0.25">
      <c r="A27" s="176" t="s">
        <v>95</v>
      </c>
      <c r="B27" s="178"/>
      <c r="C27" s="178"/>
      <c r="D27" s="178"/>
      <c r="E27" s="178"/>
      <c r="F27" s="178"/>
      <c r="G27" s="178">
        <f t="shared" si="6"/>
        <v>0</v>
      </c>
      <c r="H27" s="178">
        <f t="shared" si="7"/>
        <v>-81489</v>
      </c>
      <c r="I27" s="188">
        <f t="shared" si="7"/>
        <v>-4.1862363154941704</v>
      </c>
      <c r="J27" s="178"/>
      <c r="M27" s="154"/>
    </row>
    <row r="28" spans="1:14" x14ac:dyDescent="0.25">
      <c r="A28" s="176" t="s">
        <v>96</v>
      </c>
      <c r="B28" s="189"/>
      <c r="C28" s="189"/>
      <c r="D28" s="189"/>
      <c r="E28" s="189"/>
      <c r="F28" s="189"/>
      <c r="G28" s="178">
        <f t="shared" si="6"/>
        <v>0</v>
      </c>
      <c r="H28" s="178">
        <f>H23+D28-F28</f>
        <v>-81489</v>
      </c>
      <c r="I28" s="188">
        <f>I23+E28-G28</f>
        <v>-4.1862363154941704</v>
      </c>
      <c r="J28" s="189"/>
    </row>
    <row r="29" spans="1:14" x14ac:dyDescent="0.25">
      <c r="A29" s="190"/>
      <c r="B29" s="189"/>
      <c r="C29" s="189"/>
      <c r="D29" s="189"/>
      <c r="E29" s="189"/>
      <c r="F29" s="189"/>
      <c r="G29" s="178"/>
      <c r="H29" s="178"/>
      <c r="I29" s="191"/>
      <c r="J29" s="189"/>
      <c r="M29" s="154"/>
    </row>
    <row r="30" spans="1:14" x14ac:dyDescent="0.25">
      <c r="A30" s="192" t="s">
        <v>103</v>
      </c>
      <c r="B30" s="193">
        <f>+B31+B32</f>
        <v>462242.48999999836</v>
      </c>
      <c r="C30" s="193">
        <f>+C31+C32</f>
        <v>1553.6499999999942</v>
      </c>
      <c r="D30" s="193">
        <f>SUM(D31:D42)</f>
        <v>10442150</v>
      </c>
      <c r="E30" s="193">
        <f t="shared" ref="E30:F30" si="8">SUM(E31:E42)</f>
        <v>20000</v>
      </c>
      <c r="F30" s="193">
        <f t="shared" si="8"/>
        <v>11322717</v>
      </c>
      <c r="G30" s="193">
        <f>SUM(G31:G42)</f>
        <v>21544.70871635752</v>
      </c>
      <c r="H30" s="193">
        <f>B30+D30-F30</f>
        <v>-418324.51000000164</v>
      </c>
      <c r="I30" s="193">
        <f>C30+E30-G30</f>
        <v>8.9412836424744455</v>
      </c>
      <c r="J30" s="194">
        <f>11979030/20000</f>
        <v>598.95150000000001</v>
      </c>
    </row>
    <row r="31" spans="1:14" x14ac:dyDescent="0.25">
      <c r="A31" s="176" t="s">
        <v>89</v>
      </c>
      <c r="B31" s="195">
        <f>24016508.49-23554266</f>
        <v>462242.48999999836</v>
      </c>
      <c r="C31" s="196">
        <f>40562.09-39008.44</f>
        <v>1553.6499999999942</v>
      </c>
      <c r="D31" s="189"/>
      <c r="E31" s="189"/>
      <c r="F31" s="189">
        <v>462175</v>
      </c>
      <c r="G31" s="189">
        <f t="shared" ref="G31:G42" si="9">F31/$J$9</f>
        <v>743.40632728015794</v>
      </c>
      <c r="H31" s="189">
        <f>+B31+D31-F31</f>
        <v>67.489999998360872</v>
      </c>
      <c r="I31" s="189">
        <f>+C31+E31-G31</f>
        <v>810.24367271983624</v>
      </c>
      <c r="J31" s="197">
        <v>598.95000000000005</v>
      </c>
      <c r="M31" s="154"/>
    </row>
    <row r="32" spans="1:14" x14ac:dyDescent="0.25">
      <c r="A32" s="176" t="s">
        <v>90</v>
      </c>
      <c r="B32" s="320"/>
      <c r="C32" s="321"/>
      <c r="D32" s="195">
        <v>10442150</v>
      </c>
      <c r="E32" s="195">
        <v>20000</v>
      </c>
      <c r="F32" s="322">
        <v>5427905</v>
      </c>
      <c r="G32" s="189">
        <f>F32/J32</f>
        <v>10396.1444721633</v>
      </c>
      <c r="H32" s="189">
        <f t="shared" ref="H32:H36" si="10">+H31+D32-F32</f>
        <v>5014312.4899999984</v>
      </c>
      <c r="I32" s="191">
        <f t="shared" ref="I32:I40" si="11">I31+E32-G32</f>
        <v>10414.099200556537</v>
      </c>
      <c r="J32" s="197">
        <f>D32/E32</f>
        <v>522.10749999999996</v>
      </c>
    </row>
    <row r="33" spans="1:10" x14ac:dyDescent="0.25">
      <c r="A33" s="176" t="s">
        <v>91</v>
      </c>
      <c r="B33" s="195"/>
      <c r="C33" s="195"/>
      <c r="D33" s="195"/>
      <c r="E33" s="195"/>
      <c r="F33" s="195"/>
      <c r="G33" s="189">
        <f t="shared" si="9"/>
        <v>0</v>
      </c>
      <c r="H33" s="189">
        <f t="shared" si="10"/>
        <v>5014312.4899999984</v>
      </c>
      <c r="I33" s="191">
        <f t="shared" si="11"/>
        <v>10414.099200556537</v>
      </c>
      <c r="J33" s="197">
        <v>522.11</v>
      </c>
    </row>
    <row r="34" spans="1:10" x14ac:dyDescent="0.25">
      <c r="A34" s="176" t="s">
        <v>92</v>
      </c>
      <c r="B34" s="195"/>
      <c r="C34" s="195"/>
      <c r="D34" s="195"/>
      <c r="E34" s="195"/>
      <c r="F34" s="320">
        <v>5432637</v>
      </c>
      <c r="G34" s="189">
        <f>F34/J34</f>
        <v>10405.15791691406</v>
      </c>
      <c r="H34" s="189">
        <f t="shared" si="10"/>
        <v>-418324.51000000164</v>
      </c>
      <c r="I34" s="191">
        <f t="shared" si="11"/>
        <v>8.9412836424762645</v>
      </c>
      <c r="J34" s="197">
        <v>522.11</v>
      </c>
    </row>
    <row r="35" spans="1:10" x14ac:dyDescent="0.25">
      <c r="A35" s="176" t="s">
        <v>94</v>
      </c>
      <c r="B35" s="195"/>
      <c r="C35" s="195"/>
      <c r="D35" s="195"/>
      <c r="E35" s="195"/>
      <c r="F35" s="195"/>
      <c r="G35" s="195">
        <f t="shared" si="9"/>
        <v>0</v>
      </c>
      <c r="H35" s="189">
        <f t="shared" si="10"/>
        <v>-418324.51000000164</v>
      </c>
      <c r="I35" s="191">
        <f t="shared" si="11"/>
        <v>8.9412836424762645</v>
      </c>
      <c r="J35" s="197">
        <v>522.11</v>
      </c>
    </row>
    <row r="36" spans="1:10" x14ac:dyDescent="0.25">
      <c r="A36" s="176" t="s">
        <v>95</v>
      </c>
      <c r="B36" s="195"/>
      <c r="C36" s="195"/>
      <c r="D36" s="195"/>
      <c r="E36" s="198"/>
      <c r="F36" s="195"/>
      <c r="G36" s="195">
        <f t="shared" si="9"/>
        <v>0</v>
      </c>
      <c r="H36" s="189">
        <f t="shared" si="10"/>
        <v>-418324.51000000164</v>
      </c>
      <c r="I36" s="191">
        <f t="shared" si="11"/>
        <v>8.9412836424762645</v>
      </c>
      <c r="J36" s="197">
        <v>522.11</v>
      </c>
    </row>
    <row r="37" spans="1:10" x14ac:dyDescent="0.25">
      <c r="A37" s="176" t="s">
        <v>96</v>
      </c>
      <c r="B37" s="195"/>
      <c r="C37" s="195"/>
      <c r="D37" s="195"/>
      <c r="E37" s="198"/>
      <c r="F37" s="195"/>
      <c r="G37" s="195">
        <f t="shared" si="9"/>
        <v>0</v>
      </c>
      <c r="H37" s="189">
        <f t="shared" ref="H37:H40" si="12">H36+D37-F37</f>
        <v>-418324.51000000164</v>
      </c>
      <c r="I37" s="191">
        <f t="shared" si="11"/>
        <v>8.9412836424762645</v>
      </c>
      <c r="J37" s="189"/>
    </row>
    <row r="38" spans="1:10" x14ac:dyDescent="0.25">
      <c r="A38" s="176" t="s">
        <v>97</v>
      </c>
      <c r="B38" s="195"/>
      <c r="C38" s="195"/>
      <c r="D38" s="195"/>
      <c r="E38" s="198"/>
      <c r="F38" s="195"/>
      <c r="G38" s="195">
        <f t="shared" si="9"/>
        <v>0</v>
      </c>
      <c r="H38" s="189">
        <f t="shared" si="12"/>
        <v>-418324.51000000164</v>
      </c>
      <c r="I38" s="191">
        <f t="shared" si="11"/>
        <v>8.9412836424762645</v>
      </c>
      <c r="J38" s="189"/>
    </row>
    <row r="39" spans="1:10" x14ac:dyDescent="0.25">
      <c r="A39" s="176" t="s">
        <v>98</v>
      </c>
      <c r="B39" s="195"/>
      <c r="C39" s="195"/>
      <c r="D39" s="195"/>
      <c r="E39" s="198"/>
      <c r="F39" s="195"/>
      <c r="G39" s="195">
        <f t="shared" si="9"/>
        <v>0</v>
      </c>
      <c r="H39" s="189">
        <f t="shared" si="12"/>
        <v>-418324.51000000164</v>
      </c>
      <c r="I39" s="191">
        <f t="shared" si="11"/>
        <v>8.9412836424762645</v>
      </c>
      <c r="J39" s="189"/>
    </row>
    <row r="40" spans="1:10" x14ac:dyDescent="0.25">
      <c r="A40" s="176" t="s">
        <v>99</v>
      </c>
      <c r="B40" s="195"/>
      <c r="C40" s="195"/>
      <c r="D40" s="195"/>
      <c r="E40" s="198"/>
      <c r="F40" s="195"/>
      <c r="G40" s="195">
        <f t="shared" si="9"/>
        <v>0</v>
      </c>
      <c r="H40" s="189">
        <f t="shared" si="12"/>
        <v>-418324.51000000164</v>
      </c>
      <c r="I40" s="191">
        <f t="shared" si="11"/>
        <v>8.9412836424762645</v>
      </c>
      <c r="J40" s="189"/>
    </row>
    <row r="41" spans="1:10" x14ac:dyDescent="0.25">
      <c r="A41" s="176" t="s">
        <v>100</v>
      </c>
      <c r="B41" s="195"/>
      <c r="C41" s="195"/>
      <c r="D41" s="195"/>
      <c r="E41" s="195"/>
      <c r="F41" s="195"/>
      <c r="G41" s="195">
        <f t="shared" si="9"/>
        <v>0</v>
      </c>
      <c r="H41" s="189">
        <f>H37+D41-F41</f>
        <v>-418324.51000000164</v>
      </c>
      <c r="I41" s="191">
        <f>I37+E41-G41</f>
        <v>8.9412836424762645</v>
      </c>
      <c r="J41" s="189"/>
    </row>
    <row r="42" spans="1:10" ht="15.75" thickBot="1" x14ac:dyDescent="0.3">
      <c r="A42" s="199" t="s">
        <v>101</v>
      </c>
      <c r="B42" s="200"/>
      <c r="C42" s="200"/>
      <c r="D42" s="200"/>
      <c r="E42" s="200"/>
      <c r="F42" s="200"/>
      <c r="G42" s="200">
        <f t="shared" si="9"/>
        <v>0</v>
      </c>
      <c r="H42" s="201">
        <f>H41+D42-F42</f>
        <v>-418324.51000000164</v>
      </c>
      <c r="I42" s="202">
        <f>I41+E42-G42</f>
        <v>8.9412836424762645</v>
      </c>
      <c r="J42" s="189"/>
    </row>
    <row r="43" spans="1:10" ht="15.75" thickBot="1" x14ac:dyDescent="0.3">
      <c r="A43" s="203" t="s">
        <v>104</v>
      </c>
      <c r="B43" s="204">
        <f>+B30+B21+B8+B2</f>
        <v>13412249.489999998</v>
      </c>
      <c r="C43" s="204">
        <f t="shared" ref="C43:I43" si="13">+C30+C21+C8+C2</f>
        <v>25364.373227848017</v>
      </c>
      <c r="D43" s="204">
        <f t="shared" si="13"/>
        <v>40250326</v>
      </c>
      <c r="E43" s="204">
        <f t="shared" si="13"/>
        <v>74997</v>
      </c>
      <c r="F43" s="204">
        <f t="shared" si="13"/>
        <v>39959313</v>
      </c>
      <c r="G43" s="204">
        <f t="shared" si="13"/>
        <v>74211.283473624542</v>
      </c>
      <c r="H43" s="204">
        <f t="shared" si="13"/>
        <v>13703262.489999998</v>
      </c>
      <c r="I43" s="204">
        <f t="shared" si="13"/>
        <v>26150.089754223478</v>
      </c>
      <c r="J43" s="19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1"/>
  <sheetViews>
    <sheetView topLeftCell="A4" workbookViewId="0">
      <pane xSplit="1" topLeftCell="B1" activePane="topRight" state="frozen"/>
      <selection activeCell="A3" sqref="A3"/>
      <selection pane="topRight" activeCell="C9" sqref="C9:C10"/>
    </sheetView>
  </sheetViews>
  <sheetFormatPr baseColWidth="10" defaultColWidth="16" defaultRowHeight="15" x14ac:dyDescent="0.25"/>
  <cols>
    <col min="1" max="2" width="15.140625" style="80" customWidth="1"/>
    <col min="3" max="3" width="16" style="80"/>
    <col min="4" max="4" width="12.7109375" style="80" customWidth="1"/>
    <col min="5" max="5" width="11.85546875" style="80" customWidth="1"/>
    <col min="6" max="6" width="10.42578125" style="80" customWidth="1"/>
    <col min="7" max="7" width="9.85546875" style="80" customWidth="1"/>
    <col min="8" max="8" width="12.140625" style="80" customWidth="1"/>
    <col min="9" max="9" width="11.85546875" style="80" customWidth="1"/>
    <col min="10" max="10" width="13" style="80" customWidth="1"/>
    <col min="11" max="11" width="12.5703125" style="80" customWidth="1"/>
    <col min="12" max="12" width="11.28515625" style="80" customWidth="1"/>
    <col min="13" max="14" width="10.7109375" style="80" customWidth="1"/>
    <col min="15" max="15" width="12.42578125" style="80" customWidth="1"/>
    <col min="16" max="16384" width="16" style="80"/>
  </cols>
  <sheetData>
    <row r="2" spans="1:15" x14ac:dyDescent="0.25">
      <c r="D2" s="519" t="s">
        <v>56</v>
      </c>
      <c r="E2" s="519"/>
      <c r="F2" s="519"/>
      <c r="G2" s="519"/>
      <c r="H2" s="519"/>
      <c r="I2" s="519"/>
      <c r="J2" s="519"/>
    </row>
    <row r="3" spans="1:15" x14ac:dyDescent="0.25">
      <c r="D3" s="519"/>
      <c r="E3" s="519"/>
      <c r="F3" s="519"/>
      <c r="G3" s="519"/>
      <c r="H3" s="519"/>
      <c r="I3" s="519"/>
      <c r="J3" s="519"/>
    </row>
    <row r="5" spans="1:15" x14ac:dyDescent="0.25">
      <c r="A5" s="81"/>
      <c r="B5" s="82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1"/>
    </row>
    <row r="6" spans="1:15" ht="30" x14ac:dyDescent="0.25">
      <c r="A6" s="83" t="s">
        <v>57</v>
      </c>
      <c r="B6" s="84"/>
      <c r="C6" s="85">
        <v>43101</v>
      </c>
      <c r="D6" s="85" t="s">
        <v>58</v>
      </c>
      <c r="E6" s="85">
        <v>43160</v>
      </c>
      <c r="F6" s="85">
        <v>43191</v>
      </c>
      <c r="G6" s="85">
        <v>43221</v>
      </c>
      <c r="H6" s="85">
        <v>43252</v>
      </c>
      <c r="I6" s="85">
        <v>43282</v>
      </c>
      <c r="J6" s="85" t="s">
        <v>59</v>
      </c>
      <c r="K6" s="85">
        <v>43344</v>
      </c>
      <c r="L6" s="85">
        <v>43374</v>
      </c>
      <c r="M6" s="85">
        <v>43405</v>
      </c>
      <c r="N6" s="85" t="s">
        <v>60</v>
      </c>
      <c r="O6" s="255" t="s">
        <v>130</v>
      </c>
    </row>
    <row r="7" spans="1:15" s="92" customFormat="1" x14ac:dyDescent="0.25">
      <c r="A7" s="86"/>
      <c r="B7" s="87" t="s">
        <v>61</v>
      </c>
      <c r="C7" s="88">
        <v>2087127</v>
      </c>
      <c r="D7" s="88"/>
      <c r="E7" s="89"/>
      <c r="F7" s="90"/>
      <c r="G7" s="90"/>
      <c r="H7" s="90"/>
      <c r="I7" s="91"/>
      <c r="J7" s="90"/>
      <c r="K7" s="90"/>
      <c r="L7" s="90"/>
      <c r="M7" s="90"/>
      <c r="N7" s="90"/>
      <c r="O7" s="90"/>
    </row>
    <row r="8" spans="1:15" s="96" customFormat="1" x14ac:dyDescent="0.25">
      <c r="A8" s="93" t="s">
        <v>24</v>
      </c>
      <c r="B8" s="94" t="s">
        <v>62</v>
      </c>
      <c r="C8" s="95">
        <v>1000000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x14ac:dyDescent="0.25">
      <c r="A9" s="97"/>
      <c r="B9" s="98" t="s">
        <v>9</v>
      </c>
      <c r="C9" s="99">
        <f>C7-C8</f>
        <v>1087127</v>
      </c>
      <c r="D9" s="10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>
        <f>SUM(C9:N9)</f>
        <v>1087127</v>
      </c>
    </row>
    <row r="10" spans="1:15" x14ac:dyDescent="0.25">
      <c r="A10" s="83"/>
      <c r="B10" s="87" t="s">
        <v>61</v>
      </c>
      <c r="C10" s="102">
        <v>34000</v>
      </c>
      <c r="D10" s="102"/>
      <c r="E10" s="103"/>
      <c r="F10" s="103"/>
      <c r="G10" s="102"/>
      <c r="H10" s="102"/>
      <c r="I10" s="103"/>
      <c r="J10" s="102"/>
      <c r="K10" s="102"/>
      <c r="L10" s="102"/>
      <c r="M10" s="102"/>
      <c r="N10" s="102"/>
      <c r="O10" s="102"/>
    </row>
    <row r="11" spans="1:15" s="96" customFormat="1" x14ac:dyDescent="0.25">
      <c r="A11" s="93" t="s">
        <v>24</v>
      </c>
      <c r="B11" s="94" t="s">
        <v>62</v>
      </c>
      <c r="C11" s="95">
        <v>0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x14ac:dyDescent="0.25">
      <c r="A12" s="97"/>
      <c r="B12" s="98" t="s">
        <v>9</v>
      </c>
      <c r="C12" s="101">
        <f>C10-C11</f>
        <v>34000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>
        <f>SUM(C12:N12)</f>
        <v>34000</v>
      </c>
    </row>
    <row r="13" spans="1:15" s="92" customFormat="1" x14ac:dyDescent="0.25">
      <c r="A13" s="83"/>
      <c r="B13" s="87" t="s">
        <v>61</v>
      </c>
      <c r="C13" s="102">
        <v>650000</v>
      </c>
      <c r="D13" s="103">
        <v>100000</v>
      </c>
      <c r="E13" s="102"/>
      <c r="F13" s="103"/>
      <c r="G13" s="102"/>
      <c r="H13" s="102"/>
      <c r="I13" s="91"/>
      <c r="J13" s="91"/>
      <c r="K13" s="102"/>
      <c r="L13" s="102"/>
      <c r="M13" s="102"/>
      <c r="N13" s="102"/>
      <c r="O13" s="102"/>
    </row>
    <row r="14" spans="1:15" s="96" customFormat="1" x14ac:dyDescent="0.25">
      <c r="A14" s="93" t="s">
        <v>63</v>
      </c>
      <c r="B14" s="94" t="s">
        <v>62</v>
      </c>
      <c r="C14" s="95">
        <v>350000</v>
      </c>
      <c r="D14" s="95">
        <v>100000</v>
      </c>
      <c r="E14" s="95"/>
      <c r="F14" s="95"/>
      <c r="G14" s="95">
        <v>100000</v>
      </c>
      <c r="H14" s="95"/>
      <c r="I14" s="95"/>
      <c r="J14" s="95"/>
      <c r="K14" s="95"/>
      <c r="L14" s="95"/>
      <c r="M14" s="95"/>
      <c r="N14" s="95"/>
      <c r="O14" s="95"/>
    </row>
    <row r="15" spans="1:15" s="96" customFormat="1" x14ac:dyDescent="0.25">
      <c r="A15" s="93"/>
      <c r="B15" s="98" t="s">
        <v>9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5" s="96" customFormat="1" x14ac:dyDescent="0.25">
      <c r="A16" s="9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15" x14ac:dyDescent="0.25">
      <c r="A17" s="97"/>
      <c r="B17" s="98" t="s">
        <v>9</v>
      </c>
      <c r="C17" s="101">
        <f>C13-C14</f>
        <v>300000</v>
      </c>
      <c r="D17" s="101">
        <f>D13-D14</f>
        <v>0</v>
      </c>
      <c r="E17" s="101"/>
      <c r="F17" s="101"/>
      <c r="G17" s="101">
        <f>SUM(G14:G16)</f>
        <v>100000</v>
      </c>
      <c r="H17" s="101"/>
      <c r="I17" s="101"/>
      <c r="J17" s="101"/>
      <c r="K17" s="101"/>
      <c r="L17" s="101"/>
      <c r="M17" s="101"/>
      <c r="N17" s="101"/>
      <c r="O17" s="101">
        <f>C17-D17-E17-F17-G17-H17-I17-J17-K17-L17-M17-N17</f>
        <v>200000</v>
      </c>
    </row>
    <row r="18" spans="1:15" x14ac:dyDescent="0.25">
      <c r="A18" s="83"/>
      <c r="B18" s="87" t="s">
        <v>61</v>
      </c>
      <c r="C18" s="104">
        <v>240000</v>
      </c>
      <c r="D18" s="102"/>
      <c r="E18" s="102"/>
      <c r="F18" s="103"/>
      <c r="G18" s="102"/>
      <c r="H18" s="102"/>
      <c r="I18" s="91"/>
      <c r="J18" s="91"/>
      <c r="K18" s="103"/>
      <c r="L18" s="102"/>
      <c r="M18" s="102"/>
      <c r="N18" s="102"/>
      <c r="O18" s="102"/>
    </row>
    <row r="19" spans="1:15" s="96" customFormat="1" x14ac:dyDescent="0.25">
      <c r="A19" s="93"/>
      <c r="B19" s="94" t="s">
        <v>62</v>
      </c>
      <c r="C19" s="95">
        <v>240000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x14ac:dyDescent="0.25">
      <c r="A20" s="97" t="s">
        <v>5</v>
      </c>
      <c r="B20" s="98" t="s">
        <v>9</v>
      </c>
      <c r="C20" s="100">
        <f>C18-C19</f>
        <v>0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>
        <f>SUM(C20:N20)</f>
        <v>0</v>
      </c>
    </row>
    <row r="21" spans="1:15" x14ac:dyDescent="0.25">
      <c r="A21" s="83"/>
      <c r="B21" s="87" t="s">
        <v>61</v>
      </c>
      <c r="C21" s="104"/>
      <c r="D21" s="104"/>
      <c r="E21" s="102"/>
      <c r="F21" s="102"/>
      <c r="G21" s="102"/>
      <c r="H21" s="102"/>
      <c r="I21" s="91"/>
      <c r="J21" s="102"/>
      <c r="K21" s="102"/>
      <c r="L21" s="102"/>
      <c r="M21" s="102"/>
      <c r="N21" s="102"/>
      <c r="O21" s="102"/>
    </row>
    <row r="22" spans="1:15" s="106" customFormat="1" x14ac:dyDescent="0.25">
      <c r="A22" s="83" t="s">
        <v>64</v>
      </c>
      <c r="B22" s="94" t="s">
        <v>62</v>
      </c>
      <c r="C22" s="105"/>
      <c r="D22" s="10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x14ac:dyDescent="0.25">
      <c r="A23" s="97"/>
      <c r="B23" s="98" t="s">
        <v>9</v>
      </c>
      <c r="C23" s="100"/>
      <c r="D23" s="100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x14ac:dyDescent="0.25">
      <c r="A24" s="83"/>
      <c r="B24" s="87" t="s">
        <v>61</v>
      </c>
      <c r="C24" s="102"/>
      <c r="D24" s="102"/>
      <c r="E24" s="102"/>
      <c r="F24" s="107"/>
      <c r="G24" s="102"/>
      <c r="H24" s="102"/>
      <c r="I24" s="91"/>
      <c r="J24" s="102"/>
      <c r="K24" s="103"/>
      <c r="L24" s="102"/>
      <c r="M24" s="102"/>
      <c r="N24" s="102"/>
      <c r="O24" s="102"/>
    </row>
    <row r="25" spans="1:15" x14ac:dyDescent="0.25">
      <c r="A25" s="83" t="s">
        <v>65</v>
      </c>
      <c r="B25" s="94" t="s">
        <v>62</v>
      </c>
      <c r="C25" s="105"/>
      <c r="D25" s="95"/>
      <c r="E25" s="95"/>
      <c r="F25" s="95"/>
      <c r="G25" s="95"/>
      <c r="H25" s="108"/>
      <c r="I25" s="95"/>
      <c r="J25" s="95"/>
      <c r="K25" s="95"/>
      <c r="L25" s="95"/>
      <c r="M25" s="108"/>
      <c r="N25" s="108"/>
      <c r="O25" s="108"/>
    </row>
    <row r="26" spans="1:15" x14ac:dyDescent="0.25">
      <c r="A26" s="97"/>
      <c r="B26" s="98" t="s">
        <v>9</v>
      </c>
      <c r="C26" s="101"/>
      <c r="D26" s="101"/>
      <c r="E26" s="101"/>
      <c r="F26" s="101"/>
      <c r="G26" s="101"/>
      <c r="H26" s="101"/>
      <c r="I26" s="101"/>
      <c r="J26" s="101"/>
      <c r="K26" s="109"/>
      <c r="L26" s="101"/>
      <c r="M26" s="101"/>
      <c r="N26" s="101"/>
      <c r="O26" s="101"/>
    </row>
    <row r="27" spans="1:15" x14ac:dyDescent="0.25">
      <c r="A27" s="83" t="s">
        <v>66</v>
      </c>
      <c r="B27" s="87" t="s">
        <v>61</v>
      </c>
      <c r="C27" s="104"/>
      <c r="D27" s="104"/>
      <c r="E27" s="102"/>
      <c r="F27" s="107"/>
      <c r="G27" s="102"/>
      <c r="H27" s="102"/>
      <c r="I27" s="102"/>
      <c r="J27" s="102"/>
      <c r="K27" s="110"/>
      <c r="L27" s="102"/>
      <c r="M27" s="102"/>
      <c r="N27" s="102"/>
      <c r="O27" s="102"/>
    </row>
    <row r="28" spans="1:15" x14ac:dyDescent="0.25">
      <c r="A28" s="83"/>
      <c r="B28" s="94" t="s">
        <v>62</v>
      </c>
      <c r="C28" s="105"/>
      <c r="D28" s="105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25">
      <c r="A29" s="97"/>
      <c r="B29" s="98" t="s">
        <v>9</v>
      </c>
      <c r="C29" s="100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</row>
    <row r="30" spans="1:15" s="111" customFormat="1" x14ac:dyDescent="0.25">
      <c r="A30" s="83" t="s">
        <v>67</v>
      </c>
      <c r="B30" s="87" t="s">
        <v>61</v>
      </c>
      <c r="C30" s="104"/>
      <c r="D30" s="104">
        <v>100000</v>
      </c>
      <c r="E30" s="102"/>
      <c r="F30" s="107"/>
      <c r="G30" s="102"/>
      <c r="H30" s="102"/>
      <c r="I30" s="102"/>
      <c r="J30" s="102"/>
      <c r="K30" s="103"/>
      <c r="L30" s="102"/>
      <c r="M30" s="102"/>
      <c r="N30" s="102"/>
      <c r="O30" s="102">
        <f>D32</f>
        <v>0</v>
      </c>
    </row>
    <row r="31" spans="1:15" x14ac:dyDescent="0.25">
      <c r="A31" s="83"/>
      <c r="B31" s="94" t="s">
        <v>62</v>
      </c>
      <c r="C31" s="105"/>
      <c r="D31" s="105">
        <v>100000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25">
      <c r="A32" s="97"/>
      <c r="B32" s="98" t="s">
        <v>9</v>
      </c>
      <c r="C32" s="100"/>
      <c r="D32" s="100">
        <f>D30-D31</f>
        <v>0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</row>
    <row r="33" spans="1:15" x14ac:dyDescent="0.25">
      <c r="A33" s="83"/>
      <c r="B33" s="87" t="s">
        <v>61</v>
      </c>
      <c r="C33" s="102"/>
      <c r="D33" s="102">
        <v>45000</v>
      </c>
      <c r="E33" s="102"/>
      <c r="F33" s="107"/>
      <c r="G33" s="102"/>
      <c r="H33" s="102"/>
      <c r="I33" s="102"/>
      <c r="J33" s="102"/>
      <c r="K33" s="112"/>
      <c r="L33" s="102"/>
      <c r="M33" s="102"/>
      <c r="N33" s="102"/>
      <c r="O33" s="102">
        <f>D35</f>
        <v>0</v>
      </c>
    </row>
    <row r="34" spans="1:15" x14ac:dyDescent="0.25">
      <c r="A34" s="83" t="s">
        <v>68</v>
      </c>
      <c r="B34" s="94" t="s">
        <v>62</v>
      </c>
      <c r="C34" s="105"/>
      <c r="D34" s="95">
        <v>45000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25">
      <c r="A35" s="97"/>
      <c r="B35" s="98" t="s">
        <v>9</v>
      </c>
      <c r="C35" s="101"/>
      <c r="D35" s="101">
        <f>D33-D34</f>
        <v>0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1:15" x14ac:dyDescent="0.25">
      <c r="A36" s="83"/>
      <c r="B36" s="87" t="s">
        <v>61</v>
      </c>
      <c r="C36" s="102"/>
      <c r="D36" s="102"/>
      <c r="E36" s="103"/>
      <c r="F36" s="103"/>
      <c r="G36" s="102"/>
      <c r="H36" s="102"/>
      <c r="I36" s="103"/>
      <c r="J36" s="102"/>
      <c r="K36" s="102"/>
      <c r="L36" s="102"/>
      <c r="M36" s="102"/>
      <c r="N36" s="102"/>
      <c r="O36" s="102"/>
    </row>
    <row r="37" spans="1:15" x14ac:dyDescent="0.25">
      <c r="A37" s="93" t="s">
        <v>69</v>
      </c>
      <c r="B37" s="94" t="s">
        <v>62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x14ac:dyDescent="0.25">
      <c r="A38" s="97"/>
      <c r="B38" s="98" t="s">
        <v>9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</row>
    <row r="39" spans="1:15" x14ac:dyDescent="0.25">
      <c r="A39" s="86"/>
      <c r="B39" s="87" t="s">
        <v>61</v>
      </c>
      <c r="C39" s="88"/>
      <c r="D39" s="88"/>
      <c r="E39" s="89"/>
      <c r="F39" s="90"/>
      <c r="G39" s="90"/>
      <c r="H39" s="90"/>
      <c r="I39" s="91"/>
      <c r="J39" s="90"/>
      <c r="K39" s="90"/>
      <c r="L39" s="90"/>
      <c r="M39" s="90"/>
      <c r="N39" s="90"/>
      <c r="O39" s="90"/>
    </row>
    <row r="40" spans="1:15" x14ac:dyDescent="0.25">
      <c r="A40" s="93" t="s">
        <v>70</v>
      </c>
      <c r="B40" s="94" t="s">
        <v>62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25">
      <c r="A41" s="97"/>
      <c r="B41" s="98" t="s">
        <v>9</v>
      </c>
      <c r="C41" s="99"/>
      <c r="D41" s="100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E21" sqref="E21"/>
    </sheetView>
  </sheetViews>
  <sheetFormatPr baseColWidth="10" defaultRowHeight="15" x14ac:dyDescent="0.25"/>
  <sheetData>
    <row r="2" spans="1:14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x14ac:dyDescent="0.25">
      <c r="A4" s="2" t="s">
        <v>108</v>
      </c>
      <c r="B4" s="2" t="s">
        <v>109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14" x14ac:dyDescent="0.25">
      <c r="A5" s="2" t="s">
        <v>6</v>
      </c>
      <c r="B5" s="155" t="s">
        <v>1313</v>
      </c>
      <c r="C5" s="155" t="s">
        <v>160</v>
      </c>
      <c r="D5" s="155" t="s">
        <v>163</v>
      </c>
      <c r="E5" s="155" t="s">
        <v>157</v>
      </c>
      <c r="F5" s="155" t="s">
        <v>225</v>
      </c>
      <c r="G5" s="155" t="s">
        <v>261</v>
      </c>
      <c r="H5" s="155" t="s">
        <v>180</v>
      </c>
      <c r="I5" s="155" t="s">
        <v>165</v>
      </c>
      <c r="J5" s="155" t="s">
        <v>159</v>
      </c>
      <c r="K5" s="155" t="s">
        <v>653</v>
      </c>
      <c r="L5" s="155" t="s">
        <v>1318</v>
      </c>
      <c r="M5" s="155" t="s">
        <v>1316</v>
      </c>
      <c r="N5" s="155" t="s">
        <v>7</v>
      </c>
    </row>
    <row r="6" spans="1:14" x14ac:dyDescent="0.25">
      <c r="A6" s="1" t="s">
        <v>165</v>
      </c>
      <c r="B6" s="3">
        <v>459550</v>
      </c>
      <c r="C6" s="3">
        <v>9238000</v>
      </c>
      <c r="D6" s="3">
        <v>754950</v>
      </c>
      <c r="E6" s="3">
        <v>45640</v>
      </c>
      <c r="F6" s="3">
        <v>38000</v>
      </c>
      <c r="G6" s="3">
        <v>46500</v>
      </c>
      <c r="H6" s="3">
        <v>325000</v>
      </c>
      <c r="I6" s="3"/>
      <c r="J6" s="3">
        <v>151320</v>
      </c>
      <c r="K6" s="3">
        <v>93300</v>
      </c>
      <c r="L6" s="3">
        <v>420971</v>
      </c>
      <c r="M6" s="3">
        <v>2900</v>
      </c>
      <c r="N6" s="3">
        <v>11576131</v>
      </c>
    </row>
    <row r="7" spans="1:14" x14ac:dyDescent="0.25">
      <c r="A7" s="212" t="s">
        <v>34</v>
      </c>
      <c r="B7" s="3"/>
      <c r="C7" s="3">
        <v>600000</v>
      </c>
      <c r="D7" s="3">
        <v>461950</v>
      </c>
      <c r="E7" s="3"/>
      <c r="F7" s="3">
        <v>38000</v>
      </c>
      <c r="G7" s="3">
        <v>46500</v>
      </c>
      <c r="H7" s="3">
        <v>10000</v>
      </c>
      <c r="I7" s="3"/>
      <c r="J7" s="3"/>
      <c r="K7" s="3"/>
      <c r="L7" s="3"/>
      <c r="M7" s="3"/>
      <c r="N7" s="3">
        <v>1156450</v>
      </c>
    </row>
    <row r="8" spans="1:14" x14ac:dyDescent="0.25">
      <c r="A8" s="212" t="s">
        <v>158</v>
      </c>
      <c r="B8" s="3"/>
      <c r="C8" s="3">
        <v>680000</v>
      </c>
      <c r="D8" s="3">
        <v>150000</v>
      </c>
      <c r="E8" s="3"/>
      <c r="F8" s="3"/>
      <c r="G8" s="3"/>
      <c r="H8" s="3"/>
      <c r="I8" s="3"/>
      <c r="J8" s="3"/>
      <c r="K8" s="3"/>
      <c r="L8" s="3"/>
      <c r="M8" s="3">
        <v>2900</v>
      </c>
      <c r="N8" s="3">
        <v>832900</v>
      </c>
    </row>
    <row r="9" spans="1:14" x14ac:dyDescent="0.25">
      <c r="A9" s="212" t="s">
        <v>25</v>
      </c>
      <c r="B9" s="3"/>
      <c r="C9" s="3">
        <v>2300000</v>
      </c>
      <c r="D9" s="3">
        <v>93500</v>
      </c>
      <c r="E9" s="3"/>
      <c r="F9" s="3"/>
      <c r="G9" s="3"/>
      <c r="H9" s="3"/>
      <c r="I9" s="3"/>
      <c r="J9" s="3"/>
      <c r="K9" s="3"/>
      <c r="L9" s="3"/>
      <c r="M9" s="3"/>
      <c r="N9" s="3">
        <v>2393500</v>
      </c>
    </row>
    <row r="10" spans="1:14" x14ac:dyDescent="0.25">
      <c r="A10" s="212" t="s">
        <v>3</v>
      </c>
      <c r="B10" s="3">
        <v>459550</v>
      </c>
      <c r="C10" s="3">
        <v>5227500</v>
      </c>
      <c r="D10" s="3">
        <v>49500</v>
      </c>
      <c r="E10" s="3">
        <v>45640</v>
      </c>
      <c r="F10" s="3"/>
      <c r="G10" s="3"/>
      <c r="H10" s="3">
        <v>315000</v>
      </c>
      <c r="I10" s="3"/>
      <c r="J10" s="3">
        <v>151320</v>
      </c>
      <c r="K10" s="3">
        <v>93300</v>
      </c>
      <c r="L10" s="3">
        <v>420971</v>
      </c>
      <c r="M10" s="3"/>
      <c r="N10" s="3">
        <v>6762781</v>
      </c>
    </row>
    <row r="11" spans="1:14" x14ac:dyDescent="0.25">
      <c r="A11" s="212" t="s">
        <v>199</v>
      </c>
      <c r="B11" s="3"/>
      <c r="C11" s="3">
        <v>430500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430500</v>
      </c>
    </row>
    <row r="12" spans="1:14" x14ac:dyDescent="0.25">
      <c r="A12" s="212" t="s">
        <v>165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1" t="s">
        <v>7</v>
      </c>
      <c r="B13" s="3">
        <v>459550</v>
      </c>
      <c r="C13" s="3">
        <v>9238000</v>
      </c>
      <c r="D13" s="3">
        <v>754950</v>
      </c>
      <c r="E13" s="3">
        <v>45640</v>
      </c>
      <c r="F13" s="3">
        <v>38000</v>
      </c>
      <c r="G13" s="3">
        <v>46500</v>
      </c>
      <c r="H13" s="3">
        <v>325000</v>
      </c>
      <c r="I13" s="3"/>
      <c r="J13" s="3">
        <v>151320</v>
      </c>
      <c r="K13" s="3">
        <v>93300</v>
      </c>
      <c r="L13" s="3">
        <v>420971</v>
      </c>
      <c r="M13" s="3">
        <v>2900</v>
      </c>
      <c r="N13" s="3">
        <v>11576131</v>
      </c>
    </row>
    <row r="14" spans="1:14" x14ac:dyDescent="0.2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zoomScale="96" zoomScaleNormal="96" workbookViewId="0">
      <selection activeCell="A5" sqref="A5:J150"/>
    </sheetView>
  </sheetViews>
  <sheetFormatPr baseColWidth="10" defaultColWidth="13.7109375" defaultRowHeight="15" x14ac:dyDescent="0.25"/>
  <cols>
    <col min="1" max="1" width="13.7109375" style="48"/>
    <col min="2" max="2" width="107.140625" style="48" customWidth="1"/>
    <col min="3" max="3" width="23.140625" style="48" customWidth="1"/>
    <col min="4" max="4" width="17.7109375" style="48" customWidth="1"/>
    <col min="5" max="6" width="15.85546875" style="49" customWidth="1"/>
    <col min="7" max="7" width="16.7109375" style="49" customWidth="1"/>
    <col min="8" max="8" width="13.7109375" style="48"/>
    <col min="9" max="9" width="15.5703125" style="48" customWidth="1"/>
    <col min="10" max="10" width="19" style="48" customWidth="1"/>
    <col min="11" max="11" width="15.28515625" style="48" customWidth="1"/>
    <col min="12" max="16384" width="13.7109375" style="48"/>
  </cols>
  <sheetData>
    <row r="1" spans="1:13" s="134" customFormat="1" x14ac:dyDescent="0.25">
      <c r="E1" s="49"/>
      <c r="F1" s="49"/>
      <c r="G1" s="49"/>
    </row>
    <row r="2" spans="1:13" s="134" customFormat="1" ht="26.25" x14ac:dyDescent="0.4">
      <c r="C2" s="326" t="s">
        <v>1065</v>
      </c>
      <c r="E2" s="49"/>
      <c r="F2" s="49"/>
      <c r="G2" s="49"/>
    </row>
    <row r="3" spans="1:13" s="134" customFormat="1" x14ac:dyDescent="0.25">
      <c r="E3" s="49"/>
      <c r="F3" s="49"/>
      <c r="G3" s="49"/>
    </row>
    <row r="4" spans="1:13" s="75" customFormat="1" ht="26.25" customHeight="1" x14ac:dyDescent="0.25">
      <c r="A4" s="127" t="s">
        <v>0</v>
      </c>
      <c r="B4" s="74" t="s">
        <v>51</v>
      </c>
      <c r="C4" s="74" t="s">
        <v>52</v>
      </c>
      <c r="D4" s="74" t="s">
        <v>53</v>
      </c>
      <c r="E4" s="128" t="s">
        <v>75</v>
      </c>
      <c r="F4" s="167" t="s">
        <v>76</v>
      </c>
      <c r="G4" s="167" t="s">
        <v>77</v>
      </c>
      <c r="H4" s="127" t="s">
        <v>1</v>
      </c>
      <c r="I4" s="161" t="s">
        <v>2</v>
      </c>
      <c r="J4" s="341" t="s">
        <v>107</v>
      </c>
      <c r="K4" s="161" t="s">
        <v>175</v>
      </c>
      <c r="L4" s="75" t="s">
        <v>4</v>
      </c>
      <c r="M4" s="75" t="s">
        <v>4</v>
      </c>
    </row>
    <row r="5" spans="1:13" ht="15.75" customHeight="1" x14ac:dyDescent="0.25">
      <c r="A5" s="332">
        <v>43222</v>
      </c>
      <c r="B5" s="339" t="s">
        <v>1249</v>
      </c>
      <c r="C5" s="113" t="s">
        <v>225</v>
      </c>
      <c r="D5" s="136" t="s">
        <v>34</v>
      </c>
      <c r="E5" s="333">
        <v>-48000</v>
      </c>
      <c r="F5" s="205">
        <f>E5/G5</f>
        <v>-90.363146896590663</v>
      </c>
      <c r="G5" s="206">
        <v>531.19000000000005</v>
      </c>
      <c r="H5" s="331" t="s">
        <v>33</v>
      </c>
      <c r="I5" s="162" t="s">
        <v>93</v>
      </c>
      <c r="J5" s="156" t="s">
        <v>1144</v>
      </c>
      <c r="K5" s="342"/>
    </row>
    <row r="6" spans="1:13" s="50" customFormat="1" ht="15.75" customHeight="1" x14ac:dyDescent="0.25">
      <c r="A6" s="332">
        <v>43222</v>
      </c>
      <c r="B6" s="339" t="s">
        <v>1076</v>
      </c>
      <c r="C6" s="163" t="s">
        <v>1316</v>
      </c>
      <c r="D6" s="138" t="s">
        <v>158</v>
      </c>
      <c r="E6" s="333">
        <v>2900</v>
      </c>
      <c r="F6" s="205">
        <f t="shared" ref="F6:F69" si="0">E6/G6</f>
        <v>5.4594401250023523</v>
      </c>
      <c r="G6" s="206">
        <v>531.19000000000005</v>
      </c>
      <c r="H6" s="331" t="s">
        <v>1075</v>
      </c>
      <c r="I6" s="162" t="s">
        <v>93</v>
      </c>
      <c r="J6" s="156" t="s">
        <v>1146</v>
      </c>
      <c r="K6" s="117"/>
    </row>
    <row r="7" spans="1:13" s="134" customFormat="1" ht="15.75" customHeight="1" x14ac:dyDescent="0.25">
      <c r="A7" s="332">
        <v>43222</v>
      </c>
      <c r="B7" s="339" t="s">
        <v>1322</v>
      </c>
      <c r="C7" s="133" t="s">
        <v>160</v>
      </c>
      <c r="D7" s="136" t="s">
        <v>199</v>
      </c>
      <c r="E7" s="333">
        <v>345500</v>
      </c>
      <c r="F7" s="205">
        <f t="shared" si="0"/>
        <v>650.42640109941817</v>
      </c>
      <c r="G7" s="206">
        <v>531.19000000000005</v>
      </c>
      <c r="H7" s="331" t="s">
        <v>1073</v>
      </c>
      <c r="I7" s="162" t="s">
        <v>93</v>
      </c>
      <c r="J7" s="156" t="s">
        <v>1147</v>
      </c>
      <c r="K7" s="342"/>
    </row>
    <row r="8" spans="1:13" s="134" customFormat="1" ht="15.75" customHeight="1" x14ac:dyDescent="0.25">
      <c r="A8" s="332">
        <v>43222</v>
      </c>
      <c r="B8" s="339" t="s">
        <v>1323</v>
      </c>
      <c r="C8" s="133" t="s">
        <v>160</v>
      </c>
      <c r="D8" s="136" t="s">
        <v>199</v>
      </c>
      <c r="E8" s="333">
        <v>85000</v>
      </c>
      <c r="F8" s="205">
        <f t="shared" si="0"/>
        <v>160.0180726293793</v>
      </c>
      <c r="G8" s="206">
        <v>531.19000000000005</v>
      </c>
      <c r="H8" s="331" t="s">
        <v>40</v>
      </c>
      <c r="I8" s="162" t="s">
        <v>93</v>
      </c>
      <c r="J8" s="156" t="s">
        <v>1148</v>
      </c>
      <c r="K8" s="342"/>
    </row>
    <row r="9" spans="1:13" s="134" customFormat="1" ht="15" customHeight="1" x14ac:dyDescent="0.25">
      <c r="A9" s="332">
        <v>43222</v>
      </c>
      <c r="B9" s="339" t="s">
        <v>1312</v>
      </c>
      <c r="C9" s="133" t="s">
        <v>249</v>
      </c>
      <c r="D9" s="137" t="s">
        <v>3</v>
      </c>
      <c r="E9" s="333">
        <v>230000</v>
      </c>
      <c r="F9" s="205">
        <f t="shared" si="0"/>
        <v>432.99007887949693</v>
      </c>
      <c r="G9" s="206">
        <v>531.19000000000005</v>
      </c>
      <c r="H9" s="331" t="s">
        <v>169</v>
      </c>
      <c r="I9" s="162" t="s">
        <v>93</v>
      </c>
      <c r="J9" s="156" t="s">
        <v>1149</v>
      </c>
      <c r="K9" s="342"/>
    </row>
    <row r="10" spans="1:13" s="50" customFormat="1" ht="15.75" customHeight="1" x14ac:dyDescent="0.25">
      <c r="A10" s="332">
        <v>43222</v>
      </c>
      <c r="B10" s="339" t="s">
        <v>1086</v>
      </c>
      <c r="C10" s="163" t="s">
        <v>180</v>
      </c>
      <c r="D10" s="137" t="s">
        <v>3</v>
      </c>
      <c r="E10" s="333">
        <v>207000</v>
      </c>
      <c r="F10" s="205">
        <f t="shared" si="0"/>
        <v>389.69107099154724</v>
      </c>
      <c r="G10" s="206">
        <v>531.19000000000005</v>
      </c>
      <c r="H10" s="331" t="s">
        <v>169</v>
      </c>
      <c r="I10" s="162" t="s">
        <v>93</v>
      </c>
      <c r="J10" s="156" t="s">
        <v>1150</v>
      </c>
      <c r="K10" s="117"/>
    </row>
    <row r="11" spans="1:13" s="50" customFormat="1" ht="15" customHeight="1" x14ac:dyDescent="0.25">
      <c r="A11" s="332">
        <v>43222</v>
      </c>
      <c r="B11" s="339" t="s">
        <v>1314</v>
      </c>
      <c r="C11" s="133" t="s">
        <v>653</v>
      </c>
      <c r="D11" s="136" t="s">
        <v>3</v>
      </c>
      <c r="E11" s="333">
        <v>64300</v>
      </c>
      <c r="F11" s="205">
        <f t="shared" si="0"/>
        <v>121.04896553022458</v>
      </c>
      <c r="G11" s="206">
        <v>531.19000000000005</v>
      </c>
      <c r="H11" s="331" t="s">
        <v>169</v>
      </c>
      <c r="I11" s="162" t="s">
        <v>93</v>
      </c>
      <c r="J11" s="156" t="s">
        <v>1151</v>
      </c>
      <c r="K11" s="117"/>
    </row>
    <row r="12" spans="1:13" s="50" customFormat="1" ht="15.75" customHeight="1" x14ac:dyDescent="0.25">
      <c r="A12" s="332">
        <v>43222</v>
      </c>
      <c r="B12" s="339" t="s">
        <v>1315</v>
      </c>
      <c r="C12" s="133" t="s">
        <v>653</v>
      </c>
      <c r="D12" s="136" t="s">
        <v>3</v>
      </c>
      <c r="E12" s="333">
        <v>29000</v>
      </c>
      <c r="F12" s="205">
        <f t="shared" si="0"/>
        <v>54.594401250023523</v>
      </c>
      <c r="G12" s="206">
        <v>531.19000000000005</v>
      </c>
      <c r="H12" s="331" t="s">
        <v>169</v>
      </c>
      <c r="I12" s="162" t="s">
        <v>93</v>
      </c>
      <c r="J12" s="156" t="s">
        <v>1152</v>
      </c>
      <c r="K12" s="117"/>
    </row>
    <row r="13" spans="1:13" s="50" customFormat="1" ht="15.75" customHeight="1" x14ac:dyDescent="0.25">
      <c r="A13" s="116">
        <v>43222</v>
      </c>
      <c r="B13" s="309" t="s">
        <v>1250</v>
      </c>
      <c r="C13" s="133" t="s">
        <v>157</v>
      </c>
      <c r="D13" s="136" t="s">
        <v>3</v>
      </c>
      <c r="E13" s="379">
        <v>5850</v>
      </c>
      <c r="F13" s="205">
        <f t="shared" si="0"/>
        <v>11.013008528021988</v>
      </c>
      <c r="G13" s="206">
        <v>531.19000000000005</v>
      </c>
      <c r="H13" s="331" t="s">
        <v>1251</v>
      </c>
      <c r="I13" s="162" t="s">
        <v>93</v>
      </c>
      <c r="J13" s="415" t="s">
        <v>1226</v>
      </c>
      <c r="K13" s="117"/>
    </row>
    <row r="14" spans="1:13" s="50" customFormat="1" ht="15.75" customHeight="1" x14ac:dyDescent="0.25">
      <c r="A14" s="116">
        <v>43222</v>
      </c>
      <c r="B14" s="166" t="s">
        <v>1317</v>
      </c>
      <c r="C14" s="133" t="s">
        <v>159</v>
      </c>
      <c r="D14" s="136" t="s">
        <v>3</v>
      </c>
      <c r="E14" s="424">
        <v>43320</v>
      </c>
      <c r="F14" s="205">
        <f t="shared" si="0"/>
        <v>81.552740074173073</v>
      </c>
      <c r="G14" s="206">
        <v>531.19000000000005</v>
      </c>
      <c r="H14" s="331" t="s">
        <v>1251</v>
      </c>
      <c r="I14" s="162" t="s">
        <v>93</v>
      </c>
      <c r="J14" s="415" t="s">
        <v>1211</v>
      </c>
      <c r="K14" s="117"/>
    </row>
    <row r="15" spans="1:13" s="50" customFormat="1" ht="15.75" customHeight="1" x14ac:dyDescent="0.25">
      <c r="A15" s="116">
        <v>43222</v>
      </c>
      <c r="B15" s="166" t="s">
        <v>1324</v>
      </c>
      <c r="C15" s="163" t="s">
        <v>1318</v>
      </c>
      <c r="D15" s="136" t="s">
        <v>3</v>
      </c>
      <c r="E15" s="424">
        <v>350000</v>
      </c>
      <c r="F15" s="205">
        <f t="shared" si="0"/>
        <v>658.89794612097364</v>
      </c>
      <c r="G15" s="206">
        <v>531.19000000000005</v>
      </c>
      <c r="H15" s="331" t="s">
        <v>1251</v>
      </c>
      <c r="I15" s="162" t="s">
        <v>93</v>
      </c>
      <c r="J15" s="459" t="s">
        <v>1227</v>
      </c>
      <c r="K15" s="117"/>
    </row>
    <row r="16" spans="1:13" s="50" customFormat="1" ht="15.75" customHeight="1" x14ac:dyDescent="0.25">
      <c r="A16" s="116">
        <v>43222</v>
      </c>
      <c r="B16" s="163" t="s">
        <v>1325</v>
      </c>
      <c r="C16" s="133" t="s">
        <v>159</v>
      </c>
      <c r="D16" s="136" t="s">
        <v>3</v>
      </c>
      <c r="E16" s="424">
        <v>100000</v>
      </c>
      <c r="F16" s="205">
        <f t="shared" si="0"/>
        <v>188.25655603456389</v>
      </c>
      <c r="G16" s="206">
        <v>531.19000000000005</v>
      </c>
      <c r="H16" s="331" t="s">
        <v>1251</v>
      </c>
      <c r="I16" s="162" t="s">
        <v>93</v>
      </c>
      <c r="J16" s="460"/>
      <c r="K16" s="117"/>
    </row>
    <row r="17" spans="1:11" s="50" customFormat="1" ht="15.75" customHeight="1" x14ac:dyDescent="0.25">
      <c r="A17" s="130">
        <v>43222</v>
      </c>
      <c r="B17" s="399" t="s">
        <v>72</v>
      </c>
      <c r="C17" s="133" t="s">
        <v>157</v>
      </c>
      <c r="D17" s="136" t="s">
        <v>3</v>
      </c>
      <c r="E17" s="425">
        <v>2925</v>
      </c>
      <c r="F17" s="205">
        <f t="shared" si="0"/>
        <v>5.506504264010994</v>
      </c>
      <c r="G17" s="206">
        <v>531.19000000000005</v>
      </c>
      <c r="H17" s="331" t="s">
        <v>162</v>
      </c>
      <c r="I17" s="162" t="s">
        <v>93</v>
      </c>
      <c r="J17" s="195" t="s">
        <v>1224</v>
      </c>
      <c r="K17" s="117"/>
    </row>
    <row r="18" spans="1:11" ht="15.75" customHeight="1" x14ac:dyDescent="0.25">
      <c r="A18" s="332">
        <v>43223</v>
      </c>
      <c r="B18" s="339" t="s">
        <v>1082</v>
      </c>
      <c r="C18" s="163" t="s">
        <v>1318</v>
      </c>
      <c r="D18" s="136" t="s">
        <v>3</v>
      </c>
      <c r="E18" s="333">
        <v>9661</v>
      </c>
      <c r="F18" s="205">
        <f t="shared" si="0"/>
        <v>18.187465878499218</v>
      </c>
      <c r="G18" s="206">
        <v>531.19000000000005</v>
      </c>
      <c r="H18" s="331" t="s">
        <v>169</v>
      </c>
      <c r="I18" s="162" t="s">
        <v>93</v>
      </c>
      <c r="J18" s="156" t="s">
        <v>1153</v>
      </c>
      <c r="K18" s="342"/>
    </row>
    <row r="19" spans="1:11" s="50" customFormat="1" ht="15.75" customHeight="1" x14ac:dyDescent="0.25">
      <c r="A19" s="332">
        <v>43223</v>
      </c>
      <c r="B19" s="339" t="s">
        <v>1083</v>
      </c>
      <c r="C19" s="163" t="s">
        <v>1318</v>
      </c>
      <c r="D19" s="136" t="s">
        <v>3</v>
      </c>
      <c r="E19" s="333">
        <v>61310</v>
      </c>
      <c r="F19" s="205">
        <f t="shared" si="0"/>
        <v>115.42009450479112</v>
      </c>
      <c r="G19" s="206">
        <v>531.19000000000005</v>
      </c>
      <c r="H19" s="331" t="s">
        <v>169</v>
      </c>
      <c r="I19" s="162" t="s">
        <v>93</v>
      </c>
      <c r="J19" s="156" t="s">
        <v>1154</v>
      </c>
    </row>
    <row r="20" spans="1:11" s="134" customFormat="1" ht="15.75" customHeight="1" x14ac:dyDescent="0.25">
      <c r="A20" s="332">
        <v>43223</v>
      </c>
      <c r="B20" s="339" t="s">
        <v>1087</v>
      </c>
      <c r="C20" s="125" t="s">
        <v>1313</v>
      </c>
      <c r="D20" s="137" t="s">
        <v>3</v>
      </c>
      <c r="E20" s="333">
        <v>9000</v>
      </c>
      <c r="F20" s="205">
        <f t="shared" si="0"/>
        <v>16.94309004311075</v>
      </c>
      <c r="G20" s="206">
        <v>531.19000000000005</v>
      </c>
      <c r="H20" s="331" t="s">
        <v>169</v>
      </c>
      <c r="I20" s="162" t="s">
        <v>93</v>
      </c>
      <c r="J20" s="156" t="s">
        <v>1155</v>
      </c>
    </row>
    <row r="21" spans="1:11" s="134" customFormat="1" ht="15.75" customHeight="1" x14ac:dyDescent="0.25">
      <c r="A21" s="332">
        <v>43223</v>
      </c>
      <c r="B21" s="339" t="s">
        <v>1326</v>
      </c>
      <c r="C21" s="163" t="s">
        <v>249</v>
      </c>
      <c r="D21" s="136" t="s">
        <v>3</v>
      </c>
      <c r="E21" s="333">
        <v>95000</v>
      </c>
      <c r="F21" s="205">
        <f t="shared" si="0"/>
        <v>178.8437282328357</v>
      </c>
      <c r="G21" s="206">
        <v>531.19000000000005</v>
      </c>
      <c r="H21" s="331" t="s">
        <v>169</v>
      </c>
      <c r="I21" s="162" t="s">
        <v>93</v>
      </c>
      <c r="J21" s="156" t="s">
        <v>1156</v>
      </c>
    </row>
    <row r="22" spans="1:11" s="134" customFormat="1" ht="15.75" customHeight="1" x14ac:dyDescent="0.25">
      <c r="A22" s="332">
        <v>43223</v>
      </c>
      <c r="B22" s="339" t="s">
        <v>1077</v>
      </c>
      <c r="C22" s="163" t="s">
        <v>261</v>
      </c>
      <c r="D22" s="136" t="s">
        <v>34</v>
      </c>
      <c r="E22" s="333">
        <v>2500</v>
      </c>
      <c r="F22" s="205">
        <f t="shared" si="0"/>
        <v>4.7064139008640975</v>
      </c>
      <c r="G22" s="206">
        <v>531.19000000000005</v>
      </c>
      <c r="H22" s="331" t="s">
        <v>33</v>
      </c>
      <c r="I22" s="162" t="s">
        <v>93</v>
      </c>
      <c r="J22" s="156" t="s">
        <v>1157</v>
      </c>
    </row>
    <row r="23" spans="1:11" s="134" customFormat="1" ht="15.75" customHeight="1" x14ac:dyDescent="0.25">
      <c r="A23" s="332">
        <v>43224</v>
      </c>
      <c r="B23" s="339" t="s">
        <v>1081</v>
      </c>
      <c r="C23" s="163" t="s">
        <v>261</v>
      </c>
      <c r="D23" s="136" t="s">
        <v>34</v>
      </c>
      <c r="E23" s="333">
        <v>3000</v>
      </c>
      <c r="F23" s="205">
        <f t="shared" si="0"/>
        <v>5.6476966810369165</v>
      </c>
      <c r="G23" s="206">
        <v>531.19000000000005</v>
      </c>
      <c r="H23" s="331" t="s">
        <v>40</v>
      </c>
      <c r="I23" s="162" t="s">
        <v>93</v>
      </c>
      <c r="J23" s="156" t="s">
        <v>1158</v>
      </c>
    </row>
    <row r="24" spans="1:11" s="134" customFormat="1" ht="15.75" customHeight="1" x14ac:dyDescent="0.25">
      <c r="A24" s="332">
        <v>43224</v>
      </c>
      <c r="B24" s="339" t="s">
        <v>1078</v>
      </c>
      <c r="C24" s="163" t="s">
        <v>261</v>
      </c>
      <c r="D24" s="136" t="s">
        <v>34</v>
      </c>
      <c r="E24" s="333">
        <v>2500</v>
      </c>
      <c r="F24" s="205">
        <f t="shared" si="0"/>
        <v>4.7064139008640975</v>
      </c>
      <c r="G24" s="206">
        <v>531.19000000000005</v>
      </c>
      <c r="H24" s="331" t="s">
        <v>33</v>
      </c>
      <c r="I24" s="162" t="s">
        <v>93</v>
      </c>
      <c r="J24" s="156" t="s">
        <v>1159</v>
      </c>
    </row>
    <row r="25" spans="1:11" s="134" customFormat="1" ht="15.75" customHeight="1" x14ac:dyDescent="0.25">
      <c r="A25" s="332">
        <v>43224</v>
      </c>
      <c r="B25" s="339" t="s">
        <v>1079</v>
      </c>
      <c r="C25" s="125" t="s">
        <v>225</v>
      </c>
      <c r="D25" s="136" t="s">
        <v>34</v>
      </c>
      <c r="E25" s="333">
        <v>10000</v>
      </c>
      <c r="F25" s="205">
        <f t="shared" si="0"/>
        <v>18.82565560345639</v>
      </c>
      <c r="G25" s="206">
        <v>531.19000000000005</v>
      </c>
      <c r="H25" s="331" t="s">
        <v>33</v>
      </c>
      <c r="I25" s="162" t="s">
        <v>93</v>
      </c>
      <c r="J25" s="156" t="s">
        <v>1160</v>
      </c>
    </row>
    <row r="26" spans="1:11" s="134" customFormat="1" ht="15.75" customHeight="1" x14ac:dyDescent="0.25">
      <c r="A26" s="332">
        <v>43224</v>
      </c>
      <c r="B26" s="339" t="s">
        <v>1080</v>
      </c>
      <c r="C26" s="125" t="s">
        <v>261</v>
      </c>
      <c r="D26" s="137" t="s">
        <v>34</v>
      </c>
      <c r="E26" s="333">
        <v>1500</v>
      </c>
      <c r="F26" s="205">
        <f t="shared" si="0"/>
        <v>2.8238483405184582</v>
      </c>
      <c r="G26" s="206">
        <v>531.19000000000005</v>
      </c>
      <c r="H26" s="331" t="s">
        <v>39</v>
      </c>
      <c r="I26" s="162" t="s">
        <v>93</v>
      </c>
      <c r="J26" s="156" t="s">
        <v>1161</v>
      </c>
    </row>
    <row r="27" spans="1:11" ht="15.75" customHeight="1" x14ac:dyDescent="0.25">
      <c r="A27" s="158">
        <v>43227</v>
      </c>
      <c r="B27" s="343" t="s">
        <v>1327</v>
      </c>
      <c r="C27" s="133" t="s">
        <v>180</v>
      </c>
      <c r="D27" s="138" t="s">
        <v>34</v>
      </c>
      <c r="E27" s="205">
        <v>10000</v>
      </c>
      <c r="F27" s="205">
        <f t="shared" si="0"/>
        <v>18.82565560345639</v>
      </c>
      <c r="G27" s="206">
        <v>531.19000000000005</v>
      </c>
      <c r="H27" s="331" t="s">
        <v>1073</v>
      </c>
      <c r="I27" s="162" t="s">
        <v>93</v>
      </c>
      <c r="J27" s="156" t="s">
        <v>1162</v>
      </c>
      <c r="K27" s="342"/>
    </row>
    <row r="28" spans="1:11" s="134" customFormat="1" ht="15.75" customHeight="1" x14ac:dyDescent="0.25">
      <c r="A28" s="116">
        <v>43228</v>
      </c>
      <c r="B28" s="163" t="s">
        <v>1628</v>
      </c>
      <c r="C28" s="163" t="s">
        <v>157</v>
      </c>
      <c r="D28" s="138" t="s">
        <v>3</v>
      </c>
      <c r="E28" s="401">
        <v>2500</v>
      </c>
      <c r="F28" s="205">
        <f t="shared" si="0"/>
        <v>4.7064139008640975</v>
      </c>
      <c r="G28" s="206">
        <v>531.19000000000005</v>
      </c>
      <c r="H28" s="131" t="s">
        <v>1251</v>
      </c>
      <c r="I28" s="162" t="s">
        <v>93</v>
      </c>
      <c r="J28" s="415" t="s">
        <v>1228</v>
      </c>
      <c r="K28" s="342"/>
    </row>
    <row r="29" spans="1:11" ht="15.75" customHeight="1" x14ac:dyDescent="0.25">
      <c r="A29" s="116">
        <v>43228</v>
      </c>
      <c r="B29" s="131" t="s">
        <v>1105</v>
      </c>
      <c r="C29" s="131" t="s">
        <v>261</v>
      </c>
      <c r="D29" s="138" t="s">
        <v>34</v>
      </c>
      <c r="E29" s="304">
        <v>1000</v>
      </c>
      <c r="F29" s="205">
        <f t="shared" si="0"/>
        <v>1.8825655603456388</v>
      </c>
      <c r="G29" s="206">
        <v>531.19000000000005</v>
      </c>
      <c r="H29" s="132" t="s">
        <v>41</v>
      </c>
      <c r="I29" s="162" t="s">
        <v>93</v>
      </c>
      <c r="J29" s="156" t="s">
        <v>1163</v>
      </c>
      <c r="K29" s="342"/>
    </row>
    <row r="30" spans="1:11" ht="15.75" customHeight="1" x14ac:dyDescent="0.25">
      <c r="A30" s="116">
        <v>43228</v>
      </c>
      <c r="B30" s="131" t="s">
        <v>1328</v>
      </c>
      <c r="C30" s="125" t="s">
        <v>1313</v>
      </c>
      <c r="D30" s="136" t="s">
        <v>3</v>
      </c>
      <c r="E30" s="305">
        <v>2400</v>
      </c>
      <c r="F30" s="205">
        <f t="shared" si="0"/>
        <v>4.5181573448295334</v>
      </c>
      <c r="G30" s="206">
        <v>531.19000000000005</v>
      </c>
      <c r="H30" s="132" t="s">
        <v>1075</v>
      </c>
      <c r="I30" s="162" t="s">
        <v>93</v>
      </c>
      <c r="J30" s="156" t="s">
        <v>1164</v>
      </c>
      <c r="K30" s="342"/>
    </row>
    <row r="31" spans="1:11" s="134" customFormat="1" ht="15.75" customHeight="1" x14ac:dyDescent="0.25">
      <c r="A31" s="116">
        <v>43228</v>
      </c>
      <c r="B31" s="131" t="s">
        <v>1096</v>
      </c>
      <c r="C31" s="125" t="s">
        <v>1313</v>
      </c>
      <c r="D31" s="136" t="s">
        <v>3</v>
      </c>
      <c r="E31" s="304">
        <v>3150</v>
      </c>
      <c r="F31" s="205">
        <f t="shared" si="0"/>
        <v>5.9300815150887622</v>
      </c>
      <c r="G31" s="206">
        <v>531.19000000000005</v>
      </c>
      <c r="H31" s="132" t="s">
        <v>1075</v>
      </c>
      <c r="I31" s="162" t="s">
        <v>93</v>
      </c>
      <c r="J31" s="156" t="s">
        <v>1165</v>
      </c>
      <c r="K31" s="342"/>
    </row>
    <row r="32" spans="1:11" s="134" customFormat="1" ht="15.75" customHeight="1" x14ac:dyDescent="0.25">
      <c r="A32" s="116">
        <v>43228</v>
      </c>
      <c r="B32" s="131" t="s">
        <v>1097</v>
      </c>
      <c r="C32" s="125" t="s">
        <v>225</v>
      </c>
      <c r="D32" s="136" t="s">
        <v>34</v>
      </c>
      <c r="E32" s="304">
        <v>24000</v>
      </c>
      <c r="F32" s="205">
        <f t="shared" si="0"/>
        <v>45.181573448295332</v>
      </c>
      <c r="G32" s="206">
        <v>531.19000000000005</v>
      </c>
      <c r="H32" s="132" t="s">
        <v>39</v>
      </c>
      <c r="I32" s="162" t="s">
        <v>93</v>
      </c>
      <c r="J32" s="156" t="s">
        <v>1167</v>
      </c>
      <c r="K32" s="342"/>
    </row>
    <row r="33" spans="1:11" s="134" customFormat="1" ht="15.75" customHeight="1" x14ac:dyDescent="0.25">
      <c r="A33" s="116">
        <v>43228</v>
      </c>
      <c r="B33" s="131" t="s">
        <v>1103</v>
      </c>
      <c r="C33" s="125" t="s">
        <v>261</v>
      </c>
      <c r="D33" s="136" t="s">
        <v>34</v>
      </c>
      <c r="E33" s="304">
        <v>6000</v>
      </c>
      <c r="F33" s="205">
        <f t="shared" si="0"/>
        <v>11.295393362073833</v>
      </c>
      <c r="G33" s="206">
        <v>531.19000000000005</v>
      </c>
      <c r="H33" s="132" t="s">
        <v>39</v>
      </c>
      <c r="I33" s="162" t="s">
        <v>93</v>
      </c>
      <c r="J33" s="461" t="s">
        <v>1168</v>
      </c>
      <c r="K33" s="342"/>
    </row>
    <row r="34" spans="1:11" s="134" customFormat="1" ht="15.75" customHeight="1" x14ac:dyDescent="0.25">
      <c r="A34" s="116">
        <v>43228</v>
      </c>
      <c r="B34" s="131" t="s">
        <v>929</v>
      </c>
      <c r="C34" s="125" t="s">
        <v>225</v>
      </c>
      <c r="D34" s="136" t="s">
        <v>34</v>
      </c>
      <c r="E34" s="304">
        <v>15000</v>
      </c>
      <c r="F34" s="205">
        <f t="shared" si="0"/>
        <v>28.238483405184581</v>
      </c>
      <c r="G34" s="206">
        <v>531.19000000000005</v>
      </c>
      <c r="H34" s="132" t="s">
        <v>39</v>
      </c>
      <c r="I34" s="162" t="s">
        <v>93</v>
      </c>
      <c r="J34" s="462"/>
      <c r="K34" s="342"/>
    </row>
    <row r="35" spans="1:11" s="134" customFormat="1" ht="15.75" customHeight="1" x14ac:dyDescent="0.25">
      <c r="A35" s="116">
        <v>43228</v>
      </c>
      <c r="B35" s="131" t="s">
        <v>1319</v>
      </c>
      <c r="C35" s="133" t="s">
        <v>261</v>
      </c>
      <c r="D35" s="136" t="s">
        <v>34</v>
      </c>
      <c r="E35" s="304">
        <v>3000</v>
      </c>
      <c r="F35" s="205">
        <f t="shared" si="0"/>
        <v>5.6476966810369165</v>
      </c>
      <c r="G35" s="206">
        <v>531.19000000000005</v>
      </c>
      <c r="H35" s="132" t="s">
        <v>166</v>
      </c>
      <c r="I35" s="162" t="s">
        <v>93</v>
      </c>
      <c r="J35" s="461" t="s">
        <v>1169</v>
      </c>
      <c r="K35" s="342"/>
    </row>
    <row r="36" spans="1:11" ht="15.75" customHeight="1" x14ac:dyDescent="0.25">
      <c r="A36" s="116">
        <v>43228</v>
      </c>
      <c r="B36" s="131" t="s">
        <v>929</v>
      </c>
      <c r="C36" s="133" t="s">
        <v>225</v>
      </c>
      <c r="D36" s="136" t="s">
        <v>34</v>
      </c>
      <c r="E36" s="304">
        <v>15000</v>
      </c>
      <c r="F36" s="205">
        <f t="shared" si="0"/>
        <v>28.238483405184581</v>
      </c>
      <c r="G36" s="206">
        <v>531.19000000000005</v>
      </c>
      <c r="H36" s="132" t="s">
        <v>166</v>
      </c>
      <c r="I36" s="162" t="s">
        <v>93</v>
      </c>
      <c r="J36" s="462"/>
      <c r="K36" s="342"/>
    </row>
    <row r="37" spans="1:11" ht="15.75" customHeight="1" x14ac:dyDescent="0.25">
      <c r="A37" s="116">
        <v>43228</v>
      </c>
      <c r="B37" s="131" t="s">
        <v>1097</v>
      </c>
      <c r="C37" s="133" t="s">
        <v>225</v>
      </c>
      <c r="D37" s="139" t="s">
        <v>34</v>
      </c>
      <c r="E37" s="304">
        <v>22000</v>
      </c>
      <c r="F37" s="205">
        <f t="shared" si="0"/>
        <v>41.416442327604052</v>
      </c>
      <c r="G37" s="206">
        <v>531.19000000000005</v>
      </c>
      <c r="H37" s="132" t="s">
        <v>166</v>
      </c>
      <c r="I37" s="162" t="s">
        <v>93</v>
      </c>
      <c r="J37" s="156" t="s">
        <v>1170</v>
      </c>
      <c r="K37" s="342"/>
    </row>
    <row r="38" spans="1:11" s="134" customFormat="1" ht="15.75" customHeight="1" x14ac:dyDescent="0.25">
      <c r="A38" s="116">
        <v>43228</v>
      </c>
      <c r="B38" s="131" t="s">
        <v>1104</v>
      </c>
      <c r="C38" s="163" t="s">
        <v>261</v>
      </c>
      <c r="D38" s="139" t="s">
        <v>34</v>
      </c>
      <c r="E38" s="304">
        <v>5000</v>
      </c>
      <c r="F38" s="205">
        <f t="shared" si="0"/>
        <v>9.412827801728195</v>
      </c>
      <c r="G38" s="206">
        <v>531.19000000000005</v>
      </c>
      <c r="H38" s="132" t="s">
        <v>33</v>
      </c>
      <c r="I38" s="162" t="s">
        <v>93</v>
      </c>
      <c r="J38" s="156" t="s">
        <v>1171</v>
      </c>
      <c r="K38" s="342"/>
    </row>
    <row r="39" spans="1:11" s="134" customFormat="1" ht="15.75" customHeight="1" x14ac:dyDescent="0.25">
      <c r="A39" s="116">
        <v>43228</v>
      </c>
      <c r="B39" s="131" t="s">
        <v>1099</v>
      </c>
      <c r="C39" s="163" t="s">
        <v>159</v>
      </c>
      <c r="D39" s="136" t="s">
        <v>3</v>
      </c>
      <c r="E39" s="304">
        <v>5000</v>
      </c>
      <c r="F39" s="205">
        <f t="shared" si="0"/>
        <v>9.412827801728195</v>
      </c>
      <c r="G39" s="206">
        <v>531.19000000000005</v>
      </c>
      <c r="H39" s="131" t="s">
        <v>1075</v>
      </c>
      <c r="I39" s="162" t="s">
        <v>93</v>
      </c>
      <c r="J39" s="156" t="s">
        <v>1172</v>
      </c>
      <c r="K39" s="342"/>
    </row>
    <row r="40" spans="1:11" s="50" customFormat="1" ht="15.75" customHeight="1" x14ac:dyDescent="0.25">
      <c r="A40" s="116">
        <v>43229</v>
      </c>
      <c r="B40" s="131" t="s">
        <v>1100</v>
      </c>
      <c r="C40" s="163" t="s">
        <v>1313</v>
      </c>
      <c r="D40" s="138" t="s">
        <v>3</v>
      </c>
      <c r="E40" s="304">
        <v>12000</v>
      </c>
      <c r="F40" s="205">
        <f t="shared" si="0"/>
        <v>22.590786724147666</v>
      </c>
      <c r="G40" s="206">
        <v>531.19000000000005</v>
      </c>
      <c r="H40" s="131" t="s">
        <v>1075</v>
      </c>
      <c r="I40" s="162" t="s">
        <v>93</v>
      </c>
      <c r="J40" s="156" t="s">
        <v>1173</v>
      </c>
    </row>
    <row r="41" spans="1:11" s="50" customFormat="1" ht="15.75" customHeight="1" x14ac:dyDescent="0.25">
      <c r="A41" s="116">
        <v>43234</v>
      </c>
      <c r="B41" s="131" t="s">
        <v>1320</v>
      </c>
      <c r="C41" s="163" t="s">
        <v>159</v>
      </c>
      <c r="D41" s="138" t="s">
        <v>3</v>
      </c>
      <c r="E41" s="304">
        <v>3000</v>
      </c>
      <c r="F41" s="205">
        <f t="shared" si="0"/>
        <v>5.6476966810369165</v>
      </c>
      <c r="G41" s="206">
        <v>531.19000000000005</v>
      </c>
      <c r="H41" s="331" t="s">
        <v>169</v>
      </c>
      <c r="I41" s="162" t="s">
        <v>93</v>
      </c>
      <c r="J41" s="156" t="s">
        <v>1174</v>
      </c>
    </row>
    <row r="42" spans="1:11" s="50" customFormat="1" ht="15.75" customHeight="1" x14ac:dyDescent="0.25">
      <c r="A42" s="116">
        <v>43235</v>
      </c>
      <c r="B42" s="131" t="s">
        <v>1321</v>
      </c>
      <c r="C42" s="163" t="s">
        <v>163</v>
      </c>
      <c r="D42" s="138" t="s">
        <v>158</v>
      </c>
      <c r="E42" s="304">
        <v>3000</v>
      </c>
      <c r="F42" s="205">
        <f t="shared" si="0"/>
        <v>5.6476966810369165</v>
      </c>
      <c r="G42" s="206">
        <v>531.19000000000005</v>
      </c>
      <c r="H42" s="131" t="s">
        <v>168</v>
      </c>
      <c r="I42" s="162" t="s">
        <v>93</v>
      </c>
      <c r="J42" s="156" t="s">
        <v>1175</v>
      </c>
    </row>
    <row r="43" spans="1:11" s="50" customFormat="1" ht="15.75" customHeight="1" x14ac:dyDescent="0.25">
      <c r="A43" s="116">
        <v>43235</v>
      </c>
      <c r="B43" s="131" t="s">
        <v>1629</v>
      </c>
      <c r="C43" s="163" t="s">
        <v>249</v>
      </c>
      <c r="D43" s="138" t="s">
        <v>3</v>
      </c>
      <c r="E43" s="304">
        <v>89000</v>
      </c>
      <c r="F43" s="205">
        <f t="shared" si="0"/>
        <v>167.54833487076186</v>
      </c>
      <c r="G43" s="206">
        <v>531.19000000000005</v>
      </c>
      <c r="H43" s="331" t="s">
        <v>169</v>
      </c>
      <c r="I43" s="162" t="s">
        <v>93</v>
      </c>
      <c r="J43" s="156" t="s">
        <v>1176</v>
      </c>
    </row>
    <row r="44" spans="1:11" s="134" customFormat="1" ht="15.75" customHeight="1" x14ac:dyDescent="0.25">
      <c r="A44" s="116">
        <v>43236</v>
      </c>
      <c r="B44" s="131" t="s">
        <v>1109</v>
      </c>
      <c r="C44" s="163" t="s">
        <v>160</v>
      </c>
      <c r="D44" s="136" t="s">
        <v>3</v>
      </c>
      <c r="E44" s="304">
        <v>7500</v>
      </c>
      <c r="F44" s="205">
        <f t="shared" si="0"/>
        <v>14.119241702592291</v>
      </c>
      <c r="G44" s="206">
        <v>531.19000000000005</v>
      </c>
      <c r="H44" s="331" t="s">
        <v>169</v>
      </c>
      <c r="I44" s="162" t="s">
        <v>93</v>
      </c>
      <c r="J44" s="156" t="s">
        <v>1177</v>
      </c>
    </row>
    <row r="45" spans="1:11" s="50" customFormat="1" ht="15.75" customHeight="1" x14ac:dyDescent="0.25">
      <c r="A45" s="116">
        <v>43236</v>
      </c>
      <c r="B45" s="131" t="s">
        <v>1329</v>
      </c>
      <c r="C45" s="131" t="s">
        <v>261</v>
      </c>
      <c r="D45" s="136" t="s">
        <v>34</v>
      </c>
      <c r="E45" s="304">
        <v>5000</v>
      </c>
      <c r="F45" s="205">
        <f t="shared" si="0"/>
        <v>9.412827801728195</v>
      </c>
      <c r="G45" s="206">
        <v>531.19000000000005</v>
      </c>
      <c r="H45" s="132" t="s">
        <v>41</v>
      </c>
      <c r="I45" s="162" t="s">
        <v>93</v>
      </c>
      <c r="J45" s="156" t="s">
        <v>1180</v>
      </c>
    </row>
    <row r="46" spans="1:11" ht="15.75" x14ac:dyDescent="0.25">
      <c r="A46" s="116">
        <v>43236</v>
      </c>
      <c r="B46" s="131" t="s">
        <v>1114</v>
      </c>
      <c r="C46" s="131" t="s">
        <v>261</v>
      </c>
      <c r="D46" s="136" t="s">
        <v>34</v>
      </c>
      <c r="E46" s="304">
        <v>3500</v>
      </c>
      <c r="F46" s="205">
        <f t="shared" si="0"/>
        <v>6.5889794612097363</v>
      </c>
      <c r="G46" s="206">
        <v>531.19000000000005</v>
      </c>
      <c r="H46" s="132" t="s">
        <v>39</v>
      </c>
      <c r="I46" s="162" t="s">
        <v>93</v>
      </c>
      <c r="J46" s="156" t="s">
        <v>1181</v>
      </c>
      <c r="K46" s="342"/>
    </row>
    <row r="47" spans="1:11" ht="15.75" customHeight="1" x14ac:dyDescent="0.25">
      <c r="A47" s="116">
        <v>43236</v>
      </c>
      <c r="B47" s="131" t="s">
        <v>1212</v>
      </c>
      <c r="C47" s="131" t="s">
        <v>261</v>
      </c>
      <c r="D47" s="136" t="s">
        <v>34</v>
      </c>
      <c r="E47" s="304">
        <v>4000</v>
      </c>
      <c r="F47" s="205">
        <f t="shared" si="0"/>
        <v>7.5302622413825553</v>
      </c>
      <c r="G47" s="206">
        <v>531.19000000000005</v>
      </c>
      <c r="H47" s="132" t="s">
        <v>33</v>
      </c>
      <c r="I47" s="162" t="s">
        <v>93</v>
      </c>
      <c r="J47" s="156" t="s">
        <v>1182</v>
      </c>
      <c r="K47" s="342"/>
    </row>
    <row r="48" spans="1:11" ht="15.75" customHeight="1" x14ac:dyDescent="0.25">
      <c r="A48" s="116">
        <v>43238</v>
      </c>
      <c r="B48" s="115" t="s">
        <v>1116</v>
      </c>
      <c r="C48" s="133" t="s">
        <v>180</v>
      </c>
      <c r="D48" s="136" t="s">
        <v>3</v>
      </c>
      <c r="E48" s="416">
        <v>107000</v>
      </c>
      <c r="F48" s="205">
        <f t="shared" si="0"/>
        <v>201.43451495698335</v>
      </c>
      <c r="G48" s="206">
        <v>531.19000000000005</v>
      </c>
      <c r="H48" s="331" t="s">
        <v>169</v>
      </c>
      <c r="I48" s="162" t="s">
        <v>93</v>
      </c>
      <c r="J48" s="156" t="s">
        <v>1183</v>
      </c>
      <c r="K48" s="342"/>
    </row>
    <row r="49" spans="1:11" s="50" customFormat="1" ht="15.75" customHeight="1" x14ac:dyDescent="0.25">
      <c r="A49" s="116">
        <v>43243</v>
      </c>
      <c r="B49" s="131" t="s">
        <v>1115</v>
      </c>
      <c r="C49" s="131" t="s">
        <v>1313</v>
      </c>
      <c r="D49" s="136" t="s">
        <v>3</v>
      </c>
      <c r="E49" s="304">
        <v>9000</v>
      </c>
      <c r="F49" s="205">
        <f t="shared" si="0"/>
        <v>16.94309004311075</v>
      </c>
      <c r="G49" s="206">
        <v>531.19000000000005</v>
      </c>
      <c r="H49" s="132" t="s">
        <v>41</v>
      </c>
      <c r="I49" s="162" t="s">
        <v>93</v>
      </c>
      <c r="J49" s="156" t="s">
        <v>1185</v>
      </c>
    </row>
    <row r="50" spans="1:11" s="50" customFormat="1" ht="15.75" customHeight="1" x14ac:dyDescent="0.25">
      <c r="A50" s="317">
        <v>43244</v>
      </c>
      <c r="B50" s="165" t="s">
        <v>1123</v>
      </c>
      <c r="C50" s="131" t="s">
        <v>160</v>
      </c>
      <c r="D50" s="136" t="s">
        <v>34</v>
      </c>
      <c r="E50" s="379">
        <v>120000</v>
      </c>
      <c r="F50" s="205">
        <f t="shared" si="0"/>
        <v>225.90786724147665</v>
      </c>
      <c r="G50" s="206">
        <v>531.19000000000005</v>
      </c>
      <c r="H50" s="132" t="s">
        <v>1251</v>
      </c>
      <c r="I50" s="162" t="s">
        <v>93</v>
      </c>
      <c r="J50" s="415" t="s">
        <v>1230</v>
      </c>
    </row>
    <row r="51" spans="1:11" s="50" customFormat="1" ht="15.75" customHeight="1" x14ac:dyDescent="0.25">
      <c r="A51" s="317">
        <v>43244</v>
      </c>
      <c r="B51" s="165" t="s">
        <v>1124</v>
      </c>
      <c r="C51" s="131" t="s">
        <v>160</v>
      </c>
      <c r="D51" s="136" t="s">
        <v>34</v>
      </c>
      <c r="E51" s="379">
        <v>120000</v>
      </c>
      <c r="F51" s="205">
        <f t="shared" si="0"/>
        <v>225.90786724147665</v>
      </c>
      <c r="G51" s="206">
        <v>531.19000000000005</v>
      </c>
      <c r="H51" s="132" t="s">
        <v>1251</v>
      </c>
      <c r="I51" s="162" t="s">
        <v>93</v>
      </c>
      <c r="J51" s="415" t="s">
        <v>1231</v>
      </c>
    </row>
    <row r="52" spans="1:11" s="50" customFormat="1" ht="15.75" customHeight="1" x14ac:dyDescent="0.25">
      <c r="A52" s="317">
        <v>43244</v>
      </c>
      <c r="B52" s="165" t="s">
        <v>1125</v>
      </c>
      <c r="C52" s="131" t="s">
        <v>160</v>
      </c>
      <c r="D52" s="136" t="s">
        <v>34</v>
      </c>
      <c r="E52" s="379">
        <v>120000</v>
      </c>
      <c r="F52" s="205">
        <f t="shared" si="0"/>
        <v>225.90786724147665</v>
      </c>
      <c r="G52" s="206">
        <v>531.19000000000005</v>
      </c>
      <c r="H52" s="132" t="s">
        <v>1251</v>
      </c>
      <c r="I52" s="162" t="s">
        <v>93</v>
      </c>
      <c r="J52" s="415" t="s">
        <v>1232</v>
      </c>
    </row>
    <row r="53" spans="1:11" s="50" customFormat="1" ht="15.75" customHeight="1" x14ac:dyDescent="0.25">
      <c r="A53" s="317">
        <v>43244</v>
      </c>
      <c r="B53" s="165" t="s">
        <v>1126</v>
      </c>
      <c r="C53" s="131" t="s">
        <v>160</v>
      </c>
      <c r="D53" s="136" t="s">
        <v>34</v>
      </c>
      <c r="E53" s="379">
        <v>120000</v>
      </c>
      <c r="F53" s="205">
        <f t="shared" si="0"/>
        <v>225.90786724147665</v>
      </c>
      <c r="G53" s="206">
        <v>531.19000000000005</v>
      </c>
      <c r="H53" s="132" t="s">
        <v>1251</v>
      </c>
      <c r="I53" s="162" t="s">
        <v>93</v>
      </c>
      <c r="J53" s="415" t="s">
        <v>1233</v>
      </c>
    </row>
    <row r="54" spans="1:11" s="50" customFormat="1" ht="15.75" customHeight="1" x14ac:dyDescent="0.25">
      <c r="A54" s="317">
        <v>43244</v>
      </c>
      <c r="B54" s="165" t="s">
        <v>1127</v>
      </c>
      <c r="C54" s="131" t="s">
        <v>160</v>
      </c>
      <c r="D54" s="136" t="s">
        <v>34</v>
      </c>
      <c r="E54" s="379">
        <v>120000</v>
      </c>
      <c r="F54" s="205">
        <f t="shared" si="0"/>
        <v>225.90786724147665</v>
      </c>
      <c r="G54" s="206">
        <v>531.19000000000005</v>
      </c>
      <c r="H54" s="132" t="s">
        <v>1251</v>
      </c>
      <c r="I54" s="162" t="s">
        <v>93</v>
      </c>
      <c r="J54" s="415" t="s">
        <v>1234</v>
      </c>
    </row>
    <row r="55" spans="1:11" s="50" customFormat="1" ht="15.75" customHeight="1" x14ac:dyDescent="0.25">
      <c r="A55" s="317">
        <v>43244</v>
      </c>
      <c r="B55" s="165" t="s">
        <v>1117</v>
      </c>
      <c r="C55" s="131" t="s">
        <v>160</v>
      </c>
      <c r="D55" s="136" t="s">
        <v>158</v>
      </c>
      <c r="E55" s="379">
        <v>240000</v>
      </c>
      <c r="F55" s="205">
        <f t="shared" si="0"/>
        <v>451.8157344829533</v>
      </c>
      <c r="G55" s="206">
        <v>531.19000000000005</v>
      </c>
      <c r="H55" s="132" t="s">
        <v>1251</v>
      </c>
      <c r="I55" s="162" t="s">
        <v>93</v>
      </c>
      <c r="J55" s="415" t="s">
        <v>1235</v>
      </c>
    </row>
    <row r="56" spans="1:11" s="50" customFormat="1" ht="15.75" customHeight="1" x14ac:dyDescent="0.25">
      <c r="A56" s="317">
        <v>43244</v>
      </c>
      <c r="B56" s="165" t="s">
        <v>1118</v>
      </c>
      <c r="C56" s="131" t="s">
        <v>160</v>
      </c>
      <c r="D56" s="136" t="s">
        <v>158</v>
      </c>
      <c r="E56" s="379">
        <v>220000</v>
      </c>
      <c r="F56" s="205">
        <f t="shared" si="0"/>
        <v>414.16442327604057</v>
      </c>
      <c r="G56" s="206">
        <v>531.19000000000005</v>
      </c>
      <c r="H56" s="132" t="s">
        <v>1251</v>
      </c>
      <c r="I56" s="162" t="s">
        <v>93</v>
      </c>
      <c r="J56" s="415" t="s">
        <v>1236</v>
      </c>
    </row>
    <row r="57" spans="1:11" s="50" customFormat="1" ht="15.75" customHeight="1" x14ac:dyDescent="0.25">
      <c r="A57" s="317">
        <v>43244</v>
      </c>
      <c r="B57" s="165" t="s">
        <v>1119</v>
      </c>
      <c r="C57" s="131" t="s">
        <v>160</v>
      </c>
      <c r="D57" s="136" t="s">
        <v>158</v>
      </c>
      <c r="E57" s="318">
        <v>220000</v>
      </c>
      <c r="F57" s="205">
        <f t="shared" si="0"/>
        <v>414.16442327604057</v>
      </c>
      <c r="G57" s="206">
        <v>531.19000000000005</v>
      </c>
      <c r="H57" s="132" t="s">
        <v>1251</v>
      </c>
      <c r="I57" s="162" t="s">
        <v>93</v>
      </c>
      <c r="J57" s="415" t="s">
        <v>1237</v>
      </c>
    </row>
    <row r="58" spans="1:11" s="50" customFormat="1" ht="15.75" customHeight="1" x14ac:dyDescent="0.25">
      <c r="A58" s="317">
        <v>43244</v>
      </c>
      <c r="B58" s="166" t="s">
        <v>1120</v>
      </c>
      <c r="C58" s="131" t="s">
        <v>160</v>
      </c>
      <c r="D58" s="136" t="s">
        <v>3</v>
      </c>
      <c r="E58" s="318">
        <v>220000</v>
      </c>
      <c r="F58" s="205">
        <f t="shared" si="0"/>
        <v>414.16442327604057</v>
      </c>
      <c r="G58" s="206">
        <v>531.19000000000005</v>
      </c>
      <c r="H58" s="132" t="s">
        <v>1251</v>
      </c>
      <c r="I58" s="162" t="s">
        <v>93</v>
      </c>
      <c r="J58" s="415" t="s">
        <v>1238</v>
      </c>
    </row>
    <row r="59" spans="1:11" s="50" customFormat="1" ht="15.75" customHeight="1" x14ac:dyDescent="0.25">
      <c r="A59" s="317">
        <v>43244</v>
      </c>
      <c r="B59" s="165" t="s">
        <v>1121</v>
      </c>
      <c r="C59" s="131" t="s">
        <v>160</v>
      </c>
      <c r="D59" s="136" t="s">
        <v>25</v>
      </c>
      <c r="E59" s="318">
        <v>1200000</v>
      </c>
      <c r="F59" s="205">
        <f t="shared" si="0"/>
        <v>2259.0786724147665</v>
      </c>
      <c r="G59" s="206">
        <v>531.19000000000005</v>
      </c>
      <c r="H59" s="132" t="s">
        <v>1251</v>
      </c>
      <c r="I59" s="162" t="s">
        <v>93</v>
      </c>
      <c r="J59" s="415" t="s">
        <v>1239</v>
      </c>
    </row>
    <row r="60" spans="1:11" s="50" customFormat="1" ht="15.75" customHeight="1" x14ac:dyDescent="0.25">
      <c r="A60" s="116">
        <v>43245</v>
      </c>
      <c r="B60" s="131" t="s">
        <v>1330</v>
      </c>
      <c r="C60" s="131" t="s">
        <v>180</v>
      </c>
      <c r="D60" s="136" t="s">
        <v>3</v>
      </c>
      <c r="E60" s="304">
        <v>1000</v>
      </c>
      <c r="F60" s="205">
        <f t="shared" si="0"/>
        <v>1.8825655603456388</v>
      </c>
      <c r="G60" s="206">
        <v>531.19000000000005</v>
      </c>
      <c r="H60" s="132" t="s">
        <v>41</v>
      </c>
      <c r="I60" s="162" t="s">
        <v>93</v>
      </c>
      <c r="J60" s="156" t="s">
        <v>1186</v>
      </c>
    </row>
    <row r="61" spans="1:11" ht="15.75" customHeight="1" x14ac:dyDescent="0.25">
      <c r="A61" s="116">
        <v>43245</v>
      </c>
      <c r="B61" s="131" t="s">
        <v>1133</v>
      </c>
      <c r="C61" s="133" t="s">
        <v>160</v>
      </c>
      <c r="D61" s="136" t="s">
        <v>25</v>
      </c>
      <c r="E61" s="304">
        <v>1100000</v>
      </c>
      <c r="F61" s="205">
        <f t="shared" si="0"/>
        <v>2070.8221163802027</v>
      </c>
      <c r="G61" s="206">
        <v>531.19000000000005</v>
      </c>
      <c r="H61" s="331" t="s">
        <v>1073</v>
      </c>
      <c r="I61" s="162" t="s">
        <v>93</v>
      </c>
      <c r="J61" s="156" t="s">
        <v>1188</v>
      </c>
      <c r="K61" s="342"/>
    </row>
    <row r="62" spans="1:11" s="134" customFormat="1" ht="14.25" customHeight="1" x14ac:dyDescent="0.25">
      <c r="A62" s="116">
        <v>43250</v>
      </c>
      <c r="B62" s="131" t="s">
        <v>1137</v>
      </c>
      <c r="C62" s="133" t="s">
        <v>261</v>
      </c>
      <c r="D62" s="138" t="s">
        <v>34</v>
      </c>
      <c r="E62" s="304">
        <v>1000</v>
      </c>
      <c r="F62" s="205">
        <f t="shared" si="0"/>
        <v>1.8825655603456388</v>
      </c>
      <c r="G62" s="206">
        <v>531.19000000000005</v>
      </c>
      <c r="H62" s="132" t="s">
        <v>33</v>
      </c>
      <c r="I62" s="162" t="s">
        <v>93</v>
      </c>
      <c r="J62" s="156" t="s">
        <v>1192</v>
      </c>
      <c r="K62" s="342"/>
    </row>
    <row r="63" spans="1:11" s="134" customFormat="1" ht="14.25" customHeight="1" x14ac:dyDescent="0.25">
      <c r="A63" s="116">
        <v>43250</v>
      </c>
      <c r="B63" s="131" t="s">
        <v>1138</v>
      </c>
      <c r="C63" s="133" t="s">
        <v>261</v>
      </c>
      <c r="D63" s="138" t="s">
        <v>34</v>
      </c>
      <c r="E63" s="304">
        <v>2500</v>
      </c>
      <c r="F63" s="205">
        <f t="shared" si="0"/>
        <v>4.7064139008640975</v>
      </c>
      <c r="G63" s="206">
        <v>531.19000000000005</v>
      </c>
      <c r="H63" s="132" t="s">
        <v>33</v>
      </c>
      <c r="I63" s="162" t="s">
        <v>93</v>
      </c>
      <c r="J63" s="156" t="s">
        <v>1193</v>
      </c>
    </row>
    <row r="64" spans="1:11" s="50" customFormat="1" ht="14.25" customHeight="1" x14ac:dyDescent="0.25">
      <c r="A64" s="116">
        <v>43250</v>
      </c>
      <c r="B64" s="131" t="s">
        <v>1136</v>
      </c>
      <c r="C64" s="133" t="s">
        <v>261</v>
      </c>
      <c r="D64" s="138" t="s">
        <v>34</v>
      </c>
      <c r="E64" s="304">
        <v>1000</v>
      </c>
      <c r="F64" s="205">
        <f t="shared" si="0"/>
        <v>1.8825655603456388</v>
      </c>
      <c r="G64" s="206">
        <v>531.19000000000005</v>
      </c>
      <c r="H64" s="132" t="s">
        <v>39</v>
      </c>
      <c r="I64" s="162" t="s">
        <v>93</v>
      </c>
      <c r="J64" s="156" t="s">
        <v>1194</v>
      </c>
    </row>
    <row r="65" spans="1:11" s="50" customFormat="1" ht="14.25" customHeight="1" x14ac:dyDescent="0.25">
      <c r="A65" s="116">
        <v>43250</v>
      </c>
      <c r="B65" s="131" t="s">
        <v>1135</v>
      </c>
      <c r="C65" s="133" t="s">
        <v>261</v>
      </c>
      <c r="D65" s="138" t="s">
        <v>34</v>
      </c>
      <c r="E65" s="304">
        <v>1000</v>
      </c>
      <c r="F65" s="205">
        <f t="shared" si="0"/>
        <v>1.8825655603456388</v>
      </c>
      <c r="G65" s="206">
        <v>531.19000000000005</v>
      </c>
      <c r="H65" s="132" t="s">
        <v>39</v>
      </c>
      <c r="I65" s="162" t="s">
        <v>93</v>
      </c>
      <c r="J65" s="156" t="s">
        <v>1195</v>
      </c>
    </row>
    <row r="66" spans="1:11" s="50" customFormat="1" ht="14.25" customHeight="1" x14ac:dyDescent="0.25">
      <c r="A66" s="116">
        <v>43250</v>
      </c>
      <c r="B66" s="131" t="s">
        <v>1139</v>
      </c>
      <c r="C66" s="133" t="s">
        <v>261</v>
      </c>
      <c r="D66" s="138" t="s">
        <v>34</v>
      </c>
      <c r="E66" s="304">
        <v>2000</v>
      </c>
      <c r="F66" s="205">
        <f t="shared" si="0"/>
        <v>3.7651311206912776</v>
      </c>
      <c r="G66" s="206">
        <v>531.19000000000005</v>
      </c>
      <c r="H66" s="132" t="s">
        <v>41</v>
      </c>
      <c r="I66" s="162" t="s">
        <v>93</v>
      </c>
      <c r="J66" s="156" t="s">
        <v>1196</v>
      </c>
    </row>
    <row r="67" spans="1:11" s="134" customFormat="1" ht="15.75" customHeight="1" x14ac:dyDescent="0.25">
      <c r="A67" s="116">
        <v>43250</v>
      </c>
      <c r="B67" s="131" t="s">
        <v>1140</v>
      </c>
      <c r="C67" s="133" t="s">
        <v>261</v>
      </c>
      <c r="D67" s="138" t="s">
        <v>34</v>
      </c>
      <c r="E67" s="304">
        <v>2000</v>
      </c>
      <c r="F67" s="205">
        <f t="shared" si="0"/>
        <v>3.7651311206912776</v>
      </c>
      <c r="G67" s="206">
        <v>531.19000000000005</v>
      </c>
      <c r="H67" s="132" t="s">
        <v>41</v>
      </c>
      <c r="I67" s="162" t="s">
        <v>93</v>
      </c>
      <c r="J67" s="156" t="s">
        <v>1197</v>
      </c>
    </row>
    <row r="68" spans="1:11" s="134" customFormat="1" ht="15.75" customHeight="1" x14ac:dyDescent="0.25">
      <c r="A68" s="116">
        <v>43250</v>
      </c>
      <c r="B68" s="166" t="s">
        <v>1630</v>
      </c>
      <c r="C68" s="133" t="s">
        <v>160</v>
      </c>
      <c r="D68" s="138" t="s">
        <v>3</v>
      </c>
      <c r="E68" s="318">
        <v>5000000</v>
      </c>
      <c r="F68" s="205">
        <f t="shared" si="0"/>
        <v>9412.8278017281937</v>
      </c>
      <c r="G68" s="206">
        <v>531.19000000000005</v>
      </c>
      <c r="H68" s="132" t="s">
        <v>1251</v>
      </c>
      <c r="I68" s="162" t="s">
        <v>93</v>
      </c>
      <c r="J68" s="415" t="s">
        <v>1241</v>
      </c>
    </row>
    <row r="69" spans="1:11" s="134" customFormat="1" ht="15.75" customHeight="1" x14ac:dyDescent="0.25">
      <c r="A69" s="426">
        <v>43251</v>
      </c>
      <c r="B69" s="166" t="s">
        <v>1222</v>
      </c>
      <c r="C69" s="131" t="s">
        <v>157</v>
      </c>
      <c r="D69" s="138" t="s">
        <v>3</v>
      </c>
      <c r="E69" s="164">
        <v>15795</v>
      </c>
      <c r="F69" s="205">
        <f t="shared" si="0"/>
        <v>29.735123025659366</v>
      </c>
      <c r="G69" s="206">
        <v>531.19000000000005</v>
      </c>
      <c r="H69" s="132" t="s">
        <v>162</v>
      </c>
      <c r="I69" s="162" t="s">
        <v>93</v>
      </c>
      <c r="J69" s="195" t="s">
        <v>1225</v>
      </c>
      <c r="K69" s="342"/>
    </row>
    <row r="70" spans="1:11" s="134" customFormat="1" ht="15.75" customHeight="1" x14ac:dyDescent="0.25">
      <c r="A70" s="116">
        <v>43251</v>
      </c>
      <c r="B70" s="166" t="s">
        <v>1215</v>
      </c>
      <c r="C70" s="133" t="s">
        <v>157</v>
      </c>
      <c r="D70" s="138" t="s">
        <v>3</v>
      </c>
      <c r="E70" s="318">
        <v>18570</v>
      </c>
      <c r="F70" s="205">
        <f t="shared" ref="F70:F133" si="1">E70/G70</f>
        <v>34.959242455618515</v>
      </c>
      <c r="G70" s="206">
        <v>531.19000000000005</v>
      </c>
      <c r="H70" s="132" t="s">
        <v>1251</v>
      </c>
      <c r="I70" s="162" t="s">
        <v>93</v>
      </c>
      <c r="J70" s="415" t="s">
        <v>1242</v>
      </c>
    </row>
    <row r="71" spans="1:11" s="134" customFormat="1" ht="15.75" customHeight="1" x14ac:dyDescent="0.25">
      <c r="A71" s="116">
        <v>43251</v>
      </c>
      <c r="B71" s="131" t="s">
        <v>1331</v>
      </c>
      <c r="C71" s="120" t="s">
        <v>1313</v>
      </c>
      <c r="D71" s="140" t="s">
        <v>3</v>
      </c>
      <c r="E71" s="304">
        <v>10000</v>
      </c>
      <c r="F71" s="205">
        <f t="shared" si="1"/>
        <v>18.82565560345639</v>
      </c>
      <c r="G71" s="206">
        <v>531.19000000000005</v>
      </c>
      <c r="H71" s="132" t="s">
        <v>1072</v>
      </c>
      <c r="I71" s="162" t="s">
        <v>93</v>
      </c>
      <c r="J71" s="156" t="s">
        <v>1198</v>
      </c>
      <c r="K71" s="342"/>
    </row>
    <row r="72" spans="1:11" s="134" customFormat="1" ht="15.75" customHeight="1" x14ac:dyDescent="0.25">
      <c r="A72" s="158">
        <v>43224</v>
      </c>
      <c r="B72" s="343" t="s">
        <v>1253</v>
      </c>
      <c r="C72" s="131" t="s">
        <v>163</v>
      </c>
      <c r="D72" s="138" t="s">
        <v>34</v>
      </c>
      <c r="E72" s="205">
        <v>14000</v>
      </c>
      <c r="F72" s="205">
        <f t="shared" si="1"/>
        <v>26.355917844838945</v>
      </c>
      <c r="G72" s="206">
        <v>531.19000000000005</v>
      </c>
      <c r="H72" s="394" t="s">
        <v>166</v>
      </c>
      <c r="I72" s="162" t="s">
        <v>93</v>
      </c>
      <c r="J72" s="450" t="s">
        <v>1199</v>
      </c>
      <c r="K72" s="342"/>
    </row>
    <row r="73" spans="1:11" s="134" customFormat="1" ht="15.75" customHeight="1" x14ac:dyDescent="0.25">
      <c r="A73" s="158">
        <v>43228</v>
      </c>
      <c r="B73" s="343" t="s">
        <v>1254</v>
      </c>
      <c r="C73" s="131" t="s">
        <v>163</v>
      </c>
      <c r="D73" s="138" t="s">
        <v>34</v>
      </c>
      <c r="E73" s="205">
        <v>20000</v>
      </c>
      <c r="F73" s="205">
        <f t="shared" si="1"/>
        <v>37.65131120691278</v>
      </c>
      <c r="G73" s="206">
        <v>531.19000000000005</v>
      </c>
      <c r="H73" s="394" t="s">
        <v>166</v>
      </c>
      <c r="I73" s="162" t="s">
        <v>93</v>
      </c>
      <c r="J73" s="451"/>
      <c r="K73" s="342"/>
    </row>
    <row r="74" spans="1:11" s="134" customFormat="1" ht="15.75" customHeight="1" x14ac:dyDescent="0.25">
      <c r="A74" s="116">
        <v>43228</v>
      </c>
      <c r="B74" s="131" t="s">
        <v>1255</v>
      </c>
      <c r="C74" s="131" t="s">
        <v>163</v>
      </c>
      <c r="D74" s="138" t="s">
        <v>34</v>
      </c>
      <c r="E74" s="304">
        <v>23500</v>
      </c>
      <c r="F74" s="205">
        <f t="shared" si="1"/>
        <v>44.240290668122512</v>
      </c>
      <c r="G74" s="206">
        <v>531.19000000000005</v>
      </c>
      <c r="H74" s="132" t="s">
        <v>166</v>
      </c>
      <c r="I74" s="162" t="s">
        <v>93</v>
      </c>
      <c r="J74" s="451"/>
      <c r="K74" s="342"/>
    </row>
    <row r="75" spans="1:11" s="134" customFormat="1" ht="15.75" customHeight="1" x14ac:dyDescent="0.25">
      <c r="A75" s="116">
        <v>43236</v>
      </c>
      <c r="B75" s="131" t="s">
        <v>1256</v>
      </c>
      <c r="C75" s="131" t="s">
        <v>163</v>
      </c>
      <c r="D75" s="138" t="s">
        <v>34</v>
      </c>
      <c r="E75" s="427">
        <v>15000</v>
      </c>
      <c r="F75" s="205">
        <f t="shared" si="1"/>
        <v>28.238483405184581</v>
      </c>
      <c r="G75" s="206">
        <v>531.19000000000005</v>
      </c>
      <c r="H75" s="132" t="s">
        <v>166</v>
      </c>
      <c r="I75" s="162" t="s">
        <v>93</v>
      </c>
      <c r="J75" s="451"/>
      <c r="K75" s="342"/>
    </row>
    <row r="76" spans="1:11" s="134" customFormat="1" ht="15.75" customHeight="1" x14ac:dyDescent="0.25">
      <c r="A76" s="116">
        <v>43250</v>
      </c>
      <c r="B76" s="131" t="s">
        <v>1257</v>
      </c>
      <c r="C76" s="131" t="s">
        <v>163</v>
      </c>
      <c r="D76" s="138" t="s">
        <v>34</v>
      </c>
      <c r="E76" s="304">
        <v>5000</v>
      </c>
      <c r="F76" s="205">
        <f t="shared" si="1"/>
        <v>9.412827801728195</v>
      </c>
      <c r="G76" s="206">
        <v>531.19000000000005</v>
      </c>
      <c r="H76" s="132" t="s">
        <v>166</v>
      </c>
      <c r="I76" s="162" t="s">
        <v>93</v>
      </c>
      <c r="J76" s="451"/>
      <c r="K76" s="342"/>
    </row>
    <row r="77" spans="1:11" s="134" customFormat="1" ht="15.75" customHeight="1" x14ac:dyDescent="0.25">
      <c r="A77" s="116">
        <v>43250</v>
      </c>
      <c r="B77" s="131" t="s">
        <v>1258</v>
      </c>
      <c r="C77" s="131" t="s">
        <v>163</v>
      </c>
      <c r="D77" s="138" t="s">
        <v>34</v>
      </c>
      <c r="E77" s="304">
        <v>6000</v>
      </c>
      <c r="F77" s="205">
        <f t="shared" si="1"/>
        <v>11.295393362073833</v>
      </c>
      <c r="G77" s="206">
        <v>531.19000000000005</v>
      </c>
      <c r="H77" s="132" t="s">
        <v>166</v>
      </c>
      <c r="I77" s="162" t="s">
        <v>93</v>
      </c>
      <c r="J77" s="452"/>
      <c r="K77" s="342"/>
    </row>
    <row r="78" spans="1:11" s="134" customFormat="1" ht="15.75" customHeight="1" x14ac:dyDescent="0.25">
      <c r="A78" s="158">
        <v>43223</v>
      </c>
      <c r="B78" s="343" t="s">
        <v>1259</v>
      </c>
      <c r="C78" s="131" t="s">
        <v>163</v>
      </c>
      <c r="D78" s="138" t="s">
        <v>34</v>
      </c>
      <c r="E78" s="205">
        <v>11000</v>
      </c>
      <c r="F78" s="205">
        <f t="shared" si="1"/>
        <v>20.708221163802026</v>
      </c>
      <c r="G78" s="206">
        <v>531.19000000000005</v>
      </c>
      <c r="H78" s="394" t="s">
        <v>33</v>
      </c>
      <c r="I78" s="162" t="s">
        <v>93</v>
      </c>
      <c r="J78" s="450" t="s">
        <v>1200</v>
      </c>
      <c r="K78" s="342"/>
    </row>
    <row r="79" spans="1:11" s="134" customFormat="1" ht="15.75" customHeight="1" x14ac:dyDescent="0.25">
      <c r="A79" s="158">
        <v>43224</v>
      </c>
      <c r="B79" s="343" t="s">
        <v>1260</v>
      </c>
      <c r="C79" s="131" t="s">
        <v>163</v>
      </c>
      <c r="D79" s="138" t="s">
        <v>34</v>
      </c>
      <c r="E79" s="205">
        <v>17000</v>
      </c>
      <c r="F79" s="205">
        <f t="shared" si="1"/>
        <v>32.003614525875861</v>
      </c>
      <c r="G79" s="206">
        <v>531.19000000000005</v>
      </c>
      <c r="H79" s="394" t="s">
        <v>33</v>
      </c>
      <c r="I79" s="162" t="s">
        <v>93</v>
      </c>
      <c r="J79" s="451"/>
      <c r="K79" s="342"/>
    </row>
    <row r="80" spans="1:11" s="134" customFormat="1" ht="15.75" customHeight="1" x14ac:dyDescent="0.25">
      <c r="A80" s="158">
        <v>43228</v>
      </c>
      <c r="B80" s="343" t="s">
        <v>1254</v>
      </c>
      <c r="C80" s="131" t="s">
        <v>163</v>
      </c>
      <c r="D80" s="138" t="s">
        <v>34</v>
      </c>
      <c r="E80" s="205">
        <v>20000</v>
      </c>
      <c r="F80" s="205">
        <f t="shared" si="1"/>
        <v>37.65131120691278</v>
      </c>
      <c r="G80" s="206">
        <v>531.19000000000005</v>
      </c>
      <c r="H80" s="394" t="s">
        <v>33</v>
      </c>
      <c r="I80" s="162" t="s">
        <v>93</v>
      </c>
      <c r="J80" s="451"/>
      <c r="K80" s="342"/>
    </row>
    <row r="81" spans="1:11" s="134" customFormat="1" ht="15.75" customHeight="1" x14ac:dyDescent="0.25">
      <c r="A81" s="116">
        <v>43228</v>
      </c>
      <c r="B81" s="131" t="s">
        <v>1261</v>
      </c>
      <c r="C81" s="131" t="s">
        <v>163</v>
      </c>
      <c r="D81" s="138" t="s">
        <v>34</v>
      </c>
      <c r="E81" s="304">
        <v>14000</v>
      </c>
      <c r="F81" s="205">
        <f t="shared" si="1"/>
        <v>26.355917844838945</v>
      </c>
      <c r="G81" s="206">
        <v>531.19000000000005</v>
      </c>
      <c r="H81" s="131" t="s">
        <v>33</v>
      </c>
      <c r="I81" s="162" t="s">
        <v>93</v>
      </c>
      <c r="J81" s="451"/>
      <c r="K81" s="342"/>
    </row>
    <row r="82" spans="1:11" s="134" customFormat="1" ht="15.75" customHeight="1" x14ac:dyDescent="0.25">
      <c r="A82" s="116">
        <v>43236</v>
      </c>
      <c r="B82" s="131" t="s">
        <v>1262</v>
      </c>
      <c r="C82" s="131" t="s">
        <v>163</v>
      </c>
      <c r="D82" s="138" t="s">
        <v>34</v>
      </c>
      <c r="E82" s="304">
        <v>16000</v>
      </c>
      <c r="F82" s="205">
        <f t="shared" si="1"/>
        <v>30.121048965530221</v>
      </c>
      <c r="G82" s="206">
        <v>531.19000000000005</v>
      </c>
      <c r="H82" s="132" t="s">
        <v>33</v>
      </c>
      <c r="I82" s="162" t="s">
        <v>93</v>
      </c>
      <c r="J82" s="451"/>
      <c r="K82" s="342"/>
    </row>
    <row r="83" spans="1:11" s="134" customFormat="1" ht="15.75" customHeight="1" x14ac:dyDescent="0.25">
      <c r="A83" s="116">
        <v>43250</v>
      </c>
      <c r="B83" s="131" t="s">
        <v>1263</v>
      </c>
      <c r="C83" s="131" t="s">
        <v>163</v>
      </c>
      <c r="D83" s="138" t="s">
        <v>34</v>
      </c>
      <c r="E83" s="304">
        <v>8200</v>
      </c>
      <c r="F83" s="205">
        <f t="shared" si="1"/>
        <v>15.437037594834239</v>
      </c>
      <c r="G83" s="206">
        <v>531.19000000000005</v>
      </c>
      <c r="H83" s="132" t="s">
        <v>33</v>
      </c>
      <c r="I83" s="162" t="s">
        <v>93</v>
      </c>
      <c r="J83" s="451"/>
      <c r="K83" s="342"/>
    </row>
    <row r="84" spans="1:11" s="134" customFormat="1" ht="15.75" customHeight="1" x14ac:dyDescent="0.25">
      <c r="A84" s="116">
        <v>43250</v>
      </c>
      <c r="B84" s="131" t="s">
        <v>1264</v>
      </c>
      <c r="C84" s="131" t="s">
        <v>163</v>
      </c>
      <c r="D84" s="138" t="s">
        <v>34</v>
      </c>
      <c r="E84" s="304">
        <v>6750</v>
      </c>
      <c r="F84" s="205">
        <f t="shared" si="1"/>
        <v>12.707317532333063</v>
      </c>
      <c r="G84" s="206">
        <v>531.19000000000005</v>
      </c>
      <c r="H84" s="132" t="s">
        <v>33</v>
      </c>
      <c r="I84" s="162" t="s">
        <v>93</v>
      </c>
      <c r="J84" s="452"/>
      <c r="K84" s="342"/>
    </row>
    <row r="85" spans="1:11" s="134" customFormat="1" ht="15.75" customHeight="1" x14ac:dyDescent="0.25">
      <c r="A85" s="158">
        <v>43223</v>
      </c>
      <c r="B85" s="343" t="s">
        <v>1265</v>
      </c>
      <c r="C85" s="131" t="s">
        <v>163</v>
      </c>
      <c r="D85" s="138" t="s">
        <v>34</v>
      </c>
      <c r="E85" s="205">
        <v>5000</v>
      </c>
      <c r="F85" s="205">
        <f t="shared" si="1"/>
        <v>9.412827801728195</v>
      </c>
      <c r="G85" s="206">
        <v>531.19000000000005</v>
      </c>
      <c r="H85" s="394" t="s">
        <v>39</v>
      </c>
      <c r="I85" s="162" t="s">
        <v>93</v>
      </c>
      <c r="J85" s="450" t="s">
        <v>1201</v>
      </c>
      <c r="K85" s="342"/>
    </row>
    <row r="86" spans="1:11" s="134" customFormat="1" ht="15.75" customHeight="1" x14ac:dyDescent="0.25">
      <c r="A86" s="158">
        <v>43224</v>
      </c>
      <c r="B86" s="343" t="s">
        <v>1266</v>
      </c>
      <c r="C86" s="131" t="s">
        <v>163</v>
      </c>
      <c r="D86" s="138" t="s">
        <v>34</v>
      </c>
      <c r="E86" s="205">
        <v>12500</v>
      </c>
      <c r="F86" s="205">
        <f t="shared" si="1"/>
        <v>23.532069504320486</v>
      </c>
      <c r="G86" s="206">
        <v>531.19000000000005</v>
      </c>
      <c r="H86" s="117" t="s">
        <v>39</v>
      </c>
      <c r="I86" s="162" t="s">
        <v>93</v>
      </c>
      <c r="J86" s="451"/>
      <c r="K86" s="342"/>
    </row>
    <row r="87" spans="1:11" s="134" customFormat="1" ht="15.75" customHeight="1" x14ac:dyDescent="0.25">
      <c r="A87" s="158">
        <v>43228</v>
      </c>
      <c r="B87" s="343" t="s">
        <v>1254</v>
      </c>
      <c r="C87" s="131" t="s">
        <v>163</v>
      </c>
      <c r="D87" s="138" t="s">
        <v>34</v>
      </c>
      <c r="E87" s="205">
        <v>20000</v>
      </c>
      <c r="F87" s="205">
        <f t="shared" si="1"/>
        <v>37.65131120691278</v>
      </c>
      <c r="G87" s="206">
        <v>531.19000000000005</v>
      </c>
      <c r="H87" s="132" t="s">
        <v>39</v>
      </c>
      <c r="I87" s="162" t="s">
        <v>93</v>
      </c>
      <c r="J87" s="451"/>
      <c r="K87" s="342"/>
    </row>
    <row r="88" spans="1:11" s="134" customFormat="1" ht="15.75" customHeight="1" x14ac:dyDescent="0.25">
      <c r="A88" s="116">
        <v>43228</v>
      </c>
      <c r="B88" s="117" t="s">
        <v>1267</v>
      </c>
      <c r="C88" s="131" t="s">
        <v>163</v>
      </c>
      <c r="D88" s="138" t="s">
        <v>34</v>
      </c>
      <c r="E88" s="304">
        <v>33000</v>
      </c>
      <c r="F88" s="205">
        <f t="shared" si="1"/>
        <v>62.124663491406082</v>
      </c>
      <c r="G88" s="206">
        <v>531.19000000000005</v>
      </c>
      <c r="H88" s="132" t="s">
        <v>39</v>
      </c>
      <c r="I88" s="162" t="s">
        <v>93</v>
      </c>
      <c r="J88" s="451"/>
      <c r="K88" s="342"/>
    </row>
    <row r="89" spans="1:11" s="134" customFormat="1" ht="15.75" customHeight="1" x14ac:dyDescent="0.25">
      <c r="A89" s="116">
        <v>43236</v>
      </c>
      <c r="B89" s="131" t="s">
        <v>1268</v>
      </c>
      <c r="C89" s="131" t="s">
        <v>163</v>
      </c>
      <c r="D89" s="138" t="s">
        <v>34</v>
      </c>
      <c r="E89" s="304">
        <v>12500</v>
      </c>
      <c r="F89" s="205">
        <f t="shared" si="1"/>
        <v>23.532069504320486</v>
      </c>
      <c r="G89" s="206">
        <v>531.19000000000005</v>
      </c>
      <c r="H89" s="117" t="s">
        <v>39</v>
      </c>
      <c r="I89" s="162" t="s">
        <v>93</v>
      </c>
      <c r="J89" s="451"/>
      <c r="K89" s="342"/>
    </row>
    <row r="90" spans="1:11" s="134" customFormat="1" ht="15.75" customHeight="1" x14ac:dyDescent="0.25">
      <c r="A90" s="116">
        <v>43250</v>
      </c>
      <c r="B90" s="131" t="s">
        <v>1269</v>
      </c>
      <c r="C90" s="131" t="s">
        <v>163</v>
      </c>
      <c r="D90" s="138" t="s">
        <v>34</v>
      </c>
      <c r="E90" s="304">
        <v>6000</v>
      </c>
      <c r="F90" s="205">
        <f t="shared" si="1"/>
        <v>11.295393362073833</v>
      </c>
      <c r="G90" s="206">
        <v>531.19000000000005</v>
      </c>
      <c r="H90" s="132" t="s">
        <v>39</v>
      </c>
      <c r="I90" s="162" t="s">
        <v>93</v>
      </c>
      <c r="J90" s="451"/>
      <c r="K90" s="342"/>
    </row>
    <row r="91" spans="1:11" s="134" customFormat="1" ht="15.75" customHeight="1" x14ac:dyDescent="0.25">
      <c r="A91" s="116">
        <v>43250</v>
      </c>
      <c r="B91" s="131" t="s">
        <v>1270</v>
      </c>
      <c r="C91" s="131" t="s">
        <v>163</v>
      </c>
      <c r="D91" s="138" t="s">
        <v>34</v>
      </c>
      <c r="E91" s="304">
        <v>5500</v>
      </c>
      <c r="F91" s="205">
        <f t="shared" si="1"/>
        <v>10.354110581901013</v>
      </c>
      <c r="G91" s="206">
        <v>531.19000000000005</v>
      </c>
      <c r="H91" s="132" t="s">
        <v>39</v>
      </c>
      <c r="I91" s="162" t="s">
        <v>93</v>
      </c>
      <c r="J91" s="452"/>
      <c r="K91" s="342"/>
    </row>
    <row r="92" spans="1:11" s="134" customFormat="1" ht="15.75" customHeight="1" x14ac:dyDescent="0.25">
      <c r="A92" s="158">
        <v>43222</v>
      </c>
      <c r="B92" s="343" t="s">
        <v>1271</v>
      </c>
      <c r="C92" s="131" t="s">
        <v>163</v>
      </c>
      <c r="D92" s="138" t="s">
        <v>25</v>
      </c>
      <c r="E92" s="205">
        <v>4500</v>
      </c>
      <c r="F92" s="205">
        <f t="shared" si="1"/>
        <v>8.4715450215553751</v>
      </c>
      <c r="G92" s="206">
        <v>531.19000000000005</v>
      </c>
      <c r="H92" s="331" t="s">
        <v>1073</v>
      </c>
      <c r="I92" s="162" t="s">
        <v>93</v>
      </c>
      <c r="J92" s="450" t="s">
        <v>1202</v>
      </c>
      <c r="K92" s="342"/>
    </row>
    <row r="93" spans="1:11" s="134" customFormat="1" ht="15.75" customHeight="1" x14ac:dyDescent="0.25">
      <c r="A93" s="116">
        <v>43228</v>
      </c>
      <c r="B93" s="131" t="s">
        <v>1272</v>
      </c>
      <c r="C93" s="131" t="s">
        <v>163</v>
      </c>
      <c r="D93" s="138" t="s">
        <v>25</v>
      </c>
      <c r="E93" s="304">
        <v>10000</v>
      </c>
      <c r="F93" s="205">
        <f t="shared" si="1"/>
        <v>18.82565560345639</v>
      </c>
      <c r="G93" s="206">
        <v>531.19000000000005</v>
      </c>
      <c r="H93" s="331" t="s">
        <v>1073</v>
      </c>
      <c r="I93" s="162" t="s">
        <v>93</v>
      </c>
      <c r="J93" s="451"/>
      <c r="K93" s="342"/>
    </row>
    <row r="94" spans="1:11" s="134" customFormat="1" ht="15.75" customHeight="1" x14ac:dyDescent="0.25">
      <c r="A94" s="116">
        <v>43241</v>
      </c>
      <c r="B94" s="131" t="s">
        <v>1273</v>
      </c>
      <c r="C94" s="131" t="s">
        <v>163</v>
      </c>
      <c r="D94" s="138" t="s">
        <v>25</v>
      </c>
      <c r="E94" s="304">
        <v>4000</v>
      </c>
      <c r="F94" s="205">
        <f t="shared" si="1"/>
        <v>7.5302622413825553</v>
      </c>
      <c r="G94" s="206">
        <v>531.19000000000005</v>
      </c>
      <c r="H94" s="331" t="s">
        <v>1073</v>
      </c>
      <c r="I94" s="162" t="s">
        <v>93</v>
      </c>
      <c r="J94" s="451"/>
      <c r="K94" s="342"/>
    </row>
    <row r="95" spans="1:11" s="134" customFormat="1" ht="15.75" customHeight="1" x14ac:dyDescent="0.25">
      <c r="A95" s="116">
        <v>43245</v>
      </c>
      <c r="B95" s="131" t="s">
        <v>1274</v>
      </c>
      <c r="C95" s="131" t="s">
        <v>163</v>
      </c>
      <c r="D95" s="138" t="s">
        <v>25</v>
      </c>
      <c r="E95" s="304">
        <v>4000</v>
      </c>
      <c r="F95" s="205">
        <f t="shared" si="1"/>
        <v>7.5302622413825553</v>
      </c>
      <c r="G95" s="206">
        <v>531.19000000000005</v>
      </c>
      <c r="H95" s="331" t="s">
        <v>1073</v>
      </c>
      <c r="I95" s="162" t="s">
        <v>93</v>
      </c>
      <c r="J95" s="451"/>
      <c r="K95" s="342"/>
    </row>
    <row r="96" spans="1:11" s="134" customFormat="1" ht="15.75" customHeight="1" x14ac:dyDescent="0.25">
      <c r="A96" s="116">
        <v>43249</v>
      </c>
      <c r="B96" s="131" t="s">
        <v>1275</v>
      </c>
      <c r="C96" s="131" t="s">
        <v>163</v>
      </c>
      <c r="D96" s="138" t="s">
        <v>25</v>
      </c>
      <c r="E96" s="304">
        <v>4500</v>
      </c>
      <c r="F96" s="205">
        <f t="shared" si="1"/>
        <v>8.4715450215553751</v>
      </c>
      <c r="G96" s="206">
        <v>531.19000000000005</v>
      </c>
      <c r="H96" s="331" t="s">
        <v>1073</v>
      </c>
      <c r="I96" s="162" t="s">
        <v>93</v>
      </c>
      <c r="J96" s="452"/>
      <c r="K96" s="342"/>
    </row>
    <row r="97" spans="1:11" s="134" customFormat="1" ht="15.75" customHeight="1" x14ac:dyDescent="0.25">
      <c r="A97" s="158">
        <v>43222</v>
      </c>
      <c r="B97" s="343" t="s">
        <v>999</v>
      </c>
      <c r="C97" s="131" t="s">
        <v>163</v>
      </c>
      <c r="D97" s="138" t="s">
        <v>25</v>
      </c>
      <c r="E97" s="205">
        <v>3000</v>
      </c>
      <c r="F97" s="205">
        <f t="shared" si="1"/>
        <v>5.6476966810369165</v>
      </c>
      <c r="G97" s="206">
        <v>531.19000000000005</v>
      </c>
      <c r="H97" s="132" t="s">
        <v>1072</v>
      </c>
      <c r="I97" s="162" t="s">
        <v>93</v>
      </c>
      <c r="J97" s="450" t="s">
        <v>1203</v>
      </c>
      <c r="K97" s="342"/>
    </row>
    <row r="98" spans="1:11" s="134" customFormat="1" ht="15.75" customHeight="1" x14ac:dyDescent="0.25">
      <c r="A98" s="158">
        <v>43227</v>
      </c>
      <c r="B98" s="343" t="s">
        <v>1276</v>
      </c>
      <c r="C98" s="131" t="s">
        <v>163</v>
      </c>
      <c r="D98" s="138" t="s">
        <v>25</v>
      </c>
      <c r="E98" s="205">
        <v>45000</v>
      </c>
      <c r="F98" s="205">
        <f t="shared" si="1"/>
        <v>84.715450215553744</v>
      </c>
      <c r="G98" s="206">
        <v>531.19000000000005</v>
      </c>
      <c r="H98" s="132" t="s">
        <v>1072</v>
      </c>
      <c r="I98" s="162" t="s">
        <v>93</v>
      </c>
      <c r="J98" s="451"/>
      <c r="K98" s="342"/>
    </row>
    <row r="99" spans="1:11" s="134" customFormat="1" ht="15.75" customHeight="1" x14ac:dyDescent="0.25">
      <c r="A99" s="116">
        <v>43243</v>
      </c>
      <c r="B99" s="131" t="s">
        <v>1277</v>
      </c>
      <c r="C99" s="131" t="s">
        <v>163</v>
      </c>
      <c r="D99" s="138" t="s">
        <v>25</v>
      </c>
      <c r="E99" s="304">
        <v>2500</v>
      </c>
      <c r="F99" s="205">
        <f t="shared" si="1"/>
        <v>4.7064139008640975</v>
      </c>
      <c r="G99" s="206">
        <v>531.19000000000005</v>
      </c>
      <c r="H99" s="132" t="s">
        <v>1072</v>
      </c>
      <c r="I99" s="162" t="s">
        <v>93</v>
      </c>
      <c r="J99" s="451"/>
      <c r="K99" s="342"/>
    </row>
    <row r="100" spans="1:11" s="134" customFormat="1" ht="15.75" customHeight="1" x14ac:dyDescent="0.25">
      <c r="A100" s="116">
        <v>43250</v>
      </c>
      <c r="B100" s="131" t="s">
        <v>1273</v>
      </c>
      <c r="C100" s="131" t="s">
        <v>163</v>
      </c>
      <c r="D100" s="138" t="s">
        <v>25</v>
      </c>
      <c r="E100" s="304">
        <v>5000</v>
      </c>
      <c r="F100" s="205">
        <f t="shared" si="1"/>
        <v>9.412827801728195</v>
      </c>
      <c r="G100" s="206">
        <v>531.19000000000005</v>
      </c>
      <c r="H100" s="132" t="s">
        <v>1072</v>
      </c>
      <c r="I100" s="162" t="s">
        <v>93</v>
      </c>
      <c r="J100" s="451"/>
      <c r="K100" s="342"/>
    </row>
    <row r="101" spans="1:11" s="134" customFormat="1" ht="15.75" customHeight="1" x14ac:dyDescent="0.25">
      <c r="A101" s="116">
        <v>43251</v>
      </c>
      <c r="B101" s="131" t="s">
        <v>1273</v>
      </c>
      <c r="C101" s="131" t="s">
        <v>163</v>
      </c>
      <c r="D101" s="138" t="s">
        <v>25</v>
      </c>
      <c r="E101" s="304">
        <v>5000</v>
      </c>
      <c r="F101" s="205">
        <f t="shared" si="1"/>
        <v>9.412827801728195</v>
      </c>
      <c r="G101" s="206">
        <v>531.19000000000005</v>
      </c>
      <c r="H101" s="132" t="s">
        <v>1072</v>
      </c>
      <c r="I101" s="162" t="s">
        <v>93</v>
      </c>
      <c r="J101" s="451"/>
      <c r="K101" s="342"/>
    </row>
    <row r="102" spans="1:11" s="134" customFormat="1" ht="15.75" customHeight="1" x14ac:dyDescent="0.25">
      <c r="A102" s="116">
        <v>43251</v>
      </c>
      <c r="B102" s="131" t="s">
        <v>1273</v>
      </c>
      <c r="C102" s="131" t="s">
        <v>163</v>
      </c>
      <c r="D102" s="138" t="s">
        <v>25</v>
      </c>
      <c r="E102" s="304">
        <v>5000</v>
      </c>
      <c r="F102" s="205">
        <f t="shared" si="1"/>
        <v>9.412827801728195</v>
      </c>
      <c r="G102" s="206">
        <v>531.19000000000005</v>
      </c>
      <c r="H102" s="132" t="s">
        <v>1072</v>
      </c>
      <c r="I102" s="162" t="s">
        <v>93</v>
      </c>
      <c r="J102" s="451"/>
      <c r="K102" s="342"/>
    </row>
    <row r="103" spans="1:11" s="134" customFormat="1" ht="15.75" customHeight="1" x14ac:dyDescent="0.25">
      <c r="A103" s="116">
        <v>43251</v>
      </c>
      <c r="B103" s="131" t="s">
        <v>1278</v>
      </c>
      <c r="C103" s="131" t="s">
        <v>163</v>
      </c>
      <c r="D103" s="138" t="s">
        <v>25</v>
      </c>
      <c r="E103" s="304">
        <v>1000</v>
      </c>
      <c r="F103" s="205">
        <f t="shared" si="1"/>
        <v>1.8825655603456388</v>
      </c>
      <c r="G103" s="206">
        <v>531.19000000000005</v>
      </c>
      <c r="H103" s="132" t="s">
        <v>1072</v>
      </c>
      <c r="I103" s="162" t="s">
        <v>93</v>
      </c>
      <c r="J103" s="452"/>
      <c r="K103" s="342"/>
    </row>
    <row r="104" spans="1:11" s="134" customFormat="1" ht="15.75" customHeight="1" x14ac:dyDescent="0.25">
      <c r="A104" s="116">
        <v>43235</v>
      </c>
      <c r="B104" s="131" t="s">
        <v>1279</v>
      </c>
      <c r="C104" s="131" t="s">
        <v>163</v>
      </c>
      <c r="D104" s="138" t="s">
        <v>158</v>
      </c>
      <c r="E104" s="304">
        <v>8000</v>
      </c>
      <c r="F104" s="205">
        <f t="shared" si="1"/>
        <v>15.060524482765111</v>
      </c>
      <c r="G104" s="206">
        <v>531.19000000000005</v>
      </c>
      <c r="H104" s="131" t="s">
        <v>168</v>
      </c>
      <c r="I104" s="162" t="s">
        <v>93</v>
      </c>
      <c r="J104" s="450" t="s">
        <v>1204</v>
      </c>
      <c r="K104" s="342"/>
    </row>
    <row r="105" spans="1:11" s="134" customFormat="1" ht="15.75" customHeight="1" x14ac:dyDescent="0.25">
      <c r="A105" s="116">
        <v>43242</v>
      </c>
      <c r="B105" s="131" t="s">
        <v>1280</v>
      </c>
      <c r="C105" s="131" t="s">
        <v>163</v>
      </c>
      <c r="D105" s="138" t="s">
        <v>158</v>
      </c>
      <c r="E105" s="304">
        <v>8000</v>
      </c>
      <c r="F105" s="205">
        <f t="shared" si="1"/>
        <v>15.060524482765111</v>
      </c>
      <c r="G105" s="206">
        <v>531.19000000000005</v>
      </c>
      <c r="H105" s="132" t="s">
        <v>168</v>
      </c>
      <c r="I105" s="162" t="s">
        <v>93</v>
      </c>
      <c r="J105" s="451"/>
      <c r="K105" s="342"/>
    </row>
    <row r="106" spans="1:11" s="134" customFormat="1" ht="15.75" customHeight="1" x14ac:dyDescent="0.25">
      <c r="A106" s="116">
        <v>43250</v>
      </c>
      <c r="B106" s="131" t="s">
        <v>1281</v>
      </c>
      <c r="C106" s="131" t="s">
        <v>163</v>
      </c>
      <c r="D106" s="138" t="s">
        <v>158</v>
      </c>
      <c r="E106" s="304">
        <v>10000</v>
      </c>
      <c r="F106" s="205">
        <f t="shared" si="1"/>
        <v>18.82565560345639</v>
      </c>
      <c r="G106" s="206">
        <v>531.19000000000005</v>
      </c>
      <c r="H106" s="132" t="s">
        <v>168</v>
      </c>
      <c r="I106" s="162" t="s">
        <v>93</v>
      </c>
      <c r="J106" s="452"/>
      <c r="K106" s="342"/>
    </row>
    <row r="107" spans="1:11" s="134" customFormat="1" ht="15.75" customHeight="1" x14ac:dyDescent="0.25">
      <c r="A107" s="158">
        <v>43222</v>
      </c>
      <c r="B107" s="428" t="s">
        <v>1282</v>
      </c>
      <c r="C107" s="131" t="s">
        <v>163</v>
      </c>
      <c r="D107" s="138" t="s">
        <v>158</v>
      </c>
      <c r="E107" s="429">
        <v>9000</v>
      </c>
      <c r="F107" s="205">
        <f t="shared" si="1"/>
        <v>16.94309004311075</v>
      </c>
      <c r="G107" s="206">
        <v>531.19000000000005</v>
      </c>
      <c r="H107" s="394" t="s">
        <v>1075</v>
      </c>
      <c r="I107" s="162" t="s">
        <v>93</v>
      </c>
      <c r="J107" s="453" t="s">
        <v>1205</v>
      </c>
      <c r="K107" s="342"/>
    </row>
    <row r="108" spans="1:11" s="134" customFormat="1" ht="15.75" customHeight="1" x14ac:dyDescent="0.25">
      <c r="A108" s="158">
        <v>43224</v>
      </c>
      <c r="B108" s="343" t="s">
        <v>1283</v>
      </c>
      <c r="C108" s="131" t="s">
        <v>163</v>
      </c>
      <c r="D108" s="138" t="s">
        <v>158</v>
      </c>
      <c r="E108" s="205">
        <v>6000</v>
      </c>
      <c r="F108" s="205">
        <f t="shared" si="1"/>
        <v>11.295393362073833</v>
      </c>
      <c r="G108" s="206">
        <v>531.19000000000005</v>
      </c>
      <c r="H108" s="394" t="s">
        <v>1075</v>
      </c>
      <c r="I108" s="162" t="s">
        <v>93</v>
      </c>
      <c r="J108" s="454"/>
      <c r="K108" s="342"/>
    </row>
    <row r="109" spans="1:11" s="134" customFormat="1" ht="15.75" customHeight="1" x14ac:dyDescent="0.25">
      <c r="A109" s="158">
        <v>43227</v>
      </c>
      <c r="B109" s="343" t="s">
        <v>1284</v>
      </c>
      <c r="C109" s="131" t="s">
        <v>163</v>
      </c>
      <c r="D109" s="138" t="s">
        <v>158</v>
      </c>
      <c r="E109" s="205">
        <v>8000</v>
      </c>
      <c r="F109" s="205">
        <f t="shared" si="1"/>
        <v>15.060524482765111</v>
      </c>
      <c r="G109" s="206">
        <v>531.19000000000005</v>
      </c>
      <c r="H109" s="394" t="s">
        <v>1075</v>
      </c>
      <c r="I109" s="162" t="s">
        <v>93</v>
      </c>
      <c r="J109" s="454"/>
      <c r="K109" s="342"/>
    </row>
    <row r="110" spans="1:11" s="134" customFormat="1" ht="15.75" customHeight="1" x14ac:dyDescent="0.25">
      <c r="A110" s="116">
        <v>43228</v>
      </c>
      <c r="B110" s="117" t="s">
        <v>1285</v>
      </c>
      <c r="C110" s="131" t="s">
        <v>163</v>
      </c>
      <c r="D110" s="138" t="s">
        <v>158</v>
      </c>
      <c r="E110" s="304">
        <v>4000</v>
      </c>
      <c r="F110" s="205">
        <f t="shared" si="1"/>
        <v>7.5302622413825553</v>
      </c>
      <c r="G110" s="206">
        <v>531.19000000000005</v>
      </c>
      <c r="H110" s="132" t="s">
        <v>1075</v>
      </c>
      <c r="I110" s="162" t="s">
        <v>93</v>
      </c>
      <c r="J110" s="454"/>
      <c r="K110" s="342"/>
    </row>
    <row r="111" spans="1:11" s="134" customFormat="1" ht="15.75" customHeight="1" x14ac:dyDescent="0.25">
      <c r="A111" s="116">
        <v>43229</v>
      </c>
      <c r="B111" s="117" t="s">
        <v>1286</v>
      </c>
      <c r="C111" s="131" t="s">
        <v>163</v>
      </c>
      <c r="D111" s="138" t="s">
        <v>158</v>
      </c>
      <c r="E111" s="304">
        <v>2000</v>
      </c>
      <c r="F111" s="205">
        <f t="shared" si="1"/>
        <v>3.7651311206912776</v>
      </c>
      <c r="G111" s="206">
        <v>531.19000000000005</v>
      </c>
      <c r="H111" s="132" t="s">
        <v>1075</v>
      </c>
      <c r="I111" s="162" t="s">
        <v>93</v>
      </c>
      <c r="J111" s="454"/>
      <c r="K111" s="342"/>
    </row>
    <row r="112" spans="1:11" s="134" customFormat="1" ht="15.75" customHeight="1" x14ac:dyDescent="0.25">
      <c r="A112" s="116">
        <v>43234</v>
      </c>
      <c r="B112" s="131" t="s">
        <v>1287</v>
      </c>
      <c r="C112" s="131" t="s">
        <v>163</v>
      </c>
      <c r="D112" s="138" t="s">
        <v>158</v>
      </c>
      <c r="E112" s="304">
        <v>10000</v>
      </c>
      <c r="F112" s="205">
        <f t="shared" si="1"/>
        <v>18.82565560345639</v>
      </c>
      <c r="G112" s="206">
        <v>531.19000000000005</v>
      </c>
      <c r="H112" s="131" t="s">
        <v>1075</v>
      </c>
      <c r="I112" s="162" t="s">
        <v>93</v>
      </c>
      <c r="J112" s="454"/>
      <c r="K112" s="342"/>
    </row>
    <row r="113" spans="1:11" s="134" customFormat="1" ht="15.75" customHeight="1" x14ac:dyDescent="0.25">
      <c r="A113" s="116">
        <v>43242</v>
      </c>
      <c r="B113" s="131" t="s">
        <v>1280</v>
      </c>
      <c r="C113" s="131" t="s">
        <v>163</v>
      </c>
      <c r="D113" s="138" t="s">
        <v>158</v>
      </c>
      <c r="E113" s="304">
        <v>8000</v>
      </c>
      <c r="F113" s="205">
        <f t="shared" si="1"/>
        <v>15.060524482765111</v>
      </c>
      <c r="G113" s="206">
        <v>531.19000000000005</v>
      </c>
      <c r="H113" s="132" t="s">
        <v>1075</v>
      </c>
      <c r="I113" s="162" t="s">
        <v>93</v>
      </c>
      <c r="J113" s="454"/>
      <c r="K113" s="342"/>
    </row>
    <row r="114" spans="1:11" s="134" customFormat="1" ht="15.75" customHeight="1" x14ac:dyDescent="0.25">
      <c r="A114" s="116">
        <v>43244</v>
      </c>
      <c r="B114" s="131" t="s">
        <v>1288</v>
      </c>
      <c r="C114" s="131" t="s">
        <v>163</v>
      </c>
      <c r="D114" s="138" t="s">
        <v>158</v>
      </c>
      <c r="E114" s="304">
        <v>5000</v>
      </c>
      <c r="F114" s="205">
        <f t="shared" si="1"/>
        <v>9.412827801728195</v>
      </c>
      <c r="G114" s="206">
        <v>531.19000000000005</v>
      </c>
      <c r="H114" s="132" t="s">
        <v>1075</v>
      </c>
      <c r="I114" s="162" t="s">
        <v>93</v>
      </c>
      <c r="J114" s="454"/>
      <c r="K114" s="342"/>
    </row>
    <row r="115" spans="1:11" s="134" customFormat="1" ht="15.75" customHeight="1" x14ac:dyDescent="0.25">
      <c r="A115" s="116">
        <v>43250</v>
      </c>
      <c r="B115" s="131" t="s">
        <v>1281</v>
      </c>
      <c r="C115" s="131" t="s">
        <v>163</v>
      </c>
      <c r="D115" s="138" t="s">
        <v>158</v>
      </c>
      <c r="E115" s="304">
        <v>10000</v>
      </c>
      <c r="F115" s="205">
        <f t="shared" si="1"/>
        <v>18.82565560345639</v>
      </c>
      <c r="G115" s="206">
        <v>531.19000000000005</v>
      </c>
      <c r="H115" s="132" t="s">
        <v>1075</v>
      </c>
      <c r="I115" s="162" t="s">
        <v>93</v>
      </c>
      <c r="J115" s="455"/>
    </row>
    <row r="116" spans="1:11" s="50" customFormat="1" ht="15" customHeight="1" x14ac:dyDescent="0.25">
      <c r="A116" s="158">
        <v>43224</v>
      </c>
      <c r="B116" s="343" t="s">
        <v>1289</v>
      </c>
      <c r="C116" s="131" t="s">
        <v>163</v>
      </c>
      <c r="D116" s="138" t="s">
        <v>158</v>
      </c>
      <c r="E116" s="205">
        <v>8000</v>
      </c>
      <c r="F116" s="205">
        <f t="shared" si="1"/>
        <v>15.060524482765111</v>
      </c>
      <c r="G116" s="206">
        <v>531.19000000000005</v>
      </c>
      <c r="H116" s="394" t="s">
        <v>31</v>
      </c>
      <c r="I116" s="162" t="s">
        <v>93</v>
      </c>
      <c r="J116" s="456" t="s">
        <v>1206</v>
      </c>
      <c r="K116" s="126"/>
    </row>
    <row r="117" spans="1:11" s="50" customFormat="1" ht="15" customHeight="1" x14ac:dyDescent="0.25">
      <c r="A117" s="158">
        <v>43224</v>
      </c>
      <c r="B117" s="343" t="s">
        <v>1290</v>
      </c>
      <c r="C117" s="131" t="s">
        <v>163</v>
      </c>
      <c r="D117" s="138" t="s">
        <v>158</v>
      </c>
      <c r="E117" s="205">
        <v>8000</v>
      </c>
      <c r="F117" s="205">
        <f t="shared" si="1"/>
        <v>15.060524482765111</v>
      </c>
      <c r="G117" s="206">
        <v>531.19000000000005</v>
      </c>
      <c r="H117" s="394" t="s">
        <v>31</v>
      </c>
      <c r="I117" s="162" t="s">
        <v>93</v>
      </c>
      <c r="J117" s="457"/>
      <c r="K117" s="126"/>
    </row>
    <row r="118" spans="1:11" s="50" customFormat="1" ht="15" customHeight="1" x14ac:dyDescent="0.25">
      <c r="A118" s="158">
        <v>43227</v>
      </c>
      <c r="B118" s="343" t="s">
        <v>1284</v>
      </c>
      <c r="C118" s="131" t="s">
        <v>163</v>
      </c>
      <c r="D118" s="138" t="s">
        <v>158</v>
      </c>
      <c r="E118" s="205">
        <v>8000</v>
      </c>
      <c r="F118" s="205">
        <f t="shared" si="1"/>
        <v>15.060524482765111</v>
      </c>
      <c r="G118" s="206">
        <v>531.19000000000005</v>
      </c>
      <c r="H118" s="394" t="s">
        <v>31</v>
      </c>
      <c r="I118" s="162" t="s">
        <v>93</v>
      </c>
      <c r="J118" s="457"/>
      <c r="K118" s="126"/>
    </row>
    <row r="119" spans="1:11" s="50" customFormat="1" ht="15" customHeight="1" x14ac:dyDescent="0.25">
      <c r="A119" s="116">
        <v>43228</v>
      </c>
      <c r="B119" s="131" t="s">
        <v>1291</v>
      </c>
      <c r="C119" s="131" t="s">
        <v>163</v>
      </c>
      <c r="D119" s="138" t="s">
        <v>158</v>
      </c>
      <c r="E119" s="305">
        <v>7000</v>
      </c>
      <c r="F119" s="205">
        <f t="shared" si="1"/>
        <v>13.177958922419473</v>
      </c>
      <c r="G119" s="206">
        <v>531.19000000000005</v>
      </c>
      <c r="H119" s="132" t="s">
        <v>31</v>
      </c>
      <c r="I119" s="162" t="s">
        <v>93</v>
      </c>
      <c r="J119" s="457"/>
      <c r="K119" s="126"/>
    </row>
    <row r="120" spans="1:11" s="50" customFormat="1" ht="15" customHeight="1" x14ac:dyDescent="0.25">
      <c r="A120" s="116">
        <v>43234</v>
      </c>
      <c r="B120" s="131" t="s">
        <v>1287</v>
      </c>
      <c r="C120" s="131" t="s">
        <v>163</v>
      </c>
      <c r="D120" s="138" t="s">
        <v>158</v>
      </c>
      <c r="E120" s="304">
        <v>10000</v>
      </c>
      <c r="F120" s="205">
        <f t="shared" si="1"/>
        <v>18.82565560345639</v>
      </c>
      <c r="G120" s="206">
        <v>531.19000000000005</v>
      </c>
      <c r="H120" s="131" t="s">
        <v>31</v>
      </c>
      <c r="I120" s="162" t="s">
        <v>93</v>
      </c>
      <c r="J120" s="457"/>
      <c r="K120" s="126"/>
    </row>
    <row r="121" spans="1:11" s="50" customFormat="1" ht="15" customHeight="1" x14ac:dyDescent="0.25">
      <c r="A121" s="116">
        <v>43242</v>
      </c>
      <c r="B121" s="131" t="s">
        <v>1280</v>
      </c>
      <c r="C121" s="131" t="s">
        <v>163</v>
      </c>
      <c r="D121" s="138" t="s">
        <v>158</v>
      </c>
      <c r="E121" s="304">
        <v>8000</v>
      </c>
      <c r="F121" s="205">
        <f t="shared" si="1"/>
        <v>15.060524482765111</v>
      </c>
      <c r="G121" s="206">
        <v>531.19000000000005</v>
      </c>
      <c r="H121" s="132" t="s">
        <v>31</v>
      </c>
      <c r="I121" s="162" t="s">
        <v>93</v>
      </c>
      <c r="J121" s="457"/>
      <c r="K121" s="126"/>
    </row>
    <row r="122" spans="1:11" s="50" customFormat="1" ht="15" customHeight="1" x14ac:dyDescent="0.25">
      <c r="A122" s="116">
        <v>43250</v>
      </c>
      <c r="B122" s="131" t="s">
        <v>1281</v>
      </c>
      <c r="C122" s="131" t="s">
        <v>163</v>
      </c>
      <c r="D122" s="138" t="s">
        <v>158</v>
      </c>
      <c r="E122" s="304">
        <v>10000</v>
      </c>
      <c r="F122" s="205">
        <f t="shared" si="1"/>
        <v>18.82565560345639</v>
      </c>
      <c r="G122" s="206">
        <v>531.19000000000005</v>
      </c>
      <c r="H122" s="132" t="s">
        <v>31</v>
      </c>
      <c r="I122" s="162" t="s">
        <v>93</v>
      </c>
      <c r="J122" s="458"/>
      <c r="K122" s="126"/>
    </row>
    <row r="123" spans="1:11" s="50" customFormat="1" ht="15" customHeight="1" x14ac:dyDescent="0.25">
      <c r="A123" s="158">
        <v>43222</v>
      </c>
      <c r="B123" s="343" t="s">
        <v>1292</v>
      </c>
      <c r="C123" s="131" t="s">
        <v>163</v>
      </c>
      <c r="D123" s="138" t="s">
        <v>34</v>
      </c>
      <c r="E123" s="205">
        <v>15000</v>
      </c>
      <c r="F123" s="205">
        <f t="shared" si="1"/>
        <v>28.238483405184581</v>
      </c>
      <c r="G123" s="206">
        <v>531.19000000000005</v>
      </c>
      <c r="H123" s="132" t="s">
        <v>41</v>
      </c>
      <c r="I123" s="162" t="s">
        <v>93</v>
      </c>
      <c r="J123" s="447" t="s">
        <v>1207</v>
      </c>
      <c r="K123" s="126"/>
    </row>
    <row r="124" spans="1:11" s="50" customFormat="1" ht="15" customHeight="1" x14ac:dyDescent="0.25">
      <c r="A124" s="158">
        <v>43228</v>
      </c>
      <c r="B124" s="343" t="s">
        <v>1254</v>
      </c>
      <c r="C124" s="131" t="s">
        <v>163</v>
      </c>
      <c r="D124" s="138" t="s">
        <v>34</v>
      </c>
      <c r="E124" s="205">
        <v>20000</v>
      </c>
      <c r="F124" s="205">
        <f t="shared" si="1"/>
        <v>37.65131120691278</v>
      </c>
      <c r="G124" s="206">
        <v>531.19000000000005</v>
      </c>
      <c r="H124" s="132" t="s">
        <v>41</v>
      </c>
      <c r="I124" s="162" t="s">
        <v>93</v>
      </c>
      <c r="J124" s="448"/>
      <c r="K124" s="126"/>
    </row>
    <row r="125" spans="1:11" s="50" customFormat="1" ht="15" customHeight="1" x14ac:dyDescent="0.25">
      <c r="A125" s="116">
        <v>43228</v>
      </c>
      <c r="B125" s="131" t="s">
        <v>1293</v>
      </c>
      <c r="C125" s="131" t="s">
        <v>163</v>
      </c>
      <c r="D125" s="138" t="s">
        <v>34</v>
      </c>
      <c r="E125" s="304">
        <v>12000</v>
      </c>
      <c r="F125" s="205">
        <f t="shared" si="1"/>
        <v>22.590786724147666</v>
      </c>
      <c r="G125" s="206">
        <v>531.19000000000005</v>
      </c>
      <c r="H125" s="132" t="s">
        <v>41</v>
      </c>
      <c r="I125" s="162" t="s">
        <v>93</v>
      </c>
      <c r="J125" s="448"/>
      <c r="K125" s="126"/>
    </row>
    <row r="126" spans="1:11" s="50" customFormat="1" ht="15" customHeight="1" x14ac:dyDescent="0.25">
      <c r="A126" s="116">
        <v>43228</v>
      </c>
      <c r="B126" s="131" t="s">
        <v>1294</v>
      </c>
      <c r="C126" s="131" t="s">
        <v>163</v>
      </c>
      <c r="D126" s="138" t="s">
        <v>34</v>
      </c>
      <c r="E126" s="304">
        <v>6000</v>
      </c>
      <c r="F126" s="205">
        <f t="shared" si="1"/>
        <v>11.295393362073833</v>
      </c>
      <c r="G126" s="206">
        <v>531.19000000000005</v>
      </c>
      <c r="H126" s="132" t="s">
        <v>41</v>
      </c>
      <c r="I126" s="162" t="s">
        <v>93</v>
      </c>
      <c r="J126" s="448"/>
      <c r="K126" s="126"/>
    </row>
    <row r="127" spans="1:11" s="50" customFormat="1" ht="15" customHeight="1" x14ac:dyDescent="0.25">
      <c r="A127" s="116">
        <v>43236</v>
      </c>
      <c r="B127" s="131" t="s">
        <v>1295</v>
      </c>
      <c r="C127" s="131" t="s">
        <v>163</v>
      </c>
      <c r="D127" s="138" t="s">
        <v>34</v>
      </c>
      <c r="E127" s="304">
        <v>15000</v>
      </c>
      <c r="F127" s="205">
        <f t="shared" si="1"/>
        <v>28.238483405184581</v>
      </c>
      <c r="G127" s="206">
        <v>531.19000000000005</v>
      </c>
      <c r="H127" s="132" t="s">
        <v>41</v>
      </c>
      <c r="I127" s="162" t="s">
        <v>93</v>
      </c>
      <c r="J127" s="448"/>
      <c r="K127" s="126"/>
    </row>
    <row r="128" spans="1:11" s="50" customFormat="1" ht="15" customHeight="1" x14ac:dyDescent="0.25">
      <c r="A128" s="116">
        <v>43243</v>
      </c>
      <c r="B128" s="131" t="s">
        <v>1296</v>
      </c>
      <c r="C128" s="131" t="s">
        <v>163</v>
      </c>
      <c r="D128" s="138" t="s">
        <v>34</v>
      </c>
      <c r="E128" s="304">
        <v>12500</v>
      </c>
      <c r="F128" s="205">
        <f t="shared" si="1"/>
        <v>23.532069504320486</v>
      </c>
      <c r="G128" s="206">
        <v>531.19000000000005</v>
      </c>
      <c r="H128" s="132" t="s">
        <v>41</v>
      </c>
      <c r="I128" s="162" t="s">
        <v>93</v>
      </c>
      <c r="J128" s="448"/>
      <c r="K128" s="126"/>
    </row>
    <row r="129" spans="1:11" s="50" customFormat="1" ht="15" customHeight="1" x14ac:dyDescent="0.25">
      <c r="A129" s="116">
        <v>43249</v>
      </c>
      <c r="B129" s="131" t="s">
        <v>1297</v>
      </c>
      <c r="C129" s="131" t="s">
        <v>163</v>
      </c>
      <c r="D129" s="138" t="s">
        <v>34</v>
      </c>
      <c r="E129" s="304">
        <v>11000</v>
      </c>
      <c r="F129" s="205">
        <f t="shared" si="1"/>
        <v>20.708221163802026</v>
      </c>
      <c r="G129" s="206">
        <v>531.19000000000005</v>
      </c>
      <c r="H129" s="132" t="s">
        <v>41</v>
      </c>
      <c r="I129" s="162" t="s">
        <v>93</v>
      </c>
      <c r="J129" s="448"/>
      <c r="K129" s="126"/>
    </row>
    <row r="130" spans="1:11" s="50" customFormat="1" ht="15" customHeight="1" x14ac:dyDescent="0.25">
      <c r="A130" s="116">
        <v>43250</v>
      </c>
      <c r="B130" s="131" t="s">
        <v>1298</v>
      </c>
      <c r="C130" s="131" t="s">
        <v>163</v>
      </c>
      <c r="D130" s="138" t="s">
        <v>34</v>
      </c>
      <c r="E130" s="304">
        <v>7500</v>
      </c>
      <c r="F130" s="205">
        <f t="shared" si="1"/>
        <v>14.119241702592291</v>
      </c>
      <c r="G130" s="206">
        <v>531.19000000000005</v>
      </c>
      <c r="H130" s="132" t="s">
        <v>41</v>
      </c>
      <c r="I130" s="162" t="s">
        <v>93</v>
      </c>
      <c r="J130" s="448"/>
      <c r="K130" s="126"/>
    </row>
    <row r="131" spans="1:11" s="50" customFormat="1" ht="15" customHeight="1" x14ac:dyDescent="0.25">
      <c r="A131" s="116">
        <v>43250</v>
      </c>
      <c r="B131" s="131" t="s">
        <v>1299</v>
      </c>
      <c r="C131" s="131" t="s">
        <v>163</v>
      </c>
      <c r="D131" s="138" t="s">
        <v>34</v>
      </c>
      <c r="E131" s="304">
        <v>7000</v>
      </c>
      <c r="F131" s="205">
        <f t="shared" si="1"/>
        <v>13.177958922419473</v>
      </c>
      <c r="G131" s="206">
        <v>531.19000000000005</v>
      </c>
      <c r="H131" s="132" t="s">
        <v>41</v>
      </c>
      <c r="I131" s="162" t="s">
        <v>93</v>
      </c>
      <c r="J131" s="449"/>
      <c r="K131" s="126"/>
    </row>
    <row r="132" spans="1:11" s="50" customFormat="1" ht="15" customHeight="1" x14ac:dyDescent="0.25">
      <c r="A132" s="158">
        <v>43223</v>
      </c>
      <c r="B132" s="343" t="s">
        <v>1300</v>
      </c>
      <c r="C132" s="131" t="s">
        <v>163</v>
      </c>
      <c r="D132" s="138" t="s">
        <v>34</v>
      </c>
      <c r="E132" s="205">
        <v>10000</v>
      </c>
      <c r="F132" s="205">
        <f t="shared" si="1"/>
        <v>18.82565560345639</v>
      </c>
      <c r="G132" s="206">
        <v>531.19000000000005</v>
      </c>
      <c r="H132" s="331" t="s">
        <v>40</v>
      </c>
      <c r="I132" s="162" t="s">
        <v>93</v>
      </c>
      <c r="J132" s="447" t="s">
        <v>1208</v>
      </c>
      <c r="K132" s="126"/>
    </row>
    <row r="133" spans="1:11" s="50" customFormat="1" ht="15" customHeight="1" x14ac:dyDescent="0.25">
      <c r="A133" s="158">
        <v>43224</v>
      </c>
      <c r="B133" s="343" t="s">
        <v>1301</v>
      </c>
      <c r="C133" s="131" t="s">
        <v>163</v>
      </c>
      <c r="D133" s="138" t="s">
        <v>34</v>
      </c>
      <c r="E133" s="205">
        <v>11500</v>
      </c>
      <c r="F133" s="205">
        <f t="shared" si="1"/>
        <v>21.649503943974846</v>
      </c>
      <c r="G133" s="206">
        <v>531.19000000000005</v>
      </c>
      <c r="H133" s="331" t="s">
        <v>40</v>
      </c>
      <c r="I133" s="162" t="s">
        <v>93</v>
      </c>
      <c r="J133" s="448"/>
      <c r="K133" s="126"/>
    </row>
    <row r="134" spans="1:11" s="50" customFormat="1" ht="15" customHeight="1" x14ac:dyDescent="0.25">
      <c r="A134" s="158">
        <v>43228</v>
      </c>
      <c r="B134" s="343" t="s">
        <v>1254</v>
      </c>
      <c r="C134" s="131" t="s">
        <v>163</v>
      </c>
      <c r="D134" s="138" t="s">
        <v>34</v>
      </c>
      <c r="E134" s="205">
        <v>20000</v>
      </c>
      <c r="F134" s="205">
        <f t="shared" ref="F134:F149" si="2">E134/G134</f>
        <v>37.65131120691278</v>
      </c>
      <c r="G134" s="206">
        <v>531.19000000000005</v>
      </c>
      <c r="H134" s="331" t="s">
        <v>40</v>
      </c>
      <c r="I134" s="162" t="s">
        <v>93</v>
      </c>
      <c r="J134" s="448"/>
      <c r="K134" s="126"/>
    </row>
    <row r="135" spans="1:11" s="50" customFormat="1" ht="15" customHeight="1" x14ac:dyDescent="0.25">
      <c r="A135" s="116">
        <v>43228</v>
      </c>
      <c r="B135" s="131" t="s">
        <v>1302</v>
      </c>
      <c r="C135" s="131" t="s">
        <v>163</v>
      </c>
      <c r="D135" s="138" t="s">
        <v>34</v>
      </c>
      <c r="E135" s="304">
        <v>15000</v>
      </c>
      <c r="F135" s="205">
        <f t="shared" si="2"/>
        <v>28.238483405184581</v>
      </c>
      <c r="G135" s="206">
        <v>531.19000000000005</v>
      </c>
      <c r="H135" s="331" t="s">
        <v>40</v>
      </c>
      <c r="I135" s="162" t="s">
        <v>93</v>
      </c>
      <c r="J135" s="448"/>
      <c r="K135" s="126"/>
    </row>
    <row r="136" spans="1:11" s="50" customFormat="1" ht="15" customHeight="1" x14ac:dyDescent="0.25">
      <c r="A136" s="116">
        <v>43236</v>
      </c>
      <c r="B136" s="131" t="s">
        <v>1303</v>
      </c>
      <c r="C136" s="131" t="s">
        <v>163</v>
      </c>
      <c r="D136" s="138" t="s">
        <v>34</v>
      </c>
      <c r="E136" s="304">
        <v>15500</v>
      </c>
      <c r="F136" s="205">
        <f t="shared" si="2"/>
        <v>29.179766185357401</v>
      </c>
      <c r="G136" s="206">
        <v>531.19000000000005</v>
      </c>
      <c r="H136" s="331" t="s">
        <v>40</v>
      </c>
      <c r="I136" s="162" t="s">
        <v>93</v>
      </c>
      <c r="J136" s="448"/>
      <c r="K136" s="126"/>
    </row>
    <row r="137" spans="1:11" s="50" customFormat="1" ht="15" customHeight="1" x14ac:dyDescent="0.25">
      <c r="A137" s="116">
        <v>43250</v>
      </c>
      <c r="B137" s="131" t="s">
        <v>1304</v>
      </c>
      <c r="C137" s="131" t="s">
        <v>163</v>
      </c>
      <c r="D137" s="138" t="s">
        <v>34</v>
      </c>
      <c r="E137" s="304">
        <v>6000</v>
      </c>
      <c r="F137" s="205">
        <f t="shared" si="2"/>
        <v>11.295393362073833</v>
      </c>
      <c r="G137" s="206">
        <v>531.19000000000005</v>
      </c>
      <c r="H137" s="331" t="s">
        <v>40</v>
      </c>
      <c r="I137" s="162" t="s">
        <v>93</v>
      </c>
      <c r="J137" s="448"/>
      <c r="K137" s="126"/>
    </row>
    <row r="138" spans="1:11" s="50" customFormat="1" ht="15" customHeight="1" x14ac:dyDescent="0.25">
      <c r="A138" s="116">
        <v>43250</v>
      </c>
      <c r="B138" s="131" t="s">
        <v>1305</v>
      </c>
      <c r="C138" s="131" t="s">
        <v>163</v>
      </c>
      <c r="D138" s="138" t="s">
        <v>34</v>
      </c>
      <c r="E138" s="304">
        <v>7000</v>
      </c>
      <c r="F138" s="205">
        <f t="shared" si="2"/>
        <v>13.177958922419473</v>
      </c>
      <c r="G138" s="206">
        <v>531.19000000000005</v>
      </c>
      <c r="H138" s="331" t="s">
        <v>40</v>
      </c>
      <c r="I138" s="162" t="s">
        <v>93</v>
      </c>
      <c r="J138" s="449"/>
      <c r="K138" s="126"/>
    </row>
    <row r="139" spans="1:11" s="50" customFormat="1" ht="15" customHeight="1" x14ac:dyDescent="0.25">
      <c r="A139" s="158">
        <v>43222</v>
      </c>
      <c r="B139" s="343" t="s">
        <v>1306</v>
      </c>
      <c r="C139" s="131" t="s">
        <v>163</v>
      </c>
      <c r="D139" s="138" t="s">
        <v>3</v>
      </c>
      <c r="E139" s="205">
        <v>6000</v>
      </c>
      <c r="F139" s="205">
        <f t="shared" si="2"/>
        <v>11.295393362073833</v>
      </c>
      <c r="G139" s="206">
        <v>531.19000000000005</v>
      </c>
      <c r="H139" s="331" t="s">
        <v>169</v>
      </c>
      <c r="I139" s="162" t="s">
        <v>93</v>
      </c>
      <c r="J139" s="447" t="s">
        <v>1209</v>
      </c>
      <c r="K139" s="126"/>
    </row>
    <row r="140" spans="1:11" s="50" customFormat="1" ht="15" customHeight="1" x14ac:dyDescent="0.25">
      <c r="A140" s="158">
        <v>43223</v>
      </c>
      <c r="B140" s="343" t="s">
        <v>1307</v>
      </c>
      <c r="C140" s="131" t="s">
        <v>163</v>
      </c>
      <c r="D140" s="138" t="s">
        <v>3</v>
      </c>
      <c r="E140" s="205">
        <v>9500</v>
      </c>
      <c r="F140" s="205">
        <f t="shared" si="2"/>
        <v>17.88437282328357</v>
      </c>
      <c r="G140" s="206">
        <v>531.19000000000005</v>
      </c>
      <c r="H140" s="331" t="s">
        <v>169</v>
      </c>
      <c r="I140" s="162" t="s">
        <v>93</v>
      </c>
      <c r="J140" s="448"/>
      <c r="K140" s="126"/>
    </row>
    <row r="141" spans="1:11" s="50" customFormat="1" ht="15" customHeight="1" x14ac:dyDescent="0.25">
      <c r="A141" s="116">
        <v>43228</v>
      </c>
      <c r="B141" s="131" t="s">
        <v>1308</v>
      </c>
      <c r="C141" s="131" t="s">
        <v>163</v>
      </c>
      <c r="D141" s="138" t="s">
        <v>3</v>
      </c>
      <c r="E141" s="304">
        <v>4000</v>
      </c>
      <c r="F141" s="205">
        <f t="shared" si="2"/>
        <v>7.5302622413825553</v>
      </c>
      <c r="G141" s="206">
        <v>531.19000000000005</v>
      </c>
      <c r="H141" s="331" t="s">
        <v>169</v>
      </c>
      <c r="I141" s="162" t="s">
        <v>93</v>
      </c>
      <c r="J141" s="448"/>
      <c r="K141" s="126"/>
    </row>
    <row r="142" spans="1:11" s="50" customFormat="1" ht="15" customHeight="1" x14ac:dyDescent="0.25">
      <c r="A142" s="116">
        <v>43229</v>
      </c>
      <c r="B142" s="131" t="s">
        <v>522</v>
      </c>
      <c r="C142" s="131" t="s">
        <v>163</v>
      </c>
      <c r="D142" s="138" t="s">
        <v>3</v>
      </c>
      <c r="E142" s="304">
        <v>4000</v>
      </c>
      <c r="F142" s="205">
        <f t="shared" si="2"/>
        <v>7.5302622413825553</v>
      </c>
      <c r="G142" s="206">
        <v>531.19000000000005</v>
      </c>
      <c r="H142" s="331" t="s">
        <v>169</v>
      </c>
      <c r="I142" s="162" t="s">
        <v>93</v>
      </c>
      <c r="J142" s="448"/>
      <c r="K142" s="126"/>
    </row>
    <row r="143" spans="1:11" s="50" customFormat="1" ht="15" customHeight="1" x14ac:dyDescent="0.25">
      <c r="A143" s="116">
        <v>43231</v>
      </c>
      <c r="B143" s="131" t="s">
        <v>522</v>
      </c>
      <c r="C143" s="131" t="s">
        <v>163</v>
      </c>
      <c r="D143" s="138" t="s">
        <v>3</v>
      </c>
      <c r="E143" s="304">
        <v>4000</v>
      </c>
      <c r="F143" s="205">
        <f t="shared" si="2"/>
        <v>7.5302622413825553</v>
      </c>
      <c r="G143" s="206">
        <v>531.19000000000005</v>
      </c>
      <c r="H143" s="331" t="s">
        <v>169</v>
      </c>
      <c r="I143" s="162" t="s">
        <v>93</v>
      </c>
      <c r="J143" s="448"/>
      <c r="K143" s="126"/>
    </row>
    <row r="144" spans="1:11" s="50" customFormat="1" ht="15" customHeight="1" x14ac:dyDescent="0.25">
      <c r="A144" s="116">
        <v>43235</v>
      </c>
      <c r="B144" s="131" t="s">
        <v>999</v>
      </c>
      <c r="C144" s="131" t="s">
        <v>163</v>
      </c>
      <c r="D144" s="138" t="s">
        <v>3</v>
      </c>
      <c r="E144" s="304">
        <v>2000</v>
      </c>
      <c r="F144" s="205">
        <f t="shared" si="2"/>
        <v>3.7651311206912776</v>
      </c>
      <c r="G144" s="206">
        <v>531.19000000000005</v>
      </c>
      <c r="H144" s="331" t="s">
        <v>169</v>
      </c>
      <c r="I144" s="162" t="s">
        <v>93</v>
      </c>
      <c r="J144" s="448"/>
      <c r="K144" s="126"/>
    </row>
    <row r="145" spans="1:11" s="50" customFormat="1" ht="15" customHeight="1" x14ac:dyDescent="0.25">
      <c r="A145" s="116">
        <v>43236</v>
      </c>
      <c r="B145" s="131" t="s">
        <v>522</v>
      </c>
      <c r="C145" s="131" t="s">
        <v>163</v>
      </c>
      <c r="D145" s="138" t="s">
        <v>3</v>
      </c>
      <c r="E145" s="304">
        <v>4000</v>
      </c>
      <c r="F145" s="205">
        <f t="shared" si="2"/>
        <v>7.5302622413825553</v>
      </c>
      <c r="G145" s="206">
        <v>531.19000000000005</v>
      </c>
      <c r="H145" s="331" t="s">
        <v>169</v>
      </c>
      <c r="I145" s="162" t="s">
        <v>93</v>
      </c>
      <c r="J145" s="448"/>
      <c r="K145" s="126"/>
    </row>
    <row r="146" spans="1:11" s="50" customFormat="1" ht="15" customHeight="1" x14ac:dyDescent="0.25">
      <c r="A146" s="116">
        <v>43237</v>
      </c>
      <c r="B146" s="394" t="s">
        <v>1309</v>
      </c>
      <c r="C146" s="131" t="s">
        <v>163</v>
      </c>
      <c r="D146" s="138" t="s">
        <v>3</v>
      </c>
      <c r="E146" s="430">
        <v>4000</v>
      </c>
      <c r="F146" s="205">
        <f t="shared" si="2"/>
        <v>7.5302622413825553</v>
      </c>
      <c r="G146" s="206">
        <v>531.19000000000005</v>
      </c>
      <c r="H146" s="331" t="s">
        <v>169</v>
      </c>
      <c r="I146" s="162" t="s">
        <v>93</v>
      </c>
      <c r="J146" s="448"/>
      <c r="K146" s="126"/>
    </row>
    <row r="147" spans="1:11" s="50" customFormat="1" ht="15" customHeight="1" x14ac:dyDescent="0.25">
      <c r="A147" s="116">
        <v>43237</v>
      </c>
      <c r="B147" s="394" t="s">
        <v>1310</v>
      </c>
      <c r="C147" s="131" t="s">
        <v>163</v>
      </c>
      <c r="D147" s="138" t="s">
        <v>3</v>
      </c>
      <c r="E147" s="430">
        <v>6000</v>
      </c>
      <c r="F147" s="205">
        <f t="shared" si="2"/>
        <v>11.295393362073833</v>
      </c>
      <c r="G147" s="206">
        <v>531.19000000000005</v>
      </c>
      <c r="H147" s="331" t="s">
        <v>169</v>
      </c>
      <c r="I147" s="162" t="s">
        <v>93</v>
      </c>
      <c r="J147" s="448"/>
      <c r="K147" s="126"/>
    </row>
    <row r="148" spans="1:11" s="50" customFormat="1" ht="15" customHeight="1" x14ac:dyDescent="0.25">
      <c r="A148" s="116">
        <v>43243</v>
      </c>
      <c r="B148" s="131" t="s">
        <v>1311</v>
      </c>
      <c r="C148" s="131" t="s">
        <v>163</v>
      </c>
      <c r="D148" s="138" t="s">
        <v>3</v>
      </c>
      <c r="E148" s="304">
        <v>4000</v>
      </c>
      <c r="F148" s="205">
        <f t="shared" si="2"/>
        <v>7.5302622413825553</v>
      </c>
      <c r="G148" s="206">
        <v>531.19000000000005</v>
      </c>
      <c r="H148" s="331" t="s">
        <v>169</v>
      </c>
      <c r="I148" s="162" t="s">
        <v>93</v>
      </c>
      <c r="J148" s="448"/>
      <c r="K148" s="126"/>
    </row>
    <row r="149" spans="1:11" s="50" customFormat="1" ht="15" customHeight="1" x14ac:dyDescent="0.25">
      <c r="A149" s="116">
        <v>43245</v>
      </c>
      <c r="B149" s="131" t="s">
        <v>999</v>
      </c>
      <c r="C149" s="131" t="s">
        <v>163</v>
      </c>
      <c r="D149" s="138" t="s">
        <v>3</v>
      </c>
      <c r="E149" s="304">
        <v>2000</v>
      </c>
      <c r="F149" s="205">
        <f t="shared" si="2"/>
        <v>3.7651311206912776</v>
      </c>
      <c r="G149" s="206">
        <v>531.19000000000005</v>
      </c>
      <c r="H149" s="331" t="s">
        <v>169</v>
      </c>
      <c r="I149" s="162" t="s">
        <v>93</v>
      </c>
      <c r="J149" s="449"/>
      <c r="K149" s="126"/>
    </row>
    <row r="150" spans="1:11" s="134" customFormat="1" ht="15" customHeight="1" x14ac:dyDescent="0.25">
      <c r="A150" s="130"/>
      <c r="B150" s="133" t="s">
        <v>152</v>
      </c>
      <c r="C150" s="133"/>
      <c r="D150" s="136"/>
      <c r="E150" s="114">
        <f>SUM(E5:E149)</f>
        <v>11576131</v>
      </c>
      <c r="F150" s="114">
        <f>SUM(F5:F149)</f>
        <v>21792.825542649509</v>
      </c>
      <c r="G150" s="114"/>
      <c r="H150" s="133"/>
      <c r="I150" s="162" t="s">
        <v>93</v>
      </c>
      <c r="J150" s="129"/>
      <c r="K150" s="342"/>
    </row>
    <row r="151" spans="1:11" x14ac:dyDescent="0.25">
      <c r="H151" s="132"/>
    </row>
    <row r="152" spans="1:11" x14ac:dyDescent="0.25">
      <c r="C152" s="328"/>
      <c r="F152" s="48"/>
      <c r="G152" s="48"/>
    </row>
    <row r="153" spans="1:11" x14ac:dyDescent="0.25">
      <c r="C153"/>
      <c r="F153" s="48"/>
      <c r="G153" s="48"/>
    </row>
    <row r="154" spans="1:11" x14ac:dyDescent="0.25">
      <c r="C154"/>
      <c r="F154" s="48"/>
      <c r="G154" s="48"/>
    </row>
    <row r="155" spans="1:11" x14ac:dyDescent="0.25">
      <c r="C155" s="153"/>
      <c r="F155" s="48"/>
      <c r="G155" s="48"/>
    </row>
    <row r="156" spans="1:11" x14ac:dyDescent="0.25">
      <c r="C156"/>
      <c r="F156" s="48"/>
      <c r="G156" s="48"/>
    </row>
    <row r="157" spans="1:11" x14ac:dyDescent="0.25">
      <c r="C157"/>
      <c r="E157" s="256"/>
      <c r="F157" s="48"/>
      <c r="G157" s="48"/>
    </row>
    <row r="158" spans="1:11" x14ac:dyDescent="0.25">
      <c r="C158"/>
      <c r="F158" s="48"/>
      <c r="G158" s="48"/>
    </row>
    <row r="159" spans="1:11" x14ac:dyDescent="0.25">
      <c r="C159"/>
      <c r="F159" s="48"/>
      <c r="G159" s="48"/>
    </row>
    <row r="160" spans="1:11" x14ac:dyDescent="0.25">
      <c r="C160"/>
      <c r="F160" s="48"/>
      <c r="G160" s="48"/>
    </row>
    <row r="161" spans="3:7" x14ac:dyDescent="0.25">
      <c r="C161"/>
      <c r="F161" s="48"/>
      <c r="G161" s="48"/>
    </row>
    <row r="162" spans="3:7" x14ac:dyDescent="0.25">
      <c r="C162"/>
      <c r="F162" s="48"/>
      <c r="G162" s="48"/>
    </row>
    <row r="163" spans="3:7" x14ac:dyDescent="0.25">
      <c r="C163"/>
      <c r="F163" s="48"/>
      <c r="G163" s="48"/>
    </row>
    <row r="164" spans="3:7" x14ac:dyDescent="0.25">
      <c r="C164" s="153"/>
      <c r="F164" s="48"/>
      <c r="G164" s="48"/>
    </row>
    <row r="165" spans="3:7" x14ac:dyDescent="0.25">
      <c r="C165"/>
      <c r="F165" s="48"/>
      <c r="G165" s="48"/>
    </row>
    <row r="166" spans="3:7" x14ac:dyDescent="0.25">
      <c r="C166"/>
      <c r="F166" s="48"/>
      <c r="G166" s="48"/>
    </row>
    <row r="167" spans="3:7" x14ac:dyDescent="0.25">
      <c r="C167"/>
      <c r="F167" s="48"/>
      <c r="G167" s="48"/>
    </row>
    <row r="168" spans="3:7" x14ac:dyDescent="0.25">
      <c r="C168"/>
      <c r="E168" s="48"/>
      <c r="F168" s="48"/>
      <c r="G168" s="48"/>
    </row>
    <row r="169" spans="3:7" x14ac:dyDescent="0.25">
      <c r="C169"/>
      <c r="E169" s="48"/>
      <c r="F169" s="48"/>
      <c r="G169" s="48"/>
    </row>
    <row r="170" spans="3:7" x14ac:dyDescent="0.25">
      <c r="C170"/>
      <c r="E170" s="48"/>
      <c r="F170" s="48"/>
      <c r="G170" s="48"/>
    </row>
    <row r="171" spans="3:7" x14ac:dyDescent="0.25">
      <c r="C171"/>
      <c r="E171" s="48"/>
      <c r="F171" s="48"/>
      <c r="G171" s="48"/>
    </row>
    <row r="172" spans="3:7" x14ac:dyDescent="0.25">
      <c r="C172"/>
      <c r="E172" s="48"/>
      <c r="F172" s="48"/>
      <c r="G172" s="48"/>
    </row>
    <row r="173" spans="3:7" x14ac:dyDescent="0.25">
      <c r="C173" s="154"/>
      <c r="E173" s="48"/>
      <c r="F173" s="48"/>
      <c r="G173" s="48"/>
    </row>
    <row r="174" spans="3:7" x14ac:dyDescent="0.25">
      <c r="C174"/>
      <c r="E174" s="48"/>
      <c r="F174" s="48"/>
      <c r="G174" s="48"/>
    </row>
    <row r="175" spans="3:7" x14ac:dyDescent="0.25">
      <c r="C175"/>
      <c r="E175" s="48"/>
      <c r="F175" s="48"/>
      <c r="G175" s="48"/>
    </row>
    <row r="176" spans="3:7" x14ac:dyDescent="0.25">
      <c r="C176"/>
      <c r="E176" s="48"/>
      <c r="F176" s="48"/>
      <c r="G176" s="48"/>
    </row>
    <row r="177" spans="3:7" x14ac:dyDescent="0.25">
      <c r="C177" s="154"/>
      <c r="E177" s="48"/>
      <c r="F177" s="48"/>
      <c r="G177" s="48"/>
    </row>
    <row r="178" spans="3:7" x14ac:dyDescent="0.25">
      <c r="C178"/>
      <c r="E178" s="48"/>
      <c r="F178" s="48"/>
      <c r="G178" s="48"/>
    </row>
    <row r="179" spans="3:7" x14ac:dyDescent="0.25">
      <c r="C179"/>
      <c r="E179" s="48"/>
      <c r="F179" s="48"/>
      <c r="G179" s="48"/>
    </row>
    <row r="180" spans="3:7" x14ac:dyDescent="0.25">
      <c r="C180"/>
      <c r="E180" s="48"/>
      <c r="F180" s="48"/>
      <c r="G180" s="48"/>
    </row>
    <row r="181" spans="3:7" x14ac:dyDescent="0.25">
      <c r="C181"/>
      <c r="E181" s="48"/>
      <c r="F181" s="48"/>
      <c r="G181" s="48"/>
    </row>
    <row r="182" spans="3:7" x14ac:dyDescent="0.25">
      <c r="C182"/>
      <c r="E182" s="48"/>
      <c r="F182" s="48"/>
      <c r="G182" s="48"/>
    </row>
    <row r="183" spans="3:7" x14ac:dyDescent="0.25">
      <c r="C183"/>
      <c r="E183" s="48"/>
      <c r="F183" s="48"/>
      <c r="G183" s="48"/>
    </row>
    <row r="184" spans="3:7" x14ac:dyDescent="0.25">
      <c r="C184"/>
      <c r="E184" s="48"/>
      <c r="F184" s="48"/>
      <c r="G184" s="48"/>
    </row>
    <row r="185" spans="3:7" x14ac:dyDescent="0.25">
      <c r="C185"/>
      <c r="E185" s="48"/>
      <c r="F185" s="48"/>
      <c r="G185" s="48"/>
    </row>
    <row r="186" spans="3:7" x14ac:dyDescent="0.25">
      <c r="C186"/>
      <c r="E186" s="48"/>
      <c r="F186" s="48"/>
      <c r="G186" s="48"/>
    </row>
    <row r="187" spans="3:7" x14ac:dyDescent="0.25">
      <c r="C187"/>
      <c r="E187" s="48"/>
      <c r="F187" s="48"/>
      <c r="G187" s="48"/>
    </row>
    <row r="188" spans="3:7" x14ac:dyDescent="0.25">
      <c r="C188"/>
      <c r="E188" s="48"/>
      <c r="F188" s="48"/>
      <c r="G188" s="48"/>
    </row>
    <row r="189" spans="3:7" x14ac:dyDescent="0.25">
      <c r="C189"/>
      <c r="E189" s="48"/>
      <c r="F189" s="48"/>
      <c r="G189" s="48"/>
    </row>
    <row r="190" spans="3:7" x14ac:dyDescent="0.25">
      <c r="C190"/>
      <c r="E190" s="48"/>
      <c r="F190" s="48"/>
      <c r="G190" s="48"/>
    </row>
    <row r="191" spans="3:7" x14ac:dyDescent="0.25">
      <c r="C191"/>
      <c r="E191" s="48"/>
      <c r="F191" s="48"/>
      <c r="G191" s="48"/>
    </row>
    <row r="192" spans="3:7" x14ac:dyDescent="0.25">
      <c r="C192" s="153"/>
      <c r="E192" s="48"/>
      <c r="F192" s="48"/>
      <c r="G192" s="48"/>
    </row>
    <row r="193" spans="3:7" x14ac:dyDescent="0.25">
      <c r="C193" s="153"/>
      <c r="E193" s="48"/>
      <c r="F193" s="48"/>
      <c r="G193" s="48"/>
    </row>
    <row r="194" spans="3:7" x14ac:dyDescent="0.25">
      <c r="C194"/>
      <c r="E194" s="48"/>
      <c r="F194" s="48"/>
      <c r="G194" s="48"/>
    </row>
    <row r="195" spans="3:7" x14ac:dyDescent="0.25">
      <c r="C195"/>
      <c r="E195" s="48"/>
      <c r="F195" s="48"/>
      <c r="G195" s="48"/>
    </row>
    <row r="196" spans="3:7" x14ac:dyDescent="0.25">
      <c r="C196"/>
      <c r="E196" s="48"/>
      <c r="F196" s="48"/>
      <c r="G196" s="48"/>
    </row>
    <row r="197" spans="3:7" x14ac:dyDescent="0.25">
      <c r="C197"/>
      <c r="E197" s="48"/>
      <c r="F197" s="48"/>
      <c r="G197" s="48"/>
    </row>
    <row r="198" spans="3:7" x14ac:dyDescent="0.25">
      <c r="C198"/>
      <c r="E198" s="48"/>
      <c r="F198" s="48"/>
      <c r="G198" s="48"/>
    </row>
    <row r="199" spans="3:7" x14ac:dyDescent="0.25">
      <c r="C199"/>
      <c r="E199" s="48"/>
      <c r="F199" s="48"/>
      <c r="G199" s="48"/>
    </row>
    <row r="200" spans="3:7" x14ac:dyDescent="0.25">
      <c r="C200"/>
      <c r="E200" s="48"/>
      <c r="F200" s="48"/>
      <c r="G200" s="48"/>
    </row>
    <row r="201" spans="3:7" x14ac:dyDescent="0.25">
      <c r="C201"/>
      <c r="E201" s="48"/>
      <c r="F201" s="48"/>
      <c r="G201" s="48"/>
    </row>
    <row r="202" spans="3:7" x14ac:dyDescent="0.25">
      <c r="C202"/>
      <c r="E202" s="48"/>
      <c r="F202" s="48"/>
      <c r="G202" s="48"/>
    </row>
    <row r="203" spans="3:7" x14ac:dyDescent="0.25">
      <c r="C203"/>
      <c r="E203" s="48"/>
      <c r="F203" s="48"/>
      <c r="G203" s="48"/>
    </row>
    <row r="204" spans="3:7" x14ac:dyDescent="0.25">
      <c r="C204"/>
      <c r="E204" s="48"/>
      <c r="F204" s="48"/>
      <c r="G204" s="48"/>
    </row>
    <row r="205" spans="3:7" x14ac:dyDescent="0.25">
      <c r="C205"/>
      <c r="E205" s="48"/>
      <c r="F205" s="48"/>
      <c r="G205" s="48"/>
    </row>
    <row r="206" spans="3:7" x14ac:dyDescent="0.25">
      <c r="C206"/>
      <c r="E206" s="48"/>
      <c r="F206" s="48"/>
      <c r="G206" s="48"/>
    </row>
    <row r="207" spans="3:7" x14ac:dyDescent="0.25">
      <c r="C207"/>
      <c r="E207" s="48"/>
      <c r="F207" s="48"/>
      <c r="G207" s="48"/>
    </row>
    <row r="208" spans="3:7" x14ac:dyDescent="0.25">
      <c r="C208"/>
      <c r="E208" s="48"/>
      <c r="F208" s="48"/>
      <c r="G208" s="48"/>
    </row>
  </sheetData>
  <autoFilter ref="A4:J150"/>
  <mergeCells count="14">
    <mergeCell ref="J15:J16"/>
    <mergeCell ref="J72:J77"/>
    <mergeCell ref="J78:J84"/>
    <mergeCell ref="J85:J91"/>
    <mergeCell ref="J92:J96"/>
    <mergeCell ref="J33:J34"/>
    <mergeCell ref="J35:J36"/>
    <mergeCell ref="J132:J138"/>
    <mergeCell ref="J139:J149"/>
    <mergeCell ref="J97:J103"/>
    <mergeCell ref="J104:J106"/>
    <mergeCell ref="J107:J115"/>
    <mergeCell ref="J116:J122"/>
    <mergeCell ref="J123:J1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Normal="100" workbookViewId="0">
      <pane ySplit="1" topLeftCell="A10" activePane="bottomLeft" state="frozen"/>
      <selection pane="bottomLeft" activeCell="I26" sqref="I26"/>
    </sheetView>
  </sheetViews>
  <sheetFormatPr baseColWidth="10" defaultColWidth="10.28515625" defaultRowHeight="12.75" x14ac:dyDescent="0.2"/>
  <cols>
    <col min="1" max="1" width="20.7109375" style="7" customWidth="1"/>
    <col min="2" max="2" width="18.140625" style="7" customWidth="1"/>
    <col min="3" max="3" width="14.85546875" style="7" customWidth="1"/>
    <col min="4" max="4" width="15.28515625" style="7" customWidth="1"/>
    <col min="5" max="5" width="21.5703125" style="7" customWidth="1"/>
    <col min="6" max="6" width="14.140625" style="7" customWidth="1"/>
    <col min="7" max="7" width="13.7109375" style="7" customWidth="1"/>
    <col min="8" max="8" width="19" style="7" customWidth="1"/>
    <col min="9" max="9" width="17.85546875" style="7" customWidth="1"/>
    <col min="10" max="10" width="18" style="7" customWidth="1"/>
    <col min="11" max="11" width="10.28515625" style="7"/>
    <col min="12" max="12" width="13.85546875" style="7" bestFit="1" customWidth="1"/>
    <col min="13" max="16384" width="10.28515625" style="7"/>
  </cols>
  <sheetData>
    <row r="1" spans="1:14" ht="26.25" x14ac:dyDescent="0.25">
      <c r="A1" s="5" t="s">
        <v>13</v>
      </c>
      <c r="B1" s="5" t="s">
        <v>8</v>
      </c>
      <c r="C1" s="6" t="s">
        <v>1334</v>
      </c>
      <c r="D1" s="6" t="s">
        <v>14</v>
      </c>
      <c r="E1" s="6" t="s">
        <v>15</v>
      </c>
      <c r="F1" s="65" t="s">
        <v>29</v>
      </c>
      <c r="G1" s="6" t="s">
        <v>37</v>
      </c>
      <c r="H1" s="6" t="s">
        <v>36</v>
      </c>
      <c r="I1" s="5">
        <v>43159</v>
      </c>
      <c r="J1" s="6" t="s">
        <v>9</v>
      </c>
      <c r="K1" s="58"/>
      <c r="L1" s="50"/>
      <c r="M1" s="59"/>
      <c r="N1" s="37"/>
    </row>
    <row r="2" spans="1:14" ht="15" x14ac:dyDescent="0.25">
      <c r="A2" s="8" t="s">
        <v>24</v>
      </c>
      <c r="B2" s="9" t="s">
        <v>25</v>
      </c>
      <c r="C2" s="327">
        <v>1121127</v>
      </c>
      <c r="D2" s="57">
        <v>76500</v>
      </c>
      <c r="E2" s="57">
        <f>+GETPIVOTDATA("depenses en CFA ",'TCD INDV MAI 18'!$A$4,"nom","charlotte ")</f>
        <v>76500</v>
      </c>
      <c r="F2" s="11"/>
      <c r="G2" s="10"/>
      <c r="H2" s="11">
        <v>0</v>
      </c>
      <c r="I2" s="10" t="s">
        <v>4</v>
      </c>
      <c r="J2" s="11">
        <f>C2+D2-E2-H2</f>
        <v>1121127</v>
      </c>
      <c r="K2" s="60"/>
      <c r="L2" s="61"/>
      <c r="M2" s="62"/>
      <c r="N2" s="53"/>
    </row>
    <row r="3" spans="1:14" x14ac:dyDescent="0.2">
      <c r="A3" s="8" t="s">
        <v>23</v>
      </c>
      <c r="B3" s="9" t="s">
        <v>25</v>
      </c>
      <c r="C3" s="327">
        <v>200000</v>
      </c>
      <c r="D3" s="57">
        <f>1582500</f>
        <v>1582500</v>
      </c>
      <c r="E3" s="57">
        <f>+GETPIVOTDATA("depenses en CFA ",'TCD INDV MAI 18'!$A$4,"nom","cecile")</f>
        <v>1482500</v>
      </c>
      <c r="F3" s="11"/>
      <c r="G3" s="10"/>
      <c r="H3" s="11">
        <v>0</v>
      </c>
      <c r="I3" s="10"/>
      <c r="J3" s="11">
        <f t="shared" ref="J3:J6" si="0">C3+D3-E3-H3</f>
        <v>300000</v>
      </c>
    </row>
    <row r="4" spans="1:14" x14ac:dyDescent="0.2">
      <c r="A4" s="8" t="s">
        <v>33</v>
      </c>
      <c r="B4" s="9" t="s">
        <v>34</v>
      </c>
      <c r="C4" s="54"/>
      <c r="D4" s="66">
        <v>72450</v>
      </c>
      <c r="E4" s="66">
        <f>+GETPIVOTDATA("depenses en CFA ",'TCD INDV MAI 18'!$A$4,"nom","E4")</f>
        <v>72450</v>
      </c>
      <c r="F4" s="11"/>
      <c r="G4" s="10"/>
      <c r="H4" s="11"/>
      <c r="I4" s="10"/>
      <c r="J4" s="11">
        <f t="shared" si="0"/>
        <v>0</v>
      </c>
    </row>
    <row r="5" spans="1:14" x14ac:dyDescent="0.2">
      <c r="A5" s="8" t="s">
        <v>31</v>
      </c>
      <c r="B5" s="9" t="s">
        <v>35</v>
      </c>
      <c r="C5" s="54"/>
      <c r="D5" s="66">
        <f>109000</f>
        <v>109000</v>
      </c>
      <c r="E5" s="66">
        <f>+GETPIVOTDATA("depenses en CFA ",'TCD INDV MAI 18'!$A$4,"nom","Bassirou")</f>
        <v>59000</v>
      </c>
      <c r="F5" s="11"/>
      <c r="G5" s="10"/>
      <c r="H5" s="11"/>
      <c r="I5" s="10"/>
      <c r="J5" s="11">
        <f t="shared" si="0"/>
        <v>50000</v>
      </c>
    </row>
    <row r="6" spans="1:14" x14ac:dyDescent="0.2">
      <c r="A6" s="8" t="s">
        <v>32</v>
      </c>
      <c r="B6" s="9" t="s">
        <v>35</v>
      </c>
      <c r="C6" s="54"/>
      <c r="D6" s="66">
        <v>29000</v>
      </c>
      <c r="E6" s="66">
        <f>+GETPIVOTDATA("depenses en CFA ",'TCD INDV MAI 18'!$A$4,"nom","Maktar")</f>
        <v>29000</v>
      </c>
      <c r="F6" s="11"/>
      <c r="G6" s="10"/>
      <c r="H6" s="11"/>
      <c r="I6" s="10"/>
      <c r="J6" s="11">
        <f t="shared" si="0"/>
        <v>0</v>
      </c>
    </row>
    <row r="7" spans="1:14" x14ac:dyDescent="0.2">
      <c r="A7" s="8" t="s">
        <v>42</v>
      </c>
      <c r="B7" s="9" t="s">
        <v>35</v>
      </c>
      <c r="C7" s="54"/>
      <c r="D7" s="66">
        <v>87450</v>
      </c>
      <c r="E7" s="66">
        <f>+GETPIVOTDATA("depenses en CFA ",'TCD INDV MAI 18'!$A$4,"nom","sekou")</f>
        <v>87450</v>
      </c>
      <c r="F7" s="11"/>
      <c r="G7" s="10"/>
      <c r="H7" s="11"/>
      <c r="I7" s="10"/>
      <c r="J7" s="11">
        <f>C7+D7-E7+H7</f>
        <v>0</v>
      </c>
    </row>
    <row r="8" spans="1:14" x14ac:dyDescent="0.2">
      <c r="A8" s="8" t="s">
        <v>40</v>
      </c>
      <c r="B8" s="9" t="s">
        <v>34</v>
      </c>
      <c r="C8" s="54"/>
      <c r="D8" s="66">
        <v>173000</v>
      </c>
      <c r="E8" s="66">
        <f>+GETPIVOTDATA("depenses en CFA ",'TCD INDV MAI 18'!$A$4,"nom","E7")</f>
        <v>173000</v>
      </c>
      <c r="F8" s="11"/>
      <c r="G8" s="10"/>
      <c r="H8" s="11"/>
      <c r="I8" s="10"/>
      <c r="J8" s="11">
        <f t="shared" ref="J8:J12" si="1">C8+D8-E8+H8</f>
        <v>0</v>
      </c>
    </row>
    <row r="9" spans="1:14" x14ac:dyDescent="0.2">
      <c r="A9" s="8" t="s">
        <v>41</v>
      </c>
      <c r="B9" s="9" t="s">
        <v>34</v>
      </c>
      <c r="C9" s="54"/>
      <c r="D9" s="66">
        <v>126000</v>
      </c>
      <c r="E9" s="66">
        <f>+GETPIVOTDATA("depenses en CFA ",'TCD INDV MAI 18'!$A$4,"nom","E9")</f>
        <v>126000</v>
      </c>
      <c r="F9" s="11"/>
      <c r="G9" s="10"/>
      <c r="H9" s="11"/>
      <c r="I9" s="10"/>
      <c r="J9" s="11">
        <f t="shared" si="1"/>
        <v>0</v>
      </c>
    </row>
    <row r="10" spans="1:14" x14ac:dyDescent="0.2">
      <c r="A10" s="8" t="s">
        <v>176</v>
      </c>
      <c r="B10" s="9" t="s">
        <v>3</v>
      </c>
      <c r="C10" s="54"/>
      <c r="D10" s="66">
        <v>961271</v>
      </c>
      <c r="E10" s="66">
        <f>+GETPIVOTDATA("depenses en CFA ",'TCD INDV MAI 18'!$A$4,"nom","Khady ")</f>
        <v>961271</v>
      </c>
      <c r="F10" s="11"/>
      <c r="G10" s="10"/>
      <c r="H10" s="11"/>
      <c r="I10" s="10"/>
      <c r="J10" s="11"/>
    </row>
    <row r="11" spans="1:14" x14ac:dyDescent="0.2">
      <c r="A11" s="8" t="s">
        <v>166</v>
      </c>
      <c r="B11" s="9" t="s">
        <v>34</v>
      </c>
      <c r="C11" s="54"/>
      <c r="D11" s="66">
        <v>123500</v>
      </c>
      <c r="E11" s="66">
        <f>+GETPIVOTDATA("depenses en CFA ",'TCD INDV MAI 18'!$A$4,"nom","E11")</f>
        <v>123500</v>
      </c>
      <c r="F11" s="11"/>
      <c r="G11" s="10"/>
      <c r="H11" s="11"/>
      <c r="I11" s="10"/>
      <c r="J11" s="11"/>
    </row>
    <row r="12" spans="1:14" x14ac:dyDescent="0.2">
      <c r="A12" s="8" t="s">
        <v>39</v>
      </c>
      <c r="B12" s="9" t="s">
        <v>34</v>
      </c>
      <c r="C12" s="54"/>
      <c r="D12" s="66">
        <v>146500</v>
      </c>
      <c r="E12" s="66">
        <f>+GETPIVOTDATA("depenses en CFA ",'TCD INDV MAI 18'!$A$4,"nom","E10")</f>
        <v>146500</v>
      </c>
      <c r="F12" s="11"/>
      <c r="G12" s="10"/>
      <c r="H12" s="11"/>
      <c r="I12" s="10"/>
      <c r="J12" s="11">
        <f t="shared" si="1"/>
        <v>0</v>
      </c>
    </row>
    <row r="13" spans="1:14" x14ac:dyDescent="0.2">
      <c r="A13" s="12" t="s">
        <v>27</v>
      </c>
      <c r="B13" s="13"/>
      <c r="C13" s="55">
        <f>SUM(C2:C12)</f>
        <v>1321127</v>
      </c>
      <c r="D13" s="56">
        <f>SUM(D2:D12)</f>
        <v>3487171</v>
      </c>
      <c r="E13" s="56">
        <f>SUM(E2:E12)</f>
        <v>3337171</v>
      </c>
      <c r="F13" s="14"/>
      <c r="G13" s="14"/>
      <c r="H13" s="14">
        <f>SUM(H2:H12)</f>
        <v>0</v>
      </c>
      <c r="I13" s="14">
        <f>SUM(I2:I3)</f>
        <v>0</v>
      </c>
      <c r="J13" s="11">
        <f>SUM(J2:J12)</f>
        <v>1471127</v>
      </c>
    </row>
    <row r="14" spans="1:14" x14ac:dyDescent="0.2">
      <c r="A14" s="30" t="s">
        <v>46</v>
      </c>
      <c r="B14" s="15">
        <v>0</v>
      </c>
      <c r="C14" s="39">
        <v>11254519</v>
      </c>
      <c r="D14" s="15">
        <v>13872333</v>
      </c>
      <c r="E14" s="39">
        <f>+'Journal SGBS 1'!F29</f>
        <v>10770240</v>
      </c>
      <c r="F14" s="40">
        <v>2550000</v>
      </c>
      <c r="G14" s="15"/>
      <c r="H14" s="15"/>
      <c r="I14" s="31">
        <v>0</v>
      </c>
      <c r="J14" s="41">
        <f>+C14+D14-E14</f>
        <v>14356612</v>
      </c>
    </row>
    <row r="15" spans="1:14" x14ac:dyDescent="0.2">
      <c r="A15" s="30" t="s">
        <v>47</v>
      </c>
      <c r="B15" s="15">
        <v>0</v>
      </c>
      <c r="C15" s="15">
        <v>274351</v>
      </c>
      <c r="D15" s="15"/>
      <c r="E15" s="15">
        <f>+'Journal SGBS  2'!F14</f>
        <v>18720</v>
      </c>
      <c r="F15" s="17">
        <v>0</v>
      </c>
      <c r="G15" s="15"/>
      <c r="H15" s="15">
        <v>0</v>
      </c>
      <c r="I15" s="31">
        <v>0</v>
      </c>
      <c r="J15" s="16">
        <f>+C15+D15-E15+F15</f>
        <v>255631</v>
      </c>
      <c r="L15" s="38"/>
    </row>
    <row r="16" spans="1:14" x14ac:dyDescent="0.2">
      <c r="A16" s="32"/>
      <c r="B16" s="33">
        <v>0</v>
      </c>
      <c r="C16" s="33"/>
      <c r="D16" s="33"/>
      <c r="E16" s="33"/>
      <c r="F16" s="34"/>
      <c r="G16" s="33"/>
      <c r="H16" s="33"/>
      <c r="I16" s="35">
        <v>0</v>
      </c>
      <c r="J16" s="16">
        <f>+C16+D16-E16+F16</f>
        <v>0</v>
      </c>
      <c r="L16" s="213"/>
    </row>
    <row r="17" spans="1:13" ht="13.5" thickBot="1" x14ac:dyDescent="0.25">
      <c r="A17" s="18" t="s">
        <v>10</v>
      </c>
      <c r="B17" s="18"/>
      <c r="C17" s="19">
        <f>SUM(C14:C16)</f>
        <v>11528870</v>
      </c>
      <c r="D17" s="19">
        <f>SUM(D14:D16)</f>
        <v>13872333</v>
      </c>
      <c r="E17" s="19">
        <f>SUM(E14:E16)</f>
        <v>10788960</v>
      </c>
      <c r="F17" s="19">
        <f>SUM(F14:F16)</f>
        <v>2550000</v>
      </c>
      <c r="G17" s="19"/>
      <c r="H17" s="19">
        <f>SUM(H14:H16)</f>
        <v>0</v>
      </c>
      <c r="I17" s="19">
        <f>SUM(I14:I16)</f>
        <v>0</v>
      </c>
      <c r="J17" s="28">
        <f>SUM(J14:J16)</f>
        <v>14612243</v>
      </c>
      <c r="L17" s="431"/>
    </row>
    <row r="18" spans="1:13" ht="13.5" thickBot="1" x14ac:dyDescent="0.25">
      <c r="A18" s="20" t="s">
        <v>28</v>
      </c>
      <c r="B18" s="21"/>
      <c r="C18" s="22">
        <f>+C13+C17</f>
        <v>12849997</v>
      </c>
      <c r="D18" s="22">
        <f>+D13+D17</f>
        <v>17359504</v>
      </c>
      <c r="E18" s="22">
        <f>+GETPIVOTDATA("depenses en CFA ",'TCD INDV MAI 18'!$A$4)</f>
        <v>11576131</v>
      </c>
      <c r="F18" s="22">
        <f>+F13+F17</f>
        <v>2550000</v>
      </c>
      <c r="G18" s="22">
        <f>+G13+G17</f>
        <v>0</v>
      </c>
      <c r="H18" s="22">
        <f>+H13+H14</f>
        <v>0</v>
      </c>
      <c r="I18" s="22">
        <f>+I13+I17</f>
        <v>0</v>
      </c>
      <c r="J18" s="29">
        <f>+J13+J17</f>
        <v>16083370</v>
      </c>
      <c r="L18" s="431"/>
    </row>
    <row r="20" spans="1:13" x14ac:dyDescent="0.2">
      <c r="A20" s="4" t="s">
        <v>26</v>
      </c>
      <c r="B20" s="4"/>
      <c r="C20" s="4">
        <f>+'Journal caisse MAI 2018'!E5</f>
        <v>4348506</v>
      </c>
      <c r="D20" s="42">
        <f>+F14</f>
        <v>2550000</v>
      </c>
      <c r="E20" s="4">
        <f>+'Journal caisse MAI 2018'!F74</f>
        <v>3487171</v>
      </c>
      <c r="F20" s="4"/>
      <c r="G20" s="42"/>
      <c r="H20" s="4"/>
      <c r="I20" s="42">
        <f>+C20+D20-E20</f>
        <v>3411335</v>
      </c>
      <c r="J20" s="38"/>
    </row>
    <row r="21" spans="1:13" x14ac:dyDescent="0.2">
      <c r="A21" s="23"/>
      <c r="B21" s="23"/>
      <c r="C21" s="23"/>
      <c r="D21" s="23"/>
      <c r="E21" s="23"/>
      <c r="F21" s="23"/>
      <c r="G21" s="23"/>
      <c r="H21" s="23"/>
      <c r="I21" s="23"/>
      <c r="J21" s="38"/>
      <c r="M21" s="213"/>
    </row>
    <row r="22" spans="1:13" x14ac:dyDescent="0.2">
      <c r="A22" s="24" t="s">
        <v>161</v>
      </c>
      <c r="B22" s="25"/>
      <c r="C22" s="23"/>
      <c r="D22" s="24" t="s">
        <v>22</v>
      </c>
      <c r="E22" s="25"/>
      <c r="F22" s="23"/>
      <c r="G22" s="24" t="s">
        <v>48</v>
      </c>
      <c r="H22" s="25" t="s">
        <v>73</v>
      </c>
      <c r="I22" s="23"/>
      <c r="J22" s="38"/>
    </row>
    <row r="23" spans="1:13" x14ac:dyDescent="0.2">
      <c r="A23" s="26" t="s">
        <v>16</v>
      </c>
      <c r="B23" s="27">
        <f>+C20</f>
        <v>4348506</v>
      </c>
      <c r="C23" s="23"/>
      <c r="D23" s="26" t="s">
        <v>19</v>
      </c>
      <c r="E23" s="27">
        <f>+D14</f>
        <v>13872333</v>
      </c>
      <c r="F23" s="23"/>
      <c r="G23" s="26" t="s">
        <v>16</v>
      </c>
      <c r="H23" s="27">
        <f>+I20</f>
        <v>3411335</v>
      </c>
      <c r="I23" s="36"/>
      <c r="J23" s="38"/>
    </row>
    <row r="24" spans="1:13" x14ac:dyDescent="0.2">
      <c r="A24" s="26" t="s">
        <v>17</v>
      </c>
      <c r="B24" s="44">
        <f>+C17</f>
        <v>11528870</v>
      </c>
      <c r="C24" s="45"/>
      <c r="D24" s="43" t="s">
        <v>18</v>
      </c>
      <c r="E24" s="44">
        <f>+E18</f>
        <v>11576131</v>
      </c>
      <c r="F24" s="45" t="s">
        <v>38</v>
      </c>
      <c r="G24" s="43" t="s">
        <v>17</v>
      </c>
      <c r="H24" s="44">
        <f>+J17</f>
        <v>14612243</v>
      </c>
      <c r="I24" s="36">
        <v>255631</v>
      </c>
      <c r="J24" s="213"/>
    </row>
    <row r="25" spans="1:13" x14ac:dyDescent="0.2">
      <c r="A25" s="26" t="s">
        <v>30</v>
      </c>
      <c r="B25" s="44">
        <f>+C13</f>
        <v>1321127</v>
      </c>
      <c r="C25" s="45"/>
      <c r="D25" s="43"/>
      <c r="E25" s="44"/>
      <c r="F25" s="45"/>
      <c r="G25" s="26" t="s">
        <v>30</v>
      </c>
      <c r="H25" s="44">
        <f>+J13</f>
        <v>1471127</v>
      </c>
      <c r="I25" s="36">
        <f>H24-I24</f>
        <v>14356612</v>
      </c>
    </row>
    <row r="26" spans="1:13" x14ac:dyDescent="0.2">
      <c r="A26" s="51" t="s">
        <v>11</v>
      </c>
      <c r="B26" s="47">
        <f>SUM(B23:B25)</f>
        <v>17198503</v>
      </c>
      <c r="C26" s="45"/>
      <c r="D26" s="46"/>
      <c r="E26" s="47">
        <f>+E23-E24</f>
        <v>2296202</v>
      </c>
      <c r="F26" s="45"/>
      <c r="G26" s="46" t="s">
        <v>11</v>
      </c>
      <c r="H26" s="47">
        <f>SUM(H23:H25)</f>
        <v>19494705</v>
      </c>
      <c r="I26" s="36"/>
    </row>
    <row r="27" spans="1:13" x14ac:dyDescent="0.2">
      <c r="A27" s="52"/>
      <c r="B27" s="52"/>
      <c r="C27" s="45"/>
      <c r="D27" s="52"/>
      <c r="E27" s="52"/>
      <c r="F27" s="45"/>
      <c r="G27" s="52"/>
      <c r="H27" s="52"/>
      <c r="I27" s="36"/>
    </row>
    <row r="28" spans="1:13" x14ac:dyDescent="0.2">
      <c r="A28" s="23"/>
      <c r="B28" s="23"/>
      <c r="C28" s="23"/>
      <c r="D28" s="23"/>
      <c r="E28" s="23"/>
      <c r="F28" s="23"/>
      <c r="G28" s="23"/>
      <c r="H28" s="23"/>
      <c r="I28" s="23"/>
    </row>
    <row r="29" spans="1:13" x14ac:dyDescent="0.2">
      <c r="A29" s="23" t="s">
        <v>20</v>
      </c>
      <c r="B29" s="45">
        <f>+B26+E26</f>
        <v>19494705</v>
      </c>
      <c r="C29" s="45"/>
      <c r="D29" s="23"/>
      <c r="E29" s="37"/>
      <c r="F29" s="37"/>
      <c r="G29" s="23"/>
      <c r="H29" s="23"/>
      <c r="I29" s="23"/>
    </row>
    <row r="30" spans="1:13" x14ac:dyDescent="0.2">
      <c r="A30" s="23" t="s">
        <v>21</v>
      </c>
      <c r="B30" s="45">
        <f>+H26</f>
        <v>19494705</v>
      </c>
      <c r="C30" s="45"/>
      <c r="D30" s="76"/>
      <c r="E30" s="76"/>
      <c r="F30" s="76"/>
      <c r="G30" s="76"/>
      <c r="H30" s="76"/>
      <c r="I30" s="23"/>
    </row>
    <row r="31" spans="1:13" ht="15" x14ac:dyDescent="0.25">
      <c r="A31" s="23" t="s">
        <v>12</v>
      </c>
      <c r="B31" s="67">
        <f>+B29-B30</f>
        <v>0</v>
      </c>
      <c r="C31" s="214"/>
      <c r="D31" s="216"/>
      <c r="E31" s="77"/>
      <c r="F31" s="78"/>
      <c r="G31" s="78"/>
      <c r="H31" s="76"/>
      <c r="I31" s="23"/>
    </row>
    <row r="32" spans="1:13" ht="15" x14ac:dyDescent="0.25">
      <c r="A32" s="23"/>
      <c r="B32" s="67"/>
      <c r="C32" s="214"/>
      <c r="D32" s="216"/>
      <c r="E32" s="215"/>
      <c r="F32" s="77"/>
      <c r="G32" s="78"/>
      <c r="H32" s="76"/>
      <c r="I32" s="23"/>
    </row>
    <row r="33" spans="1:9" ht="15" x14ac:dyDescent="0.25">
      <c r="A33" s="23"/>
      <c r="B33" s="23"/>
      <c r="C33" s="37"/>
      <c r="D33" s="217"/>
      <c r="E33" s="48"/>
      <c r="F33" s="79"/>
      <c r="G33" s="76"/>
      <c r="H33" s="76"/>
      <c r="I33" s="23"/>
    </row>
    <row r="34" spans="1:9" x14ac:dyDescent="0.2">
      <c r="H34" s="213"/>
    </row>
    <row r="35" spans="1:9" x14ac:dyDescent="0.2">
      <c r="I35" s="213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K83"/>
  <sheetViews>
    <sheetView topLeftCell="A64" zoomScaleNormal="100" workbookViewId="0">
      <selection activeCell="D86" sqref="D86"/>
    </sheetView>
  </sheetViews>
  <sheetFormatPr baseColWidth="10" defaultRowHeight="15" x14ac:dyDescent="0.25"/>
  <cols>
    <col min="1" max="1" width="18.28515625" style="155" customWidth="1"/>
    <col min="2" max="2" width="19.5703125" customWidth="1"/>
    <col min="3" max="3" width="12.140625" customWidth="1"/>
    <col min="4" max="4" width="98.28515625" customWidth="1"/>
    <col min="5" max="5" width="18.5703125" style="118" customWidth="1"/>
    <col min="6" max="6" width="21.42578125" style="119" customWidth="1"/>
    <col min="7" max="7" width="16.7109375" customWidth="1"/>
    <col min="8" max="8" width="16.42578125" customWidth="1"/>
    <col min="9" max="9" width="11.85546875" bestFit="1" customWidth="1"/>
  </cols>
  <sheetData>
    <row r="1" spans="1:892" s="155" customFormat="1" x14ac:dyDescent="0.25">
      <c r="E1" s="118"/>
      <c r="F1" s="119"/>
    </row>
    <row r="2" spans="1:892" s="155" customFormat="1" ht="18.75" x14ac:dyDescent="0.3">
      <c r="D2" s="307" t="s">
        <v>1066</v>
      </c>
      <c r="E2" s="118"/>
      <c r="F2" s="119"/>
    </row>
    <row r="3" spans="1:892" s="155" customFormat="1" x14ac:dyDescent="0.25">
      <c r="E3" s="118"/>
      <c r="F3" s="119"/>
    </row>
    <row r="4" spans="1:892" s="149" customFormat="1" ht="15.75" x14ac:dyDescent="0.25">
      <c r="A4" s="150" t="s">
        <v>74</v>
      </c>
      <c r="B4" s="148" t="s">
        <v>43</v>
      </c>
      <c r="C4" s="148" t="s">
        <v>1</v>
      </c>
      <c r="D4" s="150" t="s">
        <v>44</v>
      </c>
      <c r="E4" s="151" t="s">
        <v>54</v>
      </c>
      <c r="F4" s="152" t="s">
        <v>55</v>
      </c>
      <c r="G4" s="331" t="s">
        <v>45</v>
      </c>
      <c r="H4" s="148" t="s">
        <v>171</v>
      </c>
    </row>
    <row r="5" spans="1:892" s="149" customFormat="1" ht="15.75" customHeight="1" x14ac:dyDescent="0.25">
      <c r="A5" s="156"/>
      <c r="B5" s="446">
        <v>43222</v>
      </c>
      <c r="C5" s="148"/>
      <c r="D5" s="150" t="s">
        <v>1093</v>
      </c>
      <c r="E5" s="151">
        <f>4348506</f>
        <v>4348506</v>
      </c>
      <c r="F5" s="152"/>
      <c r="G5" s="335">
        <f>E5</f>
        <v>4348506</v>
      </c>
      <c r="H5" s="331" t="s">
        <v>164</v>
      </c>
    </row>
    <row r="6" spans="1:892" s="149" customFormat="1" ht="15.75" customHeight="1" x14ac:dyDescent="0.25">
      <c r="A6" s="156" t="s">
        <v>1144</v>
      </c>
      <c r="B6" s="332">
        <v>43222</v>
      </c>
      <c r="C6" s="331" t="s">
        <v>33</v>
      </c>
      <c r="D6" s="339" t="s">
        <v>1071</v>
      </c>
      <c r="E6" s="414"/>
      <c r="F6" s="333">
        <v>-48000</v>
      </c>
      <c r="G6" s="335">
        <f>G5+E6-F6</f>
        <v>4396506</v>
      </c>
      <c r="H6" s="331" t="s">
        <v>164</v>
      </c>
    </row>
    <row r="7" spans="1:892" s="149" customFormat="1" ht="15.75" customHeight="1" x14ac:dyDescent="0.25">
      <c r="A7" s="156" t="s">
        <v>1145</v>
      </c>
      <c r="B7" s="332">
        <v>43222</v>
      </c>
      <c r="C7" s="331" t="s">
        <v>1073</v>
      </c>
      <c r="D7" s="339" t="s">
        <v>1074</v>
      </c>
      <c r="E7" s="414">
        <v>50000</v>
      </c>
      <c r="F7" s="333"/>
      <c r="G7" s="335">
        <f t="shared" ref="G7:G70" si="0">G6+E7-F7</f>
        <v>4446506</v>
      </c>
      <c r="H7" s="331" t="s">
        <v>164</v>
      </c>
    </row>
    <row r="8" spans="1:892" s="149" customFormat="1" ht="15.75" customHeight="1" x14ac:dyDescent="0.25">
      <c r="A8" s="156" t="s">
        <v>1146</v>
      </c>
      <c r="B8" s="332">
        <v>43222</v>
      </c>
      <c r="C8" s="331" t="s">
        <v>1075</v>
      </c>
      <c r="D8" s="339" t="s">
        <v>1076</v>
      </c>
      <c r="E8" s="151"/>
      <c r="F8" s="333">
        <v>2900</v>
      </c>
      <c r="G8" s="335">
        <f t="shared" si="0"/>
        <v>4443606</v>
      </c>
      <c r="H8" s="331" t="s">
        <v>164</v>
      </c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7"/>
      <c r="JT8" s="157"/>
      <c r="JU8" s="157"/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7"/>
      <c r="LC8" s="157"/>
      <c r="LD8" s="157"/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7"/>
      <c r="ML8" s="157"/>
      <c r="MM8" s="157"/>
      <c r="MN8" s="157"/>
      <c r="MO8" s="157"/>
      <c r="MP8" s="157"/>
      <c r="MQ8" s="157"/>
      <c r="MR8" s="157"/>
      <c r="MS8" s="157"/>
      <c r="MT8" s="157"/>
      <c r="MU8" s="157"/>
      <c r="MV8" s="157"/>
      <c r="MW8" s="157"/>
      <c r="MX8" s="157"/>
      <c r="MY8" s="157"/>
      <c r="MZ8" s="157"/>
      <c r="NA8" s="157"/>
      <c r="NB8" s="157"/>
      <c r="NC8" s="157"/>
      <c r="ND8" s="157"/>
      <c r="NE8" s="157"/>
      <c r="NF8" s="157"/>
      <c r="NG8" s="157"/>
      <c r="NH8" s="157"/>
      <c r="NI8" s="157"/>
      <c r="NJ8" s="157"/>
      <c r="NK8" s="157"/>
      <c r="NL8" s="157"/>
      <c r="NM8" s="157"/>
      <c r="NN8" s="157"/>
      <c r="NO8" s="157"/>
      <c r="NP8" s="157"/>
      <c r="NQ8" s="157"/>
      <c r="NR8" s="157"/>
      <c r="NS8" s="157"/>
      <c r="NT8" s="157"/>
      <c r="NU8" s="157"/>
      <c r="NV8" s="157"/>
      <c r="NW8" s="157"/>
      <c r="NX8" s="157"/>
      <c r="NY8" s="157"/>
      <c r="NZ8" s="157"/>
      <c r="OA8" s="157"/>
      <c r="OB8" s="157"/>
      <c r="OC8" s="157"/>
      <c r="OD8" s="157"/>
      <c r="OE8" s="157"/>
      <c r="OF8" s="157"/>
      <c r="OG8" s="157"/>
      <c r="OH8" s="157"/>
      <c r="OI8" s="157"/>
      <c r="OJ8" s="157"/>
      <c r="OK8" s="157"/>
      <c r="OL8" s="157"/>
      <c r="OM8" s="157"/>
      <c r="ON8" s="157"/>
      <c r="OO8" s="157"/>
      <c r="OP8" s="157"/>
      <c r="OQ8" s="157"/>
      <c r="OR8" s="157"/>
      <c r="OS8" s="157"/>
      <c r="OT8" s="157"/>
      <c r="OU8" s="157"/>
      <c r="OV8" s="157"/>
      <c r="OW8" s="157"/>
      <c r="OX8" s="157"/>
      <c r="OY8" s="157"/>
      <c r="OZ8" s="157"/>
      <c r="PA8" s="157"/>
      <c r="PB8" s="157"/>
      <c r="PC8" s="157"/>
      <c r="PD8" s="157"/>
      <c r="PE8" s="157"/>
      <c r="PF8" s="157"/>
      <c r="PG8" s="157"/>
      <c r="PH8" s="157"/>
      <c r="PI8" s="157"/>
      <c r="PJ8" s="157"/>
      <c r="PK8" s="157"/>
      <c r="PL8" s="157"/>
      <c r="PM8" s="157"/>
      <c r="PN8" s="157"/>
      <c r="PO8" s="157"/>
      <c r="PP8" s="157"/>
      <c r="PQ8" s="157"/>
      <c r="PR8" s="157"/>
      <c r="PS8" s="157"/>
      <c r="PT8" s="157"/>
      <c r="PU8" s="157"/>
      <c r="PV8" s="157"/>
      <c r="PW8" s="157"/>
      <c r="PX8" s="157"/>
      <c r="PY8" s="157"/>
      <c r="PZ8" s="157"/>
      <c r="QA8" s="157"/>
      <c r="QB8" s="157"/>
      <c r="QC8" s="157"/>
      <c r="QD8" s="157"/>
      <c r="QE8" s="157"/>
      <c r="QF8" s="157"/>
      <c r="QG8" s="157"/>
      <c r="QH8" s="157"/>
      <c r="QI8" s="157"/>
      <c r="QJ8" s="157"/>
      <c r="QK8" s="157"/>
      <c r="QL8" s="157"/>
      <c r="QM8" s="157"/>
      <c r="QN8" s="157"/>
      <c r="QO8" s="157"/>
      <c r="QP8" s="157"/>
      <c r="QQ8" s="157"/>
      <c r="QR8" s="157"/>
      <c r="QS8" s="157"/>
      <c r="QT8" s="157"/>
      <c r="QU8" s="157"/>
      <c r="QV8" s="157"/>
      <c r="QW8" s="157"/>
      <c r="QX8" s="157"/>
      <c r="QY8" s="157"/>
      <c r="QZ8" s="157"/>
      <c r="RA8" s="157"/>
      <c r="RB8" s="157"/>
      <c r="RC8" s="157"/>
      <c r="RD8" s="157"/>
      <c r="RE8" s="157"/>
      <c r="RF8" s="157"/>
      <c r="RG8" s="157"/>
      <c r="RH8" s="157"/>
      <c r="RI8" s="157"/>
      <c r="RJ8" s="157"/>
      <c r="RK8" s="157"/>
      <c r="RL8" s="157"/>
      <c r="RM8" s="157"/>
      <c r="RN8" s="157"/>
      <c r="RO8" s="157"/>
      <c r="RP8" s="157"/>
      <c r="RQ8" s="157"/>
      <c r="RR8" s="157"/>
      <c r="RS8" s="157"/>
      <c r="RT8" s="157"/>
      <c r="RU8" s="157"/>
      <c r="RV8" s="157"/>
      <c r="RW8" s="157"/>
      <c r="RX8" s="157"/>
      <c r="RY8" s="157"/>
      <c r="RZ8" s="157"/>
      <c r="SA8" s="157"/>
      <c r="SB8" s="157"/>
      <c r="SC8" s="157"/>
      <c r="SD8" s="157"/>
      <c r="SE8" s="157"/>
      <c r="SF8" s="157"/>
      <c r="SG8" s="157"/>
      <c r="SH8" s="157"/>
      <c r="SI8" s="157"/>
      <c r="SJ8" s="157"/>
      <c r="SK8" s="157"/>
      <c r="SL8" s="157"/>
      <c r="SM8" s="157"/>
      <c r="SN8" s="157"/>
      <c r="SO8" s="157"/>
      <c r="SP8" s="157"/>
      <c r="SQ8" s="157"/>
      <c r="SR8" s="157"/>
      <c r="SS8" s="157"/>
      <c r="ST8" s="157"/>
      <c r="SU8" s="157"/>
      <c r="SV8" s="157"/>
      <c r="SW8" s="157"/>
      <c r="SX8" s="157"/>
      <c r="SY8" s="157"/>
      <c r="SZ8" s="157"/>
      <c r="TA8" s="157"/>
      <c r="TB8" s="157"/>
      <c r="TC8" s="157"/>
      <c r="TD8" s="157"/>
      <c r="TE8" s="157"/>
      <c r="TF8" s="157"/>
      <c r="TG8" s="157"/>
      <c r="TH8" s="157"/>
      <c r="TI8" s="157"/>
      <c r="TJ8" s="157"/>
      <c r="TK8" s="157"/>
      <c r="TL8" s="157"/>
      <c r="TM8" s="157"/>
      <c r="TN8" s="157"/>
      <c r="TO8" s="157"/>
      <c r="TP8" s="157"/>
      <c r="TQ8" s="157"/>
      <c r="TR8" s="157"/>
      <c r="TS8" s="157"/>
      <c r="TT8" s="157"/>
      <c r="TU8" s="157"/>
      <c r="TV8" s="157"/>
      <c r="TW8" s="157"/>
      <c r="TX8" s="157"/>
      <c r="TY8" s="157"/>
      <c r="TZ8" s="157"/>
      <c r="UA8" s="157"/>
      <c r="UB8" s="157"/>
      <c r="UC8" s="157"/>
      <c r="UD8" s="157"/>
      <c r="UE8" s="157"/>
      <c r="UF8" s="157"/>
      <c r="UG8" s="157"/>
      <c r="UH8" s="157"/>
      <c r="UI8" s="157"/>
      <c r="UJ8" s="157"/>
      <c r="UK8" s="157"/>
      <c r="UL8" s="157"/>
      <c r="UM8" s="157"/>
      <c r="UN8" s="157"/>
      <c r="UO8" s="157"/>
      <c r="UP8" s="157"/>
      <c r="UQ8" s="157"/>
      <c r="UR8" s="157"/>
      <c r="US8" s="157"/>
      <c r="UT8" s="157"/>
      <c r="UU8" s="157"/>
      <c r="UV8" s="157"/>
      <c r="UW8" s="157"/>
      <c r="UX8" s="157"/>
      <c r="UY8" s="157"/>
      <c r="UZ8" s="157"/>
      <c r="VA8" s="157"/>
      <c r="VB8" s="157"/>
      <c r="VC8" s="157"/>
      <c r="VD8" s="157"/>
      <c r="VE8" s="157"/>
      <c r="VF8" s="157"/>
      <c r="VG8" s="157"/>
      <c r="VH8" s="157"/>
      <c r="VI8" s="157"/>
      <c r="VJ8" s="157"/>
      <c r="VK8" s="157"/>
      <c r="VL8" s="157"/>
      <c r="VM8" s="157"/>
      <c r="VN8" s="157"/>
      <c r="VO8" s="157"/>
      <c r="VP8" s="157"/>
      <c r="VQ8" s="157"/>
      <c r="VR8" s="157"/>
      <c r="VS8" s="157"/>
      <c r="VT8" s="157"/>
      <c r="VU8" s="157"/>
      <c r="VV8" s="157"/>
      <c r="VW8" s="157"/>
      <c r="VX8" s="157"/>
      <c r="VY8" s="157"/>
      <c r="VZ8" s="157"/>
      <c r="WA8" s="157"/>
      <c r="WB8" s="157"/>
      <c r="WC8" s="157"/>
      <c r="WD8" s="157"/>
      <c r="WE8" s="157"/>
      <c r="WF8" s="157"/>
      <c r="WG8" s="157"/>
      <c r="WH8" s="157"/>
      <c r="WI8" s="157"/>
      <c r="WJ8" s="157"/>
      <c r="WK8" s="157"/>
      <c r="WL8" s="157"/>
      <c r="WM8" s="157"/>
      <c r="WN8" s="157"/>
      <c r="WO8" s="157"/>
      <c r="WP8" s="157"/>
      <c r="WQ8" s="157"/>
      <c r="WR8" s="157"/>
      <c r="WS8" s="157"/>
      <c r="WT8" s="157"/>
      <c r="WU8" s="157"/>
      <c r="WV8" s="157"/>
      <c r="WW8" s="157"/>
      <c r="WX8" s="157"/>
      <c r="WY8" s="157"/>
      <c r="WZ8" s="157"/>
      <c r="XA8" s="157"/>
      <c r="XB8" s="157"/>
      <c r="XC8" s="157"/>
      <c r="XD8" s="157"/>
      <c r="XE8" s="157"/>
      <c r="XF8" s="157"/>
      <c r="XG8" s="157"/>
      <c r="XH8" s="157"/>
      <c r="XI8" s="157"/>
      <c r="XJ8" s="157"/>
      <c r="XK8" s="157"/>
      <c r="XL8" s="157"/>
      <c r="XM8" s="157"/>
      <c r="XN8" s="157"/>
      <c r="XO8" s="157"/>
      <c r="XP8" s="157"/>
      <c r="XQ8" s="157"/>
      <c r="XR8" s="157"/>
      <c r="XS8" s="157"/>
      <c r="XT8" s="157"/>
      <c r="XU8" s="157"/>
      <c r="XV8" s="157"/>
      <c r="XW8" s="157"/>
      <c r="XX8" s="157"/>
      <c r="XY8" s="157"/>
      <c r="XZ8" s="157"/>
      <c r="YA8" s="157"/>
      <c r="YB8" s="157"/>
      <c r="YC8" s="157"/>
      <c r="YD8" s="157"/>
      <c r="YE8" s="157"/>
      <c r="YF8" s="157"/>
      <c r="YG8" s="157"/>
      <c r="YH8" s="157"/>
      <c r="YI8" s="157"/>
      <c r="YJ8" s="157"/>
      <c r="YK8" s="157"/>
      <c r="YL8" s="157"/>
      <c r="YM8" s="157"/>
      <c r="YN8" s="157"/>
      <c r="YO8" s="157"/>
      <c r="YP8" s="157"/>
      <c r="YQ8" s="157"/>
      <c r="YR8" s="157"/>
      <c r="YS8" s="157"/>
      <c r="YT8" s="157"/>
      <c r="YU8" s="157"/>
      <c r="YV8" s="157"/>
      <c r="YW8" s="157"/>
      <c r="YX8" s="157"/>
      <c r="YY8" s="157"/>
      <c r="YZ8" s="157"/>
      <c r="ZA8" s="157"/>
      <c r="ZB8" s="157"/>
      <c r="ZC8" s="157"/>
      <c r="ZD8" s="157"/>
      <c r="ZE8" s="157"/>
      <c r="ZF8" s="157"/>
      <c r="ZG8" s="157"/>
      <c r="ZH8" s="157"/>
      <c r="ZI8" s="157"/>
      <c r="ZJ8" s="157"/>
      <c r="ZK8" s="157"/>
      <c r="ZL8" s="157"/>
      <c r="ZM8" s="157"/>
      <c r="ZN8" s="157"/>
      <c r="ZO8" s="157"/>
      <c r="ZP8" s="157"/>
      <c r="ZQ8" s="157"/>
      <c r="ZR8" s="157"/>
      <c r="ZS8" s="157"/>
      <c r="ZT8" s="157"/>
      <c r="ZU8" s="157"/>
      <c r="ZV8" s="157"/>
      <c r="ZW8" s="157"/>
      <c r="ZX8" s="157"/>
      <c r="ZY8" s="157"/>
      <c r="ZZ8" s="157"/>
      <c r="AAA8" s="157"/>
      <c r="AAB8" s="157"/>
      <c r="AAC8" s="157"/>
      <c r="AAD8" s="157"/>
      <c r="AAE8" s="157"/>
      <c r="AAF8" s="157"/>
      <c r="AAG8" s="157"/>
      <c r="AAH8" s="157"/>
      <c r="AAI8" s="157"/>
      <c r="AAJ8" s="157"/>
      <c r="AAK8" s="157"/>
      <c r="AAL8" s="157"/>
      <c r="AAM8" s="157"/>
      <c r="AAN8" s="157"/>
      <c r="AAO8" s="157"/>
      <c r="AAP8" s="157"/>
      <c r="AAQ8" s="157"/>
      <c r="AAR8" s="157"/>
      <c r="AAS8" s="157"/>
      <c r="AAT8" s="157"/>
      <c r="AAU8" s="157"/>
      <c r="AAV8" s="157"/>
      <c r="AAW8" s="157"/>
      <c r="AAX8" s="157"/>
      <c r="AAY8" s="157"/>
      <c r="AAZ8" s="157"/>
      <c r="ABA8" s="157"/>
      <c r="ABB8" s="157"/>
      <c r="ABC8" s="157"/>
      <c r="ABD8" s="157"/>
      <c r="ABE8" s="157"/>
      <c r="ABF8" s="157"/>
      <c r="ABG8" s="157"/>
      <c r="ABH8" s="157"/>
      <c r="ABI8" s="157"/>
      <c r="ABJ8" s="157"/>
      <c r="ABK8" s="157"/>
      <c r="ABL8" s="157"/>
      <c r="ABM8" s="157"/>
      <c r="ABN8" s="157"/>
      <c r="ABO8" s="157"/>
      <c r="ABP8" s="157"/>
      <c r="ABQ8" s="157"/>
      <c r="ABR8" s="157"/>
      <c r="ABS8" s="157"/>
      <c r="ABT8" s="157"/>
      <c r="ABU8" s="157"/>
      <c r="ABV8" s="157"/>
      <c r="ABW8" s="157"/>
      <c r="ABX8" s="157"/>
      <c r="ABY8" s="157"/>
      <c r="ABZ8" s="157"/>
      <c r="ACA8" s="157"/>
      <c r="ACB8" s="157"/>
      <c r="ACC8" s="157"/>
      <c r="ACD8" s="157"/>
      <c r="ACE8" s="157"/>
      <c r="ACF8" s="157"/>
      <c r="ACG8" s="157"/>
      <c r="ACH8" s="157"/>
      <c r="ACI8" s="157"/>
      <c r="ACJ8" s="157"/>
      <c r="ACK8" s="157"/>
      <c r="ACL8" s="157"/>
      <c r="ACM8" s="157"/>
      <c r="ACN8" s="157"/>
      <c r="ACO8" s="157"/>
      <c r="ACP8" s="157"/>
      <c r="ACQ8" s="157"/>
      <c r="ACR8" s="157"/>
      <c r="ACS8" s="157"/>
      <c r="ACT8" s="157"/>
      <c r="ACU8" s="157"/>
      <c r="ACV8" s="157"/>
      <c r="ACW8" s="157"/>
      <c r="ACX8" s="157"/>
      <c r="ACY8" s="157"/>
      <c r="ACZ8" s="157"/>
      <c r="ADA8" s="157"/>
      <c r="ADB8" s="157"/>
      <c r="ADC8" s="157"/>
      <c r="ADD8" s="157"/>
      <c r="ADE8" s="157"/>
      <c r="ADF8" s="157"/>
      <c r="ADG8" s="157"/>
      <c r="ADH8" s="157"/>
      <c r="ADI8" s="157"/>
      <c r="ADJ8" s="157"/>
      <c r="ADK8" s="157"/>
      <c r="ADL8" s="157"/>
      <c r="ADM8" s="157"/>
      <c r="ADN8" s="157"/>
      <c r="ADO8" s="157"/>
      <c r="ADP8" s="157"/>
      <c r="ADQ8" s="157"/>
      <c r="ADR8" s="157"/>
      <c r="ADS8" s="157"/>
      <c r="ADT8" s="157"/>
      <c r="ADU8" s="157"/>
      <c r="ADV8" s="157"/>
      <c r="ADW8" s="157"/>
      <c r="ADX8" s="157"/>
      <c r="ADY8" s="157"/>
      <c r="ADZ8" s="157"/>
      <c r="AEA8" s="157"/>
      <c r="AEB8" s="157"/>
      <c r="AEC8" s="157"/>
      <c r="AED8" s="157"/>
      <c r="AEE8" s="157"/>
      <c r="AEF8" s="157"/>
      <c r="AEG8" s="157"/>
      <c r="AEH8" s="157"/>
      <c r="AEI8" s="157"/>
      <c r="AEJ8" s="157"/>
      <c r="AEK8" s="157"/>
      <c r="AEL8" s="157"/>
      <c r="AEM8" s="157"/>
      <c r="AEN8" s="157"/>
      <c r="AEO8" s="157"/>
      <c r="AEP8" s="157"/>
      <c r="AEQ8" s="157"/>
      <c r="AER8" s="157"/>
      <c r="AES8" s="157"/>
      <c r="AET8" s="157"/>
      <c r="AEU8" s="157"/>
      <c r="AEV8" s="157"/>
      <c r="AEW8" s="157"/>
      <c r="AEX8" s="157"/>
      <c r="AEY8" s="157"/>
      <c r="AEZ8" s="157"/>
      <c r="AFA8" s="157"/>
      <c r="AFB8" s="157"/>
      <c r="AFC8" s="157"/>
      <c r="AFD8" s="157"/>
      <c r="AFE8" s="157"/>
      <c r="AFF8" s="157"/>
      <c r="AFG8" s="157"/>
      <c r="AFH8" s="157"/>
      <c r="AFI8" s="157"/>
      <c r="AFJ8" s="157"/>
      <c r="AFK8" s="157"/>
      <c r="AFL8" s="157"/>
      <c r="AFM8" s="157"/>
      <c r="AFN8" s="157"/>
      <c r="AFO8" s="157"/>
      <c r="AFP8" s="157"/>
      <c r="AFQ8" s="157"/>
      <c r="AFR8" s="157"/>
      <c r="AFS8" s="157"/>
      <c r="AFT8" s="157"/>
      <c r="AFU8" s="157"/>
      <c r="AFV8" s="157"/>
      <c r="AFW8" s="157"/>
      <c r="AFX8" s="157"/>
      <c r="AFY8" s="157"/>
      <c r="AFZ8" s="157"/>
      <c r="AGA8" s="157"/>
      <c r="AGB8" s="157"/>
      <c r="AGC8" s="157"/>
      <c r="AGD8" s="157"/>
      <c r="AGE8" s="157"/>
      <c r="AGF8" s="157"/>
      <c r="AGG8" s="157"/>
      <c r="AGH8" s="157"/>
      <c r="AGI8" s="157"/>
      <c r="AGJ8" s="157"/>
      <c r="AGK8" s="157"/>
      <c r="AGL8" s="157"/>
      <c r="AGM8" s="157"/>
      <c r="AGN8" s="157"/>
      <c r="AGO8" s="157"/>
      <c r="AGP8" s="157"/>
      <c r="AGQ8" s="157"/>
      <c r="AGR8" s="157"/>
      <c r="AGS8" s="157"/>
      <c r="AGT8" s="157"/>
      <c r="AGU8" s="157"/>
      <c r="AGV8" s="157"/>
      <c r="AGW8" s="157"/>
      <c r="AGX8" s="157"/>
      <c r="AGY8" s="157"/>
      <c r="AGZ8" s="157"/>
      <c r="AHA8" s="157"/>
      <c r="AHB8" s="157"/>
      <c r="AHC8" s="157"/>
      <c r="AHD8" s="157"/>
      <c r="AHE8" s="157"/>
      <c r="AHF8" s="157"/>
      <c r="AHG8" s="157"/>
      <c r="AHH8" s="157"/>
    </row>
    <row r="9" spans="1:892" s="149" customFormat="1" ht="15.75" customHeight="1" x14ac:dyDescent="0.25">
      <c r="A9" s="156" t="s">
        <v>1147</v>
      </c>
      <c r="B9" s="332">
        <v>43222</v>
      </c>
      <c r="C9" s="331" t="s">
        <v>1073</v>
      </c>
      <c r="D9" s="339" t="s">
        <v>1091</v>
      </c>
      <c r="E9" s="151"/>
      <c r="F9" s="333">
        <v>345500</v>
      </c>
      <c r="G9" s="335">
        <f t="shared" si="0"/>
        <v>4098106</v>
      </c>
      <c r="H9" s="331" t="s">
        <v>164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  <c r="IM9" s="157"/>
      <c r="IN9" s="157"/>
      <c r="IO9" s="157"/>
      <c r="IP9" s="157"/>
      <c r="IQ9" s="157"/>
      <c r="IR9" s="157"/>
      <c r="IS9" s="157"/>
      <c r="IT9" s="157"/>
      <c r="IU9" s="157"/>
      <c r="IV9" s="157"/>
      <c r="IW9" s="157"/>
      <c r="IX9" s="157"/>
      <c r="IY9" s="157"/>
      <c r="IZ9" s="157"/>
      <c r="JA9" s="157"/>
      <c r="JB9" s="157"/>
      <c r="JC9" s="157"/>
      <c r="JD9" s="157"/>
      <c r="JE9" s="157"/>
      <c r="JF9" s="157"/>
      <c r="JG9" s="157"/>
      <c r="JH9" s="157"/>
      <c r="JI9" s="157"/>
      <c r="JJ9" s="157"/>
      <c r="JK9" s="157"/>
      <c r="JL9" s="157"/>
      <c r="JM9" s="157"/>
      <c r="JN9" s="157"/>
      <c r="JO9" s="157"/>
      <c r="JP9" s="157"/>
      <c r="JQ9" s="157"/>
      <c r="JR9" s="157"/>
      <c r="JS9" s="157"/>
      <c r="JT9" s="157"/>
      <c r="JU9" s="157"/>
      <c r="JV9" s="157"/>
      <c r="JW9" s="157"/>
      <c r="JX9" s="157"/>
      <c r="JY9" s="157"/>
      <c r="JZ9" s="157"/>
      <c r="KA9" s="157"/>
      <c r="KB9" s="157"/>
      <c r="KC9" s="157"/>
      <c r="KD9" s="157"/>
      <c r="KE9" s="157"/>
      <c r="KF9" s="157"/>
      <c r="KG9" s="157"/>
      <c r="KH9" s="157"/>
      <c r="KI9" s="157"/>
      <c r="KJ9" s="157"/>
      <c r="KK9" s="157"/>
      <c r="KL9" s="157"/>
      <c r="KM9" s="157"/>
      <c r="KN9" s="157"/>
      <c r="KO9" s="157"/>
      <c r="KP9" s="157"/>
      <c r="KQ9" s="157"/>
      <c r="KR9" s="157"/>
      <c r="KS9" s="157"/>
      <c r="KT9" s="157"/>
      <c r="KU9" s="157"/>
      <c r="KV9" s="157"/>
      <c r="KW9" s="157"/>
      <c r="KX9" s="157"/>
      <c r="KY9" s="157"/>
      <c r="KZ9" s="157"/>
      <c r="LA9" s="157"/>
      <c r="LB9" s="157"/>
      <c r="LC9" s="157"/>
      <c r="LD9" s="157"/>
      <c r="LE9" s="157"/>
      <c r="LF9" s="157"/>
      <c r="LG9" s="157"/>
      <c r="LH9" s="157"/>
      <c r="LI9" s="157"/>
      <c r="LJ9" s="157"/>
      <c r="LK9" s="157"/>
      <c r="LL9" s="157"/>
      <c r="LM9" s="157"/>
      <c r="LN9" s="157"/>
      <c r="LO9" s="157"/>
      <c r="LP9" s="157"/>
      <c r="LQ9" s="157"/>
      <c r="LR9" s="157"/>
      <c r="LS9" s="157"/>
      <c r="LT9" s="157"/>
      <c r="LU9" s="157"/>
      <c r="LV9" s="157"/>
      <c r="LW9" s="157"/>
      <c r="LX9" s="157"/>
      <c r="LY9" s="157"/>
      <c r="LZ9" s="157"/>
      <c r="MA9" s="157"/>
      <c r="MB9" s="157"/>
      <c r="MC9" s="157"/>
      <c r="MD9" s="157"/>
      <c r="ME9" s="157"/>
      <c r="MF9" s="157"/>
      <c r="MG9" s="157"/>
      <c r="MH9" s="157"/>
      <c r="MI9" s="157"/>
      <c r="MJ9" s="157"/>
      <c r="MK9" s="157"/>
      <c r="ML9" s="157"/>
      <c r="MM9" s="157"/>
      <c r="MN9" s="157"/>
      <c r="MO9" s="157"/>
      <c r="MP9" s="157"/>
      <c r="MQ9" s="157"/>
      <c r="MR9" s="157"/>
      <c r="MS9" s="157"/>
      <c r="MT9" s="157"/>
      <c r="MU9" s="157"/>
      <c r="MV9" s="157"/>
      <c r="MW9" s="157"/>
      <c r="MX9" s="157"/>
      <c r="MY9" s="157"/>
      <c r="MZ9" s="157"/>
      <c r="NA9" s="157"/>
      <c r="NB9" s="157"/>
      <c r="NC9" s="157"/>
      <c r="ND9" s="157"/>
      <c r="NE9" s="157"/>
      <c r="NF9" s="157"/>
      <c r="NG9" s="157"/>
      <c r="NH9" s="157"/>
      <c r="NI9" s="157"/>
      <c r="NJ9" s="157"/>
      <c r="NK9" s="157"/>
      <c r="NL9" s="157"/>
      <c r="NM9" s="157"/>
      <c r="NN9" s="157"/>
      <c r="NO9" s="157"/>
      <c r="NP9" s="157"/>
      <c r="NQ9" s="157"/>
      <c r="NR9" s="157"/>
      <c r="NS9" s="157"/>
      <c r="NT9" s="157"/>
      <c r="NU9" s="157"/>
      <c r="NV9" s="157"/>
      <c r="NW9" s="157"/>
      <c r="NX9" s="157"/>
      <c r="NY9" s="157"/>
      <c r="NZ9" s="157"/>
      <c r="OA9" s="157"/>
      <c r="OB9" s="157"/>
      <c r="OC9" s="157"/>
      <c r="OD9" s="157"/>
      <c r="OE9" s="157"/>
      <c r="OF9" s="157"/>
      <c r="OG9" s="157"/>
      <c r="OH9" s="157"/>
      <c r="OI9" s="157"/>
      <c r="OJ9" s="157"/>
      <c r="OK9" s="157"/>
      <c r="OL9" s="157"/>
      <c r="OM9" s="157"/>
      <c r="ON9" s="157"/>
      <c r="OO9" s="157"/>
      <c r="OP9" s="157"/>
      <c r="OQ9" s="157"/>
      <c r="OR9" s="157"/>
      <c r="OS9" s="157"/>
      <c r="OT9" s="157"/>
      <c r="OU9" s="157"/>
      <c r="OV9" s="157"/>
      <c r="OW9" s="157"/>
      <c r="OX9" s="157"/>
      <c r="OY9" s="157"/>
      <c r="OZ9" s="157"/>
      <c r="PA9" s="157"/>
      <c r="PB9" s="157"/>
      <c r="PC9" s="157"/>
      <c r="PD9" s="157"/>
      <c r="PE9" s="157"/>
      <c r="PF9" s="157"/>
      <c r="PG9" s="157"/>
      <c r="PH9" s="157"/>
      <c r="PI9" s="157"/>
      <c r="PJ9" s="157"/>
      <c r="PK9" s="157"/>
      <c r="PL9" s="157"/>
      <c r="PM9" s="157"/>
      <c r="PN9" s="157"/>
      <c r="PO9" s="157"/>
      <c r="PP9" s="157"/>
      <c r="PQ9" s="157"/>
      <c r="PR9" s="157"/>
      <c r="PS9" s="157"/>
      <c r="PT9" s="157"/>
      <c r="PU9" s="157"/>
      <c r="PV9" s="157"/>
      <c r="PW9" s="157"/>
      <c r="PX9" s="157"/>
      <c r="PY9" s="157"/>
      <c r="PZ9" s="157"/>
      <c r="QA9" s="157"/>
      <c r="QB9" s="157"/>
      <c r="QC9" s="157"/>
      <c r="QD9" s="157"/>
      <c r="QE9" s="157"/>
      <c r="QF9" s="157"/>
      <c r="QG9" s="157"/>
      <c r="QH9" s="157"/>
      <c r="QI9" s="157"/>
      <c r="QJ9" s="157"/>
      <c r="QK9" s="157"/>
      <c r="QL9" s="157"/>
      <c r="QM9" s="157"/>
      <c r="QN9" s="157"/>
      <c r="QO9" s="157"/>
      <c r="QP9" s="157"/>
      <c r="QQ9" s="157"/>
      <c r="QR9" s="157"/>
      <c r="QS9" s="157"/>
      <c r="QT9" s="157"/>
      <c r="QU9" s="157"/>
      <c r="QV9" s="157"/>
      <c r="QW9" s="157"/>
      <c r="QX9" s="157"/>
      <c r="QY9" s="157"/>
      <c r="QZ9" s="157"/>
      <c r="RA9" s="157"/>
      <c r="RB9" s="157"/>
      <c r="RC9" s="157"/>
      <c r="RD9" s="157"/>
      <c r="RE9" s="157"/>
      <c r="RF9" s="157"/>
      <c r="RG9" s="157"/>
      <c r="RH9" s="157"/>
      <c r="RI9" s="157"/>
      <c r="RJ9" s="157"/>
      <c r="RK9" s="157"/>
      <c r="RL9" s="157"/>
      <c r="RM9" s="157"/>
      <c r="RN9" s="157"/>
      <c r="RO9" s="157"/>
      <c r="RP9" s="157"/>
      <c r="RQ9" s="157"/>
      <c r="RR9" s="157"/>
      <c r="RS9" s="157"/>
      <c r="RT9" s="157"/>
      <c r="RU9" s="157"/>
      <c r="RV9" s="157"/>
      <c r="RW9" s="157"/>
      <c r="RX9" s="157"/>
      <c r="RY9" s="157"/>
      <c r="RZ9" s="157"/>
      <c r="SA9" s="157"/>
      <c r="SB9" s="157"/>
      <c r="SC9" s="157"/>
      <c r="SD9" s="157"/>
      <c r="SE9" s="157"/>
      <c r="SF9" s="157"/>
      <c r="SG9" s="157"/>
      <c r="SH9" s="157"/>
      <c r="SI9" s="157"/>
      <c r="SJ9" s="157"/>
      <c r="SK9" s="157"/>
      <c r="SL9" s="157"/>
      <c r="SM9" s="157"/>
      <c r="SN9" s="157"/>
      <c r="SO9" s="157"/>
      <c r="SP9" s="157"/>
      <c r="SQ9" s="157"/>
      <c r="SR9" s="157"/>
      <c r="SS9" s="157"/>
      <c r="ST9" s="157"/>
      <c r="SU9" s="157"/>
      <c r="SV9" s="157"/>
      <c r="SW9" s="157"/>
      <c r="SX9" s="157"/>
      <c r="SY9" s="157"/>
      <c r="SZ9" s="157"/>
      <c r="TA9" s="157"/>
      <c r="TB9" s="157"/>
      <c r="TC9" s="157"/>
      <c r="TD9" s="157"/>
      <c r="TE9" s="157"/>
      <c r="TF9" s="157"/>
      <c r="TG9" s="157"/>
      <c r="TH9" s="157"/>
      <c r="TI9" s="157"/>
      <c r="TJ9" s="157"/>
      <c r="TK9" s="157"/>
      <c r="TL9" s="157"/>
      <c r="TM9" s="157"/>
      <c r="TN9" s="157"/>
      <c r="TO9" s="157"/>
      <c r="TP9" s="157"/>
      <c r="TQ9" s="157"/>
      <c r="TR9" s="157"/>
      <c r="TS9" s="157"/>
      <c r="TT9" s="157"/>
      <c r="TU9" s="157"/>
      <c r="TV9" s="157"/>
      <c r="TW9" s="157"/>
      <c r="TX9" s="157"/>
      <c r="TY9" s="157"/>
      <c r="TZ9" s="157"/>
      <c r="UA9" s="157"/>
      <c r="UB9" s="157"/>
      <c r="UC9" s="157"/>
      <c r="UD9" s="157"/>
      <c r="UE9" s="157"/>
      <c r="UF9" s="157"/>
      <c r="UG9" s="157"/>
      <c r="UH9" s="157"/>
      <c r="UI9" s="157"/>
      <c r="UJ9" s="157"/>
      <c r="UK9" s="157"/>
      <c r="UL9" s="157"/>
      <c r="UM9" s="157"/>
      <c r="UN9" s="157"/>
      <c r="UO9" s="157"/>
      <c r="UP9" s="157"/>
      <c r="UQ9" s="157"/>
      <c r="UR9" s="157"/>
      <c r="US9" s="157"/>
      <c r="UT9" s="157"/>
      <c r="UU9" s="157"/>
      <c r="UV9" s="157"/>
      <c r="UW9" s="157"/>
      <c r="UX9" s="157"/>
      <c r="UY9" s="157"/>
      <c r="UZ9" s="157"/>
      <c r="VA9" s="157"/>
      <c r="VB9" s="157"/>
      <c r="VC9" s="157"/>
      <c r="VD9" s="157"/>
      <c r="VE9" s="157"/>
      <c r="VF9" s="157"/>
      <c r="VG9" s="157"/>
      <c r="VH9" s="157"/>
      <c r="VI9" s="157"/>
      <c r="VJ9" s="157"/>
      <c r="VK9" s="157"/>
      <c r="VL9" s="157"/>
      <c r="VM9" s="157"/>
      <c r="VN9" s="157"/>
      <c r="VO9" s="157"/>
      <c r="VP9" s="157"/>
      <c r="VQ9" s="157"/>
      <c r="VR9" s="157"/>
      <c r="VS9" s="157"/>
      <c r="VT9" s="157"/>
      <c r="VU9" s="157"/>
      <c r="VV9" s="157"/>
      <c r="VW9" s="157"/>
      <c r="VX9" s="157"/>
      <c r="VY9" s="157"/>
      <c r="VZ9" s="157"/>
      <c r="WA9" s="157"/>
      <c r="WB9" s="157"/>
      <c r="WC9" s="157"/>
      <c r="WD9" s="157"/>
      <c r="WE9" s="157"/>
      <c r="WF9" s="157"/>
      <c r="WG9" s="157"/>
      <c r="WH9" s="157"/>
      <c r="WI9" s="157"/>
      <c r="WJ9" s="157"/>
      <c r="WK9" s="157"/>
      <c r="WL9" s="157"/>
      <c r="WM9" s="157"/>
      <c r="WN9" s="157"/>
      <c r="WO9" s="157"/>
      <c r="WP9" s="157"/>
      <c r="WQ9" s="157"/>
      <c r="WR9" s="157"/>
      <c r="WS9" s="157"/>
      <c r="WT9" s="157"/>
      <c r="WU9" s="157"/>
      <c r="WV9" s="157"/>
      <c r="WW9" s="157"/>
      <c r="WX9" s="157"/>
      <c r="WY9" s="157"/>
      <c r="WZ9" s="157"/>
      <c r="XA9" s="157"/>
      <c r="XB9" s="157"/>
      <c r="XC9" s="157"/>
      <c r="XD9" s="157"/>
      <c r="XE9" s="157"/>
      <c r="XF9" s="157"/>
      <c r="XG9" s="157"/>
      <c r="XH9" s="157"/>
      <c r="XI9" s="157"/>
      <c r="XJ9" s="157"/>
      <c r="XK9" s="157"/>
      <c r="XL9" s="157"/>
      <c r="XM9" s="157"/>
      <c r="XN9" s="157"/>
      <c r="XO9" s="157"/>
      <c r="XP9" s="157"/>
      <c r="XQ9" s="157"/>
      <c r="XR9" s="157"/>
      <c r="XS9" s="157"/>
      <c r="XT9" s="157"/>
      <c r="XU9" s="157"/>
      <c r="XV9" s="157"/>
      <c r="XW9" s="157"/>
      <c r="XX9" s="157"/>
      <c r="XY9" s="157"/>
      <c r="XZ9" s="157"/>
      <c r="YA9" s="157"/>
      <c r="YB9" s="157"/>
      <c r="YC9" s="157"/>
      <c r="YD9" s="157"/>
      <c r="YE9" s="157"/>
      <c r="YF9" s="157"/>
      <c r="YG9" s="157"/>
      <c r="YH9" s="157"/>
      <c r="YI9" s="157"/>
      <c r="YJ9" s="157"/>
      <c r="YK9" s="157"/>
      <c r="YL9" s="157"/>
      <c r="YM9" s="157"/>
      <c r="YN9" s="157"/>
      <c r="YO9" s="157"/>
      <c r="YP9" s="157"/>
      <c r="YQ9" s="157"/>
      <c r="YR9" s="157"/>
      <c r="YS9" s="157"/>
      <c r="YT9" s="157"/>
      <c r="YU9" s="157"/>
      <c r="YV9" s="157"/>
      <c r="YW9" s="157"/>
      <c r="YX9" s="157"/>
      <c r="YY9" s="157"/>
      <c r="YZ9" s="157"/>
      <c r="ZA9" s="157"/>
      <c r="ZB9" s="157"/>
      <c r="ZC9" s="157"/>
      <c r="ZD9" s="157"/>
      <c r="ZE9" s="157"/>
      <c r="ZF9" s="157"/>
      <c r="ZG9" s="157"/>
      <c r="ZH9" s="157"/>
      <c r="ZI9" s="157"/>
      <c r="ZJ9" s="157"/>
      <c r="ZK9" s="157"/>
      <c r="ZL9" s="157"/>
      <c r="ZM9" s="157"/>
      <c r="ZN9" s="157"/>
      <c r="ZO9" s="157"/>
      <c r="ZP9" s="157"/>
      <c r="ZQ9" s="157"/>
      <c r="ZR9" s="157"/>
      <c r="ZS9" s="157"/>
      <c r="ZT9" s="157"/>
      <c r="ZU9" s="157"/>
      <c r="ZV9" s="157"/>
      <c r="ZW9" s="157"/>
      <c r="ZX9" s="157"/>
      <c r="ZY9" s="157"/>
      <c r="ZZ9" s="157"/>
      <c r="AAA9" s="157"/>
      <c r="AAB9" s="157"/>
      <c r="AAC9" s="157"/>
      <c r="AAD9" s="157"/>
      <c r="AAE9" s="157"/>
      <c r="AAF9" s="157"/>
      <c r="AAG9" s="157"/>
      <c r="AAH9" s="157"/>
      <c r="AAI9" s="157"/>
      <c r="AAJ9" s="157"/>
      <c r="AAK9" s="157"/>
      <c r="AAL9" s="157"/>
      <c r="AAM9" s="157"/>
      <c r="AAN9" s="157"/>
      <c r="AAO9" s="157"/>
      <c r="AAP9" s="157"/>
      <c r="AAQ9" s="157"/>
      <c r="AAR9" s="157"/>
      <c r="AAS9" s="157"/>
      <c r="AAT9" s="157"/>
      <c r="AAU9" s="157"/>
      <c r="AAV9" s="157"/>
      <c r="AAW9" s="157"/>
      <c r="AAX9" s="157"/>
      <c r="AAY9" s="157"/>
      <c r="AAZ9" s="157"/>
      <c r="ABA9" s="157"/>
      <c r="ABB9" s="157"/>
      <c r="ABC9" s="157"/>
      <c r="ABD9" s="157"/>
      <c r="ABE9" s="157"/>
      <c r="ABF9" s="157"/>
      <c r="ABG9" s="157"/>
      <c r="ABH9" s="157"/>
      <c r="ABI9" s="157"/>
      <c r="ABJ9" s="157"/>
      <c r="ABK9" s="157"/>
      <c r="ABL9" s="157"/>
      <c r="ABM9" s="157"/>
      <c r="ABN9" s="157"/>
      <c r="ABO9" s="157"/>
      <c r="ABP9" s="157"/>
      <c r="ABQ9" s="157"/>
      <c r="ABR9" s="157"/>
      <c r="ABS9" s="157"/>
      <c r="ABT9" s="157"/>
      <c r="ABU9" s="157"/>
      <c r="ABV9" s="157"/>
      <c r="ABW9" s="157"/>
      <c r="ABX9" s="157"/>
      <c r="ABY9" s="157"/>
      <c r="ABZ9" s="157"/>
      <c r="ACA9" s="157"/>
      <c r="ACB9" s="157"/>
      <c r="ACC9" s="157"/>
      <c r="ACD9" s="157"/>
      <c r="ACE9" s="157"/>
      <c r="ACF9" s="157"/>
      <c r="ACG9" s="157"/>
      <c r="ACH9" s="157"/>
      <c r="ACI9" s="157"/>
      <c r="ACJ9" s="157"/>
      <c r="ACK9" s="157"/>
      <c r="ACL9" s="157"/>
      <c r="ACM9" s="157"/>
      <c r="ACN9" s="157"/>
      <c r="ACO9" s="157"/>
      <c r="ACP9" s="157"/>
      <c r="ACQ9" s="157"/>
      <c r="ACR9" s="157"/>
      <c r="ACS9" s="157"/>
      <c r="ACT9" s="157"/>
      <c r="ACU9" s="157"/>
      <c r="ACV9" s="157"/>
      <c r="ACW9" s="157"/>
      <c r="ACX9" s="157"/>
      <c r="ACY9" s="157"/>
      <c r="ACZ9" s="157"/>
      <c r="ADA9" s="157"/>
      <c r="ADB9" s="157"/>
      <c r="ADC9" s="157"/>
      <c r="ADD9" s="157"/>
      <c r="ADE9" s="157"/>
      <c r="ADF9" s="157"/>
      <c r="ADG9" s="157"/>
      <c r="ADH9" s="157"/>
      <c r="ADI9" s="157"/>
      <c r="ADJ9" s="157"/>
      <c r="ADK9" s="157"/>
      <c r="ADL9" s="157"/>
      <c r="ADM9" s="157"/>
      <c r="ADN9" s="157"/>
      <c r="ADO9" s="157"/>
      <c r="ADP9" s="157"/>
      <c r="ADQ9" s="157"/>
      <c r="ADR9" s="157"/>
      <c r="ADS9" s="157"/>
      <c r="ADT9" s="157"/>
      <c r="ADU9" s="157"/>
      <c r="ADV9" s="157"/>
      <c r="ADW9" s="157"/>
      <c r="ADX9" s="157"/>
      <c r="ADY9" s="157"/>
      <c r="ADZ9" s="157"/>
      <c r="AEA9" s="157"/>
      <c r="AEB9" s="157"/>
      <c r="AEC9" s="157"/>
      <c r="AED9" s="157"/>
      <c r="AEE9" s="157"/>
      <c r="AEF9" s="157"/>
      <c r="AEG9" s="157"/>
      <c r="AEH9" s="157"/>
      <c r="AEI9" s="157"/>
      <c r="AEJ9" s="157"/>
      <c r="AEK9" s="157"/>
      <c r="AEL9" s="157"/>
      <c r="AEM9" s="157"/>
      <c r="AEN9" s="157"/>
      <c r="AEO9" s="157"/>
      <c r="AEP9" s="157"/>
      <c r="AEQ9" s="157"/>
      <c r="AER9" s="157"/>
      <c r="AES9" s="157"/>
      <c r="AET9" s="157"/>
      <c r="AEU9" s="157"/>
      <c r="AEV9" s="157"/>
      <c r="AEW9" s="157"/>
      <c r="AEX9" s="157"/>
      <c r="AEY9" s="157"/>
      <c r="AEZ9" s="157"/>
      <c r="AFA9" s="157"/>
      <c r="AFB9" s="157"/>
      <c r="AFC9" s="157"/>
      <c r="AFD9" s="157"/>
      <c r="AFE9" s="157"/>
      <c r="AFF9" s="157"/>
      <c r="AFG9" s="157"/>
      <c r="AFH9" s="157"/>
      <c r="AFI9" s="157"/>
      <c r="AFJ9" s="157"/>
      <c r="AFK9" s="157"/>
      <c r="AFL9" s="157"/>
      <c r="AFM9" s="157"/>
      <c r="AFN9" s="157"/>
      <c r="AFO9" s="157"/>
      <c r="AFP9" s="157"/>
      <c r="AFQ9" s="157"/>
      <c r="AFR9" s="157"/>
      <c r="AFS9" s="157"/>
      <c r="AFT9" s="157"/>
      <c r="AFU9" s="157"/>
      <c r="AFV9" s="157"/>
      <c r="AFW9" s="157"/>
      <c r="AFX9" s="157"/>
      <c r="AFY9" s="157"/>
      <c r="AFZ9" s="157"/>
      <c r="AGA9" s="157"/>
      <c r="AGB9" s="157"/>
      <c r="AGC9" s="157"/>
      <c r="AGD9" s="157"/>
      <c r="AGE9" s="157"/>
      <c r="AGF9" s="157"/>
      <c r="AGG9" s="157"/>
      <c r="AGH9" s="157"/>
      <c r="AGI9" s="157"/>
      <c r="AGJ9" s="157"/>
      <c r="AGK9" s="157"/>
      <c r="AGL9" s="157"/>
      <c r="AGM9" s="157"/>
      <c r="AGN9" s="157"/>
      <c r="AGO9" s="157"/>
      <c r="AGP9" s="157"/>
      <c r="AGQ9" s="157"/>
      <c r="AGR9" s="157"/>
      <c r="AGS9" s="157"/>
      <c r="AGT9" s="157"/>
      <c r="AGU9" s="157"/>
      <c r="AGV9" s="157"/>
      <c r="AGW9" s="157"/>
      <c r="AGX9" s="157"/>
      <c r="AGY9" s="157"/>
      <c r="AGZ9" s="157"/>
      <c r="AHA9" s="157"/>
      <c r="AHB9" s="157"/>
      <c r="AHC9" s="157"/>
      <c r="AHD9" s="157"/>
      <c r="AHE9" s="157"/>
      <c r="AHF9" s="157"/>
      <c r="AHG9" s="157"/>
      <c r="AHH9" s="157"/>
    </row>
    <row r="10" spans="1:892" s="149" customFormat="1" ht="15.75" customHeight="1" x14ac:dyDescent="0.25">
      <c r="A10" s="156" t="s">
        <v>1148</v>
      </c>
      <c r="B10" s="332">
        <v>43222</v>
      </c>
      <c r="C10" s="331" t="s">
        <v>40</v>
      </c>
      <c r="D10" s="339" t="s">
        <v>1090</v>
      </c>
      <c r="E10" s="151"/>
      <c r="F10" s="333">
        <v>85000</v>
      </c>
      <c r="G10" s="335">
        <f t="shared" si="0"/>
        <v>4013106</v>
      </c>
      <c r="H10" s="331" t="s">
        <v>164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  <c r="IK10" s="157"/>
      <c r="IL10" s="157"/>
      <c r="IM10" s="157"/>
      <c r="IN10" s="157"/>
      <c r="IO10" s="157"/>
      <c r="IP10" s="157"/>
      <c r="IQ10" s="157"/>
      <c r="IR10" s="157"/>
      <c r="IS10" s="157"/>
      <c r="IT10" s="157"/>
      <c r="IU10" s="157"/>
      <c r="IV10" s="157"/>
      <c r="IW10" s="157"/>
      <c r="IX10" s="157"/>
      <c r="IY10" s="157"/>
      <c r="IZ10" s="157"/>
      <c r="JA10" s="157"/>
      <c r="JB10" s="157"/>
      <c r="JC10" s="157"/>
      <c r="JD10" s="157"/>
      <c r="JE10" s="157"/>
      <c r="JF10" s="157"/>
      <c r="JG10" s="157"/>
      <c r="JH10" s="157"/>
      <c r="JI10" s="157"/>
      <c r="JJ10" s="157"/>
      <c r="JK10" s="157"/>
      <c r="JL10" s="157"/>
      <c r="JM10" s="157"/>
      <c r="JN10" s="157"/>
      <c r="JO10" s="157"/>
      <c r="JP10" s="157"/>
      <c r="JQ10" s="157"/>
      <c r="JR10" s="157"/>
      <c r="JS10" s="157"/>
      <c r="JT10" s="157"/>
      <c r="JU10" s="157"/>
      <c r="JV10" s="157"/>
      <c r="JW10" s="157"/>
      <c r="JX10" s="157"/>
      <c r="JY10" s="157"/>
      <c r="JZ10" s="157"/>
      <c r="KA10" s="157"/>
      <c r="KB10" s="157"/>
      <c r="KC10" s="157"/>
      <c r="KD10" s="157"/>
      <c r="KE10" s="157"/>
      <c r="KF10" s="157"/>
      <c r="KG10" s="157"/>
      <c r="KH10" s="157"/>
      <c r="KI10" s="157"/>
      <c r="KJ10" s="157"/>
      <c r="KK10" s="157"/>
      <c r="KL10" s="157"/>
      <c r="KM10" s="157"/>
      <c r="KN10" s="157"/>
      <c r="KO10" s="157"/>
      <c r="KP10" s="157"/>
      <c r="KQ10" s="157"/>
      <c r="KR10" s="157"/>
      <c r="KS10" s="157"/>
      <c r="KT10" s="157"/>
      <c r="KU10" s="157"/>
      <c r="KV10" s="157"/>
      <c r="KW10" s="157"/>
      <c r="KX10" s="157"/>
      <c r="KY10" s="157"/>
      <c r="KZ10" s="157"/>
      <c r="LA10" s="157"/>
      <c r="LB10" s="157"/>
      <c r="LC10" s="157"/>
      <c r="LD10" s="157"/>
      <c r="LE10" s="157"/>
      <c r="LF10" s="157"/>
      <c r="LG10" s="157"/>
      <c r="LH10" s="157"/>
      <c r="LI10" s="157"/>
      <c r="LJ10" s="157"/>
      <c r="LK10" s="157"/>
      <c r="LL10" s="157"/>
      <c r="LM10" s="157"/>
      <c r="LN10" s="157"/>
      <c r="LO10" s="157"/>
      <c r="LP10" s="157"/>
      <c r="LQ10" s="157"/>
      <c r="LR10" s="157"/>
      <c r="LS10" s="157"/>
      <c r="LT10" s="157"/>
      <c r="LU10" s="157"/>
      <c r="LV10" s="157"/>
      <c r="LW10" s="157"/>
      <c r="LX10" s="157"/>
      <c r="LY10" s="157"/>
      <c r="LZ10" s="157"/>
      <c r="MA10" s="157"/>
      <c r="MB10" s="157"/>
      <c r="MC10" s="157"/>
      <c r="MD10" s="157"/>
      <c r="ME10" s="157"/>
      <c r="MF10" s="157"/>
      <c r="MG10" s="157"/>
      <c r="MH10" s="157"/>
      <c r="MI10" s="157"/>
      <c r="MJ10" s="157"/>
      <c r="MK10" s="157"/>
      <c r="ML10" s="157"/>
      <c r="MM10" s="157"/>
      <c r="MN10" s="157"/>
      <c r="MO10" s="157"/>
      <c r="MP10" s="157"/>
      <c r="MQ10" s="157"/>
      <c r="MR10" s="157"/>
      <c r="MS10" s="157"/>
      <c r="MT10" s="157"/>
      <c r="MU10" s="157"/>
      <c r="MV10" s="157"/>
      <c r="MW10" s="157"/>
      <c r="MX10" s="157"/>
      <c r="MY10" s="157"/>
      <c r="MZ10" s="157"/>
      <c r="NA10" s="157"/>
      <c r="NB10" s="157"/>
      <c r="NC10" s="157"/>
      <c r="ND10" s="157"/>
      <c r="NE10" s="157"/>
      <c r="NF10" s="157"/>
      <c r="NG10" s="157"/>
      <c r="NH10" s="157"/>
      <c r="NI10" s="157"/>
      <c r="NJ10" s="157"/>
      <c r="NK10" s="157"/>
      <c r="NL10" s="157"/>
      <c r="NM10" s="157"/>
      <c r="NN10" s="157"/>
      <c r="NO10" s="157"/>
      <c r="NP10" s="157"/>
      <c r="NQ10" s="157"/>
      <c r="NR10" s="157"/>
      <c r="NS10" s="157"/>
      <c r="NT10" s="157"/>
      <c r="NU10" s="157"/>
      <c r="NV10" s="157"/>
      <c r="NW10" s="157"/>
      <c r="NX10" s="157"/>
      <c r="NY10" s="157"/>
      <c r="NZ10" s="157"/>
      <c r="OA10" s="157"/>
      <c r="OB10" s="157"/>
      <c r="OC10" s="157"/>
      <c r="OD10" s="157"/>
      <c r="OE10" s="157"/>
      <c r="OF10" s="157"/>
      <c r="OG10" s="157"/>
      <c r="OH10" s="157"/>
      <c r="OI10" s="157"/>
      <c r="OJ10" s="157"/>
      <c r="OK10" s="157"/>
      <c r="OL10" s="157"/>
      <c r="OM10" s="157"/>
      <c r="ON10" s="157"/>
      <c r="OO10" s="157"/>
      <c r="OP10" s="157"/>
      <c r="OQ10" s="157"/>
      <c r="OR10" s="157"/>
      <c r="OS10" s="157"/>
      <c r="OT10" s="157"/>
      <c r="OU10" s="157"/>
      <c r="OV10" s="157"/>
      <c r="OW10" s="157"/>
      <c r="OX10" s="157"/>
      <c r="OY10" s="157"/>
      <c r="OZ10" s="157"/>
      <c r="PA10" s="157"/>
      <c r="PB10" s="157"/>
      <c r="PC10" s="157"/>
      <c r="PD10" s="157"/>
      <c r="PE10" s="157"/>
      <c r="PF10" s="157"/>
      <c r="PG10" s="157"/>
      <c r="PH10" s="157"/>
      <c r="PI10" s="157"/>
      <c r="PJ10" s="157"/>
      <c r="PK10" s="157"/>
      <c r="PL10" s="157"/>
      <c r="PM10" s="157"/>
      <c r="PN10" s="157"/>
      <c r="PO10" s="157"/>
      <c r="PP10" s="157"/>
      <c r="PQ10" s="157"/>
      <c r="PR10" s="157"/>
      <c r="PS10" s="157"/>
      <c r="PT10" s="157"/>
      <c r="PU10" s="157"/>
      <c r="PV10" s="157"/>
      <c r="PW10" s="157"/>
      <c r="PX10" s="157"/>
      <c r="PY10" s="157"/>
      <c r="PZ10" s="157"/>
      <c r="QA10" s="157"/>
      <c r="QB10" s="157"/>
      <c r="QC10" s="157"/>
      <c r="QD10" s="157"/>
      <c r="QE10" s="157"/>
      <c r="QF10" s="157"/>
      <c r="QG10" s="157"/>
      <c r="QH10" s="157"/>
      <c r="QI10" s="157"/>
      <c r="QJ10" s="157"/>
      <c r="QK10" s="157"/>
      <c r="QL10" s="157"/>
      <c r="QM10" s="157"/>
      <c r="QN10" s="157"/>
      <c r="QO10" s="157"/>
      <c r="QP10" s="157"/>
      <c r="QQ10" s="157"/>
      <c r="QR10" s="157"/>
      <c r="QS10" s="157"/>
      <c r="QT10" s="157"/>
      <c r="QU10" s="157"/>
      <c r="QV10" s="157"/>
      <c r="QW10" s="157"/>
      <c r="QX10" s="157"/>
      <c r="QY10" s="157"/>
      <c r="QZ10" s="157"/>
      <c r="RA10" s="157"/>
      <c r="RB10" s="157"/>
      <c r="RC10" s="157"/>
      <c r="RD10" s="157"/>
      <c r="RE10" s="157"/>
      <c r="RF10" s="157"/>
      <c r="RG10" s="157"/>
      <c r="RH10" s="157"/>
      <c r="RI10" s="157"/>
      <c r="RJ10" s="157"/>
      <c r="RK10" s="157"/>
      <c r="RL10" s="157"/>
      <c r="RM10" s="157"/>
      <c r="RN10" s="157"/>
      <c r="RO10" s="157"/>
      <c r="RP10" s="157"/>
      <c r="RQ10" s="157"/>
      <c r="RR10" s="157"/>
      <c r="RS10" s="157"/>
      <c r="RT10" s="157"/>
      <c r="RU10" s="157"/>
      <c r="RV10" s="157"/>
      <c r="RW10" s="157"/>
      <c r="RX10" s="157"/>
      <c r="RY10" s="157"/>
      <c r="RZ10" s="157"/>
      <c r="SA10" s="157"/>
      <c r="SB10" s="157"/>
      <c r="SC10" s="157"/>
      <c r="SD10" s="157"/>
      <c r="SE10" s="157"/>
      <c r="SF10" s="157"/>
      <c r="SG10" s="157"/>
      <c r="SH10" s="157"/>
      <c r="SI10" s="157"/>
      <c r="SJ10" s="157"/>
      <c r="SK10" s="157"/>
      <c r="SL10" s="157"/>
      <c r="SM10" s="157"/>
      <c r="SN10" s="157"/>
      <c r="SO10" s="157"/>
      <c r="SP10" s="157"/>
      <c r="SQ10" s="157"/>
      <c r="SR10" s="157"/>
      <c r="SS10" s="157"/>
      <c r="ST10" s="157"/>
      <c r="SU10" s="157"/>
      <c r="SV10" s="157"/>
      <c r="SW10" s="157"/>
      <c r="SX10" s="157"/>
      <c r="SY10" s="157"/>
      <c r="SZ10" s="157"/>
      <c r="TA10" s="157"/>
      <c r="TB10" s="157"/>
      <c r="TC10" s="157"/>
      <c r="TD10" s="157"/>
      <c r="TE10" s="157"/>
      <c r="TF10" s="157"/>
      <c r="TG10" s="157"/>
      <c r="TH10" s="157"/>
      <c r="TI10" s="157"/>
      <c r="TJ10" s="157"/>
      <c r="TK10" s="157"/>
      <c r="TL10" s="157"/>
      <c r="TM10" s="157"/>
      <c r="TN10" s="157"/>
      <c r="TO10" s="157"/>
      <c r="TP10" s="157"/>
      <c r="TQ10" s="157"/>
      <c r="TR10" s="157"/>
      <c r="TS10" s="157"/>
      <c r="TT10" s="157"/>
      <c r="TU10" s="157"/>
      <c r="TV10" s="157"/>
      <c r="TW10" s="157"/>
      <c r="TX10" s="157"/>
      <c r="TY10" s="157"/>
      <c r="TZ10" s="157"/>
      <c r="UA10" s="157"/>
      <c r="UB10" s="157"/>
      <c r="UC10" s="157"/>
      <c r="UD10" s="157"/>
      <c r="UE10" s="157"/>
      <c r="UF10" s="157"/>
      <c r="UG10" s="157"/>
      <c r="UH10" s="157"/>
      <c r="UI10" s="157"/>
      <c r="UJ10" s="157"/>
      <c r="UK10" s="157"/>
      <c r="UL10" s="157"/>
      <c r="UM10" s="157"/>
      <c r="UN10" s="157"/>
      <c r="UO10" s="157"/>
      <c r="UP10" s="157"/>
      <c r="UQ10" s="157"/>
      <c r="UR10" s="157"/>
      <c r="US10" s="157"/>
      <c r="UT10" s="157"/>
      <c r="UU10" s="157"/>
      <c r="UV10" s="157"/>
      <c r="UW10" s="157"/>
      <c r="UX10" s="157"/>
      <c r="UY10" s="157"/>
      <c r="UZ10" s="157"/>
      <c r="VA10" s="157"/>
      <c r="VB10" s="157"/>
      <c r="VC10" s="157"/>
      <c r="VD10" s="157"/>
      <c r="VE10" s="157"/>
      <c r="VF10" s="157"/>
      <c r="VG10" s="157"/>
      <c r="VH10" s="157"/>
      <c r="VI10" s="157"/>
      <c r="VJ10" s="157"/>
      <c r="VK10" s="157"/>
      <c r="VL10" s="157"/>
      <c r="VM10" s="157"/>
      <c r="VN10" s="157"/>
      <c r="VO10" s="157"/>
      <c r="VP10" s="157"/>
      <c r="VQ10" s="157"/>
      <c r="VR10" s="157"/>
      <c r="VS10" s="157"/>
      <c r="VT10" s="157"/>
      <c r="VU10" s="157"/>
      <c r="VV10" s="157"/>
      <c r="VW10" s="157"/>
      <c r="VX10" s="157"/>
      <c r="VY10" s="157"/>
      <c r="VZ10" s="157"/>
      <c r="WA10" s="157"/>
      <c r="WB10" s="157"/>
      <c r="WC10" s="157"/>
      <c r="WD10" s="157"/>
      <c r="WE10" s="157"/>
      <c r="WF10" s="157"/>
      <c r="WG10" s="157"/>
      <c r="WH10" s="157"/>
      <c r="WI10" s="157"/>
      <c r="WJ10" s="157"/>
      <c r="WK10" s="157"/>
      <c r="WL10" s="157"/>
      <c r="WM10" s="157"/>
      <c r="WN10" s="157"/>
      <c r="WO10" s="157"/>
      <c r="WP10" s="157"/>
      <c r="WQ10" s="157"/>
      <c r="WR10" s="157"/>
      <c r="WS10" s="157"/>
      <c r="WT10" s="157"/>
      <c r="WU10" s="157"/>
      <c r="WV10" s="157"/>
      <c r="WW10" s="157"/>
      <c r="WX10" s="157"/>
      <c r="WY10" s="157"/>
      <c r="WZ10" s="157"/>
      <c r="XA10" s="157"/>
      <c r="XB10" s="157"/>
      <c r="XC10" s="157"/>
      <c r="XD10" s="157"/>
      <c r="XE10" s="157"/>
      <c r="XF10" s="157"/>
      <c r="XG10" s="157"/>
      <c r="XH10" s="157"/>
      <c r="XI10" s="157"/>
      <c r="XJ10" s="157"/>
      <c r="XK10" s="157"/>
      <c r="XL10" s="157"/>
      <c r="XM10" s="157"/>
      <c r="XN10" s="157"/>
      <c r="XO10" s="157"/>
      <c r="XP10" s="157"/>
      <c r="XQ10" s="157"/>
      <c r="XR10" s="157"/>
      <c r="XS10" s="157"/>
      <c r="XT10" s="157"/>
      <c r="XU10" s="157"/>
      <c r="XV10" s="157"/>
      <c r="XW10" s="157"/>
      <c r="XX10" s="157"/>
      <c r="XY10" s="157"/>
      <c r="XZ10" s="157"/>
      <c r="YA10" s="157"/>
      <c r="YB10" s="157"/>
      <c r="YC10" s="157"/>
      <c r="YD10" s="157"/>
      <c r="YE10" s="157"/>
      <c r="YF10" s="157"/>
      <c r="YG10" s="157"/>
      <c r="YH10" s="157"/>
      <c r="YI10" s="157"/>
      <c r="YJ10" s="157"/>
      <c r="YK10" s="157"/>
      <c r="YL10" s="157"/>
      <c r="YM10" s="157"/>
      <c r="YN10" s="157"/>
      <c r="YO10" s="157"/>
      <c r="YP10" s="157"/>
      <c r="YQ10" s="157"/>
      <c r="YR10" s="157"/>
      <c r="YS10" s="157"/>
      <c r="YT10" s="157"/>
      <c r="YU10" s="157"/>
      <c r="YV10" s="157"/>
      <c r="YW10" s="157"/>
      <c r="YX10" s="157"/>
      <c r="YY10" s="157"/>
      <c r="YZ10" s="157"/>
      <c r="ZA10" s="157"/>
      <c r="ZB10" s="157"/>
      <c r="ZC10" s="157"/>
      <c r="ZD10" s="157"/>
      <c r="ZE10" s="157"/>
      <c r="ZF10" s="157"/>
      <c r="ZG10" s="157"/>
      <c r="ZH10" s="157"/>
      <c r="ZI10" s="157"/>
      <c r="ZJ10" s="157"/>
      <c r="ZK10" s="157"/>
      <c r="ZL10" s="157"/>
      <c r="ZM10" s="157"/>
      <c r="ZN10" s="157"/>
      <c r="ZO10" s="157"/>
      <c r="ZP10" s="157"/>
      <c r="ZQ10" s="157"/>
      <c r="ZR10" s="157"/>
      <c r="ZS10" s="157"/>
      <c r="ZT10" s="157"/>
      <c r="ZU10" s="157"/>
      <c r="ZV10" s="157"/>
      <c r="ZW10" s="157"/>
      <c r="ZX10" s="157"/>
      <c r="ZY10" s="157"/>
      <c r="ZZ10" s="157"/>
      <c r="AAA10" s="157"/>
      <c r="AAB10" s="157"/>
      <c r="AAC10" s="157"/>
      <c r="AAD10" s="157"/>
      <c r="AAE10" s="157"/>
      <c r="AAF10" s="157"/>
      <c r="AAG10" s="157"/>
      <c r="AAH10" s="157"/>
      <c r="AAI10" s="157"/>
      <c r="AAJ10" s="157"/>
      <c r="AAK10" s="157"/>
      <c r="AAL10" s="157"/>
      <c r="AAM10" s="157"/>
      <c r="AAN10" s="157"/>
      <c r="AAO10" s="157"/>
      <c r="AAP10" s="157"/>
      <c r="AAQ10" s="157"/>
      <c r="AAR10" s="157"/>
      <c r="AAS10" s="157"/>
      <c r="AAT10" s="157"/>
      <c r="AAU10" s="157"/>
      <c r="AAV10" s="157"/>
      <c r="AAW10" s="157"/>
      <c r="AAX10" s="157"/>
      <c r="AAY10" s="157"/>
      <c r="AAZ10" s="157"/>
      <c r="ABA10" s="157"/>
      <c r="ABB10" s="157"/>
      <c r="ABC10" s="157"/>
      <c r="ABD10" s="157"/>
      <c r="ABE10" s="157"/>
      <c r="ABF10" s="157"/>
      <c r="ABG10" s="157"/>
      <c r="ABH10" s="157"/>
      <c r="ABI10" s="157"/>
      <c r="ABJ10" s="157"/>
      <c r="ABK10" s="157"/>
      <c r="ABL10" s="157"/>
      <c r="ABM10" s="157"/>
      <c r="ABN10" s="157"/>
      <c r="ABO10" s="157"/>
      <c r="ABP10" s="157"/>
      <c r="ABQ10" s="157"/>
      <c r="ABR10" s="157"/>
      <c r="ABS10" s="157"/>
      <c r="ABT10" s="157"/>
      <c r="ABU10" s="157"/>
      <c r="ABV10" s="157"/>
      <c r="ABW10" s="157"/>
      <c r="ABX10" s="157"/>
      <c r="ABY10" s="157"/>
      <c r="ABZ10" s="157"/>
      <c r="ACA10" s="157"/>
      <c r="ACB10" s="157"/>
      <c r="ACC10" s="157"/>
      <c r="ACD10" s="157"/>
      <c r="ACE10" s="157"/>
      <c r="ACF10" s="157"/>
      <c r="ACG10" s="157"/>
      <c r="ACH10" s="157"/>
      <c r="ACI10" s="157"/>
      <c r="ACJ10" s="157"/>
      <c r="ACK10" s="157"/>
      <c r="ACL10" s="157"/>
      <c r="ACM10" s="157"/>
      <c r="ACN10" s="157"/>
      <c r="ACO10" s="157"/>
      <c r="ACP10" s="157"/>
      <c r="ACQ10" s="157"/>
      <c r="ACR10" s="157"/>
      <c r="ACS10" s="157"/>
      <c r="ACT10" s="157"/>
      <c r="ACU10" s="157"/>
      <c r="ACV10" s="157"/>
      <c r="ACW10" s="157"/>
      <c r="ACX10" s="157"/>
      <c r="ACY10" s="157"/>
      <c r="ACZ10" s="157"/>
      <c r="ADA10" s="157"/>
      <c r="ADB10" s="157"/>
      <c r="ADC10" s="157"/>
      <c r="ADD10" s="157"/>
      <c r="ADE10" s="157"/>
      <c r="ADF10" s="157"/>
      <c r="ADG10" s="157"/>
      <c r="ADH10" s="157"/>
      <c r="ADI10" s="157"/>
      <c r="ADJ10" s="157"/>
      <c r="ADK10" s="157"/>
      <c r="ADL10" s="157"/>
      <c r="ADM10" s="157"/>
      <c r="ADN10" s="157"/>
      <c r="ADO10" s="157"/>
      <c r="ADP10" s="157"/>
      <c r="ADQ10" s="157"/>
      <c r="ADR10" s="157"/>
      <c r="ADS10" s="157"/>
      <c r="ADT10" s="157"/>
      <c r="ADU10" s="157"/>
      <c r="ADV10" s="157"/>
      <c r="ADW10" s="157"/>
      <c r="ADX10" s="157"/>
      <c r="ADY10" s="157"/>
      <c r="ADZ10" s="157"/>
      <c r="AEA10" s="157"/>
      <c r="AEB10" s="157"/>
      <c r="AEC10" s="157"/>
      <c r="AED10" s="157"/>
      <c r="AEE10" s="157"/>
      <c r="AEF10" s="157"/>
      <c r="AEG10" s="157"/>
      <c r="AEH10" s="157"/>
      <c r="AEI10" s="157"/>
      <c r="AEJ10" s="157"/>
      <c r="AEK10" s="157"/>
      <c r="AEL10" s="157"/>
      <c r="AEM10" s="157"/>
      <c r="AEN10" s="157"/>
      <c r="AEO10" s="157"/>
      <c r="AEP10" s="157"/>
      <c r="AEQ10" s="157"/>
      <c r="AER10" s="157"/>
      <c r="AES10" s="157"/>
      <c r="AET10" s="157"/>
      <c r="AEU10" s="157"/>
      <c r="AEV10" s="157"/>
      <c r="AEW10" s="157"/>
      <c r="AEX10" s="157"/>
      <c r="AEY10" s="157"/>
      <c r="AEZ10" s="157"/>
      <c r="AFA10" s="157"/>
      <c r="AFB10" s="157"/>
      <c r="AFC10" s="157"/>
      <c r="AFD10" s="157"/>
      <c r="AFE10" s="157"/>
      <c r="AFF10" s="157"/>
      <c r="AFG10" s="157"/>
      <c r="AFH10" s="157"/>
      <c r="AFI10" s="157"/>
      <c r="AFJ10" s="157"/>
      <c r="AFK10" s="157"/>
      <c r="AFL10" s="157"/>
      <c r="AFM10" s="157"/>
      <c r="AFN10" s="157"/>
      <c r="AFO10" s="157"/>
      <c r="AFP10" s="157"/>
      <c r="AFQ10" s="157"/>
      <c r="AFR10" s="157"/>
      <c r="AFS10" s="157"/>
      <c r="AFT10" s="157"/>
      <c r="AFU10" s="157"/>
      <c r="AFV10" s="157"/>
      <c r="AFW10" s="157"/>
      <c r="AFX10" s="157"/>
      <c r="AFY10" s="157"/>
      <c r="AFZ10" s="157"/>
      <c r="AGA10" s="157"/>
      <c r="AGB10" s="157"/>
      <c r="AGC10" s="157"/>
      <c r="AGD10" s="157"/>
      <c r="AGE10" s="157"/>
      <c r="AGF10" s="157"/>
      <c r="AGG10" s="157"/>
      <c r="AGH10" s="157"/>
      <c r="AGI10" s="157"/>
      <c r="AGJ10" s="157"/>
      <c r="AGK10" s="157"/>
      <c r="AGL10" s="157"/>
      <c r="AGM10" s="157"/>
      <c r="AGN10" s="157"/>
      <c r="AGO10" s="157"/>
      <c r="AGP10" s="157"/>
      <c r="AGQ10" s="157"/>
      <c r="AGR10" s="157"/>
      <c r="AGS10" s="157"/>
      <c r="AGT10" s="157"/>
      <c r="AGU10" s="157"/>
      <c r="AGV10" s="157"/>
      <c r="AGW10" s="157"/>
      <c r="AGX10" s="157"/>
      <c r="AGY10" s="157"/>
      <c r="AGZ10" s="157"/>
      <c r="AHA10" s="157"/>
      <c r="AHB10" s="157"/>
      <c r="AHC10" s="157"/>
      <c r="AHD10" s="157"/>
      <c r="AHE10" s="157"/>
      <c r="AHF10" s="157"/>
      <c r="AHG10" s="157"/>
      <c r="AHH10" s="157"/>
    </row>
    <row r="11" spans="1:892" s="149" customFormat="1" ht="15.75" customHeight="1" x14ac:dyDescent="0.25">
      <c r="A11" s="156" t="s">
        <v>1149</v>
      </c>
      <c r="B11" s="332">
        <v>43222</v>
      </c>
      <c r="C11" s="331" t="s">
        <v>169</v>
      </c>
      <c r="D11" s="339" t="s">
        <v>1089</v>
      </c>
      <c r="E11" s="151"/>
      <c r="F11" s="333">
        <v>230000</v>
      </c>
      <c r="G11" s="335">
        <f t="shared" si="0"/>
        <v>3783106</v>
      </c>
      <c r="H11" s="331" t="s">
        <v>164</v>
      </c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7"/>
      <c r="IK11" s="157"/>
      <c r="IL11" s="157"/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7"/>
      <c r="JT11" s="157"/>
      <c r="JU11" s="157"/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7"/>
      <c r="LC11" s="157"/>
      <c r="LD11" s="157"/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7"/>
      <c r="ML11" s="157"/>
      <c r="MM11" s="157"/>
      <c r="MN11" s="157"/>
      <c r="MO11" s="157"/>
      <c r="MP11" s="157"/>
      <c r="MQ11" s="157"/>
      <c r="MR11" s="157"/>
      <c r="MS11" s="157"/>
      <c r="MT11" s="157"/>
      <c r="MU11" s="157"/>
      <c r="MV11" s="157"/>
      <c r="MW11" s="157"/>
      <c r="MX11" s="157"/>
      <c r="MY11" s="157"/>
      <c r="MZ11" s="157"/>
      <c r="NA11" s="157"/>
      <c r="NB11" s="157"/>
      <c r="NC11" s="157"/>
      <c r="ND11" s="157"/>
      <c r="NE11" s="157"/>
      <c r="NF11" s="157"/>
      <c r="NG11" s="157"/>
      <c r="NH11" s="157"/>
      <c r="NI11" s="157"/>
      <c r="NJ11" s="157"/>
      <c r="NK11" s="157"/>
      <c r="NL11" s="157"/>
      <c r="NM11" s="157"/>
      <c r="NN11" s="157"/>
      <c r="NO11" s="157"/>
      <c r="NP11" s="157"/>
      <c r="NQ11" s="157"/>
      <c r="NR11" s="157"/>
      <c r="NS11" s="157"/>
      <c r="NT11" s="157"/>
      <c r="NU11" s="157"/>
      <c r="NV11" s="157"/>
      <c r="NW11" s="157"/>
      <c r="NX11" s="157"/>
      <c r="NY11" s="157"/>
      <c r="NZ11" s="157"/>
      <c r="OA11" s="157"/>
      <c r="OB11" s="157"/>
      <c r="OC11" s="157"/>
      <c r="OD11" s="157"/>
      <c r="OE11" s="157"/>
      <c r="OF11" s="157"/>
      <c r="OG11" s="157"/>
      <c r="OH11" s="157"/>
      <c r="OI11" s="157"/>
      <c r="OJ11" s="157"/>
      <c r="OK11" s="157"/>
      <c r="OL11" s="157"/>
      <c r="OM11" s="157"/>
      <c r="ON11" s="157"/>
      <c r="OO11" s="157"/>
      <c r="OP11" s="157"/>
      <c r="OQ11" s="157"/>
      <c r="OR11" s="157"/>
      <c r="OS11" s="157"/>
      <c r="OT11" s="157"/>
      <c r="OU11" s="157"/>
      <c r="OV11" s="157"/>
      <c r="OW11" s="157"/>
      <c r="OX11" s="157"/>
      <c r="OY11" s="157"/>
      <c r="OZ11" s="157"/>
      <c r="PA11" s="157"/>
      <c r="PB11" s="157"/>
      <c r="PC11" s="157"/>
      <c r="PD11" s="157"/>
      <c r="PE11" s="157"/>
      <c r="PF11" s="157"/>
      <c r="PG11" s="157"/>
      <c r="PH11" s="157"/>
      <c r="PI11" s="157"/>
      <c r="PJ11" s="157"/>
      <c r="PK11" s="157"/>
      <c r="PL11" s="157"/>
      <c r="PM11" s="157"/>
      <c r="PN11" s="157"/>
      <c r="PO11" s="157"/>
      <c r="PP11" s="157"/>
      <c r="PQ11" s="157"/>
      <c r="PR11" s="157"/>
      <c r="PS11" s="157"/>
      <c r="PT11" s="157"/>
      <c r="PU11" s="157"/>
      <c r="PV11" s="157"/>
      <c r="PW11" s="157"/>
      <c r="PX11" s="157"/>
      <c r="PY11" s="157"/>
      <c r="PZ11" s="157"/>
      <c r="QA11" s="157"/>
      <c r="QB11" s="157"/>
      <c r="QC11" s="157"/>
      <c r="QD11" s="157"/>
      <c r="QE11" s="157"/>
      <c r="QF11" s="157"/>
      <c r="QG11" s="157"/>
      <c r="QH11" s="157"/>
      <c r="QI11" s="157"/>
      <c r="QJ11" s="157"/>
      <c r="QK11" s="157"/>
      <c r="QL11" s="157"/>
      <c r="QM11" s="157"/>
      <c r="QN11" s="157"/>
      <c r="QO11" s="157"/>
      <c r="QP11" s="157"/>
      <c r="QQ11" s="157"/>
      <c r="QR11" s="157"/>
      <c r="QS11" s="157"/>
      <c r="QT11" s="157"/>
      <c r="QU11" s="157"/>
      <c r="QV11" s="157"/>
      <c r="QW11" s="157"/>
      <c r="QX11" s="157"/>
      <c r="QY11" s="157"/>
      <c r="QZ11" s="157"/>
      <c r="RA11" s="157"/>
      <c r="RB11" s="157"/>
      <c r="RC11" s="157"/>
      <c r="RD11" s="157"/>
      <c r="RE11" s="157"/>
      <c r="RF11" s="157"/>
      <c r="RG11" s="157"/>
      <c r="RH11" s="157"/>
      <c r="RI11" s="157"/>
      <c r="RJ11" s="157"/>
      <c r="RK11" s="157"/>
      <c r="RL11" s="157"/>
      <c r="RM11" s="157"/>
      <c r="RN11" s="157"/>
      <c r="RO11" s="157"/>
      <c r="RP11" s="157"/>
      <c r="RQ11" s="157"/>
      <c r="RR11" s="157"/>
      <c r="RS11" s="157"/>
      <c r="RT11" s="157"/>
      <c r="RU11" s="157"/>
      <c r="RV11" s="157"/>
      <c r="RW11" s="157"/>
      <c r="RX11" s="157"/>
      <c r="RY11" s="157"/>
      <c r="RZ11" s="157"/>
      <c r="SA11" s="157"/>
      <c r="SB11" s="157"/>
      <c r="SC11" s="157"/>
      <c r="SD11" s="157"/>
      <c r="SE11" s="157"/>
      <c r="SF11" s="157"/>
      <c r="SG11" s="157"/>
      <c r="SH11" s="157"/>
      <c r="SI11" s="157"/>
      <c r="SJ11" s="157"/>
      <c r="SK11" s="157"/>
      <c r="SL11" s="157"/>
      <c r="SM11" s="157"/>
      <c r="SN11" s="157"/>
      <c r="SO11" s="157"/>
      <c r="SP11" s="157"/>
      <c r="SQ11" s="157"/>
      <c r="SR11" s="157"/>
      <c r="SS11" s="157"/>
      <c r="ST11" s="157"/>
      <c r="SU11" s="157"/>
      <c r="SV11" s="157"/>
      <c r="SW11" s="157"/>
      <c r="SX11" s="157"/>
      <c r="SY11" s="157"/>
      <c r="SZ11" s="157"/>
      <c r="TA11" s="157"/>
      <c r="TB11" s="157"/>
      <c r="TC11" s="157"/>
      <c r="TD11" s="157"/>
      <c r="TE11" s="157"/>
      <c r="TF11" s="157"/>
      <c r="TG11" s="157"/>
      <c r="TH11" s="157"/>
      <c r="TI11" s="157"/>
      <c r="TJ11" s="157"/>
      <c r="TK11" s="157"/>
      <c r="TL11" s="157"/>
      <c r="TM11" s="157"/>
      <c r="TN11" s="157"/>
      <c r="TO11" s="157"/>
      <c r="TP11" s="157"/>
      <c r="TQ11" s="157"/>
      <c r="TR11" s="157"/>
      <c r="TS11" s="157"/>
      <c r="TT11" s="157"/>
      <c r="TU11" s="157"/>
      <c r="TV11" s="157"/>
      <c r="TW11" s="157"/>
      <c r="TX11" s="157"/>
      <c r="TY11" s="157"/>
      <c r="TZ11" s="157"/>
      <c r="UA11" s="157"/>
      <c r="UB11" s="157"/>
      <c r="UC11" s="157"/>
      <c r="UD11" s="157"/>
      <c r="UE11" s="157"/>
      <c r="UF11" s="157"/>
      <c r="UG11" s="157"/>
      <c r="UH11" s="157"/>
      <c r="UI11" s="157"/>
      <c r="UJ11" s="157"/>
      <c r="UK11" s="157"/>
      <c r="UL11" s="157"/>
      <c r="UM11" s="157"/>
      <c r="UN11" s="157"/>
      <c r="UO11" s="157"/>
      <c r="UP11" s="157"/>
      <c r="UQ11" s="157"/>
      <c r="UR11" s="157"/>
      <c r="US11" s="157"/>
      <c r="UT11" s="157"/>
      <c r="UU11" s="157"/>
      <c r="UV11" s="157"/>
      <c r="UW11" s="157"/>
      <c r="UX11" s="157"/>
      <c r="UY11" s="157"/>
      <c r="UZ11" s="157"/>
      <c r="VA11" s="157"/>
      <c r="VB11" s="157"/>
      <c r="VC11" s="157"/>
      <c r="VD11" s="157"/>
      <c r="VE11" s="157"/>
      <c r="VF11" s="157"/>
      <c r="VG11" s="157"/>
      <c r="VH11" s="157"/>
      <c r="VI11" s="157"/>
      <c r="VJ11" s="157"/>
      <c r="VK11" s="157"/>
      <c r="VL11" s="157"/>
      <c r="VM11" s="157"/>
      <c r="VN11" s="157"/>
      <c r="VO11" s="157"/>
      <c r="VP11" s="157"/>
      <c r="VQ11" s="157"/>
      <c r="VR11" s="157"/>
      <c r="VS11" s="157"/>
      <c r="VT11" s="157"/>
      <c r="VU11" s="157"/>
      <c r="VV11" s="157"/>
      <c r="VW11" s="157"/>
      <c r="VX11" s="157"/>
      <c r="VY11" s="157"/>
      <c r="VZ11" s="157"/>
      <c r="WA11" s="157"/>
      <c r="WB11" s="157"/>
      <c r="WC11" s="157"/>
      <c r="WD11" s="157"/>
      <c r="WE11" s="157"/>
      <c r="WF11" s="157"/>
      <c r="WG11" s="157"/>
      <c r="WH11" s="157"/>
      <c r="WI11" s="157"/>
      <c r="WJ11" s="157"/>
      <c r="WK11" s="157"/>
      <c r="WL11" s="157"/>
      <c r="WM11" s="157"/>
      <c r="WN11" s="157"/>
      <c r="WO11" s="157"/>
      <c r="WP11" s="157"/>
      <c r="WQ11" s="157"/>
      <c r="WR11" s="157"/>
      <c r="WS11" s="157"/>
      <c r="WT11" s="157"/>
      <c r="WU11" s="157"/>
      <c r="WV11" s="157"/>
      <c r="WW11" s="157"/>
      <c r="WX11" s="157"/>
      <c r="WY11" s="157"/>
      <c r="WZ11" s="157"/>
      <c r="XA11" s="157"/>
      <c r="XB11" s="157"/>
      <c r="XC11" s="157"/>
      <c r="XD11" s="157"/>
      <c r="XE11" s="157"/>
      <c r="XF11" s="157"/>
      <c r="XG11" s="157"/>
      <c r="XH11" s="157"/>
      <c r="XI11" s="157"/>
      <c r="XJ11" s="157"/>
      <c r="XK11" s="157"/>
      <c r="XL11" s="157"/>
      <c r="XM11" s="157"/>
      <c r="XN11" s="157"/>
      <c r="XO11" s="157"/>
      <c r="XP11" s="157"/>
      <c r="XQ11" s="157"/>
      <c r="XR11" s="157"/>
      <c r="XS11" s="157"/>
      <c r="XT11" s="157"/>
      <c r="XU11" s="157"/>
      <c r="XV11" s="157"/>
      <c r="XW11" s="157"/>
      <c r="XX11" s="157"/>
      <c r="XY11" s="157"/>
      <c r="XZ11" s="157"/>
      <c r="YA11" s="157"/>
      <c r="YB11" s="157"/>
      <c r="YC11" s="157"/>
      <c r="YD11" s="157"/>
      <c r="YE11" s="157"/>
      <c r="YF11" s="157"/>
      <c r="YG11" s="157"/>
      <c r="YH11" s="157"/>
      <c r="YI11" s="157"/>
      <c r="YJ11" s="157"/>
      <c r="YK11" s="157"/>
      <c r="YL11" s="157"/>
      <c r="YM11" s="157"/>
      <c r="YN11" s="157"/>
      <c r="YO11" s="157"/>
      <c r="YP11" s="157"/>
      <c r="YQ11" s="157"/>
      <c r="YR11" s="157"/>
      <c r="YS11" s="157"/>
      <c r="YT11" s="157"/>
      <c r="YU11" s="157"/>
      <c r="YV11" s="157"/>
      <c r="YW11" s="157"/>
      <c r="YX11" s="157"/>
      <c r="YY11" s="157"/>
      <c r="YZ11" s="157"/>
      <c r="ZA11" s="157"/>
      <c r="ZB11" s="157"/>
      <c r="ZC11" s="157"/>
      <c r="ZD11" s="157"/>
      <c r="ZE11" s="157"/>
      <c r="ZF11" s="157"/>
      <c r="ZG11" s="157"/>
      <c r="ZH11" s="157"/>
      <c r="ZI11" s="157"/>
      <c r="ZJ11" s="157"/>
      <c r="ZK11" s="157"/>
      <c r="ZL11" s="157"/>
      <c r="ZM11" s="157"/>
      <c r="ZN11" s="157"/>
      <c r="ZO11" s="157"/>
      <c r="ZP11" s="157"/>
      <c r="ZQ11" s="157"/>
      <c r="ZR11" s="157"/>
      <c r="ZS11" s="157"/>
      <c r="ZT11" s="157"/>
      <c r="ZU11" s="157"/>
      <c r="ZV11" s="157"/>
      <c r="ZW11" s="157"/>
      <c r="ZX11" s="157"/>
      <c r="ZY11" s="157"/>
      <c r="ZZ11" s="157"/>
      <c r="AAA11" s="157"/>
      <c r="AAB11" s="157"/>
      <c r="AAC11" s="157"/>
      <c r="AAD11" s="157"/>
      <c r="AAE11" s="157"/>
      <c r="AAF11" s="157"/>
      <c r="AAG11" s="157"/>
      <c r="AAH11" s="157"/>
      <c r="AAI11" s="157"/>
      <c r="AAJ11" s="157"/>
      <c r="AAK11" s="157"/>
      <c r="AAL11" s="157"/>
      <c r="AAM11" s="157"/>
      <c r="AAN11" s="157"/>
      <c r="AAO11" s="157"/>
      <c r="AAP11" s="157"/>
      <c r="AAQ11" s="157"/>
      <c r="AAR11" s="157"/>
      <c r="AAS11" s="157"/>
      <c r="AAT11" s="157"/>
      <c r="AAU11" s="157"/>
      <c r="AAV11" s="157"/>
      <c r="AAW11" s="157"/>
      <c r="AAX11" s="157"/>
      <c r="AAY11" s="157"/>
      <c r="AAZ11" s="157"/>
      <c r="ABA11" s="157"/>
      <c r="ABB11" s="157"/>
      <c r="ABC11" s="157"/>
      <c r="ABD11" s="157"/>
      <c r="ABE11" s="157"/>
      <c r="ABF11" s="157"/>
      <c r="ABG11" s="157"/>
      <c r="ABH11" s="157"/>
      <c r="ABI11" s="157"/>
      <c r="ABJ11" s="157"/>
      <c r="ABK11" s="157"/>
      <c r="ABL11" s="157"/>
      <c r="ABM11" s="157"/>
      <c r="ABN11" s="157"/>
      <c r="ABO11" s="157"/>
      <c r="ABP11" s="157"/>
      <c r="ABQ11" s="157"/>
      <c r="ABR11" s="157"/>
      <c r="ABS11" s="157"/>
      <c r="ABT11" s="157"/>
      <c r="ABU11" s="157"/>
      <c r="ABV11" s="157"/>
      <c r="ABW11" s="157"/>
      <c r="ABX11" s="157"/>
      <c r="ABY11" s="157"/>
      <c r="ABZ11" s="157"/>
      <c r="ACA11" s="157"/>
      <c r="ACB11" s="157"/>
      <c r="ACC11" s="157"/>
      <c r="ACD11" s="157"/>
      <c r="ACE11" s="157"/>
      <c r="ACF11" s="157"/>
      <c r="ACG11" s="157"/>
      <c r="ACH11" s="157"/>
      <c r="ACI11" s="157"/>
      <c r="ACJ11" s="157"/>
      <c r="ACK11" s="157"/>
      <c r="ACL11" s="157"/>
      <c r="ACM11" s="157"/>
      <c r="ACN11" s="157"/>
      <c r="ACO11" s="157"/>
      <c r="ACP11" s="157"/>
      <c r="ACQ11" s="157"/>
      <c r="ACR11" s="157"/>
      <c r="ACS11" s="157"/>
      <c r="ACT11" s="157"/>
      <c r="ACU11" s="157"/>
      <c r="ACV11" s="157"/>
      <c r="ACW11" s="157"/>
      <c r="ACX11" s="157"/>
      <c r="ACY11" s="157"/>
      <c r="ACZ11" s="157"/>
      <c r="ADA11" s="157"/>
      <c r="ADB11" s="157"/>
      <c r="ADC11" s="157"/>
      <c r="ADD11" s="157"/>
      <c r="ADE11" s="157"/>
      <c r="ADF11" s="157"/>
      <c r="ADG11" s="157"/>
      <c r="ADH11" s="157"/>
      <c r="ADI11" s="157"/>
      <c r="ADJ11" s="157"/>
      <c r="ADK11" s="157"/>
      <c r="ADL11" s="157"/>
      <c r="ADM11" s="157"/>
      <c r="ADN11" s="157"/>
      <c r="ADO11" s="157"/>
      <c r="ADP11" s="157"/>
      <c r="ADQ11" s="157"/>
      <c r="ADR11" s="157"/>
      <c r="ADS11" s="157"/>
      <c r="ADT11" s="157"/>
      <c r="ADU11" s="157"/>
      <c r="ADV11" s="157"/>
      <c r="ADW11" s="157"/>
      <c r="ADX11" s="157"/>
      <c r="ADY11" s="157"/>
      <c r="ADZ11" s="157"/>
      <c r="AEA11" s="157"/>
      <c r="AEB11" s="157"/>
      <c r="AEC11" s="157"/>
      <c r="AED11" s="157"/>
      <c r="AEE11" s="157"/>
      <c r="AEF11" s="157"/>
      <c r="AEG11" s="157"/>
      <c r="AEH11" s="157"/>
      <c r="AEI11" s="157"/>
      <c r="AEJ11" s="157"/>
      <c r="AEK11" s="157"/>
      <c r="AEL11" s="157"/>
      <c r="AEM11" s="157"/>
      <c r="AEN11" s="157"/>
      <c r="AEO11" s="157"/>
      <c r="AEP11" s="157"/>
      <c r="AEQ11" s="157"/>
      <c r="AER11" s="157"/>
      <c r="AES11" s="157"/>
      <c r="AET11" s="157"/>
      <c r="AEU11" s="157"/>
      <c r="AEV11" s="157"/>
      <c r="AEW11" s="157"/>
      <c r="AEX11" s="157"/>
      <c r="AEY11" s="157"/>
      <c r="AEZ11" s="157"/>
      <c r="AFA11" s="157"/>
      <c r="AFB11" s="157"/>
      <c r="AFC11" s="157"/>
      <c r="AFD11" s="157"/>
      <c r="AFE11" s="157"/>
      <c r="AFF11" s="157"/>
      <c r="AFG11" s="157"/>
      <c r="AFH11" s="157"/>
      <c r="AFI11" s="157"/>
      <c r="AFJ11" s="157"/>
      <c r="AFK11" s="157"/>
      <c r="AFL11" s="157"/>
      <c r="AFM11" s="157"/>
      <c r="AFN11" s="157"/>
      <c r="AFO11" s="157"/>
      <c r="AFP11" s="157"/>
      <c r="AFQ11" s="157"/>
      <c r="AFR11" s="157"/>
      <c r="AFS11" s="157"/>
      <c r="AFT11" s="157"/>
      <c r="AFU11" s="157"/>
      <c r="AFV11" s="157"/>
      <c r="AFW11" s="157"/>
      <c r="AFX11" s="157"/>
      <c r="AFY11" s="157"/>
      <c r="AFZ11" s="157"/>
      <c r="AGA11" s="157"/>
      <c r="AGB11" s="157"/>
      <c r="AGC11" s="157"/>
      <c r="AGD11" s="157"/>
      <c r="AGE11" s="157"/>
      <c r="AGF11" s="157"/>
      <c r="AGG11" s="157"/>
      <c r="AGH11" s="157"/>
      <c r="AGI11" s="157"/>
      <c r="AGJ11" s="157"/>
      <c r="AGK11" s="157"/>
      <c r="AGL11" s="157"/>
      <c r="AGM11" s="157"/>
      <c r="AGN11" s="157"/>
      <c r="AGO11" s="157"/>
      <c r="AGP11" s="157"/>
      <c r="AGQ11" s="157"/>
      <c r="AGR11" s="157"/>
      <c r="AGS11" s="157"/>
      <c r="AGT11" s="157"/>
      <c r="AGU11" s="157"/>
      <c r="AGV11" s="157"/>
      <c r="AGW11" s="157"/>
      <c r="AGX11" s="157"/>
      <c r="AGY11" s="157"/>
      <c r="AGZ11" s="157"/>
      <c r="AHA11" s="157"/>
      <c r="AHB11" s="157"/>
      <c r="AHC11" s="157"/>
      <c r="AHD11" s="157"/>
      <c r="AHE11" s="157"/>
      <c r="AHF11" s="157"/>
      <c r="AHG11" s="157"/>
      <c r="AHH11" s="157"/>
    </row>
    <row r="12" spans="1:892" s="149" customFormat="1" ht="15.75" customHeight="1" x14ac:dyDescent="0.25">
      <c r="A12" s="156" t="s">
        <v>1150</v>
      </c>
      <c r="B12" s="332">
        <v>43222</v>
      </c>
      <c r="C12" s="331" t="s">
        <v>169</v>
      </c>
      <c r="D12" s="339" t="s">
        <v>1086</v>
      </c>
      <c r="E12" s="151"/>
      <c r="F12" s="333">
        <v>207000</v>
      </c>
      <c r="G12" s="335">
        <f t="shared" si="0"/>
        <v>3576106</v>
      </c>
      <c r="H12" s="331" t="s">
        <v>164</v>
      </c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  <c r="II12" s="157"/>
      <c r="IJ12" s="157"/>
      <c r="IK12" s="157"/>
      <c r="IL12" s="157"/>
      <c r="IM12" s="157"/>
      <c r="IN12" s="157"/>
      <c r="IO12" s="157"/>
      <c r="IP12" s="157"/>
      <c r="IQ12" s="157"/>
      <c r="IR12" s="157"/>
      <c r="IS12" s="157"/>
      <c r="IT12" s="157"/>
      <c r="IU12" s="157"/>
      <c r="IV12" s="157"/>
      <c r="IW12" s="157"/>
      <c r="IX12" s="157"/>
      <c r="IY12" s="157"/>
      <c r="IZ12" s="157"/>
      <c r="JA12" s="157"/>
      <c r="JB12" s="157"/>
      <c r="JC12" s="157"/>
      <c r="JD12" s="157"/>
      <c r="JE12" s="157"/>
      <c r="JF12" s="157"/>
      <c r="JG12" s="157"/>
      <c r="JH12" s="157"/>
      <c r="JI12" s="157"/>
      <c r="JJ12" s="157"/>
      <c r="JK12" s="157"/>
      <c r="JL12" s="157"/>
      <c r="JM12" s="157"/>
      <c r="JN12" s="157"/>
      <c r="JO12" s="157"/>
      <c r="JP12" s="157"/>
      <c r="JQ12" s="157"/>
      <c r="JR12" s="157"/>
      <c r="JS12" s="157"/>
      <c r="JT12" s="157"/>
      <c r="JU12" s="157"/>
      <c r="JV12" s="157"/>
      <c r="JW12" s="157"/>
      <c r="JX12" s="157"/>
      <c r="JY12" s="157"/>
      <c r="JZ12" s="157"/>
      <c r="KA12" s="157"/>
      <c r="KB12" s="157"/>
      <c r="KC12" s="157"/>
      <c r="KD12" s="157"/>
      <c r="KE12" s="157"/>
      <c r="KF12" s="157"/>
      <c r="KG12" s="157"/>
      <c r="KH12" s="157"/>
      <c r="KI12" s="157"/>
      <c r="KJ12" s="157"/>
      <c r="KK12" s="157"/>
      <c r="KL12" s="157"/>
      <c r="KM12" s="157"/>
      <c r="KN12" s="157"/>
      <c r="KO12" s="157"/>
      <c r="KP12" s="157"/>
      <c r="KQ12" s="157"/>
      <c r="KR12" s="157"/>
      <c r="KS12" s="157"/>
      <c r="KT12" s="157"/>
      <c r="KU12" s="157"/>
      <c r="KV12" s="157"/>
      <c r="KW12" s="157"/>
      <c r="KX12" s="157"/>
      <c r="KY12" s="157"/>
      <c r="KZ12" s="157"/>
      <c r="LA12" s="157"/>
      <c r="LB12" s="157"/>
      <c r="LC12" s="157"/>
      <c r="LD12" s="157"/>
      <c r="LE12" s="157"/>
      <c r="LF12" s="157"/>
      <c r="LG12" s="157"/>
      <c r="LH12" s="157"/>
      <c r="LI12" s="157"/>
      <c r="LJ12" s="157"/>
      <c r="LK12" s="157"/>
      <c r="LL12" s="157"/>
      <c r="LM12" s="157"/>
      <c r="LN12" s="157"/>
      <c r="LO12" s="157"/>
      <c r="LP12" s="157"/>
      <c r="LQ12" s="157"/>
      <c r="LR12" s="157"/>
      <c r="LS12" s="157"/>
      <c r="LT12" s="157"/>
      <c r="LU12" s="157"/>
      <c r="LV12" s="157"/>
      <c r="LW12" s="157"/>
      <c r="LX12" s="157"/>
      <c r="LY12" s="157"/>
      <c r="LZ12" s="157"/>
      <c r="MA12" s="157"/>
      <c r="MB12" s="157"/>
      <c r="MC12" s="157"/>
      <c r="MD12" s="157"/>
      <c r="ME12" s="157"/>
      <c r="MF12" s="157"/>
      <c r="MG12" s="157"/>
      <c r="MH12" s="157"/>
      <c r="MI12" s="157"/>
      <c r="MJ12" s="157"/>
      <c r="MK12" s="157"/>
      <c r="ML12" s="157"/>
      <c r="MM12" s="157"/>
      <c r="MN12" s="157"/>
      <c r="MO12" s="157"/>
      <c r="MP12" s="157"/>
      <c r="MQ12" s="157"/>
      <c r="MR12" s="157"/>
      <c r="MS12" s="157"/>
      <c r="MT12" s="157"/>
      <c r="MU12" s="157"/>
      <c r="MV12" s="157"/>
      <c r="MW12" s="157"/>
      <c r="MX12" s="157"/>
      <c r="MY12" s="157"/>
      <c r="MZ12" s="157"/>
      <c r="NA12" s="157"/>
      <c r="NB12" s="157"/>
      <c r="NC12" s="157"/>
      <c r="ND12" s="157"/>
      <c r="NE12" s="157"/>
      <c r="NF12" s="157"/>
      <c r="NG12" s="157"/>
      <c r="NH12" s="157"/>
      <c r="NI12" s="157"/>
      <c r="NJ12" s="157"/>
      <c r="NK12" s="157"/>
      <c r="NL12" s="157"/>
      <c r="NM12" s="157"/>
      <c r="NN12" s="157"/>
      <c r="NO12" s="157"/>
      <c r="NP12" s="157"/>
      <c r="NQ12" s="157"/>
      <c r="NR12" s="157"/>
      <c r="NS12" s="157"/>
      <c r="NT12" s="157"/>
      <c r="NU12" s="157"/>
      <c r="NV12" s="157"/>
      <c r="NW12" s="157"/>
      <c r="NX12" s="157"/>
      <c r="NY12" s="157"/>
      <c r="NZ12" s="157"/>
      <c r="OA12" s="157"/>
      <c r="OB12" s="157"/>
      <c r="OC12" s="157"/>
      <c r="OD12" s="157"/>
      <c r="OE12" s="157"/>
      <c r="OF12" s="157"/>
      <c r="OG12" s="157"/>
      <c r="OH12" s="157"/>
      <c r="OI12" s="157"/>
      <c r="OJ12" s="157"/>
      <c r="OK12" s="157"/>
      <c r="OL12" s="157"/>
      <c r="OM12" s="157"/>
      <c r="ON12" s="157"/>
      <c r="OO12" s="157"/>
      <c r="OP12" s="157"/>
      <c r="OQ12" s="157"/>
      <c r="OR12" s="157"/>
      <c r="OS12" s="157"/>
      <c r="OT12" s="157"/>
      <c r="OU12" s="157"/>
      <c r="OV12" s="157"/>
      <c r="OW12" s="157"/>
      <c r="OX12" s="157"/>
      <c r="OY12" s="157"/>
      <c r="OZ12" s="157"/>
      <c r="PA12" s="157"/>
      <c r="PB12" s="157"/>
      <c r="PC12" s="157"/>
      <c r="PD12" s="157"/>
      <c r="PE12" s="157"/>
      <c r="PF12" s="157"/>
      <c r="PG12" s="157"/>
      <c r="PH12" s="157"/>
      <c r="PI12" s="157"/>
      <c r="PJ12" s="157"/>
      <c r="PK12" s="157"/>
      <c r="PL12" s="157"/>
      <c r="PM12" s="157"/>
      <c r="PN12" s="157"/>
      <c r="PO12" s="157"/>
      <c r="PP12" s="157"/>
      <c r="PQ12" s="157"/>
      <c r="PR12" s="157"/>
      <c r="PS12" s="157"/>
      <c r="PT12" s="157"/>
      <c r="PU12" s="157"/>
      <c r="PV12" s="157"/>
      <c r="PW12" s="157"/>
      <c r="PX12" s="157"/>
      <c r="PY12" s="157"/>
      <c r="PZ12" s="157"/>
      <c r="QA12" s="157"/>
      <c r="QB12" s="157"/>
      <c r="QC12" s="157"/>
      <c r="QD12" s="157"/>
      <c r="QE12" s="157"/>
      <c r="QF12" s="157"/>
      <c r="QG12" s="157"/>
      <c r="QH12" s="157"/>
      <c r="QI12" s="157"/>
      <c r="QJ12" s="157"/>
      <c r="QK12" s="157"/>
      <c r="QL12" s="157"/>
      <c r="QM12" s="157"/>
      <c r="QN12" s="157"/>
      <c r="QO12" s="157"/>
      <c r="QP12" s="157"/>
      <c r="QQ12" s="157"/>
      <c r="QR12" s="157"/>
      <c r="QS12" s="157"/>
      <c r="QT12" s="157"/>
      <c r="QU12" s="157"/>
      <c r="QV12" s="157"/>
      <c r="QW12" s="157"/>
      <c r="QX12" s="157"/>
      <c r="QY12" s="157"/>
      <c r="QZ12" s="157"/>
      <c r="RA12" s="157"/>
      <c r="RB12" s="157"/>
      <c r="RC12" s="157"/>
      <c r="RD12" s="157"/>
      <c r="RE12" s="157"/>
      <c r="RF12" s="157"/>
      <c r="RG12" s="157"/>
      <c r="RH12" s="157"/>
      <c r="RI12" s="157"/>
      <c r="RJ12" s="157"/>
      <c r="RK12" s="157"/>
      <c r="RL12" s="157"/>
      <c r="RM12" s="157"/>
      <c r="RN12" s="157"/>
      <c r="RO12" s="157"/>
      <c r="RP12" s="157"/>
      <c r="RQ12" s="157"/>
      <c r="RR12" s="157"/>
      <c r="RS12" s="157"/>
      <c r="RT12" s="157"/>
      <c r="RU12" s="157"/>
      <c r="RV12" s="157"/>
      <c r="RW12" s="157"/>
      <c r="RX12" s="157"/>
      <c r="RY12" s="157"/>
      <c r="RZ12" s="157"/>
      <c r="SA12" s="157"/>
      <c r="SB12" s="157"/>
      <c r="SC12" s="157"/>
      <c r="SD12" s="157"/>
      <c r="SE12" s="157"/>
      <c r="SF12" s="157"/>
      <c r="SG12" s="157"/>
      <c r="SH12" s="157"/>
      <c r="SI12" s="157"/>
      <c r="SJ12" s="157"/>
      <c r="SK12" s="157"/>
      <c r="SL12" s="157"/>
      <c r="SM12" s="157"/>
      <c r="SN12" s="157"/>
      <c r="SO12" s="157"/>
      <c r="SP12" s="157"/>
      <c r="SQ12" s="157"/>
      <c r="SR12" s="157"/>
      <c r="SS12" s="157"/>
      <c r="ST12" s="157"/>
      <c r="SU12" s="157"/>
      <c r="SV12" s="157"/>
      <c r="SW12" s="157"/>
      <c r="SX12" s="157"/>
      <c r="SY12" s="157"/>
      <c r="SZ12" s="157"/>
      <c r="TA12" s="157"/>
      <c r="TB12" s="157"/>
      <c r="TC12" s="157"/>
      <c r="TD12" s="157"/>
      <c r="TE12" s="157"/>
      <c r="TF12" s="157"/>
      <c r="TG12" s="157"/>
      <c r="TH12" s="157"/>
      <c r="TI12" s="157"/>
      <c r="TJ12" s="157"/>
      <c r="TK12" s="157"/>
      <c r="TL12" s="157"/>
      <c r="TM12" s="157"/>
      <c r="TN12" s="157"/>
      <c r="TO12" s="157"/>
      <c r="TP12" s="157"/>
      <c r="TQ12" s="157"/>
      <c r="TR12" s="157"/>
      <c r="TS12" s="157"/>
      <c r="TT12" s="157"/>
      <c r="TU12" s="157"/>
      <c r="TV12" s="157"/>
      <c r="TW12" s="157"/>
      <c r="TX12" s="157"/>
      <c r="TY12" s="157"/>
      <c r="TZ12" s="157"/>
      <c r="UA12" s="157"/>
      <c r="UB12" s="157"/>
      <c r="UC12" s="157"/>
      <c r="UD12" s="157"/>
      <c r="UE12" s="157"/>
      <c r="UF12" s="157"/>
      <c r="UG12" s="157"/>
      <c r="UH12" s="157"/>
      <c r="UI12" s="157"/>
      <c r="UJ12" s="157"/>
      <c r="UK12" s="157"/>
      <c r="UL12" s="157"/>
      <c r="UM12" s="157"/>
      <c r="UN12" s="157"/>
      <c r="UO12" s="157"/>
      <c r="UP12" s="157"/>
      <c r="UQ12" s="157"/>
      <c r="UR12" s="157"/>
      <c r="US12" s="157"/>
      <c r="UT12" s="157"/>
      <c r="UU12" s="157"/>
      <c r="UV12" s="157"/>
      <c r="UW12" s="157"/>
      <c r="UX12" s="157"/>
      <c r="UY12" s="157"/>
      <c r="UZ12" s="157"/>
      <c r="VA12" s="157"/>
      <c r="VB12" s="157"/>
      <c r="VC12" s="157"/>
      <c r="VD12" s="157"/>
      <c r="VE12" s="157"/>
      <c r="VF12" s="157"/>
      <c r="VG12" s="157"/>
      <c r="VH12" s="157"/>
      <c r="VI12" s="157"/>
      <c r="VJ12" s="157"/>
      <c r="VK12" s="157"/>
      <c r="VL12" s="157"/>
      <c r="VM12" s="157"/>
      <c r="VN12" s="157"/>
      <c r="VO12" s="157"/>
      <c r="VP12" s="157"/>
      <c r="VQ12" s="157"/>
      <c r="VR12" s="157"/>
      <c r="VS12" s="157"/>
      <c r="VT12" s="157"/>
      <c r="VU12" s="157"/>
      <c r="VV12" s="157"/>
      <c r="VW12" s="157"/>
      <c r="VX12" s="157"/>
      <c r="VY12" s="157"/>
      <c r="VZ12" s="157"/>
      <c r="WA12" s="157"/>
      <c r="WB12" s="157"/>
      <c r="WC12" s="157"/>
      <c r="WD12" s="157"/>
      <c r="WE12" s="157"/>
      <c r="WF12" s="157"/>
      <c r="WG12" s="157"/>
      <c r="WH12" s="157"/>
      <c r="WI12" s="157"/>
      <c r="WJ12" s="157"/>
      <c r="WK12" s="157"/>
      <c r="WL12" s="157"/>
      <c r="WM12" s="157"/>
      <c r="WN12" s="157"/>
      <c r="WO12" s="157"/>
      <c r="WP12" s="157"/>
      <c r="WQ12" s="157"/>
      <c r="WR12" s="157"/>
      <c r="WS12" s="157"/>
      <c r="WT12" s="157"/>
      <c r="WU12" s="157"/>
      <c r="WV12" s="157"/>
      <c r="WW12" s="157"/>
      <c r="WX12" s="157"/>
      <c r="WY12" s="157"/>
      <c r="WZ12" s="157"/>
      <c r="XA12" s="157"/>
      <c r="XB12" s="157"/>
      <c r="XC12" s="157"/>
      <c r="XD12" s="157"/>
      <c r="XE12" s="157"/>
      <c r="XF12" s="157"/>
      <c r="XG12" s="157"/>
      <c r="XH12" s="157"/>
      <c r="XI12" s="157"/>
      <c r="XJ12" s="157"/>
      <c r="XK12" s="157"/>
      <c r="XL12" s="157"/>
      <c r="XM12" s="157"/>
      <c r="XN12" s="157"/>
      <c r="XO12" s="157"/>
      <c r="XP12" s="157"/>
      <c r="XQ12" s="157"/>
      <c r="XR12" s="157"/>
      <c r="XS12" s="157"/>
      <c r="XT12" s="157"/>
      <c r="XU12" s="157"/>
      <c r="XV12" s="157"/>
      <c r="XW12" s="157"/>
      <c r="XX12" s="157"/>
      <c r="XY12" s="157"/>
      <c r="XZ12" s="157"/>
      <c r="YA12" s="157"/>
      <c r="YB12" s="157"/>
      <c r="YC12" s="157"/>
      <c r="YD12" s="157"/>
      <c r="YE12" s="157"/>
      <c r="YF12" s="157"/>
      <c r="YG12" s="157"/>
      <c r="YH12" s="157"/>
      <c r="YI12" s="157"/>
      <c r="YJ12" s="157"/>
      <c r="YK12" s="157"/>
      <c r="YL12" s="157"/>
      <c r="YM12" s="157"/>
      <c r="YN12" s="157"/>
      <c r="YO12" s="157"/>
      <c r="YP12" s="157"/>
      <c r="YQ12" s="157"/>
      <c r="YR12" s="157"/>
      <c r="YS12" s="157"/>
      <c r="YT12" s="157"/>
      <c r="YU12" s="157"/>
      <c r="YV12" s="157"/>
      <c r="YW12" s="157"/>
      <c r="YX12" s="157"/>
      <c r="YY12" s="157"/>
      <c r="YZ12" s="157"/>
      <c r="ZA12" s="157"/>
      <c r="ZB12" s="157"/>
      <c r="ZC12" s="157"/>
      <c r="ZD12" s="157"/>
      <c r="ZE12" s="157"/>
      <c r="ZF12" s="157"/>
      <c r="ZG12" s="157"/>
      <c r="ZH12" s="157"/>
      <c r="ZI12" s="157"/>
      <c r="ZJ12" s="157"/>
      <c r="ZK12" s="157"/>
      <c r="ZL12" s="157"/>
      <c r="ZM12" s="157"/>
      <c r="ZN12" s="157"/>
      <c r="ZO12" s="157"/>
      <c r="ZP12" s="157"/>
      <c r="ZQ12" s="157"/>
      <c r="ZR12" s="157"/>
      <c r="ZS12" s="157"/>
      <c r="ZT12" s="157"/>
      <c r="ZU12" s="157"/>
      <c r="ZV12" s="157"/>
      <c r="ZW12" s="157"/>
      <c r="ZX12" s="157"/>
      <c r="ZY12" s="157"/>
      <c r="ZZ12" s="157"/>
      <c r="AAA12" s="157"/>
      <c r="AAB12" s="157"/>
      <c r="AAC12" s="157"/>
      <c r="AAD12" s="157"/>
      <c r="AAE12" s="157"/>
      <c r="AAF12" s="157"/>
      <c r="AAG12" s="157"/>
      <c r="AAH12" s="157"/>
      <c r="AAI12" s="157"/>
      <c r="AAJ12" s="157"/>
      <c r="AAK12" s="157"/>
      <c r="AAL12" s="157"/>
      <c r="AAM12" s="157"/>
      <c r="AAN12" s="157"/>
      <c r="AAO12" s="157"/>
      <c r="AAP12" s="157"/>
      <c r="AAQ12" s="157"/>
      <c r="AAR12" s="157"/>
      <c r="AAS12" s="157"/>
      <c r="AAT12" s="157"/>
      <c r="AAU12" s="157"/>
      <c r="AAV12" s="157"/>
      <c r="AAW12" s="157"/>
      <c r="AAX12" s="157"/>
      <c r="AAY12" s="157"/>
      <c r="AAZ12" s="157"/>
      <c r="ABA12" s="157"/>
      <c r="ABB12" s="157"/>
      <c r="ABC12" s="157"/>
      <c r="ABD12" s="157"/>
      <c r="ABE12" s="157"/>
      <c r="ABF12" s="157"/>
      <c r="ABG12" s="157"/>
      <c r="ABH12" s="157"/>
      <c r="ABI12" s="157"/>
      <c r="ABJ12" s="157"/>
      <c r="ABK12" s="157"/>
      <c r="ABL12" s="157"/>
      <c r="ABM12" s="157"/>
      <c r="ABN12" s="157"/>
      <c r="ABO12" s="157"/>
      <c r="ABP12" s="157"/>
      <c r="ABQ12" s="157"/>
      <c r="ABR12" s="157"/>
      <c r="ABS12" s="157"/>
      <c r="ABT12" s="157"/>
      <c r="ABU12" s="157"/>
      <c r="ABV12" s="157"/>
      <c r="ABW12" s="157"/>
      <c r="ABX12" s="157"/>
      <c r="ABY12" s="157"/>
      <c r="ABZ12" s="157"/>
      <c r="ACA12" s="157"/>
      <c r="ACB12" s="157"/>
      <c r="ACC12" s="157"/>
      <c r="ACD12" s="157"/>
      <c r="ACE12" s="157"/>
      <c r="ACF12" s="157"/>
      <c r="ACG12" s="157"/>
      <c r="ACH12" s="157"/>
      <c r="ACI12" s="157"/>
      <c r="ACJ12" s="157"/>
      <c r="ACK12" s="157"/>
      <c r="ACL12" s="157"/>
      <c r="ACM12" s="157"/>
      <c r="ACN12" s="157"/>
      <c r="ACO12" s="157"/>
      <c r="ACP12" s="157"/>
      <c r="ACQ12" s="157"/>
      <c r="ACR12" s="157"/>
      <c r="ACS12" s="157"/>
      <c r="ACT12" s="157"/>
      <c r="ACU12" s="157"/>
      <c r="ACV12" s="157"/>
      <c r="ACW12" s="157"/>
      <c r="ACX12" s="157"/>
      <c r="ACY12" s="157"/>
      <c r="ACZ12" s="157"/>
      <c r="ADA12" s="157"/>
      <c r="ADB12" s="157"/>
      <c r="ADC12" s="157"/>
      <c r="ADD12" s="157"/>
      <c r="ADE12" s="157"/>
      <c r="ADF12" s="157"/>
      <c r="ADG12" s="157"/>
      <c r="ADH12" s="157"/>
      <c r="ADI12" s="157"/>
      <c r="ADJ12" s="157"/>
      <c r="ADK12" s="157"/>
      <c r="ADL12" s="157"/>
      <c r="ADM12" s="157"/>
      <c r="ADN12" s="157"/>
      <c r="ADO12" s="157"/>
      <c r="ADP12" s="157"/>
      <c r="ADQ12" s="157"/>
      <c r="ADR12" s="157"/>
      <c r="ADS12" s="157"/>
      <c r="ADT12" s="157"/>
      <c r="ADU12" s="157"/>
      <c r="ADV12" s="157"/>
      <c r="ADW12" s="157"/>
      <c r="ADX12" s="157"/>
      <c r="ADY12" s="157"/>
      <c r="ADZ12" s="157"/>
      <c r="AEA12" s="157"/>
      <c r="AEB12" s="157"/>
      <c r="AEC12" s="157"/>
      <c r="AED12" s="157"/>
      <c r="AEE12" s="157"/>
      <c r="AEF12" s="157"/>
      <c r="AEG12" s="157"/>
      <c r="AEH12" s="157"/>
      <c r="AEI12" s="157"/>
      <c r="AEJ12" s="157"/>
      <c r="AEK12" s="157"/>
      <c r="AEL12" s="157"/>
      <c r="AEM12" s="157"/>
      <c r="AEN12" s="157"/>
      <c r="AEO12" s="157"/>
      <c r="AEP12" s="157"/>
      <c r="AEQ12" s="157"/>
      <c r="AER12" s="157"/>
      <c r="AES12" s="157"/>
      <c r="AET12" s="157"/>
      <c r="AEU12" s="157"/>
      <c r="AEV12" s="157"/>
      <c r="AEW12" s="157"/>
      <c r="AEX12" s="157"/>
      <c r="AEY12" s="157"/>
      <c r="AEZ12" s="157"/>
      <c r="AFA12" s="157"/>
      <c r="AFB12" s="157"/>
      <c r="AFC12" s="157"/>
      <c r="AFD12" s="157"/>
      <c r="AFE12" s="157"/>
      <c r="AFF12" s="157"/>
      <c r="AFG12" s="157"/>
      <c r="AFH12" s="157"/>
      <c r="AFI12" s="157"/>
      <c r="AFJ12" s="157"/>
      <c r="AFK12" s="157"/>
      <c r="AFL12" s="157"/>
      <c r="AFM12" s="157"/>
      <c r="AFN12" s="157"/>
      <c r="AFO12" s="157"/>
      <c r="AFP12" s="157"/>
      <c r="AFQ12" s="157"/>
      <c r="AFR12" s="157"/>
      <c r="AFS12" s="157"/>
      <c r="AFT12" s="157"/>
      <c r="AFU12" s="157"/>
      <c r="AFV12" s="157"/>
      <c r="AFW12" s="157"/>
      <c r="AFX12" s="157"/>
      <c r="AFY12" s="157"/>
      <c r="AFZ12" s="157"/>
      <c r="AGA12" s="157"/>
      <c r="AGB12" s="157"/>
      <c r="AGC12" s="157"/>
      <c r="AGD12" s="157"/>
      <c r="AGE12" s="157"/>
      <c r="AGF12" s="157"/>
      <c r="AGG12" s="157"/>
      <c r="AGH12" s="157"/>
      <c r="AGI12" s="157"/>
      <c r="AGJ12" s="157"/>
      <c r="AGK12" s="157"/>
      <c r="AGL12" s="157"/>
      <c r="AGM12" s="157"/>
      <c r="AGN12" s="157"/>
      <c r="AGO12" s="157"/>
      <c r="AGP12" s="157"/>
      <c r="AGQ12" s="157"/>
      <c r="AGR12" s="157"/>
      <c r="AGS12" s="157"/>
      <c r="AGT12" s="157"/>
      <c r="AGU12" s="157"/>
      <c r="AGV12" s="157"/>
      <c r="AGW12" s="157"/>
      <c r="AGX12" s="157"/>
      <c r="AGY12" s="157"/>
      <c r="AGZ12" s="157"/>
      <c r="AHA12" s="157"/>
      <c r="AHB12" s="157"/>
      <c r="AHC12" s="157"/>
      <c r="AHD12" s="157"/>
      <c r="AHE12" s="157"/>
      <c r="AHF12" s="157"/>
      <c r="AHG12" s="157"/>
      <c r="AHH12" s="157"/>
    </row>
    <row r="13" spans="1:892" s="149" customFormat="1" ht="15.75" customHeight="1" x14ac:dyDescent="0.25">
      <c r="A13" s="156" t="s">
        <v>1151</v>
      </c>
      <c r="B13" s="332">
        <v>43222</v>
      </c>
      <c r="C13" s="331" t="s">
        <v>169</v>
      </c>
      <c r="D13" s="339" t="s">
        <v>1084</v>
      </c>
      <c r="E13" s="151"/>
      <c r="F13" s="333">
        <v>64300</v>
      </c>
      <c r="G13" s="335">
        <f t="shared" si="0"/>
        <v>3511806</v>
      </c>
      <c r="H13" s="331" t="s">
        <v>164</v>
      </c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  <c r="II13" s="157"/>
      <c r="IJ13" s="157"/>
      <c r="IK13" s="157"/>
      <c r="IL13" s="157"/>
      <c r="IM13" s="157"/>
      <c r="IN13" s="157"/>
      <c r="IO13" s="157"/>
      <c r="IP13" s="157"/>
      <c r="IQ13" s="157"/>
      <c r="IR13" s="157"/>
      <c r="IS13" s="157"/>
      <c r="IT13" s="157"/>
      <c r="IU13" s="157"/>
      <c r="IV13" s="157"/>
      <c r="IW13" s="157"/>
      <c r="IX13" s="157"/>
      <c r="IY13" s="157"/>
      <c r="IZ13" s="157"/>
      <c r="JA13" s="157"/>
      <c r="JB13" s="157"/>
      <c r="JC13" s="157"/>
      <c r="JD13" s="157"/>
      <c r="JE13" s="157"/>
      <c r="JF13" s="157"/>
      <c r="JG13" s="157"/>
      <c r="JH13" s="157"/>
      <c r="JI13" s="157"/>
      <c r="JJ13" s="157"/>
      <c r="JK13" s="157"/>
      <c r="JL13" s="157"/>
      <c r="JM13" s="157"/>
      <c r="JN13" s="157"/>
      <c r="JO13" s="157"/>
      <c r="JP13" s="157"/>
      <c r="JQ13" s="157"/>
      <c r="JR13" s="157"/>
      <c r="JS13" s="157"/>
      <c r="JT13" s="157"/>
      <c r="JU13" s="157"/>
      <c r="JV13" s="157"/>
      <c r="JW13" s="157"/>
      <c r="JX13" s="157"/>
      <c r="JY13" s="157"/>
      <c r="JZ13" s="157"/>
      <c r="KA13" s="157"/>
      <c r="KB13" s="157"/>
      <c r="KC13" s="157"/>
      <c r="KD13" s="157"/>
      <c r="KE13" s="157"/>
      <c r="KF13" s="157"/>
      <c r="KG13" s="157"/>
      <c r="KH13" s="157"/>
      <c r="KI13" s="157"/>
      <c r="KJ13" s="157"/>
      <c r="KK13" s="157"/>
      <c r="KL13" s="157"/>
      <c r="KM13" s="157"/>
      <c r="KN13" s="157"/>
      <c r="KO13" s="157"/>
      <c r="KP13" s="157"/>
      <c r="KQ13" s="157"/>
      <c r="KR13" s="157"/>
      <c r="KS13" s="157"/>
      <c r="KT13" s="157"/>
      <c r="KU13" s="157"/>
      <c r="KV13" s="157"/>
      <c r="KW13" s="157"/>
      <c r="KX13" s="157"/>
      <c r="KY13" s="157"/>
      <c r="KZ13" s="157"/>
      <c r="LA13" s="157"/>
      <c r="LB13" s="157"/>
      <c r="LC13" s="157"/>
      <c r="LD13" s="157"/>
      <c r="LE13" s="157"/>
      <c r="LF13" s="157"/>
      <c r="LG13" s="157"/>
      <c r="LH13" s="157"/>
      <c r="LI13" s="157"/>
      <c r="LJ13" s="157"/>
      <c r="LK13" s="157"/>
      <c r="LL13" s="157"/>
      <c r="LM13" s="157"/>
      <c r="LN13" s="157"/>
      <c r="LO13" s="157"/>
      <c r="LP13" s="157"/>
      <c r="LQ13" s="157"/>
      <c r="LR13" s="157"/>
      <c r="LS13" s="157"/>
      <c r="LT13" s="157"/>
      <c r="LU13" s="157"/>
      <c r="LV13" s="157"/>
      <c r="LW13" s="157"/>
      <c r="LX13" s="157"/>
      <c r="LY13" s="157"/>
      <c r="LZ13" s="157"/>
      <c r="MA13" s="157"/>
      <c r="MB13" s="157"/>
      <c r="MC13" s="157"/>
      <c r="MD13" s="157"/>
      <c r="ME13" s="157"/>
      <c r="MF13" s="157"/>
      <c r="MG13" s="157"/>
      <c r="MH13" s="157"/>
      <c r="MI13" s="157"/>
      <c r="MJ13" s="157"/>
      <c r="MK13" s="157"/>
      <c r="ML13" s="157"/>
      <c r="MM13" s="157"/>
      <c r="MN13" s="157"/>
      <c r="MO13" s="157"/>
      <c r="MP13" s="157"/>
      <c r="MQ13" s="157"/>
      <c r="MR13" s="157"/>
      <c r="MS13" s="157"/>
      <c r="MT13" s="157"/>
      <c r="MU13" s="157"/>
      <c r="MV13" s="157"/>
      <c r="MW13" s="157"/>
      <c r="MX13" s="157"/>
      <c r="MY13" s="157"/>
      <c r="MZ13" s="157"/>
      <c r="NA13" s="157"/>
      <c r="NB13" s="157"/>
      <c r="NC13" s="157"/>
      <c r="ND13" s="157"/>
      <c r="NE13" s="157"/>
      <c r="NF13" s="157"/>
      <c r="NG13" s="157"/>
      <c r="NH13" s="157"/>
      <c r="NI13" s="157"/>
      <c r="NJ13" s="157"/>
      <c r="NK13" s="157"/>
      <c r="NL13" s="157"/>
      <c r="NM13" s="157"/>
      <c r="NN13" s="157"/>
      <c r="NO13" s="157"/>
      <c r="NP13" s="157"/>
      <c r="NQ13" s="157"/>
      <c r="NR13" s="157"/>
      <c r="NS13" s="157"/>
      <c r="NT13" s="157"/>
      <c r="NU13" s="157"/>
      <c r="NV13" s="157"/>
      <c r="NW13" s="157"/>
      <c r="NX13" s="157"/>
      <c r="NY13" s="157"/>
      <c r="NZ13" s="157"/>
      <c r="OA13" s="157"/>
      <c r="OB13" s="157"/>
      <c r="OC13" s="157"/>
      <c r="OD13" s="157"/>
      <c r="OE13" s="157"/>
      <c r="OF13" s="157"/>
      <c r="OG13" s="157"/>
      <c r="OH13" s="157"/>
      <c r="OI13" s="157"/>
      <c r="OJ13" s="157"/>
      <c r="OK13" s="157"/>
      <c r="OL13" s="157"/>
      <c r="OM13" s="157"/>
      <c r="ON13" s="157"/>
      <c r="OO13" s="157"/>
      <c r="OP13" s="157"/>
      <c r="OQ13" s="157"/>
      <c r="OR13" s="157"/>
      <c r="OS13" s="157"/>
      <c r="OT13" s="157"/>
      <c r="OU13" s="157"/>
      <c r="OV13" s="157"/>
      <c r="OW13" s="157"/>
      <c r="OX13" s="157"/>
      <c r="OY13" s="157"/>
      <c r="OZ13" s="157"/>
      <c r="PA13" s="157"/>
      <c r="PB13" s="157"/>
      <c r="PC13" s="157"/>
      <c r="PD13" s="157"/>
      <c r="PE13" s="157"/>
      <c r="PF13" s="157"/>
      <c r="PG13" s="157"/>
      <c r="PH13" s="157"/>
      <c r="PI13" s="157"/>
      <c r="PJ13" s="157"/>
      <c r="PK13" s="157"/>
      <c r="PL13" s="157"/>
      <c r="PM13" s="157"/>
      <c r="PN13" s="157"/>
      <c r="PO13" s="157"/>
      <c r="PP13" s="157"/>
      <c r="PQ13" s="157"/>
      <c r="PR13" s="157"/>
      <c r="PS13" s="157"/>
      <c r="PT13" s="157"/>
      <c r="PU13" s="157"/>
      <c r="PV13" s="157"/>
      <c r="PW13" s="157"/>
      <c r="PX13" s="157"/>
      <c r="PY13" s="157"/>
      <c r="PZ13" s="157"/>
      <c r="QA13" s="157"/>
      <c r="QB13" s="157"/>
      <c r="QC13" s="157"/>
      <c r="QD13" s="157"/>
      <c r="QE13" s="157"/>
      <c r="QF13" s="157"/>
      <c r="QG13" s="157"/>
      <c r="QH13" s="157"/>
      <c r="QI13" s="157"/>
      <c r="QJ13" s="157"/>
      <c r="QK13" s="157"/>
      <c r="QL13" s="157"/>
      <c r="QM13" s="157"/>
      <c r="QN13" s="157"/>
      <c r="QO13" s="157"/>
      <c r="QP13" s="157"/>
      <c r="QQ13" s="157"/>
      <c r="QR13" s="157"/>
      <c r="QS13" s="157"/>
      <c r="QT13" s="157"/>
      <c r="QU13" s="157"/>
      <c r="QV13" s="157"/>
      <c r="QW13" s="157"/>
      <c r="QX13" s="157"/>
      <c r="QY13" s="157"/>
      <c r="QZ13" s="157"/>
      <c r="RA13" s="157"/>
      <c r="RB13" s="157"/>
      <c r="RC13" s="157"/>
      <c r="RD13" s="157"/>
      <c r="RE13" s="157"/>
      <c r="RF13" s="157"/>
      <c r="RG13" s="157"/>
      <c r="RH13" s="157"/>
      <c r="RI13" s="157"/>
      <c r="RJ13" s="157"/>
      <c r="RK13" s="157"/>
      <c r="RL13" s="157"/>
      <c r="RM13" s="157"/>
      <c r="RN13" s="157"/>
      <c r="RO13" s="157"/>
      <c r="RP13" s="157"/>
      <c r="RQ13" s="157"/>
      <c r="RR13" s="157"/>
      <c r="RS13" s="157"/>
      <c r="RT13" s="157"/>
      <c r="RU13" s="157"/>
      <c r="RV13" s="157"/>
      <c r="RW13" s="157"/>
      <c r="RX13" s="157"/>
      <c r="RY13" s="157"/>
      <c r="RZ13" s="157"/>
      <c r="SA13" s="157"/>
      <c r="SB13" s="157"/>
      <c r="SC13" s="157"/>
      <c r="SD13" s="157"/>
      <c r="SE13" s="157"/>
      <c r="SF13" s="157"/>
      <c r="SG13" s="157"/>
      <c r="SH13" s="157"/>
      <c r="SI13" s="157"/>
      <c r="SJ13" s="157"/>
      <c r="SK13" s="157"/>
      <c r="SL13" s="157"/>
      <c r="SM13" s="157"/>
      <c r="SN13" s="157"/>
      <c r="SO13" s="157"/>
      <c r="SP13" s="157"/>
      <c r="SQ13" s="157"/>
      <c r="SR13" s="157"/>
      <c r="SS13" s="157"/>
      <c r="ST13" s="157"/>
      <c r="SU13" s="157"/>
      <c r="SV13" s="157"/>
      <c r="SW13" s="157"/>
      <c r="SX13" s="157"/>
      <c r="SY13" s="157"/>
      <c r="SZ13" s="157"/>
      <c r="TA13" s="157"/>
      <c r="TB13" s="157"/>
      <c r="TC13" s="157"/>
      <c r="TD13" s="157"/>
      <c r="TE13" s="157"/>
      <c r="TF13" s="157"/>
      <c r="TG13" s="157"/>
      <c r="TH13" s="157"/>
      <c r="TI13" s="157"/>
      <c r="TJ13" s="157"/>
      <c r="TK13" s="157"/>
      <c r="TL13" s="157"/>
      <c r="TM13" s="157"/>
      <c r="TN13" s="157"/>
      <c r="TO13" s="157"/>
      <c r="TP13" s="157"/>
      <c r="TQ13" s="157"/>
      <c r="TR13" s="157"/>
      <c r="TS13" s="157"/>
      <c r="TT13" s="157"/>
      <c r="TU13" s="157"/>
      <c r="TV13" s="157"/>
      <c r="TW13" s="157"/>
      <c r="TX13" s="157"/>
      <c r="TY13" s="157"/>
      <c r="TZ13" s="157"/>
      <c r="UA13" s="157"/>
      <c r="UB13" s="157"/>
      <c r="UC13" s="157"/>
      <c r="UD13" s="157"/>
      <c r="UE13" s="157"/>
      <c r="UF13" s="157"/>
      <c r="UG13" s="157"/>
      <c r="UH13" s="157"/>
      <c r="UI13" s="157"/>
      <c r="UJ13" s="157"/>
      <c r="UK13" s="157"/>
      <c r="UL13" s="157"/>
      <c r="UM13" s="157"/>
      <c r="UN13" s="157"/>
      <c r="UO13" s="157"/>
      <c r="UP13" s="157"/>
      <c r="UQ13" s="157"/>
      <c r="UR13" s="157"/>
      <c r="US13" s="157"/>
      <c r="UT13" s="157"/>
      <c r="UU13" s="157"/>
      <c r="UV13" s="157"/>
      <c r="UW13" s="157"/>
      <c r="UX13" s="157"/>
      <c r="UY13" s="157"/>
      <c r="UZ13" s="157"/>
      <c r="VA13" s="157"/>
      <c r="VB13" s="157"/>
      <c r="VC13" s="157"/>
      <c r="VD13" s="157"/>
      <c r="VE13" s="157"/>
      <c r="VF13" s="157"/>
      <c r="VG13" s="157"/>
      <c r="VH13" s="157"/>
      <c r="VI13" s="157"/>
      <c r="VJ13" s="157"/>
      <c r="VK13" s="157"/>
      <c r="VL13" s="157"/>
      <c r="VM13" s="157"/>
      <c r="VN13" s="157"/>
      <c r="VO13" s="157"/>
      <c r="VP13" s="157"/>
      <c r="VQ13" s="157"/>
      <c r="VR13" s="157"/>
      <c r="VS13" s="157"/>
      <c r="VT13" s="157"/>
      <c r="VU13" s="157"/>
      <c r="VV13" s="157"/>
      <c r="VW13" s="157"/>
      <c r="VX13" s="157"/>
      <c r="VY13" s="157"/>
      <c r="VZ13" s="157"/>
      <c r="WA13" s="157"/>
      <c r="WB13" s="157"/>
      <c r="WC13" s="157"/>
      <c r="WD13" s="157"/>
      <c r="WE13" s="157"/>
      <c r="WF13" s="157"/>
      <c r="WG13" s="157"/>
      <c r="WH13" s="157"/>
      <c r="WI13" s="157"/>
      <c r="WJ13" s="157"/>
      <c r="WK13" s="157"/>
      <c r="WL13" s="157"/>
      <c r="WM13" s="157"/>
      <c r="WN13" s="157"/>
      <c r="WO13" s="157"/>
      <c r="WP13" s="157"/>
      <c r="WQ13" s="157"/>
      <c r="WR13" s="157"/>
      <c r="WS13" s="157"/>
      <c r="WT13" s="157"/>
      <c r="WU13" s="157"/>
      <c r="WV13" s="157"/>
      <c r="WW13" s="157"/>
      <c r="WX13" s="157"/>
      <c r="WY13" s="157"/>
      <c r="WZ13" s="157"/>
      <c r="XA13" s="157"/>
      <c r="XB13" s="157"/>
      <c r="XC13" s="157"/>
      <c r="XD13" s="157"/>
      <c r="XE13" s="157"/>
      <c r="XF13" s="157"/>
      <c r="XG13" s="157"/>
      <c r="XH13" s="157"/>
      <c r="XI13" s="157"/>
      <c r="XJ13" s="157"/>
      <c r="XK13" s="157"/>
      <c r="XL13" s="157"/>
      <c r="XM13" s="157"/>
      <c r="XN13" s="157"/>
      <c r="XO13" s="157"/>
      <c r="XP13" s="157"/>
      <c r="XQ13" s="157"/>
      <c r="XR13" s="157"/>
      <c r="XS13" s="157"/>
      <c r="XT13" s="157"/>
      <c r="XU13" s="157"/>
      <c r="XV13" s="157"/>
      <c r="XW13" s="157"/>
      <c r="XX13" s="157"/>
      <c r="XY13" s="157"/>
      <c r="XZ13" s="157"/>
      <c r="YA13" s="157"/>
      <c r="YB13" s="157"/>
      <c r="YC13" s="157"/>
      <c r="YD13" s="157"/>
      <c r="YE13" s="157"/>
      <c r="YF13" s="157"/>
      <c r="YG13" s="157"/>
      <c r="YH13" s="157"/>
      <c r="YI13" s="157"/>
      <c r="YJ13" s="157"/>
      <c r="YK13" s="157"/>
      <c r="YL13" s="157"/>
      <c r="YM13" s="157"/>
      <c r="YN13" s="157"/>
      <c r="YO13" s="157"/>
      <c r="YP13" s="157"/>
      <c r="YQ13" s="157"/>
      <c r="YR13" s="157"/>
      <c r="YS13" s="157"/>
      <c r="YT13" s="157"/>
      <c r="YU13" s="157"/>
      <c r="YV13" s="157"/>
      <c r="YW13" s="157"/>
      <c r="YX13" s="157"/>
      <c r="YY13" s="157"/>
      <c r="YZ13" s="157"/>
      <c r="ZA13" s="157"/>
      <c r="ZB13" s="157"/>
      <c r="ZC13" s="157"/>
      <c r="ZD13" s="157"/>
      <c r="ZE13" s="157"/>
      <c r="ZF13" s="157"/>
      <c r="ZG13" s="157"/>
      <c r="ZH13" s="157"/>
      <c r="ZI13" s="157"/>
      <c r="ZJ13" s="157"/>
      <c r="ZK13" s="157"/>
      <c r="ZL13" s="157"/>
      <c r="ZM13" s="157"/>
      <c r="ZN13" s="157"/>
      <c r="ZO13" s="157"/>
      <c r="ZP13" s="157"/>
      <c r="ZQ13" s="157"/>
      <c r="ZR13" s="157"/>
      <c r="ZS13" s="157"/>
      <c r="ZT13" s="157"/>
      <c r="ZU13" s="157"/>
      <c r="ZV13" s="157"/>
      <c r="ZW13" s="157"/>
      <c r="ZX13" s="157"/>
      <c r="ZY13" s="157"/>
      <c r="ZZ13" s="157"/>
      <c r="AAA13" s="157"/>
      <c r="AAB13" s="157"/>
      <c r="AAC13" s="157"/>
      <c r="AAD13" s="157"/>
      <c r="AAE13" s="157"/>
      <c r="AAF13" s="157"/>
      <c r="AAG13" s="157"/>
      <c r="AAH13" s="157"/>
      <c r="AAI13" s="157"/>
      <c r="AAJ13" s="157"/>
      <c r="AAK13" s="157"/>
      <c r="AAL13" s="157"/>
      <c r="AAM13" s="157"/>
      <c r="AAN13" s="157"/>
      <c r="AAO13" s="157"/>
      <c r="AAP13" s="157"/>
      <c r="AAQ13" s="157"/>
      <c r="AAR13" s="157"/>
      <c r="AAS13" s="157"/>
      <c r="AAT13" s="157"/>
      <c r="AAU13" s="157"/>
      <c r="AAV13" s="157"/>
      <c r="AAW13" s="157"/>
      <c r="AAX13" s="157"/>
      <c r="AAY13" s="157"/>
      <c r="AAZ13" s="157"/>
      <c r="ABA13" s="157"/>
      <c r="ABB13" s="157"/>
      <c r="ABC13" s="157"/>
      <c r="ABD13" s="157"/>
      <c r="ABE13" s="157"/>
      <c r="ABF13" s="157"/>
      <c r="ABG13" s="157"/>
      <c r="ABH13" s="157"/>
      <c r="ABI13" s="157"/>
      <c r="ABJ13" s="157"/>
      <c r="ABK13" s="157"/>
      <c r="ABL13" s="157"/>
      <c r="ABM13" s="157"/>
      <c r="ABN13" s="157"/>
      <c r="ABO13" s="157"/>
      <c r="ABP13" s="157"/>
      <c r="ABQ13" s="157"/>
      <c r="ABR13" s="157"/>
      <c r="ABS13" s="157"/>
      <c r="ABT13" s="157"/>
      <c r="ABU13" s="157"/>
      <c r="ABV13" s="157"/>
      <c r="ABW13" s="157"/>
      <c r="ABX13" s="157"/>
      <c r="ABY13" s="157"/>
      <c r="ABZ13" s="157"/>
      <c r="ACA13" s="157"/>
      <c r="ACB13" s="157"/>
      <c r="ACC13" s="157"/>
      <c r="ACD13" s="157"/>
      <c r="ACE13" s="157"/>
      <c r="ACF13" s="157"/>
      <c r="ACG13" s="157"/>
      <c r="ACH13" s="157"/>
      <c r="ACI13" s="157"/>
      <c r="ACJ13" s="157"/>
      <c r="ACK13" s="157"/>
      <c r="ACL13" s="157"/>
      <c r="ACM13" s="157"/>
      <c r="ACN13" s="157"/>
      <c r="ACO13" s="157"/>
      <c r="ACP13" s="157"/>
      <c r="ACQ13" s="157"/>
      <c r="ACR13" s="157"/>
      <c r="ACS13" s="157"/>
      <c r="ACT13" s="157"/>
      <c r="ACU13" s="157"/>
      <c r="ACV13" s="157"/>
      <c r="ACW13" s="157"/>
      <c r="ACX13" s="157"/>
      <c r="ACY13" s="157"/>
      <c r="ACZ13" s="157"/>
      <c r="ADA13" s="157"/>
      <c r="ADB13" s="157"/>
      <c r="ADC13" s="157"/>
      <c r="ADD13" s="157"/>
      <c r="ADE13" s="157"/>
      <c r="ADF13" s="157"/>
      <c r="ADG13" s="157"/>
      <c r="ADH13" s="157"/>
      <c r="ADI13" s="157"/>
      <c r="ADJ13" s="157"/>
      <c r="ADK13" s="157"/>
      <c r="ADL13" s="157"/>
      <c r="ADM13" s="157"/>
      <c r="ADN13" s="157"/>
      <c r="ADO13" s="157"/>
      <c r="ADP13" s="157"/>
      <c r="ADQ13" s="157"/>
      <c r="ADR13" s="157"/>
      <c r="ADS13" s="157"/>
      <c r="ADT13" s="157"/>
      <c r="ADU13" s="157"/>
      <c r="ADV13" s="157"/>
      <c r="ADW13" s="157"/>
      <c r="ADX13" s="157"/>
      <c r="ADY13" s="157"/>
      <c r="ADZ13" s="157"/>
      <c r="AEA13" s="157"/>
      <c r="AEB13" s="157"/>
      <c r="AEC13" s="157"/>
      <c r="AED13" s="157"/>
      <c r="AEE13" s="157"/>
      <c r="AEF13" s="157"/>
      <c r="AEG13" s="157"/>
      <c r="AEH13" s="157"/>
      <c r="AEI13" s="157"/>
      <c r="AEJ13" s="157"/>
      <c r="AEK13" s="157"/>
      <c r="AEL13" s="157"/>
      <c r="AEM13" s="157"/>
      <c r="AEN13" s="157"/>
      <c r="AEO13" s="157"/>
      <c r="AEP13" s="157"/>
      <c r="AEQ13" s="157"/>
      <c r="AER13" s="157"/>
      <c r="AES13" s="157"/>
      <c r="AET13" s="157"/>
      <c r="AEU13" s="157"/>
      <c r="AEV13" s="157"/>
      <c r="AEW13" s="157"/>
      <c r="AEX13" s="157"/>
      <c r="AEY13" s="157"/>
      <c r="AEZ13" s="157"/>
      <c r="AFA13" s="157"/>
      <c r="AFB13" s="157"/>
      <c r="AFC13" s="157"/>
      <c r="AFD13" s="157"/>
      <c r="AFE13" s="157"/>
      <c r="AFF13" s="157"/>
      <c r="AFG13" s="157"/>
      <c r="AFH13" s="157"/>
      <c r="AFI13" s="157"/>
      <c r="AFJ13" s="157"/>
      <c r="AFK13" s="157"/>
      <c r="AFL13" s="157"/>
      <c r="AFM13" s="157"/>
      <c r="AFN13" s="157"/>
      <c r="AFO13" s="157"/>
      <c r="AFP13" s="157"/>
      <c r="AFQ13" s="157"/>
      <c r="AFR13" s="157"/>
      <c r="AFS13" s="157"/>
      <c r="AFT13" s="157"/>
      <c r="AFU13" s="157"/>
      <c r="AFV13" s="157"/>
      <c r="AFW13" s="157"/>
      <c r="AFX13" s="157"/>
      <c r="AFY13" s="157"/>
      <c r="AFZ13" s="157"/>
      <c r="AGA13" s="157"/>
      <c r="AGB13" s="157"/>
      <c r="AGC13" s="157"/>
      <c r="AGD13" s="157"/>
      <c r="AGE13" s="157"/>
      <c r="AGF13" s="157"/>
      <c r="AGG13" s="157"/>
      <c r="AGH13" s="157"/>
      <c r="AGI13" s="157"/>
      <c r="AGJ13" s="157"/>
      <c r="AGK13" s="157"/>
      <c r="AGL13" s="157"/>
      <c r="AGM13" s="157"/>
      <c r="AGN13" s="157"/>
      <c r="AGO13" s="157"/>
      <c r="AGP13" s="157"/>
      <c r="AGQ13" s="157"/>
      <c r="AGR13" s="157"/>
      <c r="AGS13" s="157"/>
      <c r="AGT13" s="157"/>
      <c r="AGU13" s="157"/>
      <c r="AGV13" s="157"/>
      <c r="AGW13" s="157"/>
      <c r="AGX13" s="157"/>
      <c r="AGY13" s="157"/>
      <c r="AGZ13" s="157"/>
      <c r="AHA13" s="157"/>
      <c r="AHB13" s="157"/>
      <c r="AHC13" s="157"/>
      <c r="AHD13" s="157"/>
      <c r="AHE13" s="157"/>
      <c r="AHF13" s="157"/>
      <c r="AHG13" s="157"/>
      <c r="AHH13" s="157"/>
    </row>
    <row r="14" spans="1:892" s="149" customFormat="1" ht="15.75" customHeight="1" x14ac:dyDescent="0.25">
      <c r="A14" s="156" t="s">
        <v>1152</v>
      </c>
      <c r="B14" s="332">
        <v>43222</v>
      </c>
      <c r="C14" s="331" t="s">
        <v>169</v>
      </c>
      <c r="D14" s="339" t="s">
        <v>1085</v>
      </c>
      <c r="E14" s="151"/>
      <c r="F14" s="333">
        <v>29000</v>
      </c>
      <c r="G14" s="335">
        <f t="shared" si="0"/>
        <v>3482806</v>
      </c>
      <c r="H14" s="331" t="s">
        <v>164</v>
      </c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  <c r="IK14" s="157"/>
      <c r="IL14" s="157"/>
      <c r="IM14" s="157"/>
      <c r="IN14" s="157"/>
      <c r="IO14" s="157"/>
      <c r="IP14" s="157"/>
      <c r="IQ14" s="157"/>
      <c r="IR14" s="157"/>
      <c r="IS14" s="157"/>
      <c r="IT14" s="157"/>
      <c r="IU14" s="157"/>
      <c r="IV14" s="157"/>
      <c r="IW14" s="157"/>
      <c r="IX14" s="157"/>
      <c r="IY14" s="157"/>
      <c r="IZ14" s="157"/>
      <c r="JA14" s="157"/>
      <c r="JB14" s="157"/>
      <c r="JC14" s="157"/>
      <c r="JD14" s="157"/>
      <c r="JE14" s="157"/>
      <c r="JF14" s="157"/>
      <c r="JG14" s="157"/>
      <c r="JH14" s="157"/>
      <c r="JI14" s="157"/>
      <c r="JJ14" s="157"/>
      <c r="JK14" s="157"/>
      <c r="JL14" s="157"/>
      <c r="JM14" s="157"/>
      <c r="JN14" s="157"/>
      <c r="JO14" s="157"/>
      <c r="JP14" s="157"/>
      <c r="JQ14" s="157"/>
      <c r="JR14" s="157"/>
      <c r="JS14" s="157"/>
      <c r="JT14" s="157"/>
      <c r="JU14" s="157"/>
      <c r="JV14" s="157"/>
      <c r="JW14" s="157"/>
      <c r="JX14" s="157"/>
      <c r="JY14" s="157"/>
      <c r="JZ14" s="157"/>
      <c r="KA14" s="157"/>
      <c r="KB14" s="157"/>
      <c r="KC14" s="157"/>
      <c r="KD14" s="157"/>
      <c r="KE14" s="157"/>
      <c r="KF14" s="157"/>
      <c r="KG14" s="157"/>
      <c r="KH14" s="157"/>
      <c r="KI14" s="157"/>
      <c r="KJ14" s="157"/>
      <c r="KK14" s="157"/>
      <c r="KL14" s="157"/>
      <c r="KM14" s="157"/>
      <c r="KN14" s="157"/>
      <c r="KO14" s="157"/>
      <c r="KP14" s="157"/>
      <c r="KQ14" s="157"/>
      <c r="KR14" s="157"/>
      <c r="KS14" s="157"/>
      <c r="KT14" s="157"/>
      <c r="KU14" s="157"/>
      <c r="KV14" s="157"/>
      <c r="KW14" s="157"/>
      <c r="KX14" s="157"/>
      <c r="KY14" s="157"/>
      <c r="KZ14" s="157"/>
      <c r="LA14" s="157"/>
      <c r="LB14" s="157"/>
      <c r="LC14" s="157"/>
      <c r="LD14" s="157"/>
      <c r="LE14" s="157"/>
      <c r="LF14" s="157"/>
      <c r="LG14" s="157"/>
      <c r="LH14" s="157"/>
      <c r="LI14" s="157"/>
      <c r="LJ14" s="157"/>
      <c r="LK14" s="157"/>
      <c r="LL14" s="157"/>
      <c r="LM14" s="157"/>
      <c r="LN14" s="157"/>
      <c r="LO14" s="157"/>
      <c r="LP14" s="157"/>
      <c r="LQ14" s="157"/>
      <c r="LR14" s="157"/>
      <c r="LS14" s="157"/>
      <c r="LT14" s="157"/>
      <c r="LU14" s="157"/>
      <c r="LV14" s="157"/>
      <c r="LW14" s="157"/>
      <c r="LX14" s="157"/>
      <c r="LY14" s="157"/>
      <c r="LZ14" s="157"/>
      <c r="MA14" s="157"/>
      <c r="MB14" s="157"/>
      <c r="MC14" s="157"/>
      <c r="MD14" s="157"/>
      <c r="ME14" s="157"/>
      <c r="MF14" s="157"/>
      <c r="MG14" s="157"/>
      <c r="MH14" s="157"/>
      <c r="MI14" s="157"/>
      <c r="MJ14" s="157"/>
      <c r="MK14" s="157"/>
      <c r="ML14" s="157"/>
      <c r="MM14" s="157"/>
      <c r="MN14" s="157"/>
      <c r="MO14" s="157"/>
      <c r="MP14" s="157"/>
      <c r="MQ14" s="157"/>
      <c r="MR14" s="157"/>
      <c r="MS14" s="157"/>
      <c r="MT14" s="157"/>
      <c r="MU14" s="157"/>
      <c r="MV14" s="157"/>
      <c r="MW14" s="157"/>
      <c r="MX14" s="157"/>
      <c r="MY14" s="157"/>
      <c r="MZ14" s="157"/>
      <c r="NA14" s="157"/>
      <c r="NB14" s="157"/>
      <c r="NC14" s="157"/>
      <c r="ND14" s="157"/>
      <c r="NE14" s="157"/>
      <c r="NF14" s="157"/>
      <c r="NG14" s="157"/>
      <c r="NH14" s="157"/>
      <c r="NI14" s="157"/>
      <c r="NJ14" s="157"/>
      <c r="NK14" s="157"/>
      <c r="NL14" s="157"/>
      <c r="NM14" s="157"/>
      <c r="NN14" s="157"/>
      <c r="NO14" s="157"/>
      <c r="NP14" s="157"/>
      <c r="NQ14" s="157"/>
      <c r="NR14" s="157"/>
      <c r="NS14" s="157"/>
      <c r="NT14" s="157"/>
      <c r="NU14" s="157"/>
      <c r="NV14" s="157"/>
      <c r="NW14" s="157"/>
      <c r="NX14" s="157"/>
      <c r="NY14" s="157"/>
      <c r="NZ14" s="157"/>
      <c r="OA14" s="157"/>
      <c r="OB14" s="157"/>
      <c r="OC14" s="157"/>
      <c r="OD14" s="157"/>
      <c r="OE14" s="157"/>
      <c r="OF14" s="157"/>
      <c r="OG14" s="157"/>
      <c r="OH14" s="157"/>
      <c r="OI14" s="157"/>
      <c r="OJ14" s="157"/>
      <c r="OK14" s="157"/>
      <c r="OL14" s="157"/>
      <c r="OM14" s="157"/>
      <c r="ON14" s="157"/>
      <c r="OO14" s="157"/>
      <c r="OP14" s="157"/>
      <c r="OQ14" s="157"/>
      <c r="OR14" s="157"/>
      <c r="OS14" s="157"/>
      <c r="OT14" s="157"/>
      <c r="OU14" s="157"/>
      <c r="OV14" s="157"/>
      <c r="OW14" s="157"/>
      <c r="OX14" s="157"/>
      <c r="OY14" s="157"/>
      <c r="OZ14" s="157"/>
      <c r="PA14" s="157"/>
      <c r="PB14" s="157"/>
      <c r="PC14" s="157"/>
      <c r="PD14" s="157"/>
      <c r="PE14" s="157"/>
      <c r="PF14" s="157"/>
      <c r="PG14" s="157"/>
      <c r="PH14" s="157"/>
      <c r="PI14" s="157"/>
      <c r="PJ14" s="157"/>
      <c r="PK14" s="157"/>
      <c r="PL14" s="157"/>
      <c r="PM14" s="157"/>
      <c r="PN14" s="157"/>
      <c r="PO14" s="157"/>
      <c r="PP14" s="157"/>
      <c r="PQ14" s="157"/>
      <c r="PR14" s="157"/>
      <c r="PS14" s="157"/>
      <c r="PT14" s="157"/>
      <c r="PU14" s="157"/>
      <c r="PV14" s="157"/>
      <c r="PW14" s="157"/>
      <c r="PX14" s="157"/>
      <c r="PY14" s="157"/>
      <c r="PZ14" s="157"/>
      <c r="QA14" s="157"/>
      <c r="QB14" s="157"/>
      <c r="QC14" s="157"/>
      <c r="QD14" s="157"/>
      <c r="QE14" s="157"/>
      <c r="QF14" s="157"/>
      <c r="QG14" s="157"/>
      <c r="QH14" s="157"/>
      <c r="QI14" s="157"/>
      <c r="QJ14" s="157"/>
      <c r="QK14" s="157"/>
      <c r="QL14" s="157"/>
      <c r="QM14" s="157"/>
      <c r="QN14" s="157"/>
      <c r="QO14" s="157"/>
      <c r="QP14" s="157"/>
      <c r="QQ14" s="157"/>
      <c r="QR14" s="157"/>
      <c r="QS14" s="157"/>
      <c r="QT14" s="157"/>
      <c r="QU14" s="157"/>
      <c r="QV14" s="157"/>
      <c r="QW14" s="157"/>
      <c r="QX14" s="157"/>
      <c r="QY14" s="157"/>
      <c r="QZ14" s="157"/>
      <c r="RA14" s="157"/>
      <c r="RB14" s="157"/>
      <c r="RC14" s="157"/>
      <c r="RD14" s="157"/>
      <c r="RE14" s="157"/>
      <c r="RF14" s="157"/>
      <c r="RG14" s="157"/>
      <c r="RH14" s="157"/>
      <c r="RI14" s="157"/>
      <c r="RJ14" s="157"/>
      <c r="RK14" s="157"/>
      <c r="RL14" s="157"/>
      <c r="RM14" s="157"/>
      <c r="RN14" s="157"/>
      <c r="RO14" s="157"/>
      <c r="RP14" s="157"/>
      <c r="RQ14" s="157"/>
      <c r="RR14" s="157"/>
      <c r="RS14" s="157"/>
      <c r="RT14" s="157"/>
      <c r="RU14" s="157"/>
      <c r="RV14" s="157"/>
      <c r="RW14" s="157"/>
      <c r="RX14" s="157"/>
      <c r="RY14" s="157"/>
      <c r="RZ14" s="157"/>
      <c r="SA14" s="157"/>
      <c r="SB14" s="157"/>
      <c r="SC14" s="157"/>
      <c r="SD14" s="157"/>
      <c r="SE14" s="157"/>
      <c r="SF14" s="157"/>
      <c r="SG14" s="157"/>
      <c r="SH14" s="157"/>
      <c r="SI14" s="157"/>
      <c r="SJ14" s="157"/>
      <c r="SK14" s="157"/>
      <c r="SL14" s="157"/>
      <c r="SM14" s="157"/>
      <c r="SN14" s="157"/>
      <c r="SO14" s="157"/>
      <c r="SP14" s="157"/>
      <c r="SQ14" s="157"/>
      <c r="SR14" s="157"/>
      <c r="SS14" s="157"/>
      <c r="ST14" s="157"/>
      <c r="SU14" s="157"/>
      <c r="SV14" s="157"/>
      <c r="SW14" s="157"/>
      <c r="SX14" s="157"/>
      <c r="SY14" s="157"/>
      <c r="SZ14" s="157"/>
      <c r="TA14" s="157"/>
      <c r="TB14" s="157"/>
      <c r="TC14" s="157"/>
      <c r="TD14" s="157"/>
      <c r="TE14" s="157"/>
      <c r="TF14" s="157"/>
      <c r="TG14" s="157"/>
      <c r="TH14" s="157"/>
      <c r="TI14" s="157"/>
      <c r="TJ14" s="157"/>
      <c r="TK14" s="157"/>
      <c r="TL14" s="157"/>
      <c r="TM14" s="157"/>
      <c r="TN14" s="157"/>
      <c r="TO14" s="157"/>
      <c r="TP14" s="157"/>
      <c r="TQ14" s="157"/>
      <c r="TR14" s="157"/>
      <c r="TS14" s="157"/>
      <c r="TT14" s="157"/>
      <c r="TU14" s="157"/>
      <c r="TV14" s="157"/>
      <c r="TW14" s="157"/>
      <c r="TX14" s="157"/>
      <c r="TY14" s="157"/>
      <c r="TZ14" s="157"/>
      <c r="UA14" s="157"/>
      <c r="UB14" s="157"/>
      <c r="UC14" s="157"/>
      <c r="UD14" s="157"/>
      <c r="UE14" s="157"/>
      <c r="UF14" s="157"/>
      <c r="UG14" s="157"/>
      <c r="UH14" s="157"/>
      <c r="UI14" s="157"/>
      <c r="UJ14" s="157"/>
      <c r="UK14" s="157"/>
      <c r="UL14" s="157"/>
      <c r="UM14" s="157"/>
      <c r="UN14" s="157"/>
      <c r="UO14" s="157"/>
      <c r="UP14" s="157"/>
      <c r="UQ14" s="157"/>
      <c r="UR14" s="157"/>
      <c r="US14" s="157"/>
      <c r="UT14" s="157"/>
      <c r="UU14" s="157"/>
      <c r="UV14" s="157"/>
      <c r="UW14" s="157"/>
      <c r="UX14" s="157"/>
      <c r="UY14" s="157"/>
      <c r="UZ14" s="157"/>
      <c r="VA14" s="157"/>
      <c r="VB14" s="157"/>
      <c r="VC14" s="157"/>
      <c r="VD14" s="157"/>
      <c r="VE14" s="157"/>
      <c r="VF14" s="157"/>
      <c r="VG14" s="157"/>
      <c r="VH14" s="157"/>
      <c r="VI14" s="157"/>
      <c r="VJ14" s="157"/>
      <c r="VK14" s="157"/>
      <c r="VL14" s="157"/>
      <c r="VM14" s="157"/>
      <c r="VN14" s="157"/>
      <c r="VO14" s="157"/>
      <c r="VP14" s="157"/>
      <c r="VQ14" s="157"/>
      <c r="VR14" s="157"/>
      <c r="VS14" s="157"/>
      <c r="VT14" s="157"/>
      <c r="VU14" s="157"/>
      <c r="VV14" s="157"/>
      <c r="VW14" s="157"/>
      <c r="VX14" s="157"/>
      <c r="VY14" s="157"/>
      <c r="VZ14" s="157"/>
      <c r="WA14" s="157"/>
      <c r="WB14" s="157"/>
      <c r="WC14" s="157"/>
      <c r="WD14" s="157"/>
      <c r="WE14" s="157"/>
      <c r="WF14" s="157"/>
      <c r="WG14" s="157"/>
      <c r="WH14" s="157"/>
      <c r="WI14" s="157"/>
      <c r="WJ14" s="157"/>
      <c r="WK14" s="157"/>
      <c r="WL14" s="157"/>
      <c r="WM14" s="157"/>
      <c r="WN14" s="157"/>
      <c r="WO14" s="157"/>
      <c r="WP14" s="157"/>
      <c r="WQ14" s="157"/>
      <c r="WR14" s="157"/>
      <c r="WS14" s="157"/>
      <c r="WT14" s="157"/>
      <c r="WU14" s="157"/>
      <c r="WV14" s="157"/>
      <c r="WW14" s="157"/>
      <c r="WX14" s="157"/>
      <c r="WY14" s="157"/>
      <c r="WZ14" s="157"/>
      <c r="XA14" s="157"/>
      <c r="XB14" s="157"/>
      <c r="XC14" s="157"/>
      <c r="XD14" s="157"/>
      <c r="XE14" s="157"/>
      <c r="XF14" s="157"/>
      <c r="XG14" s="157"/>
      <c r="XH14" s="157"/>
      <c r="XI14" s="157"/>
      <c r="XJ14" s="157"/>
      <c r="XK14" s="157"/>
      <c r="XL14" s="157"/>
      <c r="XM14" s="157"/>
      <c r="XN14" s="157"/>
      <c r="XO14" s="157"/>
      <c r="XP14" s="157"/>
      <c r="XQ14" s="157"/>
      <c r="XR14" s="157"/>
      <c r="XS14" s="157"/>
      <c r="XT14" s="157"/>
      <c r="XU14" s="157"/>
      <c r="XV14" s="157"/>
      <c r="XW14" s="157"/>
      <c r="XX14" s="157"/>
      <c r="XY14" s="157"/>
      <c r="XZ14" s="157"/>
      <c r="YA14" s="157"/>
      <c r="YB14" s="157"/>
      <c r="YC14" s="157"/>
      <c r="YD14" s="157"/>
      <c r="YE14" s="157"/>
      <c r="YF14" s="157"/>
      <c r="YG14" s="157"/>
      <c r="YH14" s="157"/>
      <c r="YI14" s="157"/>
      <c r="YJ14" s="157"/>
      <c r="YK14" s="157"/>
      <c r="YL14" s="157"/>
      <c r="YM14" s="157"/>
      <c r="YN14" s="157"/>
      <c r="YO14" s="157"/>
      <c r="YP14" s="157"/>
      <c r="YQ14" s="157"/>
      <c r="YR14" s="157"/>
      <c r="YS14" s="157"/>
      <c r="YT14" s="157"/>
      <c r="YU14" s="157"/>
      <c r="YV14" s="157"/>
      <c r="YW14" s="157"/>
      <c r="YX14" s="157"/>
      <c r="YY14" s="157"/>
      <c r="YZ14" s="157"/>
      <c r="ZA14" s="157"/>
      <c r="ZB14" s="157"/>
      <c r="ZC14" s="157"/>
      <c r="ZD14" s="157"/>
      <c r="ZE14" s="157"/>
      <c r="ZF14" s="157"/>
      <c r="ZG14" s="157"/>
      <c r="ZH14" s="157"/>
      <c r="ZI14" s="157"/>
      <c r="ZJ14" s="157"/>
      <c r="ZK14" s="157"/>
      <c r="ZL14" s="157"/>
      <c r="ZM14" s="157"/>
      <c r="ZN14" s="157"/>
      <c r="ZO14" s="157"/>
      <c r="ZP14" s="157"/>
      <c r="ZQ14" s="157"/>
      <c r="ZR14" s="157"/>
      <c r="ZS14" s="157"/>
      <c r="ZT14" s="157"/>
      <c r="ZU14" s="157"/>
      <c r="ZV14" s="157"/>
      <c r="ZW14" s="157"/>
      <c r="ZX14" s="157"/>
      <c r="ZY14" s="157"/>
      <c r="ZZ14" s="157"/>
      <c r="AAA14" s="157"/>
      <c r="AAB14" s="157"/>
      <c r="AAC14" s="157"/>
      <c r="AAD14" s="157"/>
      <c r="AAE14" s="157"/>
      <c r="AAF14" s="157"/>
      <c r="AAG14" s="157"/>
      <c r="AAH14" s="157"/>
      <c r="AAI14" s="157"/>
      <c r="AAJ14" s="157"/>
      <c r="AAK14" s="157"/>
      <c r="AAL14" s="157"/>
      <c r="AAM14" s="157"/>
      <c r="AAN14" s="157"/>
      <c r="AAO14" s="157"/>
      <c r="AAP14" s="157"/>
      <c r="AAQ14" s="157"/>
      <c r="AAR14" s="157"/>
      <c r="AAS14" s="157"/>
      <c r="AAT14" s="157"/>
      <c r="AAU14" s="157"/>
      <c r="AAV14" s="157"/>
      <c r="AAW14" s="157"/>
      <c r="AAX14" s="157"/>
      <c r="AAY14" s="157"/>
      <c r="AAZ14" s="157"/>
      <c r="ABA14" s="157"/>
      <c r="ABB14" s="157"/>
      <c r="ABC14" s="157"/>
      <c r="ABD14" s="157"/>
      <c r="ABE14" s="157"/>
      <c r="ABF14" s="157"/>
      <c r="ABG14" s="157"/>
      <c r="ABH14" s="157"/>
      <c r="ABI14" s="157"/>
      <c r="ABJ14" s="157"/>
      <c r="ABK14" s="157"/>
      <c r="ABL14" s="157"/>
      <c r="ABM14" s="157"/>
      <c r="ABN14" s="157"/>
      <c r="ABO14" s="157"/>
      <c r="ABP14" s="157"/>
      <c r="ABQ14" s="157"/>
      <c r="ABR14" s="157"/>
      <c r="ABS14" s="157"/>
      <c r="ABT14" s="157"/>
      <c r="ABU14" s="157"/>
      <c r="ABV14" s="157"/>
      <c r="ABW14" s="157"/>
      <c r="ABX14" s="157"/>
      <c r="ABY14" s="157"/>
      <c r="ABZ14" s="157"/>
      <c r="ACA14" s="157"/>
      <c r="ACB14" s="157"/>
      <c r="ACC14" s="157"/>
      <c r="ACD14" s="157"/>
      <c r="ACE14" s="157"/>
      <c r="ACF14" s="157"/>
      <c r="ACG14" s="157"/>
      <c r="ACH14" s="157"/>
      <c r="ACI14" s="157"/>
      <c r="ACJ14" s="157"/>
      <c r="ACK14" s="157"/>
      <c r="ACL14" s="157"/>
      <c r="ACM14" s="157"/>
      <c r="ACN14" s="157"/>
      <c r="ACO14" s="157"/>
      <c r="ACP14" s="157"/>
      <c r="ACQ14" s="157"/>
      <c r="ACR14" s="157"/>
      <c r="ACS14" s="157"/>
      <c r="ACT14" s="157"/>
      <c r="ACU14" s="157"/>
      <c r="ACV14" s="157"/>
      <c r="ACW14" s="157"/>
      <c r="ACX14" s="157"/>
      <c r="ACY14" s="157"/>
      <c r="ACZ14" s="157"/>
      <c r="ADA14" s="157"/>
      <c r="ADB14" s="157"/>
      <c r="ADC14" s="157"/>
      <c r="ADD14" s="157"/>
      <c r="ADE14" s="157"/>
      <c r="ADF14" s="157"/>
      <c r="ADG14" s="157"/>
      <c r="ADH14" s="157"/>
      <c r="ADI14" s="157"/>
      <c r="ADJ14" s="157"/>
      <c r="ADK14" s="157"/>
      <c r="ADL14" s="157"/>
      <c r="ADM14" s="157"/>
      <c r="ADN14" s="157"/>
      <c r="ADO14" s="157"/>
      <c r="ADP14" s="157"/>
      <c r="ADQ14" s="157"/>
      <c r="ADR14" s="157"/>
      <c r="ADS14" s="157"/>
      <c r="ADT14" s="157"/>
      <c r="ADU14" s="157"/>
      <c r="ADV14" s="157"/>
      <c r="ADW14" s="157"/>
      <c r="ADX14" s="157"/>
      <c r="ADY14" s="157"/>
      <c r="ADZ14" s="157"/>
      <c r="AEA14" s="157"/>
      <c r="AEB14" s="157"/>
      <c r="AEC14" s="157"/>
      <c r="AED14" s="157"/>
      <c r="AEE14" s="157"/>
      <c r="AEF14" s="157"/>
      <c r="AEG14" s="157"/>
      <c r="AEH14" s="157"/>
      <c r="AEI14" s="157"/>
      <c r="AEJ14" s="157"/>
      <c r="AEK14" s="157"/>
      <c r="AEL14" s="157"/>
      <c r="AEM14" s="157"/>
      <c r="AEN14" s="157"/>
      <c r="AEO14" s="157"/>
      <c r="AEP14" s="157"/>
      <c r="AEQ14" s="157"/>
      <c r="AER14" s="157"/>
      <c r="AES14" s="157"/>
      <c r="AET14" s="157"/>
      <c r="AEU14" s="157"/>
      <c r="AEV14" s="157"/>
      <c r="AEW14" s="157"/>
      <c r="AEX14" s="157"/>
      <c r="AEY14" s="157"/>
      <c r="AEZ14" s="157"/>
      <c r="AFA14" s="157"/>
      <c r="AFB14" s="157"/>
      <c r="AFC14" s="157"/>
      <c r="AFD14" s="157"/>
      <c r="AFE14" s="157"/>
      <c r="AFF14" s="157"/>
      <c r="AFG14" s="157"/>
      <c r="AFH14" s="157"/>
      <c r="AFI14" s="157"/>
      <c r="AFJ14" s="157"/>
      <c r="AFK14" s="157"/>
      <c r="AFL14" s="157"/>
      <c r="AFM14" s="157"/>
      <c r="AFN14" s="157"/>
      <c r="AFO14" s="157"/>
      <c r="AFP14" s="157"/>
      <c r="AFQ14" s="157"/>
      <c r="AFR14" s="157"/>
      <c r="AFS14" s="157"/>
      <c r="AFT14" s="157"/>
      <c r="AFU14" s="157"/>
      <c r="AFV14" s="157"/>
      <c r="AFW14" s="157"/>
      <c r="AFX14" s="157"/>
      <c r="AFY14" s="157"/>
      <c r="AFZ14" s="157"/>
      <c r="AGA14" s="157"/>
      <c r="AGB14" s="157"/>
      <c r="AGC14" s="157"/>
      <c r="AGD14" s="157"/>
      <c r="AGE14" s="157"/>
      <c r="AGF14" s="157"/>
      <c r="AGG14" s="157"/>
      <c r="AGH14" s="157"/>
      <c r="AGI14" s="157"/>
      <c r="AGJ14" s="157"/>
      <c r="AGK14" s="157"/>
      <c r="AGL14" s="157"/>
      <c r="AGM14" s="157"/>
      <c r="AGN14" s="157"/>
      <c r="AGO14" s="157"/>
      <c r="AGP14" s="157"/>
      <c r="AGQ14" s="157"/>
      <c r="AGR14" s="157"/>
      <c r="AGS14" s="157"/>
      <c r="AGT14" s="157"/>
      <c r="AGU14" s="157"/>
      <c r="AGV14" s="157"/>
      <c r="AGW14" s="157"/>
      <c r="AGX14" s="157"/>
      <c r="AGY14" s="157"/>
      <c r="AGZ14" s="157"/>
      <c r="AHA14" s="157"/>
      <c r="AHB14" s="157"/>
      <c r="AHC14" s="157"/>
      <c r="AHD14" s="157"/>
      <c r="AHE14" s="157"/>
      <c r="AHF14" s="157"/>
      <c r="AHG14" s="157"/>
      <c r="AHH14" s="157"/>
    </row>
    <row r="15" spans="1:892" s="149" customFormat="1" ht="15.75" customHeight="1" x14ac:dyDescent="0.25">
      <c r="A15" s="156" t="s">
        <v>1153</v>
      </c>
      <c r="B15" s="332">
        <v>43223</v>
      </c>
      <c r="C15" s="331" t="s">
        <v>169</v>
      </c>
      <c r="D15" s="339" t="s">
        <v>1082</v>
      </c>
      <c r="E15" s="151"/>
      <c r="F15" s="333">
        <v>9661</v>
      </c>
      <c r="G15" s="335">
        <f t="shared" si="0"/>
        <v>3473145</v>
      </c>
      <c r="H15" s="331" t="s">
        <v>164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  <c r="II15" s="157"/>
      <c r="IJ15" s="157"/>
      <c r="IK15" s="157"/>
      <c r="IL15" s="157"/>
      <c r="IM15" s="157"/>
      <c r="IN15" s="157"/>
      <c r="IO15" s="157"/>
      <c r="IP15" s="157"/>
      <c r="IQ15" s="157"/>
      <c r="IR15" s="157"/>
      <c r="IS15" s="157"/>
      <c r="IT15" s="157"/>
      <c r="IU15" s="157"/>
      <c r="IV15" s="157"/>
      <c r="IW15" s="157"/>
      <c r="IX15" s="157"/>
      <c r="IY15" s="157"/>
      <c r="IZ15" s="157"/>
      <c r="JA15" s="157"/>
      <c r="JB15" s="157"/>
      <c r="JC15" s="157"/>
      <c r="JD15" s="157"/>
      <c r="JE15" s="157"/>
      <c r="JF15" s="157"/>
      <c r="JG15" s="157"/>
      <c r="JH15" s="157"/>
      <c r="JI15" s="157"/>
      <c r="JJ15" s="157"/>
      <c r="JK15" s="157"/>
      <c r="JL15" s="157"/>
      <c r="JM15" s="157"/>
      <c r="JN15" s="157"/>
      <c r="JO15" s="157"/>
      <c r="JP15" s="157"/>
      <c r="JQ15" s="157"/>
      <c r="JR15" s="157"/>
      <c r="JS15" s="157"/>
      <c r="JT15" s="157"/>
      <c r="JU15" s="157"/>
      <c r="JV15" s="157"/>
      <c r="JW15" s="157"/>
      <c r="JX15" s="157"/>
      <c r="JY15" s="157"/>
      <c r="JZ15" s="157"/>
      <c r="KA15" s="157"/>
      <c r="KB15" s="157"/>
      <c r="KC15" s="157"/>
      <c r="KD15" s="157"/>
      <c r="KE15" s="157"/>
      <c r="KF15" s="157"/>
      <c r="KG15" s="157"/>
      <c r="KH15" s="157"/>
      <c r="KI15" s="157"/>
      <c r="KJ15" s="157"/>
      <c r="KK15" s="157"/>
      <c r="KL15" s="157"/>
      <c r="KM15" s="157"/>
      <c r="KN15" s="157"/>
      <c r="KO15" s="157"/>
      <c r="KP15" s="157"/>
      <c r="KQ15" s="157"/>
      <c r="KR15" s="157"/>
      <c r="KS15" s="157"/>
      <c r="KT15" s="157"/>
      <c r="KU15" s="157"/>
      <c r="KV15" s="157"/>
      <c r="KW15" s="157"/>
      <c r="KX15" s="157"/>
      <c r="KY15" s="157"/>
      <c r="KZ15" s="157"/>
      <c r="LA15" s="157"/>
      <c r="LB15" s="157"/>
      <c r="LC15" s="157"/>
      <c r="LD15" s="157"/>
      <c r="LE15" s="157"/>
      <c r="LF15" s="157"/>
      <c r="LG15" s="157"/>
      <c r="LH15" s="157"/>
      <c r="LI15" s="157"/>
      <c r="LJ15" s="157"/>
      <c r="LK15" s="157"/>
      <c r="LL15" s="157"/>
      <c r="LM15" s="157"/>
      <c r="LN15" s="157"/>
      <c r="LO15" s="157"/>
      <c r="LP15" s="157"/>
      <c r="LQ15" s="157"/>
      <c r="LR15" s="157"/>
      <c r="LS15" s="157"/>
      <c r="LT15" s="157"/>
      <c r="LU15" s="157"/>
      <c r="LV15" s="157"/>
      <c r="LW15" s="157"/>
      <c r="LX15" s="157"/>
      <c r="LY15" s="157"/>
      <c r="LZ15" s="157"/>
      <c r="MA15" s="157"/>
      <c r="MB15" s="157"/>
      <c r="MC15" s="157"/>
      <c r="MD15" s="157"/>
      <c r="ME15" s="157"/>
      <c r="MF15" s="157"/>
      <c r="MG15" s="157"/>
      <c r="MH15" s="157"/>
      <c r="MI15" s="157"/>
      <c r="MJ15" s="157"/>
      <c r="MK15" s="157"/>
      <c r="ML15" s="157"/>
      <c r="MM15" s="157"/>
      <c r="MN15" s="157"/>
      <c r="MO15" s="157"/>
      <c r="MP15" s="157"/>
      <c r="MQ15" s="157"/>
      <c r="MR15" s="157"/>
      <c r="MS15" s="157"/>
      <c r="MT15" s="157"/>
      <c r="MU15" s="157"/>
      <c r="MV15" s="157"/>
      <c r="MW15" s="157"/>
      <c r="MX15" s="157"/>
      <c r="MY15" s="157"/>
      <c r="MZ15" s="157"/>
      <c r="NA15" s="157"/>
      <c r="NB15" s="157"/>
      <c r="NC15" s="157"/>
      <c r="ND15" s="157"/>
      <c r="NE15" s="157"/>
      <c r="NF15" s="157"/>
      <c r="NG15" s="157"/>
      <c r="NH15" s="157"/>
      <c r="NI15" s="157"/>
      <c r="NJ15" s="157"/>
      <c r="NK15" s="157"/>
      <c r="NL15" s="157"/>
      <c r="NM15" s="157"/>
      <c r="NN15" s="157"/>
      <c r="NO15" s="157"/>
      <c r="NP15" s="157"/>
      <c r="NQ15" s="157"/>
      <c r="NR15" s="157"/>
      <c r="NS15" s="157"/>
      <c r="NT15" s="157"/>
      <c r="NU15" s="157"/>
      <c r="NV15" s="157"/>
      <c r="NW15" s="157"/>
      <c r="NX15" s="157"/>
      <c r="NY15" s="157"/>
      <c r="NZ15" s="157"/>
      <c r="OA15" s="157"/>
      <c r="OB15" s="157"/>
      <c r="OC15" s="157"/>
      <c r="OD15" s="157"/>
      <c r="OE15" s="157"/>
      <c r="OF15" s="157"/>
      <c r="OG15" s="157"/>
      <c r="OH15" s="157"/>
      <c r="OI15" s="157"/>
      <c r="OJ15" s="157"/>
      <c r="OK15" s="157"/>
      <c r="OL15" s="157"/>
      <c r="OM15" s="157"/>
      <c r="ON15" s="157"/>
      <c r="OO15" s="157"/>
      <c r="OP15" s="157"/>
      <c r="OQ15" s="157"/>
      <c r="OR15" s="157"/>
      <c r="OS15" s="157"/>
      <c r="OT15" s="157"/>
      <c r="OU15" s="157"/>
      <c r="OV15" s="157"/>
      <c r="OW15" s="157"/>
      <c r="OX15" s="157"/>
      <c r="OY15" s="157"/>
      <c r="OZ15" s="157"/>
      <c r="PA15" s="157"/>
      <c r="PB15" s="157"/>
      <c r="PC15" s="157"/>
      <c r="PD15" s="157"/>
      <c r="PE15" s="157"/>
      <c r="PF15" s="157"/>
      <c r="PG15" s="157"/>
      <c r="PH15" s="157"/>
      <c r="PI15" s="157"/>
      <c r="PJ15" s="157"/>
      <c r="PK15" s="157"/>
      <c r="PL15" s="157"/>
      <c r="PM15" s="157"/>
      <c r="PN15" s="157"/>
      <c r="PO15" s="157"/>
      <c r="PP15" s="157"/>
      <c r="PQ15" s="157"/>
      <c r="PR15" s="157"/>
      <c r="PS15" s="157"/>
      <c r="PT15" s="157"/>
      <c r="PU15" s="157"/>
      <c r="PV15" s="157"/>
      <c r="PW15" s="157"/>
      <c r="PX15" s="157"/>
      <c r="PY15" s="157"/>
      <c r="PZ15" s="157"/>
      <c r="QA15" s="157"/>
      <c r="QB15" s="157"/>
      <c r="QC15" s="157"/>
      <c r="QD15" s="157"/>
      <c r="QE15" s="157"/>
      <c r="QF15" s="157"/>
      <c r="QG15" s="157"/>
      <c r="QH15" s="157"/>
      <c r="QI15" s="157"/>
      <c r="QJ15" s="157"/>
      <c r="QK15" s="157"/>
      <c r="QL15" s="157"/>
      <c r="QM15" s="157"/>
      <c r="QN15" s="157"/>
      <c r="QO15" s="157"/>
      <c r="QP15" s="157"/>
      <c r="QQ15" s="157"/>
      <c r="QR15" s="157"/>
      <c r="QS15" s="157"/>
      <c r="QT15" s="157"/>
      <c r="QU15" s="157"/>
      <c r="QV15" s="157"/>
      <c r="QW15" s="157"/>
      <c r="QX15" s="157"/>
      <c r="QY15" s="157"/>
      <c r="QZ15" s="157"/>
      <c r="RA15" s="157"/>
      <c r="RB15" s="157"/>
      <c r="RC15" s="157"/>
      <c r="RD15" s="157"/>
      <c r="RE15" s="157"/>
      <c r="RF15" s="157"/>
      <c r="RG15" s="157"/>
      <c r="RH15" s="157"/>
      <c r="RI15" s="157"/>
      <c r="RJ15" s="157"/>
      <c r="RK15" s="157"/>
      <c r="RL15" s="157"/>
      <c r="RM15" s="157"/>
      <c r="RN15" s="157"/>
      <c r="RO15" s="157"/>
      <c r="RP15" s="157"/>
      <c r="RQ15" s="157"/>
      <c r="RR15" s="157"/>
      <c r="RS15" s="157"/>
      <c r="RT15" s="157"/>
      <c r="RU15" s="157"/>
      <c r="RV15" s="157"/>
      <c r="RW15" s="157"/>
      <c r="RX15" s="157"/>
      <c r="RY15" s="157"/>
      <c r="RZ15" s="157"/>
      <c r="SA15" s="157"/>
      <c r="SB15" s="157"/>
      <c r="SC15" s="157"/>
      <c r="SD15" s="157"/>
      <c r="SE15" s="157"/>
      <c r="SF15" s="157"/>
      <c r="SG15" s="157"/>
      <c r="SH15" s="157"/>
      <c r="SI15" s="157"/>
      <c r="SJ15" s="157"/>
      <c r="SK15" s="157"/>
      <c r="SL15" s="157"/>
      <c r="SM15" s="157"/>
      <c r="SN15" s="157"/>
      <c r="SO15" s="157"/>
      <c r="SP15" s="157"/>
      <c r="SQ15" s="157"/>
      <c r="SR15" s="157"/>
      <c r="SS15" s="157"/>
      <c r="ST15" s="157"/>
      <c r="SU15" s="157"/>
      <c r="SV15" s="157"/>
      <c r="SW15" s="157"/>
      <c r="SX15" s="157"/>
      <c r="SY15" s="157"/>
      <c r="SZ15" s="157"/>
      <c r="TA15" s="157"/>
      <c r="TB15" s="157"/>
      <c r="TC15" s="157"/>
      <c r="TD15" s="157"/>
      <c r="TE15" s="157"/>
      <c r="TF15" s="157"/>
      <c r="TG15" s="157"/>
      <c r="TH15" s="157"/>
      <c r="TI15" s="157"/>
      <c r="TJ15" s="157"/>
      <c r="TK15" s="157"/>
      <c r="TL15" s="157"/>
      <c r="TM15" s="157"/>
      <c r="TN15" s="157"/>
      <c r="TO15" s="157"/>
      <c r="TP15" s="157"/>
      <c r="TQ15" s="157"/>
      <c r="TR15" s="157"/>
      <c r="TS15" s="157"/>
      <c r="TT15" s="157"/>
      <c r="TU15" s="157"/>
      <c r="TV15" s="157"/>
      <c r="TW15" s="157"/>
      <c r="TX15" s="157"/>
      <c r="TY15" s="157"/>
      <c r="TZ15" s="157"/>
      <c r="UA15" s="157"/>
      <c r="UB15" s="157"/>
      <c r="UC15" s="157"/>
      <c r="UD15" s="157"/>
      <c r="UE15" s="157"/>
      <c r="UF15" s="157"/>
      <c r="UG15" s="157"/>
      <c r="UH15" s="157"/>
      <c r="UI15" s="157"/>
      <c r="UJ15" s="157"/>
      <c r="UK15" s="157"/>
      <c r="UL15" s="157"/>
      <c r="UM15" s="157"/>
      <c r="UN15" s="157"/>
      <c r="UO15" s="157"/>
      <c r="UP15" s="157"/>
      <c r="UQ15" s="157"/>
      <c r="UR15" s="157"/>
      <c r="US15" s="157"/>
      <c r="UT15" s="157"/>
      <c r="UU15" s="157"/>
      <c r="UV15" s="157"/>
      <c r="UW15" s="157"/>
      <c r="UX15" s="157"/>
      <c r="UY15" s="157"/>
      <c r="UZ15" s="157"/>
      <c r="VA15" s="157"/>
      <c r="VB15" s="157"/>
      <c r="VC15" s="157"/>
      <c r="VD15" s="157"/>
      <c r="VE15" s="157"/>
      <c r="VF15" s="157"/>
      <c r="VG15" s="157"/>
      <c r="VH15" s="157"/>
      <c r="VI15" s="157"/>
      <c r="VJ15" s="157"/>
      <c r="VK15" s="157"/>
      <c r="VL15" s="157"/>
      <c r="VM15" s="157"/>
      <c r="VN15" s="157"/>
      <c r="VO15" s="157"/>
      <c r="VP15" s="157"/>
      <c r="VQ15" s="157"/>
      <c r="VR15" s="157"/>
      <c r="VS15" s="157"/>
      <c r="VT15" s="157"/>
      <c r="VU15" s="157"/>
      <c r="VV15" s="157"/>
      <c r="VW15" s="157"/>
      <c r="VX15" s="157"/>
      <c r="VY15" s="157"/>
      <c r="VZ15" s="157"/>
      <c r="WA15" s="157"/>
      <c r="WB15" s="157"/>
      <c r="WC15" s="157"/>
      <c r="WD15" s="157"/>
      <c r="WE15" s="157"/>
      <c r="WF15" s="157"/>
      <c r="WG15" s="157"/>
      <c r="WH15" s="157"/>
      <c r="WI15" s="157"/>
      <c r="WJ15" s="157"/>
      <c r="WK15" s="157"/>
      <c r="WL15" s="157"/>
      <c r="WM15" s="157"/>
      <c r="WN15" s="157"/>
      <c r="WO15" s="157"/>
      <c r="WP15" s="157"/>
      <c r="WQ15" s="157"/>
      <c r="WR15" s="157"/>
      <c r="WS15" s="157"/>
      <c r="WT15" s="157"/>
      <c r="WU15" s="157"/>
      <c r="WV15" s="157"/>
      <c r="WW15" s="157"/>
      <c r="WX15" s="157"/>
      <c r="WY15" s="157"/>
      <c r="WZ15" s="157"/>
      <c r="XA15" s="157"/>
      <c r="XB15" s="157"/>
      <c r="XC15" s="157"/>
      <c r="XD15" s="157"/>
      <c r="XE15" s="157"/>
      <c r="XF15" s="157"/>
      <c r="XG15" s="157"/>
      <c r="XH15" s="157"/>
      <c r="XI15" s="157"/>
      <c r="XJ15" s="157"/>
      <c r="XK15" s="157"/>
      <c r="XL15" s="157"/>
      <c r="XM15" s="157"/>
      <c r="XN15" s="157"/>
      <c r="XO15" s="157"/>
      <c r="XP15" s="157"/>
      <c r="XQ15" s="157"/>
      <c r="XR15" s="157"/>
      <c r="XS15" s="157"/>
      <c r="XT15" s="157"/>
      <c r="XU15" s="157"/>
      <c r="XV15" s="157"/>
      <c r="XW15" s="157"/>
      <c r="XX15" s="157"/>
      <c r="XY15" s="157"/>
      <c r="XZ15" s="157"/>
      <c r="YA15" s="157"/>
      <c r="YB15" s="157"/>
      <c r="YC15" s="157"/>
      <c r="YD15" s="157"/>
      <c r="YE15" s="157"/>
      <c r="YF15" s="157"/>
      <c r="YG15" s="157"/>
      <c r="YH15" s="157"/>
      <c r="YI15" s="157"/>
      <c r="YJ15" s="157"/>
      <c r="YK15" s="157"/>
      <c r="YL15" s="157"/>
      <c r="YM15" s="157"/>
      <c r="YN15" s="157"/>
      <c r="YO15" s="157"/>
      <c r="YP15" s="157"/>
      <c r="YQ15" s="157"/>
      <c r="YR15" s="157"/>
      <c r="YS15" s="157"/>
      <c r="YT15" s="157"/>
      <c r="YU15" s="157"/>
      <c r="YV15" s="157"/>
      <c r="YW15" s="157"/>
      <c r="YX15" s="157"/>
      <c r="YY15" s="157"/>
      <c r="YZ15" s="157"/>
      <c r="ZA15" s="157"/>
      <c r="ZB15" s="157"/>
      <c r="ZC15" s="157"/>
      <c r="ZD15" s="157"/>
      <c r="ZE15" s="157"/>
      <c r="ZF15" s="157"/>
      <c r="ZG15" s="157"/>
      <c r="ZH15" s="157"/>
      <c r="ZI15" s="157"/>
      <c r="ZJ15" s="157"/>
      <c r="ZK15" s="157"/>
      <c r="ZL15" s="157"/>
      <c r="ZM15" s="157"/>
      <c r="ZN15" s="157"/>
      <c r="ZO15" s="157"/>
      <c r="ZP15" s="157"/>
      <c r="ZQ15" s="157"/>
      <c r="ZR15" s="157"/>
      <c r="ZS15" s="157"/>
      <c r="ZT15" s="157"/>
      <c r="ZU15" s="157"/>
      <c r="ZV15" s="157"/>
      <c r="ZW15" s="157"/>
      <c r="ZX15" s="157"/>
      <c r="ZY15" s="157"/>
      <c r="ZZ15" s="157"/>
      <c r="AAA15" s="157"/>
      <c r="AAB15" s="157"/>
      <c r="AAC15" s="157"/>
      <c r="AAD15" s="157"/>
      <c r="AAE15" s="157"/>
      <c r="AAF15" s="157"/>
      <c r="AAG15" s="157"/>
      <c r="AAH15" s="157"/>
      <c r="AAI15" s="157"/>
      <c r="AAJ15" s="157"/>
      <c r="AAK15" s="157"/>
      <c r="AAL15" s="157"/>
      <c r="AAM15" s="157"/>
      <c r="AAN15" s="157"/>
      <c r="AAO15" s="157"/>
      <c r="AAP15" s="157"/>
      <c r="AAQ15" s="157"/>
      <c r="AAR15" s="157"/>
      <c r="AAS15" s="157"/>
      <c r="AAT15" s="157"/>
      <c r="AAU15" s="157"/>
      <c r="AAV15" s="157"/>
      <c r="AAW15" s="157"/>
      <c r="AAX15" s="157"/>
      <c r="AAY15" s="157"/>
      <c r="AAZ15" s="157"/>
      <c r="ABA15" s="157"/>
      <c r="ABB15" s="157"/>
      <c r="ABC15" s="157"/>
      <c r="ABD15" s="157"/>
      <c r="ABE15" s="157"/>
      <c r="ABF15" s="157"/>
      <c r="ABG15" s="157"/>
      <c r="ABH15" s="157"/>
      <c r="ABI15" s="157"/>
      <c r="ABJ15" s="157"/>
      <c r="ABK15" s="157"/>
      <c r="ABL15" s="157"/>
      <c r="ABM15" s="157"/>
      <c r="ABN15" s="157"/>
      <c r="ABO15" s="157"/>
      <c r="ABP15" s="157"/>
      <c r="ABQ15" s="157"/>
      <c r="ABR15" s="157"/>
      <c r="ABS15" s="157"/>
      <c r="ABT15" s="157"/>
      <c r="ABU15" s="157"/>
      <c r="ABV15" s="157"/>
      <c r="ABW15" s="157"/>
      <c r="ABX15" s="157"/>
      <c r="ABY15" s="157"/>
      <c r="ABZ15" s="157"/>
      <c r="ACA15" s="157"/>
      <c r="ACB15" s="157"/>
      <c r="ACC15" s="157"/>
      <c r="ACD15" s="157"/>
      <c r="ACE15" s="157"/>
      <c r="ACF15" s="157"/>
      <c r="ACG15" s="157"/>
      <c r="ACH15" s="157"/>
      <c r="ACI15" s="157"/>
      <c r="ACJ15" s="157"/>
      <c r="ACK15" s="157"/>
      <c r="ACL15" s="157"/>
      <c r="ACM15" s="157"/>
      <c r="ACN15" s="157"/>
      <c r="ACO15" s="157"/>
      <c r="ACP15" s="157"/>
      <c r="ACQ15" s="157"/>
      <c r="ACR15" s="157"/>
      <c r="ACS15" s="157"/>
      <c r="ACT15" s="157"/>
      <c r="ACU15" s="157"/>
      <c r="ACV15" s="157"/>
      <c r="ACW15" s="157"/>
      <c r="ACX15" s="157"/>
      <c r="ACY15" s="157"/>
      <c r="ACZ15" s="157"/>
      <c r="ADA15" s="157"/>
      <c r="ADB15" s="157"/>
      <c r="ADC15" s="157"/>
      <c r="ADD15" s="157"/>
      <c r="ADE15" s="157"/>
      <c r="ADF15" s="157"/>
      <c r="ADG15" s="157"/>
      <c r="ADH15" s="157"/>
      <c r="ADI15" s="157"/>
      <c r="ADJ15" s="157"/>
      <c r="ADK15" s="157"/>
      <c r="ADL15" s="157"/>
      <c r="ADM15" s="157"/>
      <c r="ADN15" s="157"/>
      <c r="ADO15" s="157"/>
      <c r="ADP15" s="157"/>
      <c r="ADQ15" s="157"/>
      <c r="ADR15" s="157"/>
      <c r="ADS15" s="157"/>
      <c r="ADT15" s="157"/>
      <c r="ADU15" s="157"/>
      <c r="ADV15" s="157"/>
      <c r="ADW15" s="157"/>
      <c r="ADX15" s="157"/>
      <c r="ADY15" s="157"/>
      <c r="ADZ15" s="157"/>
      <c r="AEA15" s="157"/>
      <c r="AEB15" s="157"/>
      <c r="AEC15" s="157"/>
      <c r="AED15" s="157"/>
      <c r="AEE15" s="157"/>
      <c r="AEF15" s="157"/>
      <c r="AEG15" s="157"/>
      <c r="AEH15" s="157"/>
      <c r="AEI15" s="157"/>
      <c r="AEJ15" s="157"/>
      <c r="AEK15" s="157"/>
      <c r="AEL15" s="157"/>
      <c r="AEM15" s="157"/>
      <c r="AEN15" s="157"/>
      <c r="AEO15" s="157"/>
      <c r="AEP15" s="157"/>
      <c r="AEQ15" s="157"/>
      <c r="AER15" s="157"/>
      <c r="AES15" s="157"/>
      <c r="AET15" s="157"/>
      <c r="AEU15" s="157"/>
      <c r="AEV15" s="157"/>
      <c r="AEW15" s="157"/>
      <c r="AEX15" s="157"/>
      <c r="AEY15" s="157"/>
      <c r="AEZ15" s="157"/>
      <c r="AFA15" s="157"/>
      <c r="AFB15" s="157"/>
      <c r="AFC15" s="157"/>
      <c r="AFD15" s="157"/>
      <c r="AFE15" s="157"/>
      <c r="AFF15" s="157"/>
      <c r="AFG15" s="157"/>
      <c r="AFH15" s="157"/>
      <c r="AFI15" s="157"/>
      <c r="AFJ15" s="157"/>
      <c r="AFK15" s="157"/>
      <c r="AFL15" s="157"/>
      <c r="AFM15" s="157"/>
      <c r="AFN15" s="157"/>
      <c r="AFO15" s="157"/>
      <c r="AFP15" s="157"/>
      <c r="AFQ15" s="157"/>
      <c r="AFR15" s="157"/>
      <c r="AFS15" s="157"/>
      <c r="AFT15" s="157"/>
      <c r="AFU15" s="157"/>
      <c r="AFV15" s="157"/>
      <c r="AFW15" s="157"/>
      <c r="AFX15" s="157"/>
      <c r="AFY15" s="157"/>
      <c r="AFZ15" s="157"/>
      <c r="AGA15" s="157"/>
      <c r="AGB15" s="157"/>
      <c r="AGC15" s="157"/>
      <c r="AGD15" s="157"/>
      <c r="AGE15" s="157"/>
      <c r="AGF15" s="157"/>
      <c r="AGG15" s="157"/>
      <c r="AGH15" s="157"/>
      <c r="AGI15" s="157"/>
      <c r="AGJ15" s="157"/>
      <c r="AGK15" s="157"/>
      <c r="AGL15" s="157"/>
      <c r="AGM15" s="157"/>
      <c r="AGN15" s="157"/>
      <c r="AGO15" s="157"/>
      <c r="AGP15" s="157"/>
      <c r="AGQ15" s="157"/>
      <c r="AGR15" s="157"/>
      <c r="AGS15" s="157"/>
      <c r="AGT15" s="157"/>
      <c r="AGU15" s="157"/>
      <c r="AGV15" s="157"/>
      <c r="AGW15" s="157"/>
      <c r="AGX15" s="157"/>
      <c r="AGY15" s="157"/>
      <c r="AGZ15" s="157"/>
      <c r="AHA15" s="157"/>
      <c r="AHB15" s="157"/>
      <c r="AHC15" s="157"/>
      <c r="AHD15" s="157"/>
      <c r="AHE15" s="157"/>
      <c r="AHF15" s="157"/>
      <c r="AHG15" s="157"/>
      <c r="AHH15" s="157"/>
    </row>
    <row r="16" spans="1:892" s="149" customFormat="1" ht="15.75" customHeight="1" x14ac:dyDescent="0.25">
      <c r="A16" s="156" t="s">
        <v>1154</v>
      </c>
      <c r="B16" s="332">
        <v>43223</v>
      </c>
      <c r="C16" s="331" t="s">
        <v>169</v>
      </c>
      <c r="D16" s="339" t="s">
        <v>1083</v>
      </c>
      <c r="E16" s="151"/>
      <c r="F16" s="333">
        <v>61310</v>
      </c>
      <c r="G16" s="335">
        <f t="shared" si="0"/>
        <v>3411835</v>
      </c>
      <c r="H16" s="331" t="s">
        <v>164</v>
      </c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  <c r="HU16" s="157"/>
      <c r="HV16" s="157"/>
      <c r="HW16" s="157"/>
      <c r="HX16" s="157"/>
      <c r="HY16" s="157"/>
      <c r="HZ16" s="157"/>
      <c r="IA16" s="157"/>
      <c r="IB16" s="157"/>
      <c r="IC16" s="157"/>
      <c r="ID16" s="157"/>
      <c r="IE16" s="157"/>
      <c r="IF16" s="157"/>
      <c r="IG16" s="157"/>
      <c r="IH16" s="157"/>
      <c r="II16" s="157"/>
      <c r="IJ16" s="157"/>
      <c r="IK16" s="157"/>
      <c r="IL16" s="157"/>
      <c r="IM16" s="157"/>
      <c r="IN16" s="157"/>
      <c r="IO16" s="157"/>
      <c r="IP16" s="157"/>
      <c r="IQ16" s="157"/>
      <c r="IR16" s="157"/>
      <c r="IS16" s="157"/>
      <c r="IT16" s="157"/>
      <c r="IU16" s="157"/>
      <c r="IV16" s="157"/>
      <c r="IW16" s="157"/>
      <c r="IX16" s="157"/>
      <c r="IY16" s="157"/>
      <c r="IZ16" s="157"/>
      <c r="JA16" s="157"/>
      <c r="JB16" s="157"/>
      <c r="JC16" s="157"/>
      <c r="JD16" s="157"/>
      <c r="JE16" s="157"/>
      <c r="JF16" s="157"/>
      <c r="JG16" s="157"/>
      <c r="JH16" s="157"/>
      <c r="JI16" s="157"/>
      <c r="JJ16" s="157"/>
      <c r="JK16" s="157"/>
      <c r="JL16" s="157"/>
      <c r="JM16" s="157"/>
      <c r="JN16" s="157"/>
      <c r="JO16" s="157"/>
      <c r="JP16" s="157"/>
      <c r="JQ16" s="157"/>
      <c r="JR16" s="157"/>
      <c r="JS16" s="157"/>
      <c r="JT16" s="157"/>
      <c r="JU16" s="157"/>
      <c r="JV16" s="157"/>
      <c r="JW16" s="157"/>
      <c r="JX16" s="157"/>
      <c r="JY16" s="157"/>
      <c r="JZ16" s="157"/>
      <c r="KA16" s="157"/>
      <c r="KB16" s="157"/>
      <c r="KC16" s="157"/>
      <c r="KD16" s="157"/>
      <c r="KE16" s="157"/>
      <c r="KF16" s="157"/>
      <c r="KG16" s="157"/>
      <c r="KH16" s="157"/>
      <c r="KI16" s="157"/>
      <c r="KJ16" s="157"/>
      <c r="KK16" s="157"/>
      <c r="KL16" s="157"/>
      <c r="KM16" s="157"/>
      <c r="KN16" s="157"/>
      <c r="KO16" s="157"/>
      <c r="KP16" s="157"/>
      <c r="KQ16" s="157"/>
      <c r="KR16" s="157"/>
      <c r="KS16" s="157"/>
      <c r="KT16" s="157"/>
      <c r="KU16" s="157"/>
      <c r="KV16" s="157"/>
      <c r="KW16" s="157"/>
      <c r="KX16" s="157"/>
      <c r="KY16" s="157"/>
      <c r="KZ16" s="157"/>
      <c r="LA16" s="157"/>
      <c r="LB16" s="157"/>
      <c r="LC16" s="157"/>
      <c r="LD16" s="157"/>
      <c r="LE16" s="157"/>
      <c r="LF16" s="157"/>
      <c r="LG16" s="157"/>
      <c r="LH16" s="157"/>
      <c r="LI16" s="157"/>
      <c r="LJ16" s="157"/>
      <c r="LK16" s="157"/>
      <c r="LL16" s="157"/>
      <c r="LM16" s="157"/>
      <c r="LN16" s="157"/>
      <c r="LO16" s="157"/>
      <c r="LP16" s="157"/>
      <c r="LQ16" s="157"/>
      <c r="LR16" s="157"/>
      <c r="LS16" s="157"/>
      <c r="LT16" s="157"/>
      <c r="LU16" s="157"/>
      <c r="LV16" s="157"/>
      <c r="LW16" s="157"/>
      <c r="LX16" s="157"/>
      <c r="LY16" s="157"/>
      <c r="LZ16" s="157"/>
      <c r="MA16" s="157"/>
      <c r="MB16" s="157"/>
      <c r="MC16" s="157"/>
      <c r="MD16" s="157"/>
      <c r="ME16" s="157"/>
      <c r="MF16" s="157"/>
      <c r="MG16" s="157"/>
      <c r="MH16" s="157"/>
      <c r="MI16" s="157"/>
      <c r="MJ16" s="157"/>
      <c r="MK16" s="157"/>
      <c r="ML16" s="157"/>
      <c r="MM16" s="157"/>
      <c r="MN16" s="157"/>
      <c r="MO16" s="157"/>
      <c r="MP16" s="157"/>
      <c r="MQ16" s="157"/>
      <c r="MR16" s="157"/>
      <c r="MS16" s="157"/>
      <c r="MT16" s="157"/>
      <c r="MU16" s="157"/>
      <c r="MV16" s="157"/>
      <c r="MW16" s="157"/>
      <c r="MX16" s="157"/>
      <c r="MY16" s="157"/>
      <c r="MZ16" s="157"/>
      <c r="NA16" s="157"/>
      <c r="NB16" s="157"/>
      <c r="NC16" s="157"/>
      <c r="ND16" s="157"/>
      <c r="NE16" s="157"/>
      <c r="NF16" s="157"/>
      <c r="NG16" s="157"/>
      <c r="NH16" s="157"/>
      <c r="NI16" s="157"/>
      <c r="NJ16" s="157"/>
      <c r="NK16" s="157"/>
      <c r="NL16" s="157"/>
      <c r="NM16" s="157"/>
      <c r="NN16" s="157"/>
      <c r="NO16" s="157"/>
      <c r="NP16" s="157"/>
      <c r="NQ16" s="157"/>
      <c r="NR16" s="157"/>
      <c r="NS16" s="157"/>
      <c r="NT16" s="157"/>
      <c r="NU16" s="157"/>
      <c r="NV16" s="157"/>
      <c r="NW16" s="157"/>
      <c r="NX16" s="157"/>
      <c r="NY16" s="157"/>
      <c r="NZ16" s="157"/>
      <c r="OA16" s="157"/>
      <c r="OB16" s="157"/>
      <c r="OC16" s="157"/>
      <c r="OD16" s="157"/>
      <c r="OE16" s="157"/>
      <c r="OF16" s="157"/>
      <c r="OG16" s="157"/>
      <c r="OH16" s="157"/>
      <c r="OI16" s="157"/>
      <c r="OJ16" s="157"/>
      <c r="OK16" s="157"/>
      <c r="OL16" s="157"/>
      <c r="OM16" s="157"/>
      <c r="ON16" s="157"/>
      <c r="OO16" s="157"/>
      <c r="OP16" s="157"/>
      <c r="OQ16" s="157"/>
      <c r="OR16" s="157"/>
      <c r="OS16" s="157"/>
      <c r="OT16" s="157"/>
      <c r="OU16" s="157"/>
      <c r="OV16" s="157"/>
      <c r="OW16" s="157"/>
      <c r="OX16" s="157"/>
      <c r="OY16" s="157"/>
      <c r="OZ16" s="157"/>
      <c r="PA16" s="157"/>
      <c r="PB16" s="157"/>
      <c r="PC16" s="157"/>
      <c r="PD16" s="157"/>
      <c r="PE16" s="157"/>
      <c r="PF16" s="157"/>
      <c r="PG16" s="157"/>
      <c r="PH16" s="157"/>
      <c r="PI16" s="157"/>
      <c r="PJ16" s="157"/>
      <c r="PK16" s="157"/>
      <c r="PL16" s="157"/>
      <c r="PM16" s="157"/>
      <c r="PN16" s="157"/>
      <c r="PO16" s="157"/>
      <c r="PP16" s="157"/>
      <c r="PQ16" s="157"/>
      <c r="PR16" s="157"/>
      <c r="PS16" s="157"/>
      <c r="PT16" s="157"/>
      <c r="PU16" s="157"/>
      <c r="PV16" s="157"/>
      <c r="PW16" s="157"/>
      <c r="PX16" s="157"/>
      <c r="PY16" s="157"/>
      <c r="PZ16" s="157"/>
      <c r="QA16" s="157"/>
      <c r="QB16" s="157"/>
      <c r="QC16" s="157"/>
      <c r="QD16" s="157"/>
      <c r="QE16" s="157"/>
      <c r="QF16" s="157"/>
      <c r="QG16" s="157"/>
      <c r="QH16" s="157"/>
      <c r="QI16" s="157"/>
      <c r="QJ16" s="157"/>
      <c r="QK16" s="157"/>
      <c r="QL16" s="157"/>
      <c r="QM16" s="157"/>
      <c r="QN16" s="157"/>
      <c r="QO16" s="157"/>
      <c r="QP16" s="157"/>
      <c r="QQ16" s="157"/>
      <c r="QR16" s="157"/>
      <c r="QS16" s="157"/>
      <c r="QT16" s="157"/>
      <c r="QU16" s="157"/>
      <c r="QV16" s="157"/>
      <c r="QW16" s="157"/>
      <c r="QX16" s="157"/>
      <c r="QY16" s="157"/>
      <c r="QZ16" s="157"/>
      <c r="RA16" s="157"/>
      <c r="RB16" s="157"/>
      <c r="RC16" s="157"/>
      <c r="RD16" s="157"/>
      <c r="RE16" s="157"/>
      <c r="RF16" s="157"/>
      <c r="RG16" s="157"/>
      <c r="RH16" s="157"/>
      <c r="RI16" s="157"/>
      <c r="RJ16" s="157"/>
      <c r="RK16" s="157"/>
      <c r="RL16" s="157"/>
      <c r="RM16" s="157"/>
      <c r="RN16" s="157"/>
      <c r="RO16" s="157"/>
      <c r="RP16" s="157"/>
      <c r="RQ16" s="157"/>
      <c r="RR16" s="157"/>
      <c r="RS16" s="157"/>
      <c r="RT16" s="157"/>
      <c r="RU16" s="157"/>
      <c r="RV16" s="157"/>
      <c r="RW16" s="157"/>
      <c r="RX16" s="157"/>
      <c r="RY16" s="157"/>
      <c r="RZ16" s="157"/>
      <c r="SA16" s="157"/>
      <c r="SB16" s="157"/>
      <c r="SC16" s="157"/>
      <c r="SD16" s="157"/>
      <c r="SE16" s="157"/>
      <c r="SF16" s="157"/>
      <c r="SG16" s="157"/>
      <c r="SH16" s="157"/>
      <c r="SI16" s="157"/>
      <c r="SJ16" s="157"/>
      <c r="SK16" s="157"/>
      <c r="SL16" s="157"/>
      <c r="SM16" s="157"/>
      <c r="SN16" s="157"/>
      <c r="SO16" s="157"/>
      <c r="SP16" s="157"/>
      <c r="SQ16" s="157"/>
      <c r="SR16" s="157"/>
      <c r="SS16" s="157"/>
      <c r="ST16" s="157"/>
      <c r="SU16" s="157"/>
      <c r="SV16" s="157"/>
      <c r="SW16" s="157"/>
      <c r="SX16" s="157"/>
      <c r="SY16" s="157"/>
      <c r="SZ16" s="157"/>
      <c r="TA16" s="157"/>
      <c r="TB16" s="157"/>
      <c r="TC16" s="157"/>
      <c r="TD16" s="157"/>
      <c r="TE16" s="157"/>
      <c r="TF16" s="157"/>
      <c r="TG16" s="157"/>
      <c r="TH16" s="157"/>
      <c r="TI16" s="157"/>
      <c r="TJ16" s="157"/>
      <c r="TK16" s="157"/>
      <c r="TL16" s="157"/>
      <c r="TM16" s="157"/>
      <c r="TN16" s="157"/>
      <c r="TO16" s="157"/>
      <c r="TP16" s="157"/>
      <c r="TQ16" s="157"/>
      <c r="TR16" s="157"/>
      <c r="TS16" s="157"/>
      <c r="TT16" s="157"/>
      <c r="TU16" s="157"/>
      <c r="TV16" s="157"/>
      <c r="TW16" s="157"/>
      <c r="TX16" s="157"/>
      <c r="TY16" s="157"/>
      <c r="TZ16" s="157"/>
      <c r="UA16" s="157"/>
      <c r="UB16" s="157"/>
      <c r="UC16" s="157"/>
      <c r="UD16" s="157"/>
      <c r="UE16" s="157"/>
      <c r="UF16" s="157"/>
      <c r="UG16" s="157"/>
      <c r="UH16" s="157"/>
      <c r="UI16" s="157"/>
      <c r="UJ16" s="157"/>
      <c r="UK16" s="157"/>
      <c r="UL16" s="157"/>
      <c r="UM16" s="157"/>
      <c r="UN16" s="157"/>
      <c r="UO16" s="157"/>
      <c r="UP16" s="157"/>
      <c r="UQ16" s="157"/>
      <c r="UR16" s="157"/>
      <c r="US16" s="157"/>
      <c r="UT16" s="157"/>
      <c r="UU16" s="157"/>
      <c r="UV16" s="157"/>
      <c r="UW16" s="157"/>
      <c r="UX16" s="157"/>
      <c r="UY16" s="157"/>
      <c r="UZ16" s="157"/>
      <c r="VA16" s="157"/>
      <c r="VB16" s="157"/>
      <c r="VC16" s="157"/>
      <c r="VD16" s="157"/>
      <c r="VE16" s="157"/>
      <c r="VF16" s="157"/>
      <c r="VG16" s="157"/>
      <c r="VH16" s="157"/>
      <c r="VI16" s="157"/>
      <c r="VJ16" s="157"/>
      <c r="VK16" s="157"/>
      <c r="VL16" s="157"/>
      <c r="VM16" s="157"/>
      <c r="VN16" s="157"/>
      <c r="VO16" s="157"/>
      <c r="VP16" s="157"/>
      <c r="VQ16" s="157"/>
      <c r="VR16" s="157"/>
      <c r="VS16" s="157"/>
      <c r="VT16" s="157"/>
      <c r="VU16" s="157"/>
      <c r="VV16" s="157"/>
      <c r="VW16" s="157"/>
      <c r="VX16" s="157"/>
      <c r="VY16" s="157"/>
      <c r="VZ16" s="157"/>
      <c r="WA16" s="157"/>
      <c r="WB16" s="157"/>
      <c r="WC16" s="157"/>
      <c r="WD16" s="157"/>
      <c r="WE16" s="157"/>
      <c r="WF16" s="157"/>
      <c r="WG16" s="157"/>
      <c r="WH16" s="157"/>
      <c r="WI16" s="157"/>
      <c r="WJ16" s="157"/>
      <c r="WK16" s="157"/>
      <c r="WL16" s="157"/>
      <c r="WM16" s="157"/>
      <c r="WN16" s="157"/>
      <c r="WO16" s="157"/>
      <c r="WP16" s="157"/>
      <c r="WQ16" s="157"/>
      <c r="WR16" s="157"/>
      <c r="WS16" s="157"/>
      <c r="WT16" s="157"/>
      <c r="WU16" s="157"/>
      <c r="WV16" s="157"/>
      <c r="WW16" s="157"/>
      <c r="WX16" s="157"/>
      <c r="WY16" s="157"/>
      <c r="WZ16" s="157"/>
      <c r="XA16" s="157"/>
      <c r="XB16" s="157"/>
      <c r="XC16" s="157"/>
      <c r="XD16" s="157"/>
      <c r="XE16" s="157"/>
      <c r="XF16" s="157"/>
      <c r="XG16" s="157"/>
      <c r="XH16" s="157"/>
      <c r="XI16" s="157"/>
      <c r="XJ16" s="157"/>
      <c r="XK16" s="157"/>
      <c r="XL16" s="157"/>
      <c r="XM16" s="157"/>
      <c r="XN16" s="157"/>
      <c r="XO16" s="157"/>
      <c r="XP16" s="157"/>
      <c r="XQ16" s="157"/>
      <c r="XR16" s="157"/>
      <c r="XS16" s="157"/>
      <c r="XT16" s="157"/>
      <c r="XU16" s="157"/>
      <c r="XV16" s="157"/>
      <c r="XW16" s="157"/>
      <c r="XX16" s="157"/>
      <c r="XY16" s="157"/>
      <c r="XZ16" s="157"/>
      <c r="YA16" s="157"/>
      <c r="YB16" s="157"/>
      <c r="YC16" s="157"/>
      <c r="YD16" s="157"/>
      <c r="YE16" s="157"/>
      <c r="YF16" s="157"/>
      <c r="YG16" s="157"/>
      <c r="YH16" s="157"/>
      <c r="YI16" s="157"/>
      <c r="YJ16" s="157"/>
      <c r="YK16" s="157"/>
      <c r="YL16" s="157"/>
      <c r="YM16" s="157"/>
      <c r="YN16" s="157"/>
      <c r="YO16" s="157"/>
      <c r="YP16" s="157"/>
      <c r="YQ16" s="157"/>
      <c r="YR16" s="157"/>
      <c r="YS16" s="157"/>
      <c r="YT16" s="157"/>
      <c r="YU16" s="157"/>
      <c r="YV16" s="157"/>
      <c r="YW16" s="157"/>
      <c r="YX16" s="157"/>
      <c r="YY16" s="157"/>
      <c r="YZ16" s="157"/>
      <c r="ZA16" s="157"/>
      <c r="ZB16" s="157"/>
      <c r="ZC16" s="157"/>
      <c r="ZD16" s="157"/>
      <c r="ZE16" s="157"/>
      <c r="ZF16" s="157"/>
      <c r="ZG16" s="157"/>
      <c r="ZH16" s="157"/>
      <c r="ZI16" s="157"/>
      <c r="ZJ16" s="157"/>
      <c r="ZK16" s="157"/>
      <c r="ZL16" s="157"/>
      <c r="ZM16" s="157"/>
      <c r="ZN16" s="157"/>
      <c r="ZO16" s="157"/>
      <c r="ZP16" s="157"/>
      <c r="ZQ16" s="157"/>
      <c r="ZR16" s="157"/>
      <c r="ZS16" s="157"/>
      <c r="ZT16" s="157"/>
      <c r="ZU16" s="157"/>
      <c r="ZV16" s="157"/>
      <c r="ZW16" s="157"/>
      <c r="ZX16" s="157"/>
      <c r="ZY16" s="157"/>
      <c r="ZZ16" s="157"/>
      <c r="AAA16" s="157"/>
      <c r="AAB16" s="157"/>
      <c r="AAC16" s="157"/>
      <c r="AAD16" s="157"/>
      <c r="AAE16" s="157"/>
      <c r="AAF16" s="157"/>
      <c r="AAG16" s="157"/>
      <c r="AAH16" s="157"/>
      <c r="AAI16" s="157"/>
      <c r="AAJ16" s="157"/>
      <c r="AAK16" s="157"/>
      <c r="AAL16" s="157"/>
      <c r="AAM16" s="157"/>
      <c r="AAN16" s="157"/>
      <c r="AAO16" s="157"/>
      <c r="AAP16" s="157"/>
      <c r="AAQ16" s="157"/>
      <c r="AAR16" s="157"/>
      <c r="AAS16" s="157"/>
      <c r="AAT16" s="157"/>
      <c r="AAU16" s="157"/>
      <c r="AAV16" s="157"/>
      <c r="AAW16" s="157"/>
      <c r="AAX16" s="157"/>
      <c r="AAY16" s="157"/>
      <c r="AAZ16" s="157"/>
      <c r="ABA16" s="157"/>
      <c r="ABB16" s="157"/>
      <c r="ABC16" s="157"/>
      <c r="ABD16" s="157"/>
      <c r="ABE16" s="157"/>
      <c r="ABF16" s="157"/>
      <c r="ABG16" s="157"/>
      <c r="ABH16" s="157"/>
      <c r="ABI16" s="157"/>
      <c r="ABJ16" s="157"/>
      <c r="ABK16" s="157"/>
      <c r="ABL16" s="157"/>
      <c r="ABM16" s="157"/>
      <c r="ABN16" s="157"/>
      <c r="ABO16" s="157"/>
      <c r="ABP16" s="157"/>
      <c r="ABQ16" s="157"/>
      <c r="ABR16" s="157"/>
      <c r="ABS16" s="157"/>
      <c r="ABT16" s="157"/>
      <c r="ABU16" s="157"/>
      <c r="ABV16" s="157"/>
      <c r="ABW16" s="157"/>
      <c r="ABX16" s="157"/>
      <c r="ABY16" s="157"/>
      <c r="ABZ16" s="157"/>
      <c r="ACA16" s="157"/>
      <c r="ACB16" s="157"/>
      <c r="ACC16" s="157"/>
      <c r="ACD16" s="157"/>
      <c r="ACE16" s="157"/>
      <c r="ACF16" s="157"/>
      <c r="ACG16" s="157"/>
      <c r="ACH16" s="157"/>
      <c r="ACI16" s="157"/>
      <c r="ACJ16" s="157"/>
      <c r="ACK16" s="157"/>
      <c r="ACL16" s="157"/>
      <c r="ACM16" s="157"/>
      <c r="ACN16" s="157"/>
      <c r="ACO16" s="157"/>
      <c r="ACP16" s="157"/>
      <c r="ACQ16" s="157"/>
      <c r="ACR16" s="157"/>
      <c r="ACS16" s="157"/>
      <c r="ACT16" s="157"/>
      <c r="ACU16" s="157"/>
      <c r="ACV16" s="157"/>
      <c r="ACW16" s="157"/>
      <c r="ACX16" s="157"/>
      <c r="ACY16" s="157"/>
      <c r="ACZ16" s="157"/>
      <c r="ADA16" s="157"/>
      <c r="ADB16" s="157"/>
      <c r="ADC16" s="157"/>
      <c r="ADD16" s="157"/>
      <c r="ADE16" s="157"/>
      <c r="ADF16" s="157"/>
      <c r="ADG16" s="157"/>
      <c r="ADH16" s="157"/>
      <c r="ADI16" s="157"/>
      <c r="ADJ16" s="157"/>
      <c r="ADK16" s="157"/>
      <c r="ADL16" s="157"/>
      <c r="ADM16" s="157"/>
      <c r="ADN16" s="157"/>
      <c r="ADO16" s="157"/>
      <c r="ADP16" s="157"/>
      <c r="ADQ16" s="157"/>
      <c r="ADR16" s="157"/>
      <c r="ADS16" s="157"/>
      <c r="ADT16" s="157"/>
      <c r="ADU16" s="157"/>
      <c r="ADV16" s="157"/>
      <c r="ADW16" s="157"/>
      <c r="ADX16" s="157"/>
      <c r="ADY16" s="157"/>
      <c r="ADZ16" s="157"/>
      <c r="AEA16" s="157"/>
      <c r="AEB16" s="157"/>
      <c r="AEC16" s="157"/>
      <c r="AED16" s="157"/>
      <c r="AEE16" s="157"/>
      <c r="AEF16" s="157"/>
      <c r="AEG16" s="157"/>
      <c r="AEH16" s="157"/>
      <c r="AEI16" s="157"/>
      <c r="AEJ16" s="157"/>
      <c r="AEK16" s="157"/>
      <c r="AEL16" s="157"/>
      <c r="AEM16" s="157"/>
      <c r="AEN16" s="157"/>
      <c r="AEO16" s="157"/>
      <c r="AEP16" s="157"/>
      <c r="AEQ16" s="157"/>
      <c r="AER16" s="157"/>
      <c r="AES16" s="157"/>
      <c r="AET16" s="157"/>
      <c r="AEU16" s="157"/>
      <c r="AEV16" s="157"/>
      <c r="AEW16" s="157"/>
      <c r="AEX16" s="157"/>
      <c r="AEY16" s="157"/>
      <c r="AEZ16" s="157"/>
      <c r="AFA16" s="157"/>
      <c r="AFB16" s="157"/>
      <c r="AFC16" s="157"/>
      <c r="AFD16" s="157"/>
      <c r="AFE16" s="157"/>
      <c r="AFF16" s="157"/>
      <c r="AFG16" s="157"/>
      <c r="AFH16" s="157"/>
      <c r="AFI16" s="157"/>
      <c r="AFJ16" s="157"/>
      <c r="AFK16" s="157"/>
      <c r="AFL16" s="157"/>
      <c r="AFM16" s="157"/>
      <c r="AFN16" s="157"/>
      <c r="AFO16" s="157"/>
      <c r="AFP16" s="157"/>
      <c r="AFQ16" s="157"/>
      <c r="AFR16" s="157"/>
      <c r="AFS16" s="157"/>
      <c r="AFT16" s="157"/>
      <c r="AFU16" s="157"/>
      <c r="AFV16" s="157"/>
      <c r="AFW16" s="157"/>
      <c r="AFX16" s="157"/>
      <c r="AFY16" s="157"/>
      <c r="AFZ16" s="157"/>
      <c r="AGA16" s="157"/>
      <c r="AGB16" s="157"/>
      <c r="AGC16" s="157"/>
      <c r="AGD16" s="157"/>
      <c r="AGE16" s="157"/>
      <c r="AGF16" s="157"/>
      <c r="AGG16" s="157"/>
      <c r="AGH16" s="157"/>
      <c r="AGI16" s="157"/>
      <c r="AGJ16" s="157"/>
      <c r="AGK16" s="157"/>
      <c r="AGL16" s="157"/>
      <c r="AGM16" s="157"/>
      <c r="AGN16" s="157"/>
      <c r="AGO16" s="157"/>
      <c r="AGP16" s="157"/>
      <c r="AGQ16" s="157"/>
      <c r="AGR16" s="157"/>
      <c r="AGS16" s="157"/>
      <c r="AGT16" s="157"/>
      <c r="AGU16" s="157"/>
      <c r="AGV16" s="157"/>
      <c r="AGW16" s="157"/>
      <c r="AGX16" s="157"/>
      <c r="AGY16" s="157"/>
      <c r="AGZ16" s="157"/>
      <c r="AHA16" s="157"/>
      <c r="AHB16" s="157"/>
      <c r="AHC16" s="157"/>
      <c r="AHD16" s="157"/>
      <c r="AHE16" s="157"/>
      <c r="AHF16" s="157"/>
      <c r="AHG16" s="157"/>
      <c r="AHH16" s="157"/>
    </row>
    <row r="17" spans="1:2663" s="149" customFormat="1" ht="15.75" customHeight="1" x14ac:dyDescent="0.25">
      <c r="A17" s="156" t="s">
        <v>1155</v>
      </c>
      <c r="B17" s="332">
        <v>43223</v>
      </c>
      <c r="C17" s="331" t="s">
        <v>169</v>
      </c>
      <c r="D17" s="339" t="s">
        <v>1087</v>
      </c>
      <c r="E17" s="151"/>
      <c r="F17" s="333">
        <v>9000</v>
      </c>
      <c r="G17" s="335">
        <f t="shared" si="0"/>
        <v>3402835</v>
      </c>
      <c r="H17" s="331" t="s">
        <v>164</v>
      </c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  <c r="IM17" s="157"/>
      <c r="IN17" s="157"/>
      <c r="IO17" s="157"/>
      <c r="IP17" s="157"/>
      <c r="IQ17" s="157"/>
      <c r="IR17" s="157"/>
      <c r="IS17" s="157"/>
      <c r="IT17" s="157"/>
      <c r="IU17" s="157"/>
      <c r="IV17" s="157"/>
      <c r="IW17" s="157"/>
      <c r="IX17" s="157"/>
      <c r="IY17" s="157"/>
      <c r="IZ17" s="157"/>
      <c r="JA17" s="157"/>
      <c r="JB17" s="157"/>
      <c r="JC17" s="157"/>
      <c r="JD17" s="157"/>
      <c r="JE17" s="157"/>
      <c r="JF17" s="157"/>
      <c r="JG17" s="157"/>
      <c r="JH17" s="157"/>
      <c r="JI17" s="157"/>
      <c r="JJ17" s="157"/>
      <c r="JK17" s="157"/>
      <c r="JL17" s="157"/>
      <c r="JM17" s="157"/>
      <c r="JN17" s="157"/>
      <c r="JO17" s="157"/>
      <c r="JP17" s="157"/>
      <c r="JQ17" s="157"/>
      <c r="JR17" s="157"/>
      <c r="JS17" s="157"/>
      <c r="JT17" s="157"/>
      <c r="JU17" s="157"/>
      <c r="JV17" s="157"/>
      <c r="JW17" s="157"/>
      <c r="JX17" s="157"/>
      <c r="JY17" s="157"/>
      <c r="JZ17" s="157"/>
      <c r="KA17" s="157"/>
      <c r="KB17" s="157"/>
      <c r="KC17" s="157"/>
      <c r="KD17" s="157"/>
      <c r="KE17" s="157"/>
      <c r="KF17" s="157"/>
      <c r="KG17" s="157"/>
      <c r="KH17" s="157"/>
      <c r="KI17" s="157"/>
      <c r="KJ17" s="157"/>
      <c r="KK17" s="157"/>
      <c r="KL17" s="157"/>
      <c r="KM17" s="157"/>
      <c r="KN17" s="157"/>
      <c r="KO17" s="157"/>
      <c r="KP17" s="157"/>
      <c r="KQ17" s="157"/>
      <c r="KR17" s="157"/>
      <c r="KS17" s="157"/>
      <c r="KT17" s="157"/>
      <c r="KU17" s="157"/>
      <c r="KV17" s="157"/>
      <c r="KW17" s="157"/>
      <c r="KX17" s="157"/>
      <c r="KY17" s="157"/>
      <c r="KZ17" s="157"/>
      <c r="LA17" s="157"/>
      <c r="LB17" s="157"/>
      <c r="LC17" s="157"/>
      <c r="LD17" s="157"/>
      <c r="LE17" s="157"/>
      <c r="LF17" s="157"/>
      <c r="LG17" s="157"/>
      <c r="LH17" s="157"/>
      <c r="LI17" s="157"/>
      <c r="LJ17" s="157"/>
      <c r="LK17" s="157"/>
      <c r="LL17" s="157"/>
      <c r="LM17" s="157"/>
      <c r="LN17" s="157"/>
      <c r="LO17" s="157"/>
      <c r="LP17" s="157"/>
      <c r="LQ17" s="157"/>
      <c r="LR17" s="157"/>
      <c r="LS17" s="157"/>
      <c r="LT17" s="157"/>
      <c r="LU17" s="157"/>
      <c r="LV17" s="157"/>
      <c r="LW17" s="157"/>
      <c r="LX17" s="157"/>
      <c r="LY17" s="157"/>
      <c r="LZ17" s="157"/>
      <c r="MA17" s="157"/>
      <c r="MB17" s="157"/>
      <c r="MC17" s="157"/>
      <c r="MD17" s="157"/>
      <c r="ME17" s="157"/>
      <c r="MF17" s="157"/>
      <c r="MG17" s="157"/>
      <c r="MH17" s="157"/>
      <c r="MI17" s="157"/>
      <c r="MJ17" s="157"/>
      <c r="MK17" s="157"/>
      <c r="ML17" s="157"/>
      <c r="MM17" s="157"/>
      <c r="MN17" s="157"/>
      <c r="MO17" s="157"/>
      <c r="MP17" s="157"/>
      <c r="MQ17" s="157"/>
      <c r="MR17" s="157"/>
      <c r="MS17" s="157"/>
      <c r="MT17" s="157"/>
      <c r="MU17" s="157"/>
      <c r="MV17" s="157"/>
      <c r="MW17" s="157"/>
      <c r="MX17" s="157"/>
      <c r="MY17" s="157"/>
      <c r="MZ17" s="157"/>
      <c r="NA17" s="157"/>
      <c r="NB17" s="157"/>
      <c r="NC17" s="157"/>
      <c r="ND17" s="157"/>
      <c r="NE17" s="157"/>
      <c r="NF17" s="157"/>
      <c r="NG17" s="157"/>
      <c r="NH17" s="157"/>
      <c r="NI17" s="157"/>
      <c r="NJ17" s="157"/>
      <c r="NK17" s="157"/>
      <c r="NL17" s="157"/>
      <c r="NM17" s="157"/>
      <c r="NN17" s="157"/>
      <c r="NO17" s="157"/>
      <c r="NP17" s="157"/>
      <c r="NQ17" s="157"/>
      <c r="NR17" s="157"/>
      <c r="NS17" s="157"/>
      <c r="NT17" s="157"/>
      <c r="NU17" s="157"/>
      <c r="NV17" s="157"/>
      <c r="NW17" s="157"/>
      <c r="NX17" s="157"/>
      <c r="NY17" s="157"/>
      <c r="NZ17" s="157"/>
      <c r="OA17" s="157"/>
      <c r="OB17" s="157"/>
      <c r="OC17" s="157"/>
      <c r="OD17" s="157"/>
      <c r="OE17" s="157"/>
      <c r="OF17" s="157"/>
      <c r="OG17" s="157"/>
      <c r="OH17" s="157"/>
      <c r="OI17" s="157"/>
      <c r="OJ17" s="157"/>
      <c r="OK17" s="157"/>
      <c r="OL17" s="157"/>
      <c r="OM17" s="157"/>
      <c r="ON17" s="157"/>
      <c r="OO17" s="157"/>
      <c r="OP17" s="157"/>
      <c r="OQ17" s="157"/>
      <c r="OR17" s="157"/>
      <c r="OS17" s="157"/>
      <c r="OT17" s="157"/>
      <c r="OU17" s="157"/>
      <c r="OV17" s="157"/>
      <c r="OW17" s="157"/>
      <c r="OX17" s="157"/>
      <c r="OY17" s="157"/>
      <c r="OZ17" s="157"/>
      <c r="PA17" s="157"/>
      <c r="PB17" s="157"/>
      <c r="PC17" s="157"/>
      <c r="PD17" s="157"/>
      <c r="PE17" s="157"/>
      <c r="PF17" s="157"/>
      <c r="PG17" s="157"/>
      <c r="PH17" s="157"/>
      <c r="PI17" s="157"/>
      <c r="PJ17" s="157"/>
      <c r="PK17" s="157"/>
      <c r="PL17" s="157"/>
      <c r="PM17" s="157"/>
      <c r="PN17" s="157"/>
      <c r="PO17" s="157"/>
      <c r="PP17" s="157"/>
      <c r="PQ17" s="157"/>
      <c r="PR17" s="157"/>
      <c r="PS17" s="157"/>
      <c r="PT17" s="157"/>
      <c r="PU17" s="157"/>
      <c r="PV17" s="157"/>
      <c r="PW17" s="157"/>
      <c r="PX17" s="157"/>
      <c r="PY17" s="157"/>
      <c r="PZ17" s="157"/>
      <c r="QA17" s="157"/>
      <c r="QB17" s="157"/>
      <c r="QC17" s="157"/>
      <c r="QD17" s="157"/>
      <c r="QE17" s="157"/>
      <c r="QF17" s="157"/>
      <c r="QG17" s="157"/>
      <c r="QH17" s="157"/>
      <c r="QI17" s="157"/>
      <c r="QJ17" s="157"/>
      <c r="QK17" s="157"/>
      <c r="QL17" s="157"/>
      <c r="QM17" s="157"/>
      <c r="QN17" s="157"/>
      <c r="QO17" s="157"/>
      <c r="QP17" s="157"/>
      <c r="QQ17" s="157"/>
      <c r="QR17" s="157"/>
      <c r="QS17" s="157"/>
      <c r="QT17" s="157"/>
      <c r="QU17" s="157"/>
      <c r="QV17" s="157"/>
      <c r="QW17" s="157"/>
      <c r="QX17" s="157"/>
      <c r="QY17" s="157"/>
      <c r="QZ17" s="157"/>
      <c r="RA17" s="157"/>
      <c r="RB17" s="157"/>
      <c r="RC17" s="157"/>
      <c r="RD17" s="157"/>
      <c r="RE17" s="157"/>
      <c r="RF17" s="157"/>
      <c r="RG17" s="157"/>
      <c r="RH17" s="157"/>
      <c r="RI17" s="157"/>
      <c r="RJ17" s="157"/>
      <c r="RK17" s="157"/>
      <c r="RL17" s="157"/>
      <c r="RM17" s="157"/>
      <c r="RN17" s="157"/>
      <c r="RO17" s="157"/>
      <c r="RP17" s="157"/>
      <c r="RQ17" s="157"/>
      <c r="RR17" s="157"/>
      <c r="RS17" s="157"/>
      <c r="RT17" s="157"/>
      <c r="RU17" s="157"/>
      <c r="RV17" s="157"/>
      <c r="RW17" s="157"/>
      <c r="RX17" s="157"/>
      <c r="RY17" s="157"/>
      <c r="RZ17" s="157"/>
      <c r="SA17" s="157"/>
      <c r="SB17" s="157"/>
      <c r="SC17" s="157"/>
      <c r="SD17" s="157"/>
      <c r="SE17" s="157"/>
      <c r="SF17" s="157"/>
      <c r="SG17" s="157"/>
      <c r="SH17" s="157"/>
      <c r="SI17" s="157"/>
      <c r="SJ17" s="157"/>
      <c r="SK17" s="157"/>
      <c r="SL17" s="157"/>
      <c r="SM17" s="157"/>
      <c r="SN17" s="157"/>
      <c r="SO17" s="157"/>
      <c r="SP17" s="157"/>
      <c r="SQ17" s="157"/>
      <c r="SR17" s="157"/>
      <c r="SS17" s="157"/>
      <c r="ST17" s="157"/>
      <c r="SU17" s="157"/>
      <c r="SV17" s="157"/>
      <c r="SW17" s="157"/>
      <c r="SX17" s="157"/>
      <c r="SY17" s="157"/>
      <c r="SZ17" s="157"/>
      <c r="TA17" s="157"/>
      <c r="TB17" s="157"/>
      <c r="TC17" s="157"/>
      <c r="TD17" s="157"/>
      <c r="TE17" s="157"/>
      <c r="TF17" s="157"/>
      <c r="TG17" s="157"/>
      <c r="TH17" s="157"/>
      <c r="TI17" s="157"/>
      <c r="TJ17" s="157"/>
      <c r="TK17" s="157"/>
      <c r="TL17" s="157"/>
      <c r="TM17" s="157"/>
      <c r="TN17" s="157"/>
      <c r="TO17" s="157"/>
      <c r="TP17" s="157"/>
      <c r="TQ17" s="157"/>
      <c r="TR17" s="157"/>
      <c r="TS17" s="157"/>
      <c r="TT17" s="157"/>
      <c r="TU17" s="157"/>
      <c r="TV17" s="157"/>
      <c r="TW17" s="157"/>
      <c r="TX17" s="157"/>
      <c r="TY17" s="157"/>
      <c r="TZ17" s="157"/>
      <c r="UA17" s="157"/>
      <c r="UB17" s="157"/>
      <c r="UC17" s="157"/>
      <c r="UD17" s="157"/>
      <c r="UE17" s="157"/>
      <c r="UF17" s="157"/>
      <c r="UG17" s="157"/>
      <c r="UH17" s="157"/>
      <c r="UI17" s="157"/>
      <c r="UJ17" s="157"/>
      <c r="UK17" s="157"/>
      <c r="UL17" s="157"/>
      <c r="UM17" s="157"/>
      <c r="UN17" s="157"/>
      <c r="UO17" s="157"/>
      <c r="UP17" s="157"/>
      <c r="UQ17" s="157"/>
      <c r="UR17" s="157"/>
      <c r="US17" s="157"/>
      <c r="UT17" s="157"/>
      <c r="UU17" s="157"/>
      <c r="UV17" s="157"/>
      <c r="UW17" s="157"/>
      <c r="UX17" s="157"/>
      <c r="UY17" s="157"/>
      <c r="UZ17" s="157"/>
      <c r="VA17" s="157"/>
      <c r="VB17" s="157"/>
      <c r="VC17" s="157"/>
      <c r="VD17" s="157"/>
      <c r="VE17" s="157"/>
      <c r="VF17" s="157"/>
      <c r="VG17" s="157"/>
      <c r="VH17" s="157"/>
      <c r="VI17" s="157"/>
      <c r="VJ17" s="157"/>
      <c r="VK17" s="157"/>
      <c r="VL17" s="157"/>
      <c r="VM17" s="157"/>
      <c r="VN17" s="157"/>
      <c r="VO17" s="157"/>
      <c r="VP17" s="157"/>
      <c r="VQ17" s="157"/>
      <c r="VR17" s="157"/>
      <c r="VS17" s="157"/>
      <c r="VT17" s="157"/>
      <c r="VU17" s="157"/>
      <c r="VV17" s="157"/>
      <c r="VW17" s="157"/>
      <c r="VX17" s="157"/>
      <c r="VY17" s="157"/>
      <c r="VZ17" s="157"/>
      <c r="WA17" s="157"/>
      <c r="WB17" s="157"/>
      <c r="WC17" s="157"/>
      <c r="WD17" s="157"/>
      <c r="WE17" s="157"/>
      <c r="WF17" s="157"/>
      <c r="WG17" s="157"/>
      <c r="WH17" s="157"/>
      <c r="WI17" s="157"/>
      <c r="WJ17" s="157"/>
      <c r="WK17" s="157"/>
      <c r="WL17" s="157"/>
      <c r="WM17" s="157"/>
      <c r="WN17" s="157"/>
      <c r="WO17" s="157"/>
      <c r="WP17" s="157"/>
      <c r="WQ17" s="157"/>
      <c r="WR17" s="157"/>
      <c r="WS17" s="157"/>
      <c r="WT17" s="157"/>
      <c r="WU17" s="157"/>
      <c r="WV17" s="157"/>
      <c r="WW17" s="157"/>
      <c r="WX17" s="157"/>
      <c r="WY17" s="157"/>
      <c r="WZ17" s="157"/>
      <c r="XA17" s="157"/>
      <c r="XB17" s="157"/>
      <c r="XC17" s="157"/>
      <c r="XD17" s="157"/>
      <c r="XE17" s="157"/>
      <c r="XF17" s="157"/>
      <c r="XG17" s="157"/>
      <c r="XH17" s="157"/>
      <c r="XI17" s="157"/>
      <c r="XJ17" s="157"/>
      <c r="XK17" s="157"/>
      <c r="XL17" s="157"/>
      <c r="XM17" s="157"/>
      <c r="XN17" s="157"/>
      <c r="XO17" s="157"/>
      <c r="XP17" s="157"/>
      <c r="XQ17" s="157"/>
      <c r="XR17" s="157"/>
      <c r="XS17" s="157"/>
      <c r="XT17" s="157"/>
      <c r="XU17" s="157"/>
      <c r="XV17" s="157"/>
      <c r="XW17" s="157"/>
      <c r="XX17" s="157"/>
      <c r="XY17" s="157"/>
      <c r="XZ17" s="157"/>
      <c r="YA17" s="157"/>
      <c r="YB17" s="157"/>
      <c r="YC17" s="157"/>
      <c r="YD17" s="157"/>
      <c r="YE17" s="157"/>
      <c r="YF17" s="157"/>
      <c r="YG17" s="157"/>
      <c r="YH17" s="157"/>
      <c r="YI17" s="157"/>
      <c r="YJ17" s="157"/>
      <c r="YK17" s="157"/>
      <c r="YL17" s="157"/>
      <c r="YM17" s="157"/>
      <c r="YN17" s="157"/>
      <c r="YO17" s="157"/>
      <c r="YP17" s="157"/>
      <c r="YQ17" s="157"/>
      <c r="YR17" s="157"/>
      <c r="YS17" s="157"/>
      <c r="YT17" s="157"/>
      <c r="YU17" s="157"/>
      <c r="YV17" s="157"/>
      <c r="YW17" s="157"/>
      <c r="YX17" s="157"/>
      <c r="YY17" s="157"/>
      <c r="YZ17" s="157"/>
      <c r="ZA17" s="157"/>
      <c r="ZB17" s="157"/>
      <c r="ZC17" s="157"/>
      <c r="ZD17" s="157"/>
      <c r="ZE17" s="157"/>
      <c r="ZF17" s="157"/>
      <c r="ZG17" s="157"/>
      <c r="ZH17" s="157"/>
      <c r="ZI17" s="157"/>
      <c r="ZJ17" s="157"/>
      <c r="ZK17" s="157"/>
      <c r="ZL17" s="157"/>
      <c r="ZM17" s="157"/>
      <c r="ZN17" s="157"/>
      <c r="ZO17" s="157"/>
      <c r="ZP17" s="157"/>
      <c r="ZQ17" s="157"/>
      <c r="ZR17" s="157"/>
      <c r="ZS17" s="157"/>
      <c r="ZT17" s="157"/>
      <c r="ZU17" s="157"/>
      <c r="ZV17" s="157"/>
      <c r="ZW17" s="157"/>
      <c r="ZX17" s="157"/>
      <c r="ZY17" s="157"/>
      <c r="ZZ17" s="157"/>
      <c r="AAA17" s="157"/>
      <c r="AAB17" s="157"/>
      <c r="AAC17" s="157"/>
      <c r="AAD17" s="157"/>
      <c r="AAE17" s="157"/>
      <c r="AAF17" s="157"/>
      <c r="AAG17" s="157"/>
      <c r="AAH17" s="157"/>
      <c r="AAI17" s="157"/>
      <c r="AAJ17" s="157"/>
      <c r="AAK17" s="157"/>
      <c r="AAL17" s="157"/>
      <c r="AAM17" s="157"/>
      <c r="AAN17" s="157"/>
      <c r="AAO17" s="157"/>
      <c r="AAP17" s="157"/>
      <c r="AAQ17" s="157"/>
      <c r="AAR17" s="157"/>
      <c r="AAS17" s="157"/>
      <c r="AAT17" s="157"/>
      <c r="AAU17" s="157"/>
      <c r="AAV17" s="157"/>
      <c r="AAW17" s="157"/>
      <c r="AAX17" s="157"/>
      <c r="AAY17" s="157"/>
      <c r="AAZ17" s="157"/>
      <c r="ABA17" s="157"/>
      <c r="ABB17" s="157"/>
      <c r="ABC17" s="157"/>
      <c r="ABD17" s="157"/>
      <c r="ABE17" s="157"/>
      <c r="ABF17" s="157"/>
      <c r="ABG17" s="157"/>
      <c r="ABH17" s="157"/>
      <c r="ABI17" s="157"/>
      <c r="ABJ17" s="157"/>
      <c r="ABK17" s="157"/>
      <c r="ABL17" s="157"/>
      <c r="ABM17" s="157"/>
      <c r="ABN17" s="157"/>
      <c r="ABO17" s="157"/>
      <c r="ABP17" s="157"/>
      <c r="ABQ17" s="157"/>
      <c r="ABR17" s="157"/>
      <c r="ABS17" s="157"/>
      <c r="ABT17" s="157"/>
      <c r="ABU17" s="157"/>
      <c r="ABV17" s="157"/>
      <c r="ABW17" s="157"/>
      <c r="ABX17" s="157"/>
      <c r="ABY17" s="157"/>
      <c r="ABZ17" s="157"/>
      <c r="ACA17" s="157"/>
      <c r="ACB17" s="157"/>
      <c r="ACC17" s="157"/>
      <c r="ACD17" s="157"/>
      <c r="ACE17" s="157"/>
      <c r="ACF17" s="157"/>
      <c r="ACG17" s="157"/>
      <c r="ACH17" s="157"/>
      <c r="ACI17" s="157"/>
      <c r="ACJ17" s="157"/>
      <c r="ACK17" s="157"/>
      <c r="ACL17" s="157"/>
      <c r="ACM17" s="157"/>
      <c r="ACN17" s="157"/>
      <c r="ACO17" s="157"/>
      <c r="ACP17" s="157"/>
      <c r="ACQ17" s="157"/>
      <c r="ACR17" s="157"/>
      <c r="ACS17" s="157"/>
      <c r="ACT17" s="157"/>
      <c r="ACU17" s="157"/>
      <c r="ACV17" s="157"/>
      <c r="ACW17" s="157"/>
      <c r="ACX17" s="157"/>
      <c r="ACY17" s="157"/>
      <c r="ACZ17" s="157"/>
      <c r="ADA17" s="157"/>
      <c r="ADB17" s="157"/>
      <c r="ADC17" s="157"/>
      <c r="ADD17" s="157"/>
      <c r="ADE17" s="157"/>
      <c r="ADF17" s="157"/>
      <c r="ADG17" s="157"/>
      <c r="ADH17" s="157"/>
      <c r="ADI17" s="157"/>
      <c r="ADJ17" s="157"/>
      <c r="ADK17" s="157"/>
      <c r="ADL17" s="157"/>
      <c r="ADM17" s="157"/>
      <c r="ADN17" s="157"/>
      <c r="ADO17" s="157"/>
      <c r="ADP17" s="157"/>
      <c r="ADQ17" s="157"/>
      <c r="ADR17" s="157"/>
      <c r="ADS17" s="157"/>
      <c r="ADT17" s="157"/>
      <c r="ADU17" s="157"/>
      <c r="ADV17" s="157"/>
      <c r="ADW17" s="157"/>
      <c r="ADX17" s="157"/>
      <c r="ADY17" s="157"/>
      <c r="ADZ17" s="157"/>
      <c r="AEA17" s="157"/>
      <c r="AEB17" s="157"/>
      <c r="AEC17" s="157"/>
      <c r="AED17" s="157"/>
      <c r="AEE17" s="157"/>
      <c r="AEF17" s="157"/>
      <c r="AEG17" s="157"/>
      <c r="AEH17" s="157"/>
      <c r="AEI17" s="157"/>
      <c r="AEJ17" s="157"/>
      <c r="AEK17" s="157"/>
      <c r="AEL17" s="157"/>
      <c r="AEM17" s="157"/>
      <c r="AEN17" s="157"/>
      <c r="AEO17" s="157"/>
      <c r="AEP17" s="157"/>
      <c r="AEQ17" s="157"/>
      <c r="AER17" s="157"/>
      <c r="AES17" s="157"/>
      <c r="AET17" s="157"/>
      <c r="AEU17" s="157"/>
      <c r="AEV17" s="157"/>
      <c r="AEW17" s="157"/>
      <c r="AEX17" s="157"/>
      <c r="AEY17" s="157"/>
      <c r="AEZ17" s="157"/>
      <c r="AFA17" s="157"/>
      <c r="AFB17" s="157"/>
      <c r="AFC17" s="157"/>
      <c r="AFD17" s="157"/>
      <c r="AFE17" s="157"/>
      <c r="AFF17" s="157"/>
      <c r="AFG17" s="157"/>
      <c r="AFH17" s="157"/>
      <c r="AFI17" s="157"/>
      <c r="AFJ17" s="157"/>
      <c r="AFK17" s="157"/>
      <c r="AFL17" s="157"/>
      <c r="AFM17" s="157"/>
      <c r="AFN17" s="157"/>
      <c r="AFO17" s="157"/>
      <c r="AFP17" s="157"/>
      <c r="AFQ17" s="157"/>
      <c r="AFR17" s="157"/>
      <c r="AFS17" s="157"/>
      <c r="AFT17" s="157"/>
      <c r="AFU17" s="157"/>
      <c r="AFV17" s="157"/>
      <c r="AFW17" s="157"/>
      <c r="AFX17" s="157"/>
      <c r="AFY17" s="157"/>
      <c r="AFZ17" s="157"/>
      <c r="AGA17" s="157"/>
      <c r="AGB17" s="157"/>
      <c r="AGC17" s="157"/>
      <c r="AGD17" s="157"/>
      <c r="AGE17" s="157"/>
      <c r="AGF17" s="157"/>
      <c r="AGG17" s="157"/>
      <c r="AGH17" s="157"/>
      <c r="AGI17" s="157"/>
      <c r="AGJ17" s="157"/>
      <c r="AGK17" s="157"/>
      <c r="AGL17" s="157"/>
      <c r="AGM17" s="157"/>
      <c r="AGN17" s="157"/>
      <c r="AGO17" s="157"/>
      <c r="AGP17" s="157"/>
      <c r="AGQ17" s="157"/>
      <c r="AGR17" s="157"/>
      <c r="AGS17" s="157"/>
      <c r="AGT17" s="157"/>
      <c r="AGU17" s="157"/>
      <c r="AGV17" s="157"/>
      <c r="AGW17" s="157"/>
      <c r="AGX17" s="157"/>
      <c r="AGY17" s="157"/>
      <c r="AGZ17" s="157"/>
      <c r="AHA17" s="157"/>
      <c r="AHB17" s="157"/>
      <c r="AHC17" s="157"/>
      <c r="AHD17" s="157"/>
      <c r="AHE17" s="157"/>
      <c r="AHF17" s="157"/>
      <c r="AHG17" s="157"/>
      <c r="AHH17" s="157"/>
    </row>
    <row r="18" spans="1:2663" s="149" customFormat="1" ht="15.75" customHeight="1" x14ac:dyDescent="0.25">
      <c r="A18" s="156" t="s">
        <v>1156</v>
      </c>
      <c r="B18" s="332">
        <v>43223</v>
      </c>
      <c r="C18" s="331" t="s">
        <v>169</v>
      </c>
      <c r="D18" s="339" t="s">
        <v>1088</v>
      </c>
      <c r="E18" s="151"/>
      <c r="F18" s="333">
        <v>95000</v>
      </c>
      <c r="G18" s="335">
        <f t="shared" si="0"/>
        <v>3307835</v>
      </c>
      <c r="H18" s="331" t="s">
        <v>164</v>
      </c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  <c r="II18" s="157"/>
      <c r="IJ18" s="157"/>
      <c r="IK18" s="157"/>
      <c r="IL18" s="157"/>
      <c r="IM18" s="157"/>
      <c r="IN18" s="157"/>
      <c r="IO18" s="157"/>
      <c r="IP18" s="157"/>
      <c r="IQ18" s="157"/>
      <c r="IR18" s="157"/>
      <c r="IS18" s="157"/>
      <c r="IT18" s="157"/>
      <c r="IU18" s="157"/>
      <c r="IV18" s="157"/>
      <c r="IW18" s="157"/>
      <c r="IX18" s="157"/>
      <c r="IY18" s="157"/>
      <c r="IZ18" s="157"/>
      <c r="JA18" s="157"/>
      <c r="JB18" s="157"/>
      <c r="JC18" s="157"/>
      <c r="JD18" s="157"/>
      <c r="JE18" s="157"/>
      <c r="JF18" s="157"/>
      <c r="JG18" s="157"/>
      <c r="JH18" s="157"/>
      <c r="JI18" s="157"/>
      <c r="JJ18" s="157"/>
      <c r="JK18" s="157"/>
      <c r="JL18" s="157"/>
      <c r="JM18" s="157"/>
      <c r="JN18" s="157"/>
      <c r="JO18" s="157"/>
      <c r="JP18" s="157"/>
      <c r="JQ18" s="157"/>
      <c r="JR18" s="157"/>
      <c r="JS18" s="157"/>
      <c r="JT18" s="157"/>
      <c r="JU18" s="157"/>
      <c r="JV18" s="157"/>
      <c r="JW18" s="157"/>
      <c r="JX18" s="157"/>
      <c r="JY18" s="157"/>
      <c r="JZ18" s="157"/>
      <c r="KA18" s="157"/>
      <c r="KB18" s="157"/>
      <c r="KC18" s="157"/>
      <c r="KD18" s="157"/>
      <c r="KE18" s="157"/>
      <c r="KF18" s="157"/>
      <c r="KG18" s="157"/>
      <c r="KH18" s="157"/>
      <c r="KI18" s="157"/>
      <c r="KJ18" s="157"/>
      <c r="KK18" s="157"/>
      <c r="KL18" s="157"/>
      <c r="KM18" s="157"/>
      <c r="KN18" s="157"/>
      <c r="KO18" s="157"/>
      <c r="KP18" s="157"/>
      <c r="KQ18" s="157"/>
      <c r="KR18" s="157"/>
      <c r="KS18" s="157"/>
      <c r="KT18" s="157"/>
      <c r="KU18" s="157"/>
      <c r="KV18" s="157"/>
      <c r="KW18" s="157"/>
      <c r="KX18" s="157"/>
      <c r="KY18" s="157"/>
      <c r="KZ18" s="157"/>
      <c r="LA18" s="157"/>
      <c r="LB18" s="157"/>
      <c r="LC18" s="157"/>
      <c r="LD18" s="157"/>
      <c r="LE18" s="157"/>
      <c r="LF18" s="157"/>
      <c r="LG18" s="157"/>
      <c r="LH18" s="157"/>
      <c r="LI18" s="157"/>
      <c r="LJ18" s="157"/>
      <c r="LK18" s="157"/>
      <c r="LL18" s="157"/>
      <c r="LM18" s="157"/>
      <c r="LN18" s="157"/>
      <c r="LO18" s="157"/>
      <c r="LP18" s="157"/>
      <c r="LQ18" s="157"/>
      <c r="LR18" s="157"/>
      <c r="LS18" s="157"/>
      <c r="LT18" s="157"/>
      <c r="LU18" s="157"/>
      <c r="LV18" s="157"/>
      <c r="LW18" s="157"/>
      <c r="LX18" s="157"/>
      <c r="LY18" s="157"/>
      <c r="LZ18" s="157"/>
      <c r="MA18" s="157"/>
      <c r="MB18" s="157"/>
      <c r="MC18" s="157"/>
      <c r="MD18" s="157"/>
      <c r="ME18" s="157"/>
      <c r="MF18" s="157"/>
      <c r="MG18" s="157"/>
      <c r="MH18" s="157"/>
      <c r="MI18" s="157"/>
      <c r="MJ18" s="157"/>
      <c r="MK18" s="157"/>
      <c r="ML18" s="157"/>
      <c r="MM18" s="157"/>
      <c r="MN18" s="157"/>
      <c r="MO18" s="157"/>
      <c r="MP18" s="157"/>
      <c r="MQ18" s="157"/>
      <c r="MR18" s="157"/>
      <c r="MS18" s="157"/>
      <c r="MT18" s="157"/>
      <c r="MU18" s="157"/>
      <c r="MV18" s="157"/>
      <c r="MW18" s="157"/>
      <c r="MX18" s="157"/>
      <c r="MY18" s="157"/>
      <c r="MZ18" s="157"/>
      <c r="NA18" s="157"/>
      <c r="NB18" s="157"/>
      <c r="NC18" s="157"/>
      <c r="ND18" s="157"/>
      <c r="NE18" s="157"/>
      <c r="NF18" s="157"/>
      <c r="NG18" s="157"/>
      <c r="NH18" s="157"/>
      <c r="NI18" s="157"/>
      <c r="NJ18" s="157"/>
      <c r="NK18" s="157"/>
      <c r="NL18" s="157"/>
      <c r="NM18" s="157"/>
      <c r="NN18" s="157"/>
      <c r="NO18" s="157"/>
      <c r="NP18" s="157"/>
      <c r="NQ18" s="157"/>
      <c r="NR18" s="157"/>
      <c r="NS18" s="157"/>
      <c r="NT18" s="157"/>
      <c r="NU18" s="157"/>
      <c r="NV18" s="157"/>
      <c r="NW18" s="157"/>
      <c r="NX18" s="157"/>
      <c r="NY18" s="157"/>
      <c r="NZ18" s="157"/>
      <c r="OA18" s="157"/>
      <c r="OB18" s="157"/>
      <c r="OC18" s="157"/>
      <c r="OD18" s="157"/>
      <c r="OE18" s="157"/>
      <c r="OF18" s="157"/>
      <c r="OG18" s="157"/>
      <c r="OH18" s="157"/>
      <c r="OI18" s="157"/>
      <c r="OJ18" s="157"/>
      <c r="OK18" s="157"/>
      <c r="OL18" s="157"/>
      <c r="OM18" s="157"/>
      <c r="ON18" s="157"/>
      <c r="OO18" s="157"/>
      <c r="OP18" s="157"/>
      <c r="OQ18" s="157"/>
      <c r="OR18" s="157"/>
      <c r="OS18" s="157"/>
      <c r="OT18" s="157"/>
      <c r="OU18" s="157"/>
      <c r="OV18" s="157"/>
      <c r="OW18" s="157"/>
      <c r="OX18" s="157"/>
      <c r="OY18" s="157"/>
      <c r="OZ18" s="157"/>
      <c r="PA18" s="157"/>
      <c r="PB18" s="157"/>
      <c r="PC18" s="157"/>
      <c r="PD18" s="157"/>
      <c r="PE18" s="157"/>
      <c r="PF18" s="157"/>
      <c r="PG18" s="157"/>
      <c r="PH18" s="157"/>
      <c r="PI18" s="157"/>
      <c r="PJ18" s="157"/>
      <c r="PK18" s="157"/>
      <c r="PL18" s="157"/>
      <c r="PM18" s="157"/>
      <c r="PN18" s="157"/>
      <c r="PO18" s="157"/>
      <c r="PP18" s="157"/>
      <c r="PQ18" s="157"/>
      <c r="PR18" s="157"/>
      <c r="PS18" s="157"/>
      <c r="PT18" s="157"/>
      <c r="PU18" s="157"/>
      <c r="PV18" s="157"/>
      <c r="PW18" s="157"/>
      <c r="PX18" s="157"/>
      <c r="PY18" s="157"/>
      <c r="PZ18" s="157"/>
      <c r="QA18" s="157"/>
      <c r="QB18" s="157"/>
      <c r="QC18" s="157"/>
      <c r="QD18" s="157"/>
      <c r="QE18" s="157"/>
      <c r="QF18" s="157"/>
      <c r="QG18" s="157"/>
      <c r="QH18" s="157"/>
      <c r="QI18" s="157"/>
      <c r="QJ18" s="157"/>
      <c r="QK18" s="157"/>
      <c r="QL18" s="157"/>
      <c r="QM18" s="157"/>
      <c r="QN18" s="157"/>
      <c r="QO18" s="157"/>
      <c r="QP18" s="157"/>
      <c r="QQ18" s="157"/>
      <c r="QR18" s="157"/>
      <c r="QS18" s="157"/>
      <c r="QT18" s="157"/>
      <c r="QU18" s="157"/>
      <c r="QV18" s="157"/>
      <c r="QW18" s="157"/>
      <c r="QX18" s="157"/>
      <c r="QY18" s="157"/>
      <c r="QZ18" s="157"/>
      <c r="RA18" s="157"/>
      <c r="RB18" s="157"/>
      <c r="RC18" s="157"/>
      <c r="RD18" s="157"/>
      <c r="RE18" s="157"/>
      <c r="RF18" s="157"/>
      <c r="RG18" s="157"/>
      <c r="RH18" s="157"/>
      <c r="RI18" s="157"/>
      <c r="RJ18" s="157"/>
      <c r="RK18" s="157"/>
      <c r="RL18" s="157"/>
      <c r="RM18" s="157"/>
      <c r="RN18" s="157"/>
      <c r="RO18" s="157"/>
      <c r="RP18" s="157"/>
      <c r="RQ18" s="157"/>
      <c r="RR18" s="157"/>
      <c r="RS18" s="157"/>
      <c r="RT18" s="157"/>
      <c r="RU18" s="157"/>
      <c r="RV18" s="157"/>
      <c r="RW18" s="157"/>
      <c r="RX18" s="157"/>
      <c r="RY18" s="157"/>
      <c r="RZ18" s="157"/>
      <c r="SA18" s="157"/>
      <c r="SB18" s="157"/>
      <c r="SC18" s="157"/>
      <c r="SD18" s="157"/>
      <c r="SE18" s="157"/>
      <c r="SF18" s="157"/>
      <c r="SG18" s="157"/>
      <c r="SH18" s="157"/>
      <c r="SI18" s="157"/>
      <c r="SJ18" s="157"/>
      <c r="SK18" s="157"/>
      <c r="SL18" s="157"/>
      <c r="SM18" s="157"/>
      <c r="SN18" s="157"/>
      <c r="SO18" s="157"/>
      <c r="SP18" s="157"/>
      <c r="SQ18" s="157"/>
      <c r="SR18" s="157"/>
      <c r="SS18" s="157"/>
      <c r="ST18" s="157"/>
      <c r="SU18" s="157"/>
      <c r="SV18" s="157"/>
      <c r="SW18" s="157"/>
      <c r="SX18" s="157"/>
      <c r="SY18" s="157"/>
      <c r="SZ18" s="157"/>
      <c r="TA18" s="157"/>
      <c r="TB18" s="157"/>
      <c r="TC18" s="157"/>
      <c r="TD18" s="157"/>
      <c r="TE18" s="157"/>
      <c r="TF18" s="157"/>
      <c r="TG18" s="157"/>
      <c r="TH18" s="157"/>
      <c r="TI18" s="157"/>
      <c r="TJ18" s="157"/>
      <c r="TK18" s="157"/>
      <c r="TL18" s="157"/>
      <c r="TM18" s="157"/>
      <c r="TN18" s="157"/>
      <c r="TO18" s="157"/>
      <c r="TP18" s="157"/>
      <c r="TQ18" s="157"/>
      <c r="TR18" s="157"/>
      <c r="TS18" s="157"/>
      <c r="TT18" s="157"/>
      <c r="TU18" s="157"/>
      <c r="TV18" s="157"/>
      <c r="TW18" s="157"/>
      <c r="TX18" s="157"/>
      <c r="TY18" s="157"/>
      <c r="TZ18" s="157"/>
      <c r="UA18" s="157"/>
      <c r="UB18" s="157"/>
      <c r="UC18" s="157"/>
      <c r="UD18" s="157"/>
      <c r="UE18" s="157"/>
      <c r="UF18" s="157"/>
      <c r="UG18" s="157"/>
      <c r="UH18" s="157"/>
      <c r="UI18" s="157"/>
      <c r="UJ18" s="157"/>
      <c r="UK18" s="157"/>
      <c r="UL18" s="157"/>
      <c r="UM18" s="157"/>
      <c r="UN18" s="157"/>
      <c r="UO18" s="157"/>
      <c r="UP18" s="157"/>
      <c r="UQ18" s="157"/>
      <c r="UR18" s="157"/>
      <c r="US18" s="157"/>
      <c r="UT18" s="157"/>
      <c r="UU18" s="157"/>
      <c r="UV18" s="157"/>
      <c r="UW18" s="157"/>
      <c r="UX18" s="157"/>
      <c r="UY18" s="157"/>
      <c r="UZ18" s="157"/>
      <c r="VA18" s="157"/>
      <c r="VB18" s="157"/>
      <c r="VC18" s="157"/>
      <c r="VD18" s="157"/>
      <c r="VE18" s="157"/>
      <c r="VF18" s="157"/>
      <c r="VG18" s="157"/>
      <c r="VH18" s="157"/>
      <c r="VI18" s="157"/>
      <c r="VJ18" s="157"/>
      <c r="VK18" s="157"/>
      <c r="VL18" s="157"/>
      <c r="VM18" s="157"/>
      <c r="VN18" s="157"/>
      <c r="VO18" s="157"/>
      <c r="VP18" s="157"/>
      <c r="VQ18" s="157"/>
      <c r="VR18" s="157"/>
      <c r="VS18" s="157"/>
      <c r="VT18" s="157"/>
      <c r="VU18" s="157"/>
      <c r="VV18" s="157"/>
      <c r="VW18" s="157"/>
      <c r="VX18" s="157"/>
      <c r="VY18" s="157"/>
      <c r="VZ18" s="157"/>
      <c r="WA18" s="157"/>
      <c r="WB18" s="157"/>
      <c r="WC18" s="157"/>
      <c r="WD18" s="157"/>
      <c r="WE18" s="157"/>
      <c r="WF18" s="157"/>
      <c r="WG18" s="157"/>
      <c r="WH18" s="157"/>
      <c r="WI18" s="157"/>
      <c r="WJ18" s="157"/>
      <c r="WK18" s="157"/>
      <c r="WL18" s="157"/>
      <c r="WM18" s="157"/>
      <c r="WN18" s="157"/>
      <c r="WO18" s="157"/>
      <c r="WP18" s="157"/>
      <c r="WQ18" s="157"/>
      <c r="WR18" s="157"/>
      <c r="WS18" s="157"/>
      <c r="WT18" s="157"/>
      <c r="WU18" s="157"/>
      <c r="WV18" s="157"/>
      <c r="WW18" s="157"/>
      <c r="WX18" s="157"/>
      <c r="WY18" s="157"/>
      <c r="WZ18" s="157"/>
      <c r="XA18" s="157"/>
      <c r="XB18" s="157"/>
      <c r="XC18" s="157"/>
      <c r="XD18" s="157"/>
      <c r="XE18" s="157"/>
      <c r="XF18" s="157"/>
      <c r="XG18" s="157"/>
      <c r="XH18" s="157"/>
      <c r="XI18" s="157"/>
      <c r="XJ18" s="157"/>
      <c r="XK18" s="157"/>
      <c r="XL18" s="157"/>
      <c r="XM18" s="157"/>
      <c r="XN18" s="157"/>
      <c r="XO18" s="157"/>
      <c r="XP18" s="157"/>
      <c r="XQ18" s="157"/>
      <c r="XR18" s="157"/>
      <c r="XS18" s="157"/>
      <c r="XT18" s="157"/>
      <c r="XU18" s="157"/>
      <c r="XV18" s="157"/>
      <c r="XW18" s="157"/>
      <c r="XX18" s="157"/>
      <c r="XY18" s="157"/>
      <c r="XZ18" s="157"/>
      <c r="YA18" s="157"/>
      <c r="YB18" s="157"/>
      <c r="YC18" s="157"/>
      <c r="YD18" s="157"/>
      <c r="YE18" s="157"/>
      <c r="YF18" s="157"/>
      <c r="YG18" s="157"/>
      <c r="YH18" s="157"/>
      <c r="YI18" s="157"/>
      <c r="YJ18" s="157"/>
      <c r="YK18" s="157"/>
      <c r="YL18" s="157"/>
      <c r="YM18" s="157"/>
      <c r="YN18" s="157"/>
      <c r="YO18" s="157"/>
      <c r="YP18" s="157"/>
      <c r="YQ18" s="157"/>
      <c r="YR18" s="157"/>
      <c r="YS18" s="157"/>
      <c r="YT18" s="157"/>
      <c r="YU18" s="157"/>
      <c r="YV18" s="157"/>
      <c r="YW18" s="157"/>
      <c r="YX18" s="157"/>
      <c r="YY18" s="157"/>
      <c r="YZ18" s="157"/>
      <c r="ZA18" s="157"/>
      <c r="ZB18" s="157"/>
      <c r="ZC18" s="157"/>
      <c r="ZD18" s="157"/>
      <c r="ZE18" s="157"/>
      <c r="ZF18" s="157"/>
      <c r="ZG18" s="157"/>
      <c r="ZH18" s="157"/>
      <c r="ZI18" s="157"/>
      <c r="ZJ18" s="157"/>
      <c r="ZK18" s="157"/>
      <c r="ZL18" s="157"/>
      <c r="ZM18" s="157"/>
      <c r="ZN18" s="157"/>
      <c r="ZO18" s="157"/>
      <c r="ZP18" s="157"/>
      <c r="ZQ18" s="157"/>
      <c r="ZR18" s="157"/>
      <c r="ZS18" s="157"/>
      <c r="ZT18" s="157"/>
      <c r="ZU18" s="157"/>
      <c r="ZV18" s="157"/>
      <c r="ZW18" s="157"/>
      <c r="ZX18" s="157"/>
      <c r="ZY18" s="157"/>
      <c r="ZZ18" s="157"/>
      <c r="AAA18" s="157"/>
      <c r="AAB18" s="157"/>
      <c r="AAC18" s="157"/>
      <c r="AAD18" s="157"/>
      <c r="AAE18" s="157"/>
      <c r="AAF18" s="157"/>
      <c r="AAG18" s="157"/>
      <c r="AAH18" s="157"/>
      <c r="AAI18" s="157"/>
      <c r="AAJ18" s="157"/>
      <c r="AAK18" s="157"/>
      <c r="AAL18" s="157"/>
      <c r="AAM18" s="157"/>
      <c r="AAN18" s="157"/>
      <c r="AAO18" s="157"/>
      <c r="AAP18" s="157"/>
      <c r="AAQ18" s="157"/>
      <c r="AAR18" s="157"/>
      <c r="AAS18" s="157"/>
      <c r="AAT18" s="157"/>
      <c r="AAU18" s="157"/>
      <c r="AAV18" s="157"/>
      <c r="AAW18" s="157"/>
      <c r="AAX18" s="157"/>
      <c r="AAY18" s="157"/>
      <c r="AAZ18" s="157"/>
      <c r="ABA18" s="157"/>
      <c r="ABB18" s="157"/>
      <c r="ABC18" s="157"/>
      <c r="ABD18" s="157"/>
      <c r="ABE18" s="157"/>
      <c r="ABF18" s="157"/>
      <c r="ABG18" s="157"/>
      <c r="ABH18" s="157"/>
      <c r="ABI18" s="157"/>
      <c r="ABJ18" s="157"/>
      <c r="ABK18" s="157"/>
      <c r="ABL18" s="157"/>
      <c r="ABM18" s="157"/>
      <c r="ABN18" s="157"/>
      <c r="ABO18" s="157"/>
      <c r="ABP18" s="157"/>
      <c r="ABQ18" s="157"/>
      <c r="ABR18" s="157"/>
      <c r="ABS18" s="157"/>
      <c r="ABT18" s="157"/>
      <c r="ABU18" s="157"/>
      <c r="ABV18" s="157"/>
      <c r="ABW18" s="157"/>
      <c r="ABX18" s="157"/>
      <c r="ABY18" s="157"/>
      <c r="ABZ18" s="157"/>
      <c r="ACA18" s="157"/>
      <c r="ACB18" s="157"/>
      <c r="ACC18" s="157"/>
      <c r="ACD18" s="157"/>
      <c r="ACE18" s="157"/>
      <c r="ACF18" s="157"/>
      <c r="ACG18" s="157"/>
      <c r="ACH18" s="157"/>
      <c r="ACI18" s="157"/>
      <c r="ACJ18" s="157"/>
      <c r="ACK18" s="157"/>
      <c r="ACL18" s="157"/>
      <c r="ACM18" s="157"/>
      <c r="ACN18" s="157"/>
      <c r="ACO18" s="157"/>
      <c r="ACP18" s="157"/>
      <c r="ACQ18" s="157"/>
      <c r="ACR18" s="157"/>
      <c r="ACS18" s="157"/>
      <c r="ACT18" s="157"/>
      <c r="ACU18" s="157"/>
      <c r="ACV18" s="157"/>
      <c r="ACW18" s="157"/>
      <c r="ACX18" s="157"/>
      <c r="ACY18" s="157"/>
      <c r="ACZ18" s="157"/>
      <c r="ADA18" s="157"/>
      <c r="ADB18" s="157"/>
      <c r="ADC18" s="157"/>
      <c r="ADD18" s="157"/>
      <c r="ADE18" s="157"/>
      <c r="ADF18" s="157"/>
      <c r="ADG18" s="157"/>
      <c r="ADH18" s="157"/>
      <c r="ADI18" s="157"/>
      <c r="ADJ18" s="157"/>
      <c r="ADK18" s="157"/>
      <c r="ADL18" s="157"/>
      <c r="ADM18" s="157"/>
      <c r="ADN18" s="157"/>
      <c r="ADO18" s="157"/>
      <c r="ADP18" s="157"/>
      <c r="ADQ18" s="157"/>
      <c r="ADR18" s="157"/>
      <c r="ADS18" s="157"/>
      <c r="ADT18" s="157"/>
      <c r="ADU18" s="157"/>
      <c r="ADV18" s="157"/>
      <c r="ADW18" s="157"/>
      <c r="ADX18" s="157"/>
      <c r="ADY18" s="157"/>
      <c r="ADZ18" s="157"/>
      <c r="AEA18" s="157"/>
      <c r="AEB18" s="157"/>
      <c r="AEC18" s="157"/>
      <c r="AED18" s="157"/>
      <c r="AEE18" s="157"/>
      <c r="AEF18" s="157"/>
      <c r="AEG18" s="157"/>
      <c r="AEH18" s="157"/>
      <c r="AEI18" s="157"/>
      <c r="AEJ18" s="157"/>
      <c r="AEK18" s="157"/>
      <c r="AEL18" s="157"/>
      <c r="AEM18" s="157"/>
      <c r="AEN18" s="157"/>
      <c r="AEO18" s="157"/>
      <c r="AEP18" s="157"/>
      <c r="AEQ18" s="157"/>
      <c r="AER18" s="157"/>
      <c r="AES18" s="157"/>
      <c r="AET18" s="157"/>
      <c r="AEU18" s="157"/>
      <c r="AEV18" s="157"/>
      <c r="AEW18" s="157"/>
      <c r="AEX18" s="157"/>
      <c r="AEY18" s="157"/>
      <c r="AEZ18" s="157"/>
      <c r="AFA18" s="157"/>
      <c r="AFB18" s="157"/>
      <c r="AFC18" s="157"/>
      <c r="AFD18" s="157"/>
      <c r="AFE18" s="157"/>
      <c r="AFF18" s="157"/>
      <c r="AFG18" s="157"/>
      <c r="AFH18" s="157"/>
      <c r="AFI18" s="157"/>
      <c r="AFJ18" s="157"/>
      <c r="AFK18" s="157"/>
      <c r="AFL18" s="157"/>
      <c r="AFM18" s="157"/>
      <c r="AFN18" s="157"/>
      <c r="AFO18" s="157"/>
      <c r="AFP18" s="157"/>
      <c r="AFQ18" s="157"/>
      <c r="AFR18" s="157"/>
      <c r="AFS18" s="157"/>
      <c r="AFT18" s="157"/>
      <c r="AFU18" s="157"/>
      <c r="AFV18" s="157"/>
      <c r="AFW18" s="157"/>
      <c r="AFX18" s="157"/>
      <c r="AFY18" s="157"/>
      <c r="AFZ18" s="157"/>
      <c r="AGA18" s="157"/>
      <c r="AGB18" s="157"/>
      <c r="AGC18" s="157"/>
      <c r="AGD18" s="157"/>
      <c r="AGE18" s="157"/>
      <c r="AGF18" s="157"/>
      <c r="AGG18" s="157"/>
      <c r="AGH18" s="157"/>
      <c r="AGI18" s="157"/>
      <c r="AGJ18" s="157"/>
      <c r="AGK18" s="157"/>
      <c r="AGL18" s="157"/>
      <c r="AGM18" s="157"/>
      <c r="AGN18" s="157"/>
      <c r="AGO18" s="157"/>
      <c r="AGP18" s="157"/>
      <c r="AGQ18" s="157"/>
      <c r="AGR18" s="157"/>
      <c r="AGS18" s="157"/>
      <c r="AGT18" s="157"/>
      <c r="AGU18" s="157"/>
      <c r="AGV18" s="157"/>
      <c r="AGW18" s="157"/>
      <c r="AGX18" s="157"/>
      <c r="AGY18" s="157"/>
      <c r="AGZ18" s="157"/>
      <c r="AHA18" s="157"/>
      <c r="AHB18" s="157"/>
      <c r="AHC18" s="157"/>
      <c r="AHD18" s="157"/>
      <c r="AHE18" s="157"/>
      <c r="AHF18" s="157"/>
      <c r="AHG18" s="157"/>
      <c r="AHH18" s="157"/>
    </row>
    <row r="19" spans="1:2663" s="149" customFormat="1" ht="15.75" customHeight="1" x14ac:dyDescent="0.25">
      <c r="A19" s="156" t="s">
        <v>1157</v>
      </c>
      <c r="B19" s="332">
        <v>43223</v>
      </c>
      <c r="C19" s="331" t="s">
        <v>33</v>
      </c>
      <c r="D19" s="339" t="s">
        <v>1077</v>
      </c>
      <c r="E19" s="151"/>
      <c r="F19" s="333">
        <v>2500</v>
      </c>
      <c r="G19" s="335">
        <f t="shared" si="0"/>
        <v>3305335</v>
      </c>
      <c r="H19" s="331" t="s">
        <v>164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157"/>
      <c r="FM19" s="157"/>
      <c r="FN19" s="157"/>
      <c r="FO19" s="157"/>
      <c r="FP19" s="157"/>
      <c r="FQ19" s="157"/>
      <c r="FR19" s="157"/>
      <c r="FS19" s="157"/>
      <c r="FT19" s="157"/>
      <c r="FU19" s="157"/>
      <c r="FV19" s="157"/>
      <c r="FW19" s="157"/>
      <c r="FX19" s="157"/>
      <c r="FY19" s="157"/>
      <c r="FZ19" s="157"/>
      <c r="GA19" s="157"/>
      <c r="GB19" s="157"/>
      <c r="GC19" s="157"/>
      <c r="GD19" s="157"/>
      <c r="GE19" s="157"/>
      <c r="GF19" s="157"/>
      <c r="GG19" s="157"/>
      <c r="GH19" s="157"/>
      <c r="GI19" s="157"/>
      <c r="GJ19" s="157"/>
      <c r="GK19" s="157"/>
      <c r="GL19" s="157"/>
      <c r="GM19" s="157"/>
      <c r="GN19" s="157"/>
      <c r="GO19" s="157"/>
      <c r="GP19" s="157"/>
      <c r="GQ19" s="157"/>
      <c r="GR19" s="157"/>
      <c r="GS19" s="157"/>
      <c r="GT19" s="157"/>
      <c r="GU19" s="157"/>
      <c r="GV19" s="157"/>
      <c r="GW19" s="157"/>
      <c r="GX19" s="157"/>
      <c r="GY19" s="157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7"/>
      <c r="HO19" s="157"/>
      <c r="HP19" s="157"/>
      <c r="HQ19" s="157"/>
      <c r="HR19" s="157"/>
      <c r="HS19" s="157"/>
      <c r="HT19" s="157"/>
      <c r="HU19" s="157"/>
      <c r="HV19" s="157"/>
      <c r="HW19" s="157"/>
      <c r="HX19" s="157"/>
      <c r="HY19" s="157"/>
      <c r="HZ19" s="157"/>
      <c r="IA19" s="157"/>
      <c r="IB19" s="157"/>
      <c r="IC19" s="157"/>
      <c r="ID19" s="157"/>
      <c r="IE19" s="157"/>
      <c r="IF19" s="157"/>
      <c r="IG19" s="157"/>
      <c r="IH19" s="157"/>
      <c r="II19" s="157"/>
      <c r="IJ19" s="157"/>
      <c r="IK19" s="157"/>
      <c r="IL19" s="157"/>
      <c r="IM19" s="157"/>
      <c r="IN19" s="157"/>
      <c r="IO19" s="157"/>
      <c r="IP19" s="157"/>
      <c r="IQ19" s="157"/>
      <c r="IR19" s="157"/>
      <c r="IS19" s="157"/>
      <c r="IT19" s="157"/>
      <c r="IU19" s="157"/>
      <c r="IV19" s="157"/>
      <c r="IW19" s="157"/>
      <c r="IX19" s="157"/>
      <c r="IY19" s="157"/>
      <c r="IZ19" s="157"/>
      <c r="JA19" s="157"/>
      <c r="JB19" s="157"/>
      <c r="JC19" s="157"/>
      <c r="JD19" s="157"/>
      <c r="JE19" s="157"/>
      <c r="JF19" s="157"/>
      <c r="JG19" s="157"/>
      <c r="JH19" s="157"/>
      <c r="JI19" s="157"/>
      <c r="JJ19" s="157"/>
      <c r="JK19" s="157"/>
      <c r="JL19" s="157"/>
      <c r="JM19" s="157"/>
      <c r="JN19" s="157"/>
      <c r="JO19" s="157"/>
      <c r="JP19" s="157"/>
      <c r="JQ19" s="157"/>
      <c r="JR19" s="157"/>
      <c r="JS19" s="157"/>
      <c r="JT19" s="157"/>
      <c r="JU19" s="157"/>
      <c r="JV19" s="157"/>
      <c r="JW19" s="157"/>
      <c r="JX19" s="157"/>
      <c r="JY19" s="157"/>
      <c r="JZ19" s="157"/>
      <c r="KA19" s="157"/>
      <c r="KB19" s="157"/>
      <c r="KC19" s="157"/>
      <c r="KD19" s="157"/>
      <c r="KE19" s="157"/>
      <c r="KF19" s="157"/>
      <c r="KG19" s="157"/>
      <c r="KH19" s="157"/>
      <c r="KI19" s="157"/>
      <c r="KJ19" s="157"/>
      <c r="KK19" s="157"/>
      <c r="KL19" s="157"/>
      <c r="KM19" s="157"/>
      <c r="KN19" s="157"/>
      <c r="KO19" s="157"/>
      <c r="KP19" s="157"/>
      <c r="KQ19" s="157"/>
      <c r="KR19" s="157"/>
      <c r="KS19" s="157"/>
      <c r="KT19" s="157"/>
      <c r="KU19" s="157"/>
      <c r="KV19" s="157"/>
      <c r="KW19" s="157"/>
      <c r="KX19" s="157"/>
      <c r="KY19" s="157"/>
      <c r="KZ19" s="157"/>
      <c r="LA19" s="157"/>
      <c r="LB19" s="157"/>
      <c r="LC19" s="157"/>
      <c r="LD19" s="157"/>
      <c r="LE19" s="157"/>
      <c r="LF19" s="157"/>
      <c r="LG19" s="157"/>
      <c r="LH19" s="157"/>
      <c r="LI19" s="157"/>
      <c r="LJ19" s="157"/>
      <c r="LK19" s="157"/>
      <c r="LL19" s="157"/>
      <c r="LM19" s="157"/>
      <c r="LN19" s="157"/>
      <c r="LO19" s="157"/>
      <c r="LP19" s="157"/>
      <c r="LQ19" s="157"/>
      <c r="LR19" s="157"/>
      <c r="LS19" s="157"/>
      <c r="LT19" s="157"/>
      <c r="LU19" s="157"/>
      <c r="LV19" s="157"/>
      <c r="LW19" s="157"/>
      <c r="LX19" s="157"/>
      <c r="LY19" s="157"/>
      <c r="LZ19" s="157"/>
      <c r="MA19" s="157"/>
      <c r="MB19" s="157"/>
      <c r="MC19" s="157"/>
      <c r="MD19" s="157"/>
      <c r="ME19" s="157"/>
      <c r="MF19" s="157"/>
      <c r="MG19" s="157"/>
      <c r="MH19" s="157"/>
      <c r="MI19" s="157"/>
      <c r="MJ19" s="157"/>
      <c r="MK19" s="157"/>
      <c r="ML19" s="157"/>
      <c r="MM19" s="157"/>
      <c r="MN19" s="157"/>
      <c r="MO19" s="157"/>
      <c r="MP19" s="157"/>
      <c r="MQ19" s="157"/>
      <c r="MR19" s="157"/>
      <c r="MS19" s="157"/>
      <c r="MT19" s="157"/>
      <c r="MU19" s="157"/>
      <c r="MV19" s="157"/>
      <c r="MW19" s="157"/>
      <c r="MX19" s="157"/>
      <c r="MY19" s="157"/>
      <c r="MZ19" s="157"/>
      <c r="NA19" s="157"/>
      <c r="NB19" s="157"/>
      <c r="NC19" s="157"/>
      <c r="ND19" s="157"/>
      <c r="NE19" s="157"/>
      <c r="NF19" s="157"/>
      <c r="NG19" s="157"/>
      <c r="NH19" s="157"/>
      <c r="NI19" s="157"/>
      <c r="NJ19" s="157"/>
      <c r="NK19" s="157"/>
      <c r="NL19" s="157"/>
      <c r="NM19" s="157"/>
      <c r="NN19" s="157"/>
      <c r="NO19" s="157"/>
      <c r="NP19" s="157"/>
      <c r="NQ19" s="157"/>
      <c r="NR19" s="157"/>
      <c r="NS19" s="157"/>
      <c r="NT19" s="157"/>
      <c r="NU19" s="157"/>
      <c r="NV19" s="157"/>
      <c r="NW19" s="157"/>
      <c r="NX19" s="157"/>
      <c r="NY19" s="157"/>
      <c r="NZ19" s="157"/>
      <c r="OA19" s="157"/>
      <c r="OB19" s="157"/>
      <c r="OC19" s="157"/>
      <c r="OD19" s="157"/>
      <c r="OE19" s="157"/>
      <c r="OF19" s="157"/>
      <c r="OG19" s="157"/>
      <c r="OH19" s="157"/>
      <c r="OI19" s="157"/>
      <c r="OJ19" s="157"/>
      <c r="OK19" s="157"/>
      <c r="OL19" s="157"/>
      <c r="OM19" s="157"/>
      <c r="ON19" s="157"/>
      <c r="OO19" s="157"/>
      <c r="OP19" s="157"/>
      <c r="OQ19" s="157"/>
      <c r="OR19" s="157"/>
      <c r="OS19" s="157"/>
      <c r="OT19" s="157"/>
      <c r="OU19" s="157"/>
      <c r="OV19" s="157"/>
      <c r="OW19" s="157"/>
      <c r="OX19" s="157"/>
      <c r="OY19" s="157"/>
      <c r="OZ19" s="157"/>
      <c r="PA19" s="157"/>
      <c r="PB19" s="157"/>
      <c r="PC19" s="157"/>
      <c r="PD19" s="157"/>
      <c r="PE19" s="157"/>
      <c r="PF19" s="157"/>
      <c r="PG19" s="157"/>
      <c r="PH19" s="157"/>
      <c r="PI19" s="157"/>
      <c r="PJ19" s="157"/>
      <c r="PK19" s="157"/>
      <c r="PL19" s="157"/>
      <c r="PM19" s="157"/>
      <c r="PN19" s="157"/>
      <c r="PO19" s="157"/>
      <c r="PP19" s="157"/>
      <c r="PQ19" s="157"/>
      <c r="PR19" s="157"/>
      <c r="PS19" s="157"/>
      <c r="PT19" s="157"/>
      <c r="PU19" s="157"/>
      <c r="PV19" s="157"/>
      <c r="PW19" s="157"/>
      <c r="PX19" s="157"/>
      <c r="PY19" s="157"/>
      <c r="PZ19" s="157"/>
      <c r="QA19" s="157"/>
      <c r="QB19" s="157"/>
      <c r="QC19" s="157"/>
      <c r="QD19" s="157"/>
      <c r="QE19" s="157"/>
      <c r="QF19" s="157"/>
      <c r="QG19" s="157"/>
      <c r="QH19" s="157"/>
      <c r="QI19" s="157"/>
      <c r="QJ19" s="157"/>
      <c r="QK19" s="157"/>
      <c r="QL19" s="157"/>
      <c r="QM19" s="157"/>
      <c r="QN19" s="157"/>
      <c r="QO19" s="157"/>
      <c r="QP19" s="157"/>
      <c r="QQ19" s="157"/>
      <c r="QR19" s="157"/>
      <c r="QS19" s="157"/>
      <c r="QT19" s="157"/>
      <c r="QU19" s="157"/>
      <c r="QV19" s="157"/>
      <c r="QW19" s="157"/>
      <c r="QX19" s="157"/>
      <c r="QY19" s="157"/>
      <c r="QZ19" s="157"/>
      <c r="RA19" s="157"/>
      <c r="RB19" s="157"/>
      <c r="RC19" s="157"/>
      <c r="RD19" s="157"/>
      <c r="RE19" s="157"/>
      <c r="RF19" s="157"/>
      <c r="RG19" s="157"/>
      <c r="RH19" s="157"/>
      <c r="RI19" s="157"/>
      <c r="RJ19" s="157"/>
      <c r="RK19" s="157"/>
      <c r="RL19" s="157"/>
      <c r="RM19" s="157"/>
      <c r="RN19" s="157"/>
      <c r="RO19" s="157"/>
      <c r="RP19" s="157"/>
      <c r="RQ19" s="157"/>
      <c r="RR19" s="157"/>
      <c r="RS19" s="157"/>
      <c r="RT19" s="157"/>
      <c r="RU19" s="157"/>
      <c r="RV19" s="157"/>
      <c r="RW19" s="157"/>
      <c r="RX19" s="157"/>
      <c r="RY19" s="157"/>
      <c r="RZ19" s="157"/>
      <c r="SA19" s="157"/>
      <c r="SB19" s="157"/>
      <c r="SC19" s="157"/>
      <c r="SD19" s="157"/>
      <c r="SE19" s="157"/>
      <c r="SF19" s="157"/>
      <c r="SG19" s="157"/>
      <c r="SH19" s="157"/>
      <c r="SI19" s="157"/>
      <c r="SJ19" s="157"/>
      <c r="SK19" s="157"/>
      <c r="SL19" s="157"/>
      <c r="SM19" s="157"/>
      <c r="SN19" s="157"/>
      <c r="SO19" s="157"/>
      <c r="SP19" s="157"/>
      <c r="SQ19" s="157"/>
      <c r="SR19" s="157"/>
      <c r="SS19" s="157"/>
      <c r="ST19" s="157"/>
      <c r="SU19" s="157"/>
      <c r="SV19" s="157"/>
      <c r="SW19" s="157"/>
      <c r="SX19" s="157"/>
      <c r="SY19" s="157"/>
      <c r="SZ19" s="157"/>
      <c r="TA19" s="157"/>
      <c r="TB19" s="157"/>
      <c r="TC19" s="157"/>
      <c r="TD19" s="157"/>
      <c r="TE19" s="157"/>
      <c r="TF19" s="157"/>
      <c r="TG19" s="157"/>
      <c r="TH19" s="157"/>
      <c r="TI19" s="157"/>
      <c r="TJ19" s="157"/>
      <c r="TK19" s="157"/>
      <c r="TL19" s="157"/>
      <c r="TM19" s="157"/>
      <c r="TN19" s="157"/>
      <c r="TO19" s="157"/>
      <c r="TP19" s="157"/>
      <c r="TQ19" s="157"/>
      <c r="TR19" s="157"/>
      <c r="TS19" s="157"/>
      <c r="TT19" s="157"/>
      <c r="TU19" s="157"/>
      <c r="TV19" s="157"/>
      <c r="TW19" s="157"/>
      <c r="TX19" s="157"/>
      <c r="TY19" s="157"/>
      <c r="TZ19" s="157"/>
      <c r="UA19" s="157"/>
      <c r="UB19" s="157"/>
      <c r="UC19" s="157"/>
      <c r="UD19" s="157"/>
      <c r="UE19" s="157"/>
      <c r="UF19" s="157"/>
      <c r="UG19" s="157"/>
      <c r="UH19" s="157"/>
      <c r="UI19" s="157"/>
      <c r="UJ19" s="157"/>
      <c r="UK19" s="157"/>
      <c r="UL19" s="157"/>
      <c r="UM19" s="157"/>
      <c r="UN19" s="157"/>
      <c r="UO19" s="157"/>
      <c r="UP19" s="157"/>
      <c r="UQ19" s="157"/>
      <c r="UR19" s="157"/>
      <c r="US19" s="157"/>
      <c r="UT19" s="157"/>
      <c r="UU19" s="157"/>
      <c r="UV19" s="157"/>
      <c r="UW19" s="157"/>
      <c r="UX19" s="157"/>
      <c r="UY19" s="157"/>
      <c r="UZ19" s="157"/>
      <c r="VA19" s="157"/>
      <c r="VB19" s="157"/>
      <c r="VC19" s="157"/>
      <c r="VD19" s="157"/>
      <c r="VE19" s="157"/>
      <c r="VF19" s="157"/>
      <c r="VG19" s="157"/>
      <c r="VH19" s="157"/>
      <c r="VI19" s="157"/>
      <c r="VJ19" s="157"/>
      <c r="VK19" s="157"/>
      <c r="VL19" s="157"/>
      <c r="VM19" s="157"/>
      <c r="VN19" s="157"/>
      <c r="VO19" s="157"/>
      <c r="VP19" s="157"/>
      <c r="VQ19" s="157"/>
      <c r="VR19" s="157"/>
      <c r="VS19" s="157"/>
      <c r="VT19" s="157"/>
      <c r="VU19" s="157"/>
      <c r="VV19" s="157"/>
      <c r="VW19" s="157"/>
      <c r="VX19" s="157"/>
      <c r="VY19" s="157"/>
      <c r="VZ19" s="157"/>
      <c r="WA19" s="157"/>
      <c r="WB19" s="157"/>
      <c r="WC19" s="157"/>
      <c r="WD19" s="157"/>
      <c r="WE19" s="157"/>
      <c r="WF19" s="157"/>
      <c r="WG19" s="157"/>
      <c r="WH19" s="157"/>
      <c r="WI19" s="157"/>
      <c r="WJ19" s="157"/>
      <c r="WK19" s="157"/>
      <c r="WL19" s="157"/>
      <c r="WM19" s="157"/>
      <c r="WN19" s="157"/>
      <c r="WO19" s="157"/>
      <c r="WP19" s="157"/>
      <c r="WQ19" s="157"/>
      <c r="WR19" s="157"/>
      <c r="WS19" s="157"/>
      <c r="WT19" s="157"/>
      <c r="WU19" s="157"/>
      <c r="WV19" s="157"/>
      <c r="WW19" s="157"/>
      <c r="WX19" s="157"/>
      <c r="WY19" s="157"/>
      <c r="WZ19" s="157"/>
      <c r="XA19" s="157"/>
      <c r="XB19" s="157"/>
      <c r="XC19" s="157"/>
      <c r="XD19" s="157"/>
      <c r="XE19" s="157"/>
      <c r="XF19" s="157"/>
      <c r="XG19" s="157"/>
      <c r="XH19" s="157"/>
      <c r="XI19" s="157"/>
      <c r="XJ19" s="157"/>
      <c r="XK19" s="157"/>
      <c r="XL19" s="157"/>
      <c r="XM19" s="157"/>
      <c r="XN19" s="157"/>
      <c r="XO19" s="157"/>
      <c r="XP19" s="157"/>
      <c r="XQ19" s="157"/>
      <c r="XR19" s="157"/>
      <c r="XS19" s="157"/>
      <c r="XT19" s="157"/>
      <c r="XU19" s="157"/>
      <c r="XV19" s="157"/>
      <c r="XW19" s="157"/>
      <c r="XX19" s="157"/>
      <c r="XY19" s="157"/>
      <c r="XZ19" s="157"/>
      <c r="YA19" s="157"/>
      <c r="YB19" s="157"/>
      <c r="YC19" s="157"/>
      <c r="YD19" s="157"/>
      <c r="YE19" s="157"/>
      <c r="YF19" s="157"/>
      <c r="YG19" s="157"/>
      <c r="YH19" s="157"/>
      <c r="YI19" s="157"/>
      <c r="YJ19" s="157"/>
      <c r="YK19" s="157"/>
      <c r="YL19" s="157"/>
      <c r="YM19" s="157"/>
      <c r="YN19" s="157"/>
      <c r="YO19" s="157"/>
      <c r="YP19" s="157"/>
      <c r="YQ19" s="157"/>
      <c r="YR19" s="157"/>
      <c r="YS19" s="157"/>
      <c r="YT19" s="157"/>
      <c r="YU19" s="157"/>
      <c r="YV19" s="157"/>
      <c r="YW19" s="157"/>
      <c r="YX19" s="157"/>
      <c r="YY19" s="157"/>
      <c r="YZ19" s="157"/>
      <c r="ZA19" s="157"/>
      <c r="ZB19" s="157"/>
      <c r="ZC19" s="157"/>
      <c r="ZD19" s="157"/>
      <c r="ZE19" s="157"/>
      <c r="ZF19" s="157"/>
      <c r="ZG19" s="157"/>
      <c r="ZH19" s="157"/>
      <c r="ZI19" s="157"/>
      <c r="ZJ19" s="157"/>
      <c r="ZK19" s="157"/>
      <c r="ZL19" s="157"/>
      <c r="ZM19" s="157"/>
      <c r="ZN19" s="157"/>
      <c r="ZO19" s="157"/>
      <c r="ZP19" s="157"/>
      <c r="ZQ19" s="157"/>
      <c r="ZR19" s="157"/>
      <c r="ZS19" s="157"/>
      <c r="ZT19" s="157"/>
      <c r="ZU19" s="157"/>
      <c r="ZV19" s="157"/>
      <c r="ZW19" s="157"/>
      <c r="ZX19" s="157"/>
      <c r="ZY19" s="157"/>
      <c r="ZZ19" s="157"/>
      <c r="AAA19" s="157"/>
      <c r="AAB19" s="157"/>
      <c r="AAC19" s="157"/>
      <c r="AAD19" s="157"/>
      <c r="AAE19" s="157"/>
      <c r="AAF19" s="157"/>
      <c r="AAG19" s="157"/>
      <c r="AAH19" s="157"/>
      <c r="AAI19" s="157"/>
      <c r="AAJ19" s="157"/>
      <c r="AAK19" s="157"/>
      <c r="AAL19" s="157"/>
      <c r="AAM19" s="157"/>
      <c r="AAN19" s="157"/>
      <c r="AAO19" s="157"/>
      <c r="AAP19" s="157"/>
      <c r="AAQ19" s="157"/>
      <c r="AAR19" s="157"/>
      <c r="AAS19" s="157"/>
      <c r="AAT19" s="157"/>
      <c r="AAU19" s="157"/>
      <c r="AAV19" s="157"/>
      <c r="AAW19" s="157"/>
      <c r="AAX19" s="157"/>
      <c r="AAY19" s="157"/>
      <c r="AAZ19" s="157"/>
      <c r="ABA19" s="157"/>
      <c r="ABB19" s="157"/>
      <c r="ABC19" s="157"/>
      <c r="ABD19" s="157"/>
      <c r="ABE19" s="157"/>
      <c r="ABF19" s="157"/>
      <c r="ABG19" s="157"/>
      <c r="ABH19" s="157"/>
      <c r="ABI19" s="157"/>
      <c r="ABJ19" s="157"/>
      <c r="ABK19" s="157"/>
      <c r="ABL19" s="157"/>
      <c r="ABM19" s="157"/>
      <c r="ABN19" s="157"/>
      <c r="ABO19" s="157"/>
      <c r="ABP19" s="157"/>
      <c r="ABQ19" s="157"/>
      <c r="ABR19" s="157"/>
      <c r="ABS19" s="157"/>
      <c r="ABT19" s="157"/>
      <c r="ABU19" s="157"/>
      <c r="ABV19" s="157"/>
      <c r="ABW19" s="157"/>
      <c r="ABX19" s="157"/>
      <c r="ABY19" s="157"/>
      <c r="ABZ19" s="157"/>
      <c r="ACA19" s="157"/>
      <c r="ACB19" s="157"/>
      <c r="ACC19" s="157"/>
      <c r="ACD19" s="157"/>
      <c r="ACE19" s="157"/>
      <c r="ACF19" s="157"/>
      <c r="ACG19" s="157"/>
      <c r="ACH19" s="157"/>
      <c r="ACI19" s="157"/>
      <c r="ACJ19" s="157"/>
      <c r="ACK19" s="157"/>
      <c r="ACL19" s="157"/>
      <c r="ACM19" s="157"/>
      <c r="ACN19" s="157"/>
      <c r="ACO19" s="157"/>
      <c r="ACP19" s="157"/>
      <c r="ACQ19" s="157"/>
      <c r="ACR19" s="157"/>
      <c r="ACS19" s="157"/>
      <c r="ACT19" s="157"/>
      <c r="ACU19" s="157"/>
      <c r="ACV19" s="157"/>
      <c r="ACW19" s="157"/>
      <c r="ACX19" s="157"/>
      <c r="ACY19" s="157"/>
      <c r="ACZ19" s="157"/>
      <c r="ADA19" s="157"/>
      <c r="ADB19" s="157"/>
      <c r="ADC19" s="157"/>
      <c r="ADD19" s="157"/>
      <c r="ADE19" s="157"/>
      <c r="ADF19" s="157"/>
      <c r="ADG19" s="157"/>
      <c r="ADH19" s="157"/>
      <c r="ADI19" s="157"/>
      <c r="ADJ19" s="157"/>
      <c r="ADK19" s="157"/>
      <c r="ADL19" s="157"/>
      <c r="ADM19" s="157"/>
      <c r="ADN19" s="157"/>
      <c r="ADO19" s="157"/>
      <c r="ADP19" s="157"/>
      <c r="ADQ19" s="157"/>
      <c r="ADR19" s="157"/>
      <c r="ADS19" s="157"/>
      <c r="ADT19" s="157"/>
      <c r="ADU19" s="157"/>
      <c r="ADV19" s="157"/>
      <c r="ADW19" s="157"/>
      <c r="ADX19" s="157"/>
      <c r="ADY19" s="157"/>
      <c r="ADZ19" s="157"/>
      <c r="AEA19" s="157"/>
      <c r="AEB19" s="157"/>
      <c r="AEC19" s="157"/>
      <c r="AED19" s="157"/>
      <c r="AEE19" s="157"/>
      <c r="AEF19" s="157"/>
      <c r="AEG19" s="157"/>
      <c r="AEH19" s="157"/>
      <c r="AEI19" s="157"/>
      <c r="AEJ19" s="157"/>
      <c r="AEK19" s="157"/>
      <c r="AEL19" s="157"/>
      <c r="AEM19" s="157"/>
      <c r="AEN19" s="157"/>
      <c r="AEO19" s="157"/>
      <c r="AEP19" s="157"/>
      <c r="AEQ19" s="157"/>
      <c r="AER19" s="157"/>
      <c r="AES19" s="157"/>
      <c r="AET19" s="157"/>
      <c r="AEU19" s="157"/>
      <c r="AEV19" s="157"/>
      <c r="AEW19" s="157"/>
      <c r="AEX19" s="157"/>
      <c r="AEY19" s="157"/>
      <c r="AEZ19" s="157"/>
      <c r="AFA19" s="157"/>
      <c r="AFB19" s="157"/>
      <c r="AFC19" s="157"/>
      <c r="AFD19" s="157"/>
      <c r="AFE19" s="157"/>
      <c r="AFF19" s="157"/>
      <c r="AFG19" s="157"/>
      <c r="AFH19" s="157"/>
      <c r="AFI19" s="157"/>
      <c r="AFJ19" s="157"/>
      <c r="AFK19" s="157"/>
      <c r="AFL19" s="157"/>
      <c r="AFM19" s="157"/>
      <c r="AFN19" s="157"/>
      <c r="AFO19" s="157"/>
      <c r="AFP19" s="157"/>
      <c r="AFQ19" s="157"/>
      <c r="AFR19" s="157"/>
      <c r="AFS19" s="157"/>
      <c r="AFT19" s="157"/>
      <c r="AFU19" s="157"/>
      <c r="AFV19" s="157"/>
      <c r="AFW19" s="157"/>
      <c r="AFX19" s="157"/>
      <c r="AFY19" s="157"/>
      <c r="AFZ19" s="157"/>
      <c r="AGA19" s="157"/>
      <c r="AGB19" s="157"/>
      <c r="AGC19" s="157"/>
      <c r="AGD19" s="157"/>
      <c r="AGE19" s="157"/>
      <c r="AGF19" s="157"/>
      <c r="AGG19" s="157"/>
      <c r="AGH19" s="157"/>
      <c r="AGI19" s="157"/>
      <c r="AGJ19" s="157"/>
      <c r="AGK19" s="157"/>
      <c r="AGL19" s="157"/>
      <c r="AGM19" s="157"/>
      <c r="AGN19" s="157"/>
      <c r="AGO19" s="157"/>
      <c r="AGP19" s="157"/>
      <c r="AGQ19" s="157"/>
      <c r="AGR19" s="157"/>
      <c r="AGS19" s="157"/>
      <c r="AGT19" s="157"/>
      <c r="AGU19" s="157"/>
      <c r="AGV19" s="157"/>
      <c r="AGW19" s="157"/>
      <c r="AGX19" s="157"/>
      <c r="AGY19" s="157"/>
      <c r="AGZ19" s="157"/>
      <c r="AHA19" s="157"/>
      <c r="AHB19" s="157"/>
      <c r="AHC19" s="157"/>
      <c r="AHD19" s="157"/>
      <c r="AHE19" s="157"/>
      <c r="AHF19" s="157"/>
      <c r="AHG19" s="157"/>
      <c r="AHH19" s="157"/>
    </row>
    <row r="20" spans="1:2663" s="149" customFormat="1" ht="15.75" customHeight="1" x14ac:dyDescent="0.25">
      <c r="A20" s="156" t="s">
        <v>1158</v>
      </c>
      <c r="B20" s="332">
        <v>43224</v>
      </c>
      <c r="C20" s="331" t="s">
        <v>40</v>
      </c>
      <c r="D20" s="339" t="s">
        <v>1081</v>
      </c>
      <c r="E20" s="151"/>
      <c r="F20" s="333">
        <v>3000</v>
      </c>
      <c r="G20" s="335">
        <f t="shared" si="0"/>
        <v>3302335</v>
      </c>
      <c r="H20" s="331" t="s">
        <v>164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7"/>
      <c r="FO20" s="157"/>
      <c r="FP20" s="157"/>
      <c r="FQ20" s="157"/>
      <c r="FR20" s="157"/>
      <c r="FS20" s="157"/>
      <c r="FT20" s="157"/>
      <c r="FU20" s="157"/>
      <c r="FV20" s="157"/>
      <c r="FW20" s="157"/>
      <c r="FX20" s="157"/>
      <c r="FY20" s="157"/>
      <c r="FZ20" s="157"/>
      <c r="GA20" s="157"/>
      <c r="GB20" s="157"/>
      <c r="GC20" s="157"/>
      <c r="GD20" s="157"/>
      <c r="GE20" s="157"/>
      <c r="GF20" s="157"/>
      <c r="GG20" s="157"/>
      <c r="GH20" s="157"/>
      <c r="GI20" s="157"/>
      <c r="GJ20" s="157"/>
      <c r="GK20" s="157"/>
      <c r="GL20" s="157"/>
      <c r="GM20" s="157"/>
      <c r="GN20" s="157"/>
      <c r="GO20" s="157"/>
      <c r="GP20" s="157"/>
      <c r="GQ20" s="157"/>
      <c r="GR20" s="157"/>
      <c r="GS20" s="157"/>
      <c r="GT20" s="157"/>
      <c r="GU20" s="157"/>
      <c r="GV20" s="157"/>
      <c r="GW20" s="157"/>
      <c r="GX20" s="157"/>
      <c r="GY20" s="157"/>
      <c r="GZ20" s="157"/>
      <c r="HA20" s="157"/>
      <c r="HB20" s="157"/>
      <c r="HC20" s="157"/>
      <c r="HD20" s="157"/>
      <c r="HE20" s="157"/>
      <c r="HF20" s="157"/>
      <c r="HG20" s="157"/>
      <c r="HH20" s="157"/>
      <c r="HI20" s="157"/>
      <c r="HJ20" s="157"/>
      <c r="HK20" s="157"/>
      <c r="HL20" s="157"/>
      <c r="HM20" s="157"/>
      <c r="HN20" s="157"/>
      <c r="HO20" s="157"/>
      <c r="HP20" s="157"/>
      <c r="HQ20" s="157"/>
      <c r="HR20" s="157"/>
      <c r="HS20" s="157"/>
      <c r="HT20" s="157"/>
      <c r="HU20" s="157"/>
      <c r="HV20" s="157"/>
      <c r="HW20" s="157"/>
      <c r="HX20" s="157"/>
      <c r="HY20" s="157"/>
      <c r="HZ20" s="157"/>
      <c r="IA20" s="157"/>
      <c r="IB20" s="157"/>
      <c r="IC20" s="157"/>
      <c r="ID20" s="157"/>
      <c r="IE20" s="157"/>
      <c r="IF20" s="157"/>
      <c r="IG20" s="157"/>
      <c r="IH20" s="157"/>
      <c r="II20" s="157"/>
      <c r="IJ20" s="157"/>
      <c r="IK20" s="157"/>
      <c r="IL20" s="157"/>
      <c r="IM20" s="157"/>
      <c r="IN20" s="157"/>
      <c r="IO20" s="157"/>
      <c r="IP20" s="157"/>
      <c r="IQ20" s="157"/>
      <c r="IR20" s="157"/>
      <c r="IS20" s="157"/>
      <c r="IT20" s="157"/>
      <c r="IU20" s="157"/>
      <c r="IV20" s="157"/>
      <c r="IW20" s="157"/>
      <c r="IX20" s="157"/>
      <c r="IY20" s="157"/>
      <c r="IZ20" s="157"/>
      <c r="JA20" s="157"/>
      <c r="JB20" s="157"/>
      <c r="JC20" s="157"/>
      <c r="JD20" s="157"/>
      <c r="JE20" s="157"/>
      <c r="JF20" s="157"/>
      <c r="JG20" s="157"/>
      <c r="JH20" s="157"/>
      <c r="JI20" s="157"/>
      <c r="JJ20" s="157"/>
      <c r="JK20" s="157"/>
      <c r="JL20" s="157"/>
      <c r="JM20" s="157"/>
      <c r="JN20" s="157"/>
      <c r="JO20" s="157"/>
      <c r="JP20" s="157"/>
      <c r="JQ20" s="157"/>
      <c r="JR20" s="157"/>
      <c r="JS20" s="157"/>
      <c r="JT20" s="157"/>
      <c r="JU20" s="157"/>
      <c r="JV20" s="157"/>
      <c r="JW20" s="157"/>
      <c r="JX20" s="157"/>
      <c r="JY20" s="157"/>
      <c r="JZ20" s="157"/>
      <c r="KA20" s="157"/>
      <c r="KB20" s="157"/>
      <c r="KC20" s="157"/>
      <c r="KD20" s="157"/>
      <c r="KE20" s="157"/>
      <c r="KF20" s="157"/>
      <c r="KG20" s="157"/>
      <c r="KH20" s="157"/>
      <c r="KI20" s="157"/>
      <c r="KJ20" s="157"/>
      <c r="KK20" s="157"/>
      <c r="KL20" s="157"/>
      <c r="KM20" s="157"/>
      <c r="KN20" s="157"/>
      <c r="KO20" s="157"/>
      <c r="KP20" s="157"/>
      <c r="KQ20" s="157"/>
      <c r="KR20" s="157"/>
      <c r="KS20" s="157"/>
      <c r="KT20" s="157"/>
      <c r="KU20" s="157"/>
      <c r="KV20" s="157"/>
      <c r="KW20" s="157"/>
      <c r="KX20" s="157"/>
      <c r="KY20" s="157"/>
      <c r="KZ20" s="157"/>
      <c r="LA20" s="157"/>
      <c r="LB20" s="157"/>
      <c r="LC20" s="157"/>
      <c r="LD20" s="157"/>
      <c r="LE20" s="157"/>
      <c r="LF20" s="157"/>
      <c r="LG20" s="157"/>
      <c r="LH20" s="157"/>
      <c r="LI20" s="157"/>
      <c r="LJ20" s="157"/>
      <c r="LK20" s="157"/>
      <c r="LL20" s="157"/>
      <c r="LM20" s="157"/>
      <c r="LN20" s="157"/>
      <c r="LO20" s="157"/>
      <c r="LP20" s="157"/>
      <c r="LQ20" s="157"/>
      <c r="LR20" s="157"/>
      <c r="LS20" s="157"/>
      <c r="LT20" s="157"/>
      <c r="LU20" s="157"/>
      <c r="LV20" s="157"/>
      <c r="LW20" s="157"/>
      <c r="LX20" s="157"/>
      <c r="LY20" s="157"/>
      <c r="LZ20" s="157"/>
      <c r="MA20" s="157"/>
      <c r="MB20" s="157"/>
      <c r="MC20" s="157"/>
      <c r="MD20" s="157"/>
      <c r="ME20" s="157"/>
      <c r="MF20" s="157"/>
      <c r="MG20" s="157"/>
      <c r="MH20" s="157"/>
      <c r="MI20" s="157"/>
      <c r="MJ20" s="157"/>
      <c r="MK20" s="157"/>
      <c r="ML20" s="157"/>
      <c r="MM20" s="157"/>
      <c r="MN20" s="157"/>
      <c r="MO20" s="157"/>
      <c r="MP20" s="157"/>
      <c r="MQ20" s="157"/>
      <c r="MR20" s="157"/>
      <c r="MS20" s="157"/>
      <c r="MT20" s="157"/>
      <c r="MU20" s="157"/>
      <c r="MV20" s="157"/>
      <c r="MW20" s="157"/>
      <c r="MX20" s="157"/>
      <c r="MY20" s="157"/>
      <c r="MZ20" s="157"/>
      <c r="NA20" s="157"/>
      <c r="NB20" s="157"/>
      <c r="NC20" s="157"/>
      <c r="ND20" s="157"/>
      <c r="NE20" s="157"/>
      <c r="NF20" s="157"/>
      <c r="NG20" s="157"/>
      <c r="NH20" s="157"/>
      <c r="NI20" s="157"/>
      <c r="NJ20" s="157"/>
      <c r="NK20" s="157"/>
      <c r="NL20" s="157"/>
      <c r="NM20" s="157"/>
      <c r="NN20" s="157"/>
      <c r="NO20" s="157"/>
      <c r="NP20" s="157"/>
      <c r="NQ20" s="157"/>
      <c r="NR20" s="157"/>
      <c r="NS20" s="157"/>
      <c r="NT20" s="157"/>
      <c r="NU20" s="157"/>
      <c r="NV20" s="157"/>
      <c r="NW20" s="157"/>
      <c r="NX20" s="157"/>
      <c r="NY20" s="157"/>
      <c r="NZ20" s="157"/>
      <c r="OA20" s="157"/>
      <c r="OB20" s="157"/>
      <c r="OC20" s="157"/>
      <c r="OD20" s="157"/>
      <c r="OE20" s="157"/>
      <c r="OF20" s="157"/>
      <c r="OG20" s="157"/>
      <c r="OH20" s="157"/>
      <c r="OI20" s="157"/>
      <c r="OJ20" s="157"/>
      <c r="OK20" s="157"/>
      <c r="OL20" s="157"/>
      <c r="OM20" s="157"/>
      <c r="ON20" s="157"/>
      <c r="OO20" s="157"/>
      <c r="OP20" s="157"/>
      <c r="OQ20" s="157"/>
      <c r="OR20" s="157"/>
      <c r="OS20" s="157"/>
      <c r="OT20" s="157"/>
      <c r="OU20" s="157"/>
      <c r="OV20" s="157"/>
      <c r="OW20" s="157"/>
      <c r="OX20" s="157"/>
      <c r="OY20" s="157"/>
      <c r="OZ20" s="157"/>
      <c r="PA20" s="157"/>
      <c r="PB20" s="157"/>
      <c r="PC20" s="157"/>
      <c r="PD20" s="157"/>
      <c r="PE20" s="157"/>
      <c r="PF20" s="157"/>
      <c r="PG20" s="157"/>
      <c r="PH20" s="157"/>
      <c r="PI20" s="157"/>
      <c r="PJ20" s="157"/>
      <c r="PK20" s="157"/>
      <c r="PL20" s="157"/>
      <c r="PM20" s="157"/>
      <c r="PN20" s="157"/>
      <c r="PO20" s="157"/>
      <c r="PP20" s="157"/>
      <c r="PQ20" s="157"/>
      <c r="PR20" s="157"/>
      <c r="PS20" s="157"/>
      <c r="PT20" s="157"/>
      <c r="PU20" s="157"/>
      <c r="PV20" s="157"/>
      <c r="PW20" s="157"/>
      <c r="PX20" s="157"/>
      <c r="PY20" s="157"/>
      <c r="PZ20" s="157"/>
      <c r="QA20" s="157"/>
      <c r="QB20" s="157"/>
      <c r="QC20" s="157"/>
      <c r="QD20" s="157"/>
      <c r="QE20" s="157"/>
      <c r="QF20" s="157"/>
      <c r="QG20" s="157"/>
      <c r="QH20" s="157"/>
      <c r="QI20" s="157"/>
      <c r="QJ20" s="157"/>
      <c r="QK20" s="157"/>
      <c r="QL20" s="157"/>
      <c r="QM20" s="157"/>
      <c r="QN20" s="157"/>
      <c r="QO20" s="157"/>
      <c r="QP20" s="157"/>
      <c r="QQ20" s="157"/>
      <c r="QR20" s="157"/>
      <c r="QS20" s="157"/>
      <c r="QT20" s="157"/>
      <c r="QU20" s="157"/>
      <c r="QV20" s="157"/>
      <c r="QW20" s="157"/>
      <c r="QX20" s="157"/>
      <c r="QY20" s="157"/>
      <c r="QZ20" s="157"/>
      <c r="RA20" s="157"/>
      <c r="RB20" s="157"/>
      <c r="RC20" s="157"/>
      <c r="RD20" s="157"/>
      <c r="RE20" s="157"/>
      <c r="RF20" s="157"/>
      <c r="RG20" s="157"/>
      <c r="RH20" s="157"/>
      <c r="RI20" s="157"/>
      <c r="RJ20" s="157"/>
      <c r="RK20" s="157"/>
      <c r="RL20" s="157"/>
      <c r="RM20" s="157"/>
      <c r="RN20" s="157"/>
      <c r="RO20" s="157"/>
      <c r="RP20" s="157"/>
      <c r="RQ20" s="157"/>
      <c r="RR20" s="157"/>
      <c r="RS20" s="157"/>
      <c r="RT20" s="157"/>
      <c r="RU20" s="157"/>
      <c r="RV20" s="157"/>
      <c r="RW20" s="157"/>
      <c r="RX20" s="157"/>
      <c r="RY20" s="157"/>
      <c r="RZ20" s="157"/>
      <c r="SA20" s="157"/>
      <c r="SB20" s="157"/>
      <c r="SC20" s="157"/>
      <c r="SD20" s="157"/>
      <c r="SE20" s="157"/>
      <c r="SF20" s="157"/>
      <c r="SG20" s="157"/>
      <c r="SH20" s="157"/>
      <c r="SI20" s="157"/>
      <c r="SJ20" s="157"/>
      <c r="SK20" s="157"/>
      <c r="SL20" s="157"/>
      <c r="SM20" s="157"/>
      <c r="SN20" s="157"/>
      <c r="SO20" s="157"/>
      <c r="SP20" s="157"/>
      <c r="SQ20" s="157"/>
      <c r="SR20" s="157"/>
      <c r="SS20" s="157"/>
      <c r="ST20" s="157"/>
      <c r="SU20" s="157"/>
      <c r="SV20" s="157"/>
      <c r="SW20" s="157"/>
      <c r="SX20" s="157"/>
      <c r="SY20" s="157"/>
      <c r="SZ20" s="157"/>
      <c r="TA20" s="157"/>
      <c r="TB20" s="157"/>
      <c r="TC20" s="157"/>
      <c r="TD20" s="157"/>
      <c r="TE20" s="157"/>
      <c r="TF20" s="157"/>
      <c r="TG20" s="157"/>
      <c r="TH20" s="157"/>
      <c r="TI20" s="157"/>
      <c r="TJ20" s="157"/>
      <c r="TK20" s="157"/>
      <c r="TL20" s="157"/>
      <c r="TM20" s="157"/>
      <c r="TN20" s="157"/>
      <c r="TO20" s="157"/>
      <c r="TP20" s="157"/>
      <c r="TQ20" s="157"/>
      <c r="TR20" s="157"/>
      <c r="TS20" s="157"/>
      <c r="TT20" s="157"/>
      <c r="TU20" s="157"/>
      <c r="TV20" s="157"/>
      <c r="TW20" s="157"/>
      <c r="TX20" s="157"/>
      <c r="TY20" s="157"/>
      <c r="TZ20" s="157"/>
      <c r="UA20" s="157"/>
      <c r="UB20" s="157"/>
      <c r="UC20" s="157"/>
      <c r="UD20" s="157"/>
      <c r="UE20" s="157"/>
      <c r="UF20" s="157"/>
      <c r="UG20" s="157"/>
      <c r="UH20" s="157"/>
      <c r="UI20" s="157"/>
      <c r="UJ20" s="157"/>
      <c r="UK20" s="157"/>
      <c r="UL20" s="157"/>
      <c r="UM20" s="157"/>
      <c r="UN20" s="157"/>
      <c r="UO20" s="157"/>
      <c r="UP20" s="157"/>
      <c r="UQ20" s="157"/>
      <c r="UR20" s="157"/>
      <c r="US20" s="157"/>
      <c r="UT20" s="157"/>
      <c r="UU20" s="157"/>
      <c r="UV20" s="157"/>
      <c r="UW20" s="157"/>
      <c r="UX20" s="157"/>
      <c r="UY20" s="157"/>
      <c r="UZ20" s="157"/>
      <c r="VA20" s="157"/>
      <c r="VB20" s="157"/>
      <c r="VC20" s="157"/>
      <c r="VD20" s="157"/>
      <c r="VE20" s="157"/>
      <c r="VF20" s="157"/>
      <c r="VG20" s="157"/>
      <c r="VH20" s="157"/>
      <c r="VI20" s="157"/>
      <c r="VJ20" s="157"/>
      <c r="VK20" s="157"/>
      <c r="VL20" s="157"/>
      <c r="VM20" s="157"/>
      <c r="VN20" s="157"/>
      <c r="VO20" s="157"/>
      <c r="VP20" s="157"/>
      <c r="VQ20" s="157"/>
      <c r="VR20" s="157"/>
      <c r="VS20" s="157"/>
      <c r="VT20" s="157"/>
      <c r="VU20" s="157"/>
      <c r="VV20" s="157"/>
      <c r="VW20" s="157"/>
      <c r="VX20" s="157"/>
      <c r="VY20" s="157"/>
      <c r="VZ20" s="157"/>
      <c r="WA20" s="157"/>
      <c r="WB20" s="157"/>
      <c r="WC20" s="157"/>
      <c r="WD20" s="157"/>
      <c r="WE20" s="157"/>
      <c r="WF20" s="157"/>
      <c r="WG20" s="157"/>
      <c r="WH20" s="157"/>
      <c r="WI20" s="157"/>
      <c r="WJ20" s="157"/>
      <c r="WK20" s="157"/>
      <c r="WL20" s="157"/>
      <c r="WM20" s="157"/>
      <c r="WN20" s="157"/>
      <c r="WO20" s="157"/>
      <c r="WP20" s="157"/>
      <c r="WQ20" s="157"/>
      <c r="WR20" s="157"/>
      <c r="WS20" s="157"/>
      <c r="WT20" s="157"/>
      <c r="WU20" s="157"/>
      <c r="WV20" s="157"/>
      <c r="WW20" s="157"/>
      <c r="WX20" s="157"/>
      <c r="WY20" s="157"/>
      <c r="WZ20" s="157"/>
      <c r="XA20" s="157"/>
      <c r="XB20" s="157"/>
      <c r="XC20" s="157"/>
      <c r="XD20" s="157"/>
      <c r="XE20" s="157"/>
      <c r="XF20" s="157"/>
      <c r="XG20" s="157"/>
      <c r="XH20" s="157"/>
      <c r="XI20" s="157"/>
      <c r="XJ20" s="157"/>
      <c r="XK20" s="157"/>
      <c r="XL20" s="157"/>
      <c r="XM20" s="157"/>
      <c r="XN20" s="157"/>
      <c r="XO20" s="157"/>
      <c r="XP20" s="157"/>
      <c r="XQ20" s="157"/>
      <c r="XR20" s="157"/>
      <c r="XS20" s="157"/>
      <c r="XT20" s="157"/>
      <c r="XU20" s="157"/>
      <c r="XV20" s="157"/>
      <c r="XW20" s="157"/>
      <c r="XX20" s="157"/>
      <c r="XY20" s="157"/>
      <c r="XZ20" s="157"/>
      <c r="YA20" s="157"/>
      <c r="YB20" s="157"/>
      <c r="YC20" s="157"/>
      <c r="YD20" s="157"/>
      <c r="YE20" s="157"/>
      <c r="YF20" s="157"/>
      <c r="YG20" s="157"/>
      <c r="YH20" s="157"/>
      <c r="YI20" s="157"/>
      <c r="YJ20" s="157"/>
      <c r="YK20" s="157"/>
      <c r="YL20" s="157"/>
      <c r="YM20" s="157"/>
      <c r="YN20" s="157"/>
      <c r="YO20" s="157"/>
      <c r="YP20" s="157"/>
      <c r="YQ20" s="157"/>
      <c r="YR20" s="157"/>
      <c r="YS20" s="157"/>
      <c r="YT20" s="157"/>
      <c r="YU20" s="157"/>
      <c r="YV20" s="157"/>
      <c r="YW20" s="157"/>
      <c r="YX20" s="157"/>
      <c r="YY20" s="157"/>
      <c r="YZ20" s="157"/>
      <c r="ZA20" s="157"/>
      <c r="ZB20" s="157"/>
      <c r="ZC20" s="157"/>
      <c r="ZD20" s="157"/>
      <c r="ZE20" s="157"/>
      <c r="ZF20" s="157"/>
      <c r="ZG20" s="157"/>
      <c r="ZH20" s="157"/>
      <c r="ZI20" s="157"/>
      <c r="ZJ20" s="157"/>
      <c r="ZK20" s="157"/>
      <c r="ZL20" s="157"/>
      <c r="ZM20" s="157"/>
      <c r="ZN20" s="157"/>
      <c r="ZO20" s="157"/>
      <c r="ZP20" s="157"/>
      <c r="ZQ20" s="157"/>
      <c r="ZR20" s="157"/>
      <c r="ZS20" s="157"/>
      <c r="ZT20" s="157"/>
      <c r="ZU20" s="157"/>
      <c r="ZV20" s="157"/>
      <c r="ZW20" s="157"/>
      <c r="ZX20" s="157"/>
      <c r="ZY20" s="157"/>
      <c r="ZZ20" s="157"/>
      <c r="AAA20" s="157"/>
      <c r="AAB20" s="157"/>
      <c r="AAC20" s="157"/>
      <c r="AAD20" s="157"/>
      <c r="AAE20" s="157"/>
      <c r="AAF20" s="157"/>
      <c r="AAG20" s="157"/>
      <c r="AAH20" s="157"/>
      <c r="AAI20" s="157"/>
      <c r="AAJ20" s="157"/>
      <c r="AAK20" s="157"/>
      <c r="AAL20" s="157"/>
      <c r="AAM20" s="157"/>
      <c r="AAN20" s="157"/>
      <c r="AAO20" s="157"/>
      <c r="AAP20" s="157"/>
      <c r="AAQ20" s="157"/>
      <c r="AAR20" s="157"/>
      <c r="AAS20" s="157"/>
      <c r="AAT20" s="157"/>
      <c r="AAU20" s="157"/>
      <c r="AAV20" s="157"/>
      <c r="AAW20" s="157"/>
      <c r="AAX20" s="157"/>
      <c r="AAY20" s="157"/>
      <c r="AAZ20" s="157"/>
      <c r="ABA20" s="157"/>
      <c r="ABB20" s="157"/>
      <c r="ABC20" s="157"/>
      <c r="ABD20" s="157"/>
      <c r="ABE20" s="157"/>
      <c r="ABF20" s="157"/>
      <c r="ABG20" s="157"/>
      <c r="ABH20" s="157"/>
      <c r="ABI20" s="157"/>
      <c r="ABJ20" s="157"/>
      <c r="ABK20" s="157"/>
      <c r="ABL20" s="157"/>
      <c r="ABM20" s="157"/>
      <c r="ABN20" s="157"/>
      <c r="ABO20" s="157"/>
      <c r="ABP20" s="157"/>
      <c r="ABQ20" s="157"/>
      <c r="ABR20" s="157"/>
      <c r="ABS20" s="157"/>
      <c r="ABT20" s="157"/>
      <c r="ABU20" s="157"/>
      <c r="ABV20" s="157"/>
      <c r="ABW20" s="157"/>
      <c r="ABX20" s="157"/>
      <c r="ABY20" s="157"/>
      <c r="ABZ20" s="157"/>
      <c r="ACA20" s="157"/>
      <c r="ACB20" s="157"/>
      <c r="ACC20" s="157"/>
      <c r="ACD20" s="157"/>
      <c r="ACE20" s="157"/>
      <c r="ACF20" s="157"/>
      <c r="ACG20" s="157"/>
      <c r="ACH20" s="157"/>
      <c r="ACI20" s="157"/>
      <c r="ACJ20" s="157"/>
      <c r="ACK20" s="157"/>
      <c r="ACL20" s="157"/>
      <c r="ACM20" s="157"/>
      <c r="ACN20" s="157"/>
      <c r="ACO20" s="157"/>
      <c r="ACP20" s="157"/>
      <c r="ACQ20" s="157"/>
      <c r="ACR20" s="157"/>
      <c r="ACS20" s="157"/>
      <c r="ACT20" s="157"/>
      <c r="ACU20" s="157"/>
      <c r="ACV20" s="157"/>
      <c r="ACW20" s="157"/>
      <c r="ACX20" s="157"/>
      <c r="ACY20" s="157"/>
      <c r="ACZ20" s="157"/>
      <c r="ADA20" s="157"/>
      <c r="ADB20" s="157"/>
      <c r="ADC20" s="157"/>
      <c r="ADD20" s="157"/>
      <c r="ADE20" s="157"/>
      <c r="ADF20" s="157"/>
      <c r="ADG20" s="157"/>
      <c r="ADH20" s="157"/>
      <c r="ADI20" s="157"/>
      <c r="ADJ20" s="157"/>
      <c r="ADK20" s="157"/>
      <c r="ADL20" s="157"/>
      <c r="ADM20" s="157"/>
      <c r="ADN20" s="157"/>
      <c r="ADO20" s="157"/>
      <c r="ADP20" s="157"/>
      <c r="ADQ20" s="157"/>
      <c r="ADR20" s="157"/>
      <c r="ADS20" s="157"/>
      <c r="ADT20" s="157"/>
      <c r="ADU20" s="157"/>
      <c r="ADV20" s="157"/>
      <c r="ADW20" s="157"/>
      <c r="ADX20" s="157"/>
      <c r="ADY20" s="157"/>
      <c r="ADZ20" s="157"/>
      <c r="AEA20" s="157"/>
      <c r="AEB20" s="157"/>
      <c r="AEC20" s="157"/>
      <c r="AED20" s="157"/>
      <c r="AEE20" s="157"/>
      <c r="AEF20" s="157"/>
      <c r="AEG20" s="157"/>
      <c r="AEH20" s="157"/>
      <c r="AEI20" s="157"/>
      <c r="AEJ20" s="157"/>
      <c r="AEK20" s="157"/>
      <c r="AEL20" s="157"/>
      <c r="AEM20" s="157"/>
      <c r="AEN20" s="157"/>
      <c r="AEO20" s="157"/>
      <c r="AEP20" s="157"/>
      <c r="AEQ20" s="157"/>
      <c r="AER20" s="157"/>
      <c r="AES20" s="157"/>
      <c r="AET20" s="157"/>
      <c r="AEU20" s="157"/>
      <c r="AEV20" s="157"/>
      <c r="AEW20" s="157"/>
      <c r="AEX20" s="157"/>
      <c r="AEY20" s="157"/>
      <c r="AEZ20" s="157"/>
      <c r="AFA20" s="157"/>
      <c r="AFB20" s="157"/>
      <c r="AFC20" s="157"/>
      <c r="AFD20" s="157"/>
      <c r="AFE20" s="157"/>
      <c r="AFF20" s="157"/>
      <c r="AFG20" s="157"/>
      <c r="AFH20" s="157"/>
      <c r="AFI20" s="157"/>
      <c r="AFJ20" s="157"/>
      <c r="AFK20" s="157"/>
      <c r="AFL20" s="157"/>
      <c r="AFM20" s="157"/>
      <c r="AFN20" s="157"/>
      <c r="AFO20" s="157"/>
      <c r="AFP20" s="157"/>
      <c r="AFQ20" s="157"/>
      <c r="AFR20" s="157"/>
      <c r="AFS20" s="157"/>
      <c r="AFT20" s="157"/>
      <c r="AFU20" s="157"/>
      <c r="AFV20" s="157"/>
      <c r="AFW20" s="157"/>
      <c r="AFX20" s="157"/>
      <c r="AFY20" s="157"/>
      <c r="AFZ20" s="157"/>
      <c r="AGA20" s="157"/>
      <c r="AGB20" s="157"/>
      <c r="AGC20" s="157"/>
      <c r="AGD20" s="157"/>
      <c r="AGE20" s="157"/>
      <c r="AGF20" s="157"/>
      <c r="AGG20" s="157"/>
      <c r="AGH20" s="157"/>
      <c r="AGI20" s="157"/>
      <c r="AGJ20" s="157"/>
      <c r="AGK20" s="157"/>
      <c r="AGL20" s="157"/>
      <c r="AGM20" s="157"/>
      <c r="AGN20" s="157"/>
      <c r="AGO20" s="157"/>
      <c r="AGP20" s="157"/>
      <c r="AGQ20" s="157"/>
      <c r="AGR20" s="157"/>
      <c r="AGS20" s="157"/>
      <c r="AGT20" s="157"/>
      <c r="AGU20" s="157"/>
      <c r="AGV20" s="157"/>
      <c r="AGW20" s="157"/>
      <c r="AGX20" s="157"/>
      <c r="AGY20" s="157"/>
      <c r="AGZ20" s="157"/>
      <c r="AHA20" s="157"/>
      <c r="AHB20" s="157"/>
      <c r="AHC20" s="157"/>
      <c r="AHD20" s="157"/>
      <c r="AHE20" s="157"/>
      <c r="AHF20" s="157"/>
      <c r="AHG20" s="157"/>
      <c r="AHH20" s="157"/>
      <c r="AHI20" s="157"/>
      <c r="AHJ20" s="157"/>
      <c r="AHK20" s="157"/>
      <c r="AHL20" s="157"/>
      <c r="AHM20" s="157"/>
      <c r="AHN20" s="157"/>
      <c r="AHO20" s="157"/>
      <c r="AHP20" s="157"/>
      <c r="AHQ20" s="157"/>
      <c r="AHR20" s="157"/>
      <c r="AHS20" s="157"/>
      <c r="AHT20" s="157"/>
      <c r="AHU20" s="157"/>
      <c r="AHV20" s="157"/>
      <c r="AHW20" s="157"/>
      <c r="AHX20" s="157"/>
      <c r="AHY20" s="157"/>
      <c r="AHZ20" s="157"/>
      <c r="AIA20" s="157"/>
      <c r="AIB20" s="157"/>
      <c r="AIC20" s="157"/>
      <c r="AID20" s="157"/>
      <c r="AIE20" s="157"/>
      <c r="AIF20" s="157"/>
      <c r="AIG20" s="157"/>
      <c r="AIH20" s="157"/>
      <c r="AII20" s="157"/>
      <c r="AIJ20" s="157"/>
      <c r="AIK20" s="157"/>
      <c r="AIL20" s="157"/>
      <c r="AIM20" s="157"/>
      <c r="AIN20" s="157"/>
      <c r="AIO20" s="157"/>
      <c r="AIP20" s="157"/>
      <c r="AIQ20" s="157"/>
      <c r="AIR20" s="157"/>
      <c r="AIS20" s="157"/>
      <c r="AIT20" s="157"/>
      <c r="AIU20" s="157"/>
      <c r="AIV20" s="157"/>
      <c r="AIW20" s="157"/>
      <c r="AIX20" s="157"/>
      <c r="AIY20" s="157"/>
      <c r="AIZ20" s="157"/>
      <c r="AJA20" s="157"/>
      <c r="AJB20" s="157"/>
      <c r="AJC20" s="157"/>
      <c r="AJD20" s="157"/>
      <c r="AJE20" s="157"/>
      <c r="AJF20" s="157"/>
      <c r="AJG20" s="157"/>
      <c r="AJH20" s="157"/>
      <c r="AJI20" s="157"/>
      <c r="AJJ20" s="157"/>
      <c r="AJK20" s="157"/>
      <c r="AJL20" s="157"/>
      <c r="AJM20" s="157"/>
      <c r="AJN20" s="157"/>
      <c r="AJO20" s="157"/>
      <c r="AJP20" s="157"/>
      <c r="AJQ20" s="157"/>
      <c r="AJR20" s="157"/>
      <c r="AJS20" s="157"/>
      <c r="AJT20" s="157"/>
      <c r="AJU20" s="157"/>
      <c r="AJV20" s="157"/>
      <c r="AJW20" s="157"/>
      <c r="AJX20" s="157"/>
      <c r="AJY20" s="157"/>
      <c r="AJZ20" s="157"/>
      <c r="AKA20" s="157"/>
      <c r="AKB20" s="157"/>
      <c r="AKC20" s="157"/>
      <c r="AKD20" s="157"/>
      <c r="AKE20" s="157"/>
      <c r="AKF20" s="157"/>
      <c r="AKG20" s="157"/>
      <c r="AKH20" s="157"/>
      <c r="AKI20" s="157"/>
      <c r="AKJ20" s="157"/>
      <c r="AKK20" s="157"/>
      <c r="AKL20" s="157"/>
      <c r="AKM20" s="157"/>
      <c r="AKN20" s="157"/>
      <c r="AKO20" s="157"/>
      <c r="AKP20" s="157"/>
      <c r="AKQ20" s="157"/>
      <c r="AKR20" s="157"/>
      <c r="AKS20" s="157"/>
      <c r="AKT20" s="157"/>
      <c r="AKU20" s="157"/>
      <c r="AKV20" s="157"/>
      <c r="AKW20" s="157"/>
      <c r="AKX20" s="157"/>
      <c r="AKY20" s="157"/>
      <c r="AKZ20" s="157"/>
      <c r="ALA20" s="157"/>
      <c r="ALB20" s="157"/>
      <c r="ALC20" s="157"/>
      <c r="ALD20" s="157"/>
      <c r="ALE20" s="157"/>
      <c r="ALF20" s="157"/>
      <c r="ALG20" s="157"/>
      <c r="ALH20" s="157"/>
      <c r="ALI20" s="157"/>
      <c r="ALJ20" s="157"/>
      <c r="ALK20" s="157"/>
      <c r="ALL20" s="157"/>
      <c r="ALM20" s="157"/>
      <c r="ALN20" s="157"/>
      <c r="ALO20" s="157"/>
      <c r="ALP20" s="157"/>
      <c r="ALQ20" s="157"/>
      <c r="ALR20" s="157"/>
      <c r="ALS20" s="157"/>
      <c r="ALT20" s="157"/>
      <c r="ALU20" s="157"/>
      <c r="ALV20" s="157"/>
      <c r="ALW20" s="157"/>
      <c r="ALX20" s="157"/>
      <c r="ALY20" s="157"/>
      <c r="ALZ20" s="157"/>
      <c r="AMA20" s="157"/>
      <c r="AMB20" s="157"/>
      <c r="AMC20" s="157"/>
      <c r="AMD20" s="157"/>
      <c r="AME20" s="157"/>
      <c r="AMF20" s="157"/>
      <c r="AMG20" s="157"/>
      <c r="AMH20" s="157"/>
      <c r="AMI20" s="157"/>
      <c r="AMJ20" s="157"/>
      <c r="AMK20" s="157"/>
      <c r="AML20" s="157"/>
      <c r="AMM20" s="157"/>
      <c r="AMN20" s="157"/>
      <c r="AMO20" s="157"/>
      <c r="AMP20" s="157"/>
      <c r="AMQ20" s="157"/>
      <c r="AMR20" s="157"/>
      <c r="AMS20" s="157"/>
      <c r="AMT20" s="157"/>
      <c r="AMU20" s="157"/>
      <c r="AMV20" s="157"/>
      <c r="AMW20" s="157"/>
      <c r="AMX20" s="157"/>
      <c r="AMY20" s="157"/>
      <c r="AMZ20" s="157"/>
      <c r="ANA20" s="157"/>
      <c r="ANB20" s="157"/>
      <c r="ANC20" s="157"/>
      <c r="AND20" s="157"/>
      <c r="ANE20" s="157"/>
      <c r="ANF20" s="157"/>
      <c r="ANG20" s="157"/>
      <c r="ANH20" s="157"/>
      <c r="ANI20" s="157"/>
      <c r="ANJ20" s="157"/>
      <c r="ANK20" s="157"/>
      <c r="ANL20" s="157"/>
      <c r="ANM20" s="157"/>
      <c r="ANN20" s="157"/>
      <c r="ANO20" s="157"/>
      <c r="ANP20" s="157"/>
      <c r="ANQ20" s="157"/>
      <c r="ANR20" s="157"/>
      <c r="ANS20" s="157"/>
      <c r="ANT20" s="157"/>
      <c r="ANU20" s="157"/>
      <c r="ANV20" s="157"/>
      <c r="ANW20" s="157"/>
      <c r="ANX20" s="157"/>
      <c r="ANY20" s="157"/>
      <c r="ANZ20" s="157"/>
      <c r="AOA20" s="157"/>
      <c r="AOB20" s="157"/>
      <c r="AOC20" s="157"/>
      <c r="AOD20" s="157"/>
      <c r="AOE20" s="157"/>
      <c r="AOF20" s="157"/>
      <c r="AOG20" s="157"/>
      <c r="AOH20" s="157"/>
      <c r="AOI20" s="157"/>
      <c r="AOJ20" s="157"/>
      <c r="AOK20" s="157"/>
      <c r="AOL20" s="157"/>
      <c r="AOM20" s="157"/>
      <c r="AON20" s="157"/>
      <c r="AOO20" s="157"/>
      <c r="AOP20" s="157"/>
      <c r="AOQ20" s="157"/>
      <c r="AOR20" s="157"/>
      <c r="AOS20" s="157"/>
      <c r="AOT20" s="157"/>
      <c r="AOU20" s="157"/>
      <c r="AOV20" s="157"/>
      <c r="AOW20" s="157"/>
      <c r="AOX20" s="157"/>
      <c r="AOY20" s="157"/>
      <c r="AOZ20" s="157"/>
      <c r="APA20" s="157"/>
      <c r="APB20" s="157"/>
      <c r="APC20" s="157"/>
      <c r="APD20" s="157"/>
      <c r="APE20" s="157"/>
      <c r="APF20" s="157"/>
      <c r="APG20" s="157"/>
      <c r="APH20" s="157"/>
      <c r="API20" s="157"/>
      <c r="APJ20" s="157"/>
      <c r="APK20" s="157"/>
      <c r="APL20" s="157"/>
      <c r="APM20" s="157"/>
      <c r="APN20" s="157"/>
      <c r="APO20" s="157"/>
      <c r="APP20" s="157"/>
      <c r="APQ20" s="157"/>
      <c r="APR20" s="157"/>
      <c r="APS20" s="157"/>
      <c r="APT20" s="157"/>
      <c r="APU20" s="157"/>
      <c r="APV20" s="157"/>
      <c r="APW20" s="157"/>
      <c r="APX20" s="157"/>
      <c r="APY20" s="157"/>
      <c r="APZ20" s="157"/>
      <c r="AQA20" s="157"/>
      <c r="AQB20" s="157"/>
      <c r="AQC20" s="157"/>
      <c r="AQD20" s="157"/>
      <c r="AQE20" s="157"/>
      <c r="AQF20" s="157"/>
      <c r="AQG20" s="157"/>
      <c r="AQH20" s="157"/>
      <c r="AQI20" s="157"/>
      <c r="AQJ20" s="157"/>
      <c r="AQK20" s="157"/>
      <c r="AQL20" s="157"/>
      <c r="AQM20" s="157"/>
      <c r="AQN20" s="157"/>
      <c r="AQO20" s="157"/>
      <c r="AQP20" s="157"/>
      <c r="AQQ20" s="157"/>
      <c r="AQR20" s="157"/>
      <c r="AQS20" s="157"/>
      <c r="AQT20" s="157"/>
      <c r="AQU20" s="157"/>
      <c r="AQV20" s="157"/>
      <c r="AQW20" s="157"/>
      <c r="AQX20" s="157"/>
      <c r="AQY20" s="157"/>
      <c r="AQZ20" s="157"/>
      <c r="ARA20" s="157"/>
      <c r="ARB20" s="157"/>
      <c r="ARC20" s="157"/>
      <c r="ARD20" s="157"/>
      <c r="ARE20" s="157"/>
      <c r="ARF20" s="157"/>
      <c r="ARG20" s="157"/>
      <c r="ARH20" s="157"/>
      <c r="ARI20" s="157"/>
      <c r="ARJ20" s="157"/>
      <c r="ARK20" s="157"/>
      <c r="ARL20" s="157"/>
      <c r="ARM20" s="157"/>
      <c r="ARN20" s="157"/>
      <c r="ARO20" s="157"/>
      <c r="ARP20" s="157"/>
      <c r="ARQ20" s="157"/>
      <c r="ARR20" s="157"/>
      <c r="ARS20" s="157"/>
      <c r="ART20" s="157"/>
      <c r="ARU20" s="157"/>
      <c r="ARV20" s="157"/>
      <c r="ARW20" s="157"/>
      <c r="ARX20" s="157"/>
      <c r="ARY20" s="157"/>
      <c r="ARZ20" s="157"/>
      <c r="ASA20" s="157"/>
      <c r="ASB20" s="157"/>
      <c r="ASC20" s="157"/>
      <c r="ASD20" s="157"/>
      <c r="ASE20" s="157"/>
      <c r="ASF20" s="157"/>
      <c r="ASG20" s="157"/>
      <c r="ASH20" s="157"/>
      <c r="ASI20" s="157"/>
      <c r="ASJ20" s="157"/>
      <c r="ASK20" s="157"/>
      <c r="ASL20" s="157"/>
      <c r="ASM20" s="157"/>
      <c r="ASN20" s="157"/>
      <c r="ASO20" s="157"/>
      <c r="ASP20" s="157"/>
      <c r="ASQ20" s="157"/>
      <c r="ASR20" s="157"/>
      <c r="ASS20" s="157"/>
      <c r="AST20" s="157"/>
      <c r="ASU20" s="157"/>
      <c r="ASV20" s="157"/>
      <c r="ASW20" s="157"/>
      <c r="ASX20" s="157"/>
      <c r="ASY20" s="157"/>
      <c r="ASZ20" s="157"/>
      <c r="ATA20" s="157"/>
      <c r="ATB20" s="157"/>
      <c r="ATC20" s="157"/>
      <c r="ATD20" s="157"/>
      <c r="ATE20" s="157"/>
      <c r="ATF20" s="157"/>
      <c r="ATG20" s="157"/>
      <c r="ATH20" s="157"/>
      <c r="ATI20" s="157"/>
      <c r="ATJ20" s="157"/>
      <c r="ATK20" s="157"/>
      <c r="ATL20" s="157"/>
      <c r="ATM20" s="157"/>
      <c r="ATN20" s="157"/>
      <c r="ATO20" s="157"/>
      <c r="ATP20" s="157"/>
      <c r="ATQ20" s="157"/>
      <c r="ATR20" s="157"/>
      <c r="ATS20" s="157"/>
      <c r="ATT20" s="157"/>
      <c r="ATU20" s="157"/>
      <c r="ATV20" s="157"/>
      <c r="ATW20" s="157"/>
      <c r="ATX20" s="157"/>
      <c r="ATY20" s="157"/>
      <c r="ATZ20" s="157"/>
      <c r="AUA20" s="157"/>
      <c r="AUB20" s="157"/>
      <c r="AUC20" s="157"/>
      <c r="AUD20" s="157"/>
      <c r="AUE20" s="157"/>
      <c r="AUF20" s="157"/>
      <c r="AUG20" s="157"/>
      <c r="AUH20" s="157"/>
      <c r="AUI20" s="157"/>
      <c r="AUJ20" s="157"/>
      <c r="AUK20" s="157"/>
      <c r="AUL20" s="157"/>
      <c r="AUM20" s="157"/>
      <c r="AUN20" s="157"/>
      <c r="AUO20" s="157"/>
      <c r="AUP20" s="157"/>
      <c r="AUQ20" s="157"/>
      <c r="AUR20" s="157"/>
      <c r="AUS20" s="157"/>
      <c r="AUT20" s="157"/>
      <c r="AUU20" s="157"/>
      <c r="AUV20" s="157"/>
      <c r="AUW20" s="157"/>
      <c r="AUX20" s="157"/>
      <c r="AUY20" s="157"/>
      <c r="AUZ20" s="157"/>
      <c r="AVA20" s="157"/>
      <c r="AVB20" s="157"/>
      <c r="AVC20" s="157"/>
      <c r="AVD20" s="157"/>
      <c r="AVE20" s="157"/>
      <c r="AVF20" s="157"/>
      <c r="AVG20" s="157"/>
      <c r="AVH20" s="157"/>
      <c r="AVI20" s="157"/>
      <c r="AVJ20" s="157"/>
      <c r="AVK20" s="157"/>
      <c r="AVL20" s="157"/>
      <c r="AVM20" s="157"/>
      <c r="AVN20" s="157"/>
      <c r="AVO20" s="157"/>
      <c r="AVP20" s="157"/>
      <c r="AVQ20" s="157"/>
      <c r="AVR20" s="157"/>
      <c r="AVS20" s="157"/>
      <c r="AVT20" s="157"/>
      <c r="AVU20" s="157"/>
      <c r="AVV20" s="157"/>
      <c r="AVW20" s="157"/>
      <c r="AVX20" s="157"/>
      <c r="AVY20" s="157"/>
      <c r="AVZ20" s="157"/>
      <c r="AWA20" s="157"/>
      <c r="AWB20" s="157"/>
      <c r="AWC20" s="157"/>
      <c r="AWD20" s="157"/>
      <c r="AWE20" s="157"/>
      <c r="AWF20" s="157"/>
      <c r="AWG20" s="157"/>
      <c r="AWH20" s="157"/>
      <c r="AWI20" s="157"/>
      <c r="AWJ20" s="157"/>
      <c r="AWK20" s="157"/>
      <c r="AWL20" s="157"/>
      <c r="AWM20" s="157"/>
      <c r="AWN20" s="157"/>
      <c r="AWO20" s="157"/>
      <c r="AWP20" s="157"/>
      <c r="AWQ20" s="157"/>
      <c r="AWR20" s="157"/>
      <c r="AWS20" s="157"/>
      <c r="AWT20" s="157"/>
      <c r="AWU20" s="157"/>
      <c r="AWV20" s="157"/>
      <c r="AWW20" s="157"/>
      <c r="AWX20" s="157"/>
      <c r="AWY20" s="157"/>
      <c r="AWZ20" s="157"/>
      <c r="AXA20" s="157"/>
      <c r="AXB20" s="157"/>
      <c r="AXC20" s="157"/>
      <c r="AXD20" s="157"/>
      <c r="AXE20" s="157"/>
      <c r="AXF20" s="157"/>
      <c r="AXG20" s="157"/>
      <c r="AXH20" s="157"/>
      <c r="AXI20" s="157"/>
      <c r="AXJ20" s="157"/>
      <c r="AXK20" s="157"/>
      <c r="AXL20" s="157"/>
      <c r="AXM20" s="157"/>
      <c r="AXN20" s="157"/>
      <c r="AXO20" s="157"/>
      <c r="AXP20" s="157"/>
      <c r="AXQ20" s="157"/>
      <c r="AXR20" s="157"/>
      <c r="AXS20" s="157"/>
      <c r="AXT20" s="157"/>
      <c r="AXU20" s="157"/>
      <c r="AXV20" s="157"/>
      <c r="AXW20" s="157"/>
      <c r="AXX20" s="157"/>
      <c r="AXY20" s="157"/>
      <c r="AXZ20" s="157"/>
      <c r="AYA20" s="157"/>
      <c r="AYB20" s="157"/>
      <c r="AYC20" s="157"/>
      <c r="AYD20" s="157"/>
      <c r="AYE20" s="157"/>
      <c r="AYF20" s="157"/>
      <c r="AYG20" s="157"/>
      <c r="AYH20" s="157"/>
      <c r="AYI20" s="157"/>
      <c r="AYJ20" s="157"/>
      <c r="AYK20" s="157"/>
      <c r="AYL20" s="157"/>
      <c r="AYM20" s="157"/>
      <c r="AYN20" s="157"/>
      <c r="AYO20" s="157"/>
      <c r="AYP20" s="157"/>
      <c r="AYQ20" s="157"/>
      <c r="AYR20" s="157"/>
      <c r="AYS20" s="157"/>
      <c r="AYT20" s="157"/>
      <c r="AYU20" s="157"/>
      <c r="AYV20" s="157"/>
      <c r="AYW20" s="157"/>
      <c r="AYX20" s="157"/>
      <c r="AYY20" s="157"/>
      <c r="AYZ20" s="157"/>
      <c r="AZA20" s="157"/>
      <c r="AZB20" s="157"/>
      <c r="AZC20" s="157"/>
      <c r="AZD20" s="157"/>
      <c r="AZE20" s="157"/>
      <c r="AZF20" s="157"/>
      <c r="AZG20" s="157"/>
      <c r="AZH20" s="157"/>
      <c r="AZI20" s="157"/>
      <c r="AZJ20" s="157"/>
      <c r="AZK20" s="157"/>
      <c r="AZL20" s="157"/>
      <c r="AZM20" s="157"/>
      <c r="AZN20" s="157"/>
      <c r="AZO20" s="157"/>
      <c r="AZP20" s="157"/>
      <c r="AZQ20" s="157"/>
      <c r="AZR20" s="157"/>
      <c r="AZS20" s="157"/>
      <c r="AZT20" s="157"/>
      <c r="AZU20" s="157"/>
      <c r="AZV20" s="157"/>
      <c r="AZW20" s="157"/>
      <c r="AZX20" s="157"/>
      <c r="AZY20" s="157"/>
      <c r="AZZ20" s="157"/>
      <c r="BAA20" s="157"/>
      <c r="BAB20" s="157"/>
      <c r="BAC20" s="157"/>
      <c r="BAD20" s="157"/>
      <c r="BAE20" s="157"/>
      <c r="BAF20" s="157"/>
      <c r="BAG20" s="157"/>
      <c r="BAH20" s="157"/>
      <c r="BAI20" s="157"/>
      <c r="BAJ20" s="157"/>
      <c r="BAK20" s="157"/>
      <c r="BAL20" s="157"/>
      <c r="BAM20" s="157"/>
      <c r="BAN20" s="157"/>
      <c r="BAO20" s="157"/>
      <c r="BAP20" s="157"/>
      <c r="BAQ20" s="157"/>
      <c r="BAR20" s="157"/>
      <c r="BAS20" s="157"/>
      <c r="BAT20" s="157"/>
      <c r="BAU20" s="157"/>
      <c r="BAV20" s="157"/>
      <c r="BAW20" s="157"/>
      <c r="BAX20" s="157"/>
      <c r="BAY20" s="157"/>
      <c r="BAZ20" s="157"/>
      <c r="BBA20" s="157"/>
      <c r="BBB20" s="157"/>
      <c r="BBC20" s="157"/>
      <c r="BBD20" s="157"/>
      <c r="BBE20" s="157"/>
      <c r="BBF20" s="157"/>
      <c r="BBG20" s="157"/>
      <c r="BBH20" s="157"/>
      <c r="BBI20" s="157"/>
      <c r="BBJ20" s="157"/>
      <c r="BBK20" s="157"/>
      <c r="BBL20" s="157"/>
      <c r="BBM20" s="157"/>
      <c r="BBN20" s="157"/>
      <c r="BBO20" s="157"/>
      <c r="BBP20" s="157"/>
      <c r="BBQ20" s="157"/>
      <c r="BBR20" s="157"/>
      <c r="BBS20" s="157"/>
      <c r="BBT20" s="157"/>
      <c r="BBU20" s="157"/>
      <c r="BBV20" s="157"/>
      <c r="BBW20" s="157"/>
      <c r="BBX20" s="157"/>
      <c r="BBY20" s="157"/>
      <c r="BBZ20" s="157"/>
      <c r="BCA20" s="157"/>
      <c r="BCB20" s="157"/>
      <c r="BCC20" s="157"/>
      <c r="BCD20" s="157"/>
      <c r="BCE20" s="157"/>
      <c r="BCF20" s="157"/>
      <c r="BCG20" s="157"/>
      <c r="BCH20" s="157"/>
      <c r="BCI20" s="157"/>
      <c r="BCJ20" s="157"/>
      <c r="BCK20" s="157"/>
      <c r="BCL20" s="157"/>
      <c r="BCM20" s="157"/>
      <c r="BCN20" s="157"/>
      <c r="BCO20" s="157"/>
      <c r="BCP20" s="157"/>
      <c r="BCQ20" s="157"/>
      <c r="BCR20" s="157"/>
      <c r="BCS20" s="157"/>
      <c r="BCT20" s="157"/>
      <c r="BCU20" s="157"/>
      <c r="BCV20" s="157"/>
      <c r="BCW20" s="157"/>
      <c r="BCX20" s="157"/>
      <c r="BCY20" s="157"/>
      <c r="BCZ20" s="157"/>
      <c r="BDA20" s="157"/>
      <c r="BDB20" s="157"/>
      <c r="BDC20" s="157"/>
      <c r="BDD20" s="157"/>
      <c r="BDE20" s="157"/>
      <c r="BDF20" s="157"/>
      <c r="BDG20" s="157"/>
      <c r="BDH20" s="157"/>
      <c r="BDI20" s="157"/>
      <c r="BDJ20" s="157"/>
      <c r="BDK20" s="157"/>
      <c r="BDL20" s="157"/>
      <c r="BDM20" s="157"/>
      <c r="BDN20" s="157"/>
      <c r="BDO20" s="157"/>
      <c r="BDP20" s="157"/>
      <c r="BDQ20" s="157"/>
      <c r="BDR20" s="157"/>
      <c r="BDS20" s="157"/>
      <c r="BDT20" s="157"/>
      <c r="BDU20" s="157"/>
      <c r="BDV20" s="157"/>
      <c r="BDW20" s="157"/>
      <c r="BDX20" s="157"/>
      <c r="BDY20" s="157"/>
      <c r="BDZ20" s="157"/>
      <c r="BEA20" s="157"/>
      <c r="BEB20" s="157"/>
      <c r="BEC20" s="157"/>
      <c r="BED20" s="157"/>
      <c r="BEE20" s="157"/>
      <c r="BEF20" s="157"/>
      <c r="BEG20" s="157"/>
      <c r="BEH20" s="157"/>
      <c r="BEI20" s="157"/>
      <c r="BEJ20" s="157"/>
      <c r="BEK20" s="157"/>
      <c r="BEL20" s="157"/>
      <c r="BEM20" s="157"/>
      <c r="BEN20" s="157"/>
      <c r="BEO20" s="157"/>
      <c r="BEP20" s="157"/>
      <c r="BEQ20" s="157"/>
      <c r="BER20" s="157"/>
      <c r="BES20" s="157"/>
      <c r="BET20" s="157"/>
      <c r="BEU20" s="157"/>
      <c r="BEV20" s="157"/>
      <c r="BEW20" s="157"/>
      <c r="BEX20" s="157"/>
      <c r="BEY20" s="157"/>
      <c r="BEZ20" s="157"/>
      <c r="BFA20" s="157"/>
      <c r="BFB20" s="157"/>
      <c r="BFC20" s="157"/>
      <c r="BFD20" s="157"/>
      <c r="BFE20" s="157"/>
      <c r="BFF20" s="157"/>
      <c r="BFG20" s="157"/>
      <c r="BFH20" s="157"/>
      <c r="BFI20" s="157"/>
      <c r="BFJ20" s="157"/>
      <c r="BFK20" s="157"/>
      <c r="BFL20" s="157"/>
      <c r="BFM20" s="157"/>
      <c r="BFN20" s="157"/>
      <c r="BFO20" s="157"/>
      <c r="BFP20" s="157"/>
      <c r="BFQ20" s="157"/>
      <c r="BFR20" s="157"/>
      <c r="BFS20" s="157"/>
      <c r="BFT20" s="157"/>
      <c r="BFU20" s="157"/>
      <c r="BFV20" s="157"/>
      <c r="BFW20" s="157"/>
      <c r="BFX20" s="157"/>
      <c r="BFY20" s="157"/>
      <c r="BFZ20" s="157"/>
      <c r="BGA20" s="157"/>
      <c r="BGB20" s="157"/>
      <c r="BGC20" s="157"/>
      <c r="BGD20" s="157"/>
      <c r="BGE20" s="157"/>
      <c r="BGF20" s="157"/>
      <c r="BGG20" s="157"/>
      <c r="BGH20" s="157"/>
      <c r="BGI20" s="157"/>
      <c r="BGJ20" s="157"/>
      <c r="BGK20" s="157"/>
      <c r="BGL20" s="157"/>
      <c r="BGM20" s="157"/>
      <c r="BGN20" s="157"/>
      <c r="BGO20" s="157"/>
      <c r="BGP20" s="157"/>
      <c r="BGQ20" s="157"/>
      <c r="BGR20" s="157"/>
      <c r="BGS20" s="157"/>
      <c r="BGT20" s="157"/>
      <c r="BGU20" s="157"/>
      <c r="BGV20" s="157"/>
      <c r="BGW20" s="157"/>
      <c r="BGX20" s="157"/>
      <c r="BGY20" s="157"/>
      <c r="BGZ20" s="157"/>
      <c r="BHA20" s="157"/>
      <c r="BHB20" s="157"/>
      <c r="BHC20" s="157"/>
      <c r="BHD20" s="157"/>
      <c r="BHE20" s="157"/>
      <c r="BHF20" s="157"/>
      <c r="BHG20" s="157"/>
      <c r="BHH20" s="157"/>
      <c r="BHI20" s="157"/>
      <c r="BHJ20" s="157"/>
      <c r="BHK20" s="157"/>
      <c r="BHL20" s="157"/>
      <c r="BHM20" s="157"/>
      <c r="BHN20" s="157"/>
      <c r="BHO20" s="157"/>
      <c r="BHP20" s="157"/>
      <c r="BHQ20" s="157"/>
      <c r="BHR20" s="157"/>
      <c r="BHS20" s="157"/>
      <c r="BHT20" s="157"/>
      <c r="BHU20" s="157"/>
      <c r="BHV20" s="157"/>
      <c r="BHW20" s="157"/>
      <c r="BHX20" s="157"/>
      <c r="BHY20" s="157"/>
      <c r="BHZ20" s="157"/>
      <c r="BIA20" s="157"/>
      <c r="BIB20" s="157"/>
      <c r="BIC20" s="157"/>
      <c r="BID20" s="157"/>
      <c r="BIE20" s="157"/>
      <c r="BIF20" s="157"/>
      <c r="BIG20" s="157"/>
      <c r="BIH20" s="157"/>
      <c r="BII20" s="157"/>
      <c r="BIJ20" s="157"/>
      <c r="BIK20" s="157"/>
      <c r="BIL20" s="157"/>
      <c r="BIM20" s="157"/>
      <c r="BIN20" s="157"/>
      <c r="BIO20" s="157"/>
      <c r="BIP20" s="157"/>
      <c r="BIQ20" s="157"/>
      <c r="BIR20" s="157"/>
      <c r="BIS20" s="157"/>
      <c r="BIT20" s="157"/>
      <c r="BIU20" s="157"/>
      <c r="BIV20" s="157"/>
      <c r="BIW20" s="157"/>
      <c r="BIX20" s="157"/>
      <c r="BIY20" s="157"/>
      <c r="BIZ20" s="157"/>
      <c r="BJA20" s="157"/>
      <c r="BJB20" s="157"/>
      <c r="BJC20" s="157"/>
      <c r="BJD20" s="157"/>
      <c r="BJE20" s="157"/>
      <c r="BJF20" s="157"/>
      <c r="BJG20" s="157"/>
      <c r="BJH20" s="157"/>
      <c r="BJI20" s="157"/>
      <c r="BJJ20" s="157"/>
      <c r="BJK20" s="157"/>
      <c r="BJL20" s="157"/>
      <c r="BJM20" s="157"/>
      <c r="BJN20" s="157"/>
      <c r="BJO20" s="157"/>
      <c r="BJP20" s="157"/>
      <c r="BJQ20" s="157"/>
      <c r="BJR20" s="157"/>
      <c r="BJS20" s="157"/>
      <c r="BJT20" s="157"/>
      <c r="BJU20" s="157"/>
      <c r="BJV20" s="157"/>
      <c r="BJW20" s="157"/>
      <c r="BJX20" s="157"/>
      <c r="BJY20" s="157"/>
      <c r="BJZ20" s="157"/>
      <c r="BKA20" s="157"/>
      <c r="BKB20" s="157"/>
      <c r="BKC20" s="157"/>
      <c r="BKD20" s="157"/>
      <c r="BKE20" s="157"/>
      <c r="BKF20" s="157"/>
      <c r="BKG20" s="157"/>
      <c r="BKH20" s="157"/>
      <c r="BKI20" s="157"/>
      <c r="BKJ20" s="157"/>
      <c r="BKK20" s="157"/>
      <c r="BKL20" s="157"/>
      <c r="BKM20" s="157"/>
      <c r="BKN20" s="157"/>
      <c r="BKO20" s="157"/>
      <c r="BKP20" s="157"/>
      <c r="BKQ20" s="157"/>
      <c r="BKR20" s="157"/>
      <c r="BKS20" s="157"/>
      <c r="BKT20" s="157"/>
      <c r="BKU20" s="157"/>
      <c r="BKV20" s="157"/>
      <c r="BKW20" s="157"/>
      <c r="BKX20" s="157"/>
      <c r="BKY20" s="157"/>
      <c r="BKZ20" s="157"/>
      <c r="BLA20" s="157"/>
      <c r="BLB20" s="157"/>
      <c r="BLC20" s="157"/>
      <c r="BLD20" s="157"/>
      <c r="BLE20" s="157"/>
      <c r="BLF20" s="157"/>
      <c r="BLG20" s="157"/>
      <c r="BLH20" s="157"/>
      <c r="BLI20" s="157"/>
      <c r="BLJ20" s="157"/>
      <c r="BLK20" s="157"/>
      <c r="BLL20" s="157"/>
      <c r="BLM20" s="157"/>
      <c r="BLN20" s="157"/>
      <c r="BLO20" s="157"/>
      <c r="BLP20" s="157"/>
      <c r="BLQ20" s="157"/>
      <c r="BLR20" s="157"/>
      <c r="BLS20" s="157"/>
      <c r="BLT20" s="157"/>
      <c r="BLU20" s="157"/>
      <c r="BLV20" s="157"/>
      <c r="BLW20" s="157"/>
      <c r="BLX20" s="157"/>
      <c r="BLY20" s="157"/>
      <c r="BLZ20" s="157"/>
      <c r="BMA20" s="157"/>
      <c r="BMB20" s="157"/>
      <c r="BMC20" s="157"/>
      <c r="BMD20" s="157"/>
      <c r="BME20" s="157"/>
      <c r="BMF20" s="157"/>
      <c r="BMG20" s="157"/>
      <c r="BMH20" s="157"/>
      <c r="BMI20" s="157"/>
      <c r="BMJ20" s="157"/>
      <c r="BMK20" s="157"/>
      <c r="BML20" s="157"/>
      <c r="BMM20" s="157"/>
      <c r="BMN20" s="157"/>
      <c r="BMO20" s="157"/>
      <c r="BMP20" s="157"/>
      <c r="BMQ20" s="157"/>
      <c r="BMR20" s="157"/>
      <c r="BMS20" s="157"/>
      <c r="BMT20" s="157"/>
      <c r="BMU20" s="157"/>
      <c r="BMV20" s="157"/>
      <c r="BMW20" s="157"/>
      <c r="BMX20" s="157"/>
      <c r="BMY20" s="157"/>
      <c r="BMZ20" s="157"/>
      <c r="BNA20" s="157"/>
      <c r="BNB20" s="157"/>
      <c r="BNC20" s="157"/>
      <c r="BND20" s="157"/>
      <c r="BNE20" s="157"/>
      <c r="BNF20" s="157"/>
      <c r="BNG20" s="157"/>
      <c r="BNH20" s="157"/>
      <c r="BNI20" s="157"/>
      <c r="BNJ20" s="157"/>
      <c r="BNK20" s="157"/>
      <c r="BNL20" s="157"/>
      <c r="BNM20" s="157"/>
      <c r="BNN20" s="157"/>
      <c r="BNO20" s="157"/>
      <c r="BNP20" s="157"/>
      <c r="BNQ20" s="157"/>
      <c r="BNR20" s="157"/>
      <c r="BNS20" s="157"/>
      <c r="BNT20" s="157"/>
      <c r="BNU20" s="157"/>
      <c r="BNV20" s="157"/>
      <c r="BNW20" s="157"/>
      <c r="BNX20" s="157"/>
      <c r="BNY20" s="157"/>
      <c r="BNZ20" s="157"/>
      <c r="BOA20" s="157"/>
      <c r="BOB20" s="157"/>
      <c r="BOC20" s="157"/>
      <c r="BOD20" s="157"/>
      <c r="BOE20" s="157"/>
      <c r="BOF20" s="157"/>
      <c r="BOG20" s="157"/>
      <c r="BOH20" s="157"/>
      <c r="BOI20" s="157"/>
      <c r="BOJ20" s="157"/>
      <c r="BOK20" s="157"/>
      <c r="BOL20" s="157"/>
      <c r="BOM20" s="157"/>
      <c r="BON20" s="157"/>
      <c r="BOO20" s="157"/>
      <c r="BOP20" s="157"/>
      <c r="BOQ20" s="157"/>
      <c r="BOR20" s="157"/>
      <c r="BOS20" s="157"/>
      <c r="BOT20" s="157"/>
      <c r="BOU20" s="157"/>
      <c r="BOV20" s="157"/>
      <c r="BOW20" s="157"/>
      <c r="BOX20" s="157"/>
      <c r="BOY20" s="157"/>
      <c r="BOZ20" s="157"/>
      <c r="BPA20" s="157"/>
      <c r="BPB20" s="157"/>
      <c r="BPC20" s="157"/>
      <c r="BPD20" s="157"/>
      <c r="BPE20" s="157"/>
      <c r="BPF20" s="157"/>
      <c r="BPG20" s="157"/>
      <c r="BPH20" s="157"/>
      <c r="BPI20" s="157"/>
      <c r="BPJ20" s="157"/>
      <c r="BPK20" s="157"/>
      <c r="BPL20" s="157"/>
      <c r="BPM20" s="157"/>
      <c r="BPN20" s="157"/>
      <c r="BPO20" s="157"/>
      <c r="BPP20" s="157"/>
      <c r="BPQ20" s="157"/>
      <c r="BPR20" s="157"/>
      <c r="BPS20" s="157"/>
      <c r="BPT20" s="157"/>
      <c r="BPU20" s="157"/>
      <c r="BPV20" s="157"/>
      <c r="BPW20" s="157"/>
      <c r="BPX20" s="157"/>
      <c r="BPY20" s="157"/>
      <c r="BPZ20" s="157"/>
      <c r="BQA20" s="157"/>
      <c r="BQB20" s="157"/>
      <c r="BQC20" s="157"/>
      <c r="BQD20" s="157"/>
      <c r="BQE20" s="157"/>
      <c r="BQF20" s="157"/>
      <c r="BQG20" s="157"/>
      <c r="BQH20" s="157"/>
      <c r="BQI20" s="157"/>
      <c r="BQJ20" s="157"/>
      <c r="BQK20" s="157"/>
      <c r="BQL20" s="157"/>
      <c r="BQM20" s="157"/>
      <c r="BQN20" s="157"/>
      <c r="BQO20" s="157"/>
      <c r="BQP20" s="157"/>
      <c r="BQQ20" s="157"/>
      <c r="BQR20" s="157"/>
      <c r="BQS20" s="157"/>
      <c r="BQT20" s="157"/>
      <c r="BQU20" s="157"/>
      <c r="BQV20" s="157"/>
      <c r="BQW20" s="157"/>
      <c r="BQX20" s="157"/>
      <c r="BQY20" s="157"/>
      <c r="BQZ20" s="157"/>
      <c r="BRA20" s="157"/>
      <c r="BRB20" s="157"/>
      <c r="BRC20" s="157"/>
      <c r="BRD20" s="157"/>
      <c r="BRE20" s="157"/>
      <c r="BRF20" s="157"/>
      <c r="BRG20" s="157"/>
      <c r="BRH20" s="157"/>
      <c r="BRI20" s="157"/>
      <c r="BRJ20" s="157"/>
      <c r="BRK20" s="157"/>
      <c r="BRL20" s="157"/>
      <c r="BRM20" s="157"/>
      <c r="BRN20" s="157"/>
      <c r="BRO20" s="157"/>
      <c r="BRP20" s="157"/>
      <c r="BRQ20" s="157"/>
      <c r="BRR20" s="157"/>
      <c r="BRS20" s="157"/>
      <c r="BRT20" s="157"/>
      <c r="BRU20" s="157"/>
      <c r="BRV20" s="157"/>
      <c r="BRW20" s="157"/>
      <c r="BRX20" s="157"/>
      <c r="BRY20" s="157"/>
      <c r="BRZ20" s="157"/>
      <c r="BSA20" s="157"/>
      <c r="BSB20" s="157"/>
      <c r="BSC20" s="157"/>
      <c r="BSD20" s="157"/>
      <c r="BSE20" s="157"/>
      <c r="BSF20" s="157"/>
      <c r="BSG20" s="157"/>
      <c r="BSH20" s="157"/>
      <c r="BSI20" s="157"/>
      <c r="BSJ20" s="157"/>
      <c r="BSK20" s="157"/>
      <c r="BSL20" s="157"/>
      <c r="BSM20" s="157"/>
      <c r="BSN20" s="157"/>
      <c r="BSO20" s="157"/>
      <c r="BSP20" s="157"/>
      <c r="BSQ20" s="157"/>
      <c r="BSR20" s="157"/>
      <c r="BSS20" s="157"/>
      <c r="BST20" s="157"/>
      <c r="BSU20" s="157"/>
      <c r="BSV20" s="157"/>
      <c r="BSW20" s="157"/>
      <c r="BSX20" s="157"/>
      <c r="BSY20" s="157"/>
      <c r="BSZ20" s="157"/>
      <c r="BTA20" s="157"/>
      <c r="BTB20" s="157"/>
      <c r="BTC20" s="157"/>
      <c r="BTD20" s="157"/>
      <c r="BTE20" s="157"/>
      <c r="BTF20" s="157"/>
      <c r="BTG20" s="157"/>
      <c r="BTH20" s="157"/>
      <c r="BTI20" s="157"/>
      <c r="BTJ20" s="157"/>
      <c r="BTK20" s="157"/>
      <c r="BTL20" s="157"/>
      <c r="BTM20" s="157"/>
      <c r="BTN20" s="157"/>
      <c r="BTO20" s="157"/>
      <c r="BTP20" s="157"/>
      <c r="BTQ20" s="157"/>
      <c r="BTR20" s="157"/>
      <c r="BTS20" s="157"/>
      <c r="BTT20" s="157"/>
      <c r="BTU20" s="157"/>
      <c r="BTV20" s="157"/>
      <c r="BTW20" s="157"/>
      <c r="BTX20" s="157"/>
      <c r="BTY20" s="157"/>
      <c r="BTZ20" s="157"/>
      <c r="BUA20" s="157"/>
      <c r="BUB20" s="157"/>
      <c r="BUC20" s="157"/>
      <c r="BUD20" s="157"/>
      <c r="BUE20" s="157"/>
      <c r="BUF20" s="157"/>
      <c r="BUG20" s="157"/>
      <c r="BUH20" s="157"/>
      <c r="BUI20" s="157"/>
      <c r="BUJ20" s="157"/>
      <c r="BUK20" s="157"/>
      <c r="BUL20" s="157"/>
      <c r="BUM20" s="157"/>
      <c r="BUN20" s="157"/>
      <c r="BUO20" s="157"/>
      <c r="BUP20" s="157"/>
      <c r="BUQ20" s="157"/>
      <c r="BUR20" s="157"/>
      <c r="BUS20" s="157"/>
      <c r="BUT20" s="157"/>
      <c r="BUU20" s="157"/>
      <c r="BUV20" s="157"/>
      <c r="BUW20" s="157"/>
      <c r="BUX20" s="157"/>
      <c r="BUY20" s="157"/>
      <c r="BUZ20" s="157"/>
      <c r="BVA20" s="157"/>
      <c r="BVB20" s="157"/>
      <c r="BVC20" s="157"/>
      <c r="BVD20" s="157"/>
      <c r="BVE20" s="157"/>
      <c r="BVF20" s="157"/>
      <c r="BVG20" s="157"/>
      <c r="BVH20" s="157"/>
      <c r="BVI20" s="157"/>
      <c r="BVJ20" s="157"/>
      <c r="BVK20" s="157"/>
      <c r="BVL20" s="157"/>
      <c r="BVM20" s="157"/>
      <c r="BVN20" s="157"/>
      <c r="BVO20" s="157"/>
      <c r="BVP20" s="157"/>
      <c r="BVQ20" s="157"/>
      <c r="BVR20" s="157"/>
      <c r="BVS20" s="157"/>
      <c r="BVT20" s="157"/>
      <c r="BVU20" s="157"/>
      <c r="BVV20" s="157"/>
      <c r="BVW20" s="157"/>
      <c r="BVX20" s="157"/>
      <c r="BVY20" s="157"/>
      <c r="BVZ20" s="157"/>
      <c r="BWA20" s="157"/>
      <c r="BWB20" s="157"/>
      <c r="BWC20" s="157"/>
      <c r="BWD20" s="157"/>
      <c r="BWE20" s="157"/>
      <c r="BWF20" s="157"/>
      <c r="BWG20" s="157"/>
      <c r="BWH20" s="157"/>
      <c r="BWI20" s="157"/>
      <c r="BWJ20" s="157"/>
      <c r="BWK20" s="157"/>
      <c r="BWL20" s="157"/>
      <c r="BWM20" s="157"/>
      <c r="BWN20" s="157"/>
      <c r="BWO20" s="157"/>
      <c r="BWP20" s="157"/>
      <c r="BWQ20" s="157"/>
      <c r="BWR20" s="157"/>
      <c r="BWS20" s="157"/>
      <c r="BWT20" s="157"/>
      <c r="BWU20" s="157"/>
      <c r="BWV20" s="157"/>
      <c r="BWW20" s="157"/>
      <c r="BWX20" s="157"/>
      <c r="BWY20" s="157"/>
      <c r="BWZ20" s="157"/>
      <c r="BXA20" s="157"/>
      <c r="BXB20" s="157"/>
      <c r="BXC20" s="157"/>
      <c r="BXD20" s="157"/>
      <c r="BXE20" s="157"/>
      <c r="BXF20" s="157"/>
      <c r="BXG20" s="157"/>
      <c r="BXH20" s="157"/>
      <c r="BXI20" s="157"/>
      <c r="BXJ20" s="157"/>
      <c r="BXK20" s="157"/>
      <c r="BXL20" s="157"/>
      <c r="BXM20" s="157"/>
      <c r="BXN20" s="157"/>
      <c r="BXO20" s="157"/>
      <c r="BXP20" s="157"/>
      <c r="BXQ20" s="157"/>
      <c r="BXR20" s="157"/>
      <c r="BXS20" s="157"/>
      <c r="BXT20" s="157"/>
      <c r="BXU20" s="157"/>
      <c r="BXV20" s="157"/>
      <c r="BXW20" s="157"/>
      <c r="BXX20" s="157"/>
      <c r="BXY20" s="157"/>
      <c r="BXZ20" s="157"/>
      <c r="BYA20" s="157"/>
      <c r="BYB20" s="157"/>
      <c r="BYC20" s="157"/>
      <c r="BYD20" s="157"/>
      <c r="BYE20" s="157"/>
      <c r="BYF20" s="157"/>
      <c r="BYG20" s="157"/>
      <c r="BYH20" s="157"/>
      <c r="BYI20" s="157"/>
      <c r="BYJ20" s="157"/>
      <c r="BYK20" s="157"/>
      <c r="BYL20" s="157"/>
      <c r="BYM20" s="157"/>
      <c r="BYN20" s="157"/>
      <c r="BYO20" s="157"/>
      <c r="BYP20" s="157"/>
      <c r="BYQ20" s="157"/>
      <c r="BYR20" s="157"/>
      <c r="BYS20" s="157"/>
      <c r="BYT20" s="157"/>
      <c r="BYU20" s="157"/>
      <c r="BYV20" s="157"/>
      <c r="BYW20" s="157"/>
      <c r="BYX20" s="157"/>
      <c r="BYY20" s="157"/>
      <c r="BYZ20" s="157"/>
      <c r="BZA20" s="157"/>
      <c r="BZB20" s="157"/>
      <c r="BZC20" s="157"/>
      <c r="BZD20" s="157"/>
      <c r="BZE20" s="157"/>
      <c r="BZF20" s="157"/>
      <c r="BZG20" s="157"/>
      <c r="BZH20" s="157"/>
      <c r="BZI20" s="157"/>
      <c r="BZJ20" s="157"/>
      <c r="BZK20" s="157"/>
      <c r="BZL20" s="157"/>
      <c r="BZM20" s="157"/>
      <c r="BZN20" s="157"/>
      <c r="BZO20" s="157"/>
      <c r="BZP20" s="157"/>
      <c r="BZQ20" s="157"/>
      <c r="BZR20" s="157"/>
      <c r="BZS20" s="157"/>
      <c r="BZT20" s="157"/>
      <c r="BZU20" s="157"/>
      <c r="BZV20" s="157"/>
      <c r="BZW20" s="157"/>
      <c r="BZX20" s="157"/>
      <c r="BZY20" s="157"/>
      <c r="BZZ20" s="157"/>
      <c r="CAA20" s="157"/>
      <c r="CAB20" s="157"/>
      <c r="CAC20" s="157"/>
      <c r="CAD20" s="157"/>
      <c r="CAE20" s="157"/>
      <c r="CAF20" s="157"/>
      <c r="CAG20" s="157"/>
      <c r="CAH20" s="157"/>
      <c r="CAI20" s="157"/>
      <c r="CAJ20" s="157"/>
      <c r="CAK20" s="157"/>
      <c r="CAL20" s="157"/>
      <c r="CAM20" s="157"/>
      <c r="CAN20" s="157"/>
      <c r="CAO20" s="157"/>
      <c r="CAP20" s="157"/>
      <c r="CAQ20" s="157"/>
      <c r="CAR20" s="157"/>
      <c r="CAS20" s="157"/>
      <c r="CAT20" s="157"/>
      <c r="CAU20" s="157"/>
      <c r="CAV20" s="157"/>
      <c r="CAW20" s="157"/>
      <c r="CAX20" s="157"/>
      <c r="CAY20" s="157"/>
      <c r="CAZ20" s="157"/>
      <c r="CBA20" s="157"/>
      <c r="CBB20" s="157"/>
      <c r="CBC20" s="157"/>
      <c r="CBD20" s="157"/>
      <c r="CBE20" s="157"/>
      <c r="CBF20" s="157"/>
      <c r="CBG20" s="157"/>
      <c r="CBH20" s="157"/>
      <c r="CBI20" s="157"/>
      <c r="CBJ20" s="157"/>
      <c r="CBK20" s="157"/>
      <c r="CBL20" s="157"/>
      <c r="CBM20" s="157"/>
      <c r="CBN20" s="157"/>
      <c r="CBO20" s="157"/>
      <c r="CBP20" s="157"/>
      <c r="CBQ20" s="157"/>
      <c r="CBR20" s="157"/>
      <c r="CBS20" s="157"/>
      <c r="CBT20" s="157"/>
      <c r="CBU20" s="157"/>
      <c r="CBV20" s="157"/>
      <c r="CBW20" s="157"/>
      <c r="CBX20" s="157"/>
      <c r="CBY20" s="157"/>
      <c r="CBZ20" s="157"/>
      <c r="CCA20" s="157"/>
      <c r="CCB20" s="157"/>
      <c r="CCC20" s="157"/>
      <c r="CCD20" s="157"/>
      <c r="CCE20" s="157"/>
      <c r="CCF20" s="157"/>
      <c r="CCG20" s="157"/>
      <c r="CCH20" s="157"/>
      <c r="CCI20" s="157"/>
      <c r="CCJ20" s="157"/>
      <c r="CCK20" s="157"/>
      <c r="CCL20" s="157"/>
      <c r="CCM20" s="157"/>
      <c r="CCN20" s="157"/>
      <c r="CCO20" s="157"/>
      <c r="CCP20" s="157"/>
      <c r="CCQ20" s="157"/>
      <c r="CCR20" s="157"/>
      <c r="CCS20" s="157"/>
      <c r="CCT20" s="157"/>
      <c r="CCU20" s="157"/>
      <c r="CCV20" s="157"/>
      <c r="CCW20" s="157"/>
      <c r="CCX20" s="157"/>
      <c r="CCY20" s="157"/>
      <c r="CCZ20" s="157"/>
      <c r="CDA20" s="157"/>
      <c r="CDB20" s="157"/>
      <c r="CDC20" s="157"/>
      <c r="CDD20" s="157"/>
      <c r="CDE20" s="157"/>
      <c r="CDF20" s="157"/>
      <c r="CDG20" s="157"/>
      <c r="CDH20" s="157"/>
      <c r="CDI20" s="157"/>
      <c r="CDJ20" s="157"/>
      <c r="CDK20" s="157"/>
      <c r="CDL20" s="157"/>
      <c r="CDM20" s="157"/>
      <c r="CDN20" s="157"/>
      <c r="CDO20" s="157"/>
      <c r="CDP20" s="157"/>
      <c r="CDQ20" s="157"/>
      <c r="CDR20" s="157"/>
      <c r="CDS20" s="157"/>
      <c r="CDT20" s="157"/>
      <c r="CDU20" s="157"/>
      <c r="CDV20" s="157"/>
      <c r="CDW20" s="157"/>
      <c r="CDX20" s="157"/>
      <c r="CDY20" s="157"/>
      <c r="CDZ20" s="157"/>
      <c r="CEA20" s="157"/>
      <c r="CEB20" s="157"/>
      <c r="CEC20" s="157"/>
      <c r="CED20" s="157"/>
      <c r="CEE20" s="157"/>
      <c r="CEF20" s="157"/>
      <c r="CEG20" s="157"/>
      <c r="CEH20" s="157"/>
      <c r="CEI20" s="157"/>
      <c r="CEJ20" s="157"/>
      <c r="CEK20" s="157"/>
      <c r="CEL20" s="157"/>
      <c r="CEM20" s="157"/>
      <c r="CEN20" s="157"/>
      <c r="CEO20" s="157"/>
      <c r="CEP20" s="157"/>
      <c r="CEQ20" s="157"/>
      <c r="CER20" s="157"/>
      <c r="CES20" s="157"/>
      <c r="CET20" s="157"/>
      <c r="CEU20" s="157"/>
      <c r="CEV20" s="157"/>
      <c r="CEW20" s="157"/>
      <c r="CEX20" s="157"/>
      <c r="CEY20" s="157"/>
      <c r="CEZ20" s="157"/>
      <c r="CFA20" s="157"/>
      <c r="CFB20" s="157"/>
      <c r="CFC20" s="157"/>
      <c r="CFD20" s="157"/>
      <c r="CFE20" s="157"/>
      <c r="CFF20" s="157"/>
      <c r="CFG20" s="157"/>
      <c r="CFH20" s="157"/>
      <c r="CFI20" s="157"/>
      <c r="CFJ20" s="157"/>
      <c r="CFK20" s="157"/>
      <c r="CFL20" s="157"/>
      <c r="CFM20" s="157"/>
      <c r="CFN20" s="157"/>
      <c r="CFO20" s="157"/>
      <c r="CFP20" s="157"/>
      <c r="CFQ20" s="157"/>
      <c r="CFR20" s="157"/>
      <c r="CFS20" s="157"/>
      <c r="CFT20" s="157"/>
      <c r="CFU20" s="157"/>
      <c r="CFV20" s="157"/>
      <c r="CFW20" s="157"/>
      <c r="CFX20" s="157"/>
      <c r="CFY20" s="157"/>
      <c r="CFZ20" s="157"/>
      <c r="CGA20" s="157"/>
      <c r="CGB20" s="157"/>
      <c r="CGC20" s="157"/>
      <c r="CGD20" s="157"/>
      <c r="CGE20" s="157"/>
      <c r="CGF20" s="157"/>
      <c r="CGG20" s="157"/>
      <c r="CGH20" s="157"/>
      <c r="CGI20" s="157"/>
      <c r="CGJ20" s="157"/>
      <c r="CGK20" s="157"/>
      <c r="CGL20" s="157"/>
      <c r="CGM20" s="157"/>
      <c r="CGN20" s="157"/>
      <c r="CGO20" s="157"/>
      <c r="CGP20" s="157"/>
      <c r="CGQ20" s="157"/>
      <c r="CGR20" s="157"/>
      <c r="CGS20" s="157"/>
      <c r="CGT20" s="157"/>
      <c r="CGU20" s="157"/>
      <c r="CGV20" s="157"/>
      <c r="CGW20" s="157"/>
      <c r="CGX20" s="157"/>
      <c r="CGY20" s="157"/>
      <c r="CGZ20" s="157"/>
      <c r="CHA20" s="157"/>
      <c r="CHB20" s="157"/>
      <c r="CHC20" s="157"/>
      <c r="CHD20" s="157"/>
      <c r="CHE20" s="157"/>
      <c r="CHF20" s="157"/>
      <c r="CHG20" s="157"/>
      <c r="CHH20" s="157"/>
      <c r="CHI20" s="157"/>
      <c r="CHJ20" s="157"/>
      <c r="CHK20" s="157"/>
      <c r="CHL20" s="157"/>
      <c r="CHM20" s="157"/>
      <c r="CHN20" s="157"/>
      <c r="CHO20" s="157"/>
      <c r="CHP20" s="157"/>
      <c r="CHQ20" s="157"/>
      <c r="CHR20" s="157"/>
      <c r="CHS20" s="157"/>
      <c r="CHT20" s="157"/>
      <c r="CHU20" s="157"/>
      <c r="CHV20" s="157"/>
      <c r="CHW20" s="157"/>
      <c r="CHX20" s="157"/>
      <c r="CHY20" s="157"/>
      <c r="CHZ20" s="157"/>
      <c r="CIA20" s="157"/>
      <c r="CIB20" s="157"/>
      <c r="CIC20" s="157"/>
      <c r="CID20" s="157"/>
      <c r="CIE20" s="157"/>
      <c r="CIF20" s="157"/>
      <c r="CIG20" s="157"/>
      <c r="CIH20" s="157"/>
      <c r="CII20" s="157"/>
      <c r="CIJ20" s="157"/>
      <c r="CIK20" s="157"/>
      <c r="CIL20" s="157"/>
      <c r="CIM20" s="157"/>
      <c r="CIN20" s="157"/>
      <c r="CIO20" s="157"/>
      <c r="CIP20" s="157"/>
      <c r="CIQ20" s="157"/>
      <c r="CIR20" s="157"/>
      <c r="CIS20" s="157"/>
      <c r="CIT20" s="157"/>
      <c r="CIU20" s="157"/>
      <c r="CIV20" s="157"/>
      <c r="CIW20" s="157"/>
      <c r="CIX20" s="157"/>
      <c r="CIY20" s="157"/>
      <c r="CIZ20" s="157"/>
      <c r="CJA20" s="157"/>
      <c r="CJB20" s="157"/>
      <c r="CJC20" s="157"/>
      <c r="CJD20" s="157"/>
      <c r="CJE20" s="157"/>
      <c r="CJF20" s="157"/>
      <c r="CJG20" s="157"/>
      <c r="CJH20" s="157"/>
      <c r="CJI20" s="157"/>
      <c r="CJJ20" s="157"/>
      <c r="CJK20" s="157"/>
      <c r="CJL20" s="157"/>
      <c r="CJM20" s="157"/>
      <c r="CJN20" s="157"/>
      <c r="CJO20" s="157"/>
      <c r="CJP20" s="157"/>
      <c r="CJQ20" s="157"/>
      <c r="CJR20" s="157"/>
      <c r="CJS20" s="157"/>
      <c r="CJT20" s="157"/>
      <c r="CJU20" s="157"/>
      <c r="CJV20" s="157"/>
      <c r="CJW20" s="157"/>
      <c r="CJX20" s="157"/>
      <c r="CJY20" s="157"/>
      <c r="CJZ20" s="157"/>
      <c r="CKA20" s="157"/>
      <c r="CKB20" s="157"/>
      <c r="CKC20" s="157"/>
      <c r="CKD20" s="157"/>
      <c r="CKE20" s="157"/>
      <c r="CKF20" s="157"/>
      <c r="CKG20" s="157"/>
      <c r="CKH20" s="157"/>
      <c r="CKI20" s="157"/>
      <c r="CKJ20" s="157"/>
      <c r="CKK20" s="157"/>
      <c r="CKL20" s="157"/>
      <c r="CKM20" s="157"/>
      <c r="CKN20" s="157"/>
      <c r="CKO20" s="157"/>
      <c r="CKP20" s="157"/>
      <c r="CKQ20" s="157"/>
      <c r="CKR20" s="157"/>
      <c r="CKS20" s="157"/>
      <c r="CKT20" s="157"/>
      <c r="CKU20" s="157"/>
      <c r="CKV20" s="157"/>
      <c r="CKW20" s="157"/>
      <c r="CKX20" s="157"/>
      <c r="CKY20" s="157"/>
      <c r="CKZ20" s="157"/>
      <c r="CLA20" s="157"/>
      <c r="CLB20" s="157"/>
      <c r="CLC20" s="157"/>
      <c r="CLD20" s="157"/>
      <c r="CLE20" s="157"/>
      <c r="CLF20" s="157"/>
      <c r="CLG20" s="157"/>
      <c r="CLH20" s="157"/>
      <c r="CLI20" s="157"/>
      <c r="CLJ20" s="157"/>
      <c r="CLK20" s="157"/>
      <c r="CLL20" s="157"/>
      <c r="CLM20" s="157"/>
      <c r="CLN20" s="157"/>
      <c r="CLO20" s="157"/>
      <c r="CLP20" s="157"/>
      <c r="CLQ20" s="157"/>
      <c r="CLR20" s="157"/>
      <c r="CLS20" s="157"/>
      <c r="CLT20" s="157"/>
      <c r="CLU20" s="157"/>
      <c r="CLV20" s="157"/>
      <c r="CLW20" s="157"/>
      <c r="CLX20" s="157"/>
      <c r="CLY20" s="157"/>
      <c r="CLZ20" s="157"/>
      <c r="CMA20" s="157"/>
      <c r="CMB20" s="157"/>
      <c r="CMC20" s="157"/>
      <c r="CMD20" s="157"/>
      <c r="CME20" s="157"/>
      <c r="CMF20" s="157"/>
      <c r="CMG20" s="157"/>
      <c r="CMH20" s="157"/>
      <c r="CMI20" s="157"/>
      <c r="CMJ20" s="157"/>
      <c r="CMK20" s="157"/>
      <c r="CML20" s="157"/>
      <c r="CMM20" s="157"/>
      <c r="CMN20" s="157"/>
      <c r="CMO20" s="157"/>
      <c r="CMP20" s="157"/>
      <c r="CMQ20" s="157"/>
      <c r="CMR20" s="157"/>
      <c r="CMS20" s="157"/>
      <c r="CMT20" s="157"/>
      <c r="CMU20" s="157"/>
      <c r="CMV20" s="157"/>
      <c r="CMW20" s="157"/>
      <c r="CMX20" s="157"/>
      <c r="CMY20" s="157"/>
      <c r="CMZ20" s="157"/>
      <c r="CNA20" s="157"/>
      <c r="CNB20" s="157"/>
      <c r="CNC20" s="157"/>
      <c r="CND20" s="157"/>
      <c r="CNE20" s="157"/>
      <c r="CNF20" s="157"/>
      <c r="CNG20" s="157"/>
      <c r="CNH20" s="157"/>
      <c r="CNI20" s="157"/>
      <c r="CNJ20" s="157"/>
      <c r="CNK20" s="157"/>
      <c r="CNL20" s="157"/>
      <c r="CNM20" s="157"/>
      <c r="CNN20" s="157"/>
      <c r="CNO20" s="157"/>
      <c r="CNP20" s="157"/>
      <c r="CNQ20" s="157"/>
      <c r="CNR20" s="157"/>
      <c r="CNS20" s="157"/>
      <c r="CNT20" s="157"/>
      <c r="CNU20" s="157"/>
      <c r="CNV20" s="157"/>
      <c r="CNW20" s="157"/>
      <c r="CNX20" s="157"/>
      <c r="CNY20" s="157"/>
      <c r="CNZ20" s="157"/>
      <c r="COA20" s="157"/>
      <c r="COB20" s="157"/>
      <c r="COC20" s="157"/>
      <c r="COD20" s="157"/>
      <c r="COE20" s="157"/>
      <c r="COF20" s="157"/>
      <c r="COG20" s="157"/>
      <c r="COH20" s="157"/>
      <c r="COI20" s="157"/>
      <c r="COJ20" s="157"/>
      <c r="COK20" s="157"/>
      <c r="COL20" s="157"/>
      <c r="COM20" s="157"/>
      <c r="CON20" s="157"/>
      <c r="COO20" s="157"/>
      <c r="COP20" s="157"/>
      <c r="COQ20" s="157"/>
      <c r="COR20" s="157"/>
      <c r="COS20" s="157"/>
      <c r="COT20" s="157"/>
      <c r="COU20" s="157"/>
      <c r="COV20" s="157"/>
      <c r="COW20" s="157"/>
      <c r="COX20" s="157"/>
      <c r="COY20" s="157"/>
      <c r="COZ20" s="157"/>
      <c r="CPA20" s="157"/>
      <c r="CPB20" s="157"/>
      <c r="CPC20" s="157"/>
      <c r="CPD20" s="157"/>
      <c r="CPE20" s="157"/>
      <c r="CPF20" s="157"/>
      <c r="CPG20" s="157"/>
      <c r="CPH20" s="157"/>
      <c r="CPI20" s="157"/>
      <c r="CPJ20" s="157"/>
      <c r="CPK20" s="157"/>
      <c r="CPL20" s="157"/>
      <c r="CPM20" s="157"/>
      <c r="CPN20" s="157"/>
      <c r="CPO20" s="157"/>
      <c r="CPP20" s="157"/>
      <c r="CPQ20" s="157"/>
      <c r="CPR20" s="157"/>
      <c r="CPS20" s="157"/>
      <c r="CPT20" s="157"/>
      <c r="CPU20" s="157"/>
      <c r="CPV20" s="157"/>
      <c r="CPW20" s="157"/>
      <c r="CPX20" s="157"/>
      <c r="CPY20" s="157"/>
      <c r="CPZ20" s="157"/>
      <c r="CQA20" s="157"/>
      <c r="CQB20" s="157"/>
      <c r="CQC20" s="157"/>
      <c r="CQD20" s="157"/>
      <c r="CQE20" s="157"/>
      <c r="CQF20" s="157"/>
      <c r="CQG20" s="157"/>
      <c r="CQH20" s="157"/>
      <c r="CQI20" s="157"/>
      <c r="CQJ20" s="157"/>
      <c r="CQK20" s="157"/>
      <c r="CQL20" s="157"/>
      <c r="CQM20" s="157"/>
      <c r="CQN20" s="157"/>
      <c r="CQO20" s="157"/>
      <c r="CQP20" s="157"/>
      <c r="CQQ20" s="157"/>
      <c r="CQR20" s="157"/>
      <c r="CQS20" s="157"/>
      <c r="CQT20" s="157"/>
      <c r="CQU20" s="157"/>
      <c r="CQV20" s="157"/>
      <c r="CQW20" s="157"/>
      <c r="CQX20" s="157"/>
      <c r="CQY20" s="157"/>
      <c r="CQZ20" s="157"/>
      <c r="CRA20" s="157"/>
      <c r="CRB20" s="157"/>
      <c r="CRC20" s="157"/>
      <c r="CRD20" s="157"/>
      <c r="CRE20" s="157"/>
      <c r="CRF20" s="157"/>
      <c r="CRG20" s="157"/>
      <c r="CRH20" s="157"/>
      <c r="CRI20" s="157"/>
      <c r="CRJ20" s="157"/>
      <c r="CRK20" s="157"/>
      <c r="CRL20" s="157"/>
      <c r="CRM20" s="157"/>
      <c r="CRN20" s="157"/>
      <c r="CRO20" s="157"/>
      <c r="CRP20" s="157"/>
      <c r="CRQ20" s="157"/>
      <c r="CRR20" s="157"/>
      <c r="CRS20" s="157"/>
      <c r="CRT20" s="157"/>
      <c r="CRU20" s="157"/>
      <c r="CRV20" s="157"/>
      <c r="CRW20" s="157"/>
      <c r="CRX20" s="157"/>
      <c r="CRY20" s="157"/>
      <c r="CRZ20" s="157"/>
      <c r="CSA20" s="157"/>
      <c r="CSB20" s="157"/>
      <c r="CSC20" s="157"/>
      <c r="CSD20" s="157"/>
      <c r="CSE20" s="157"/>
      <c r="CSF20" s="157"/>
      <c r="CSG20" s="157"/>
      <c r="CSH20" s="157"/>
      <c r="CSI20" s="157"/>
      <c r="CSJ20" s="157"/>
      <c r="CSK20" s="157"/>
      <c r="CSL20" s="157"/>
      <c r="CSM20" s="157"/>
      <c r="CSN20" s="157"/>
      <c r="CSO20" s="157"/>
      <c r="CSP20" s="157"/>
      <c r="CSQ20" s="157"/>
      <c r="CSR20" s="157"/>
      <c r="CSS20" s="157"/>
      <c r="CST20" s="157"/>
      <c r="CSU20" s="157"/>
      <c r="CSV20" s="157"/>
      <c r="CSW20" s="157"/>
      <c r="CSX20" s="157"/>
      <c r="CSY20" s="157"/>
      <c r="CSZ20" s="157"/>
      <c r="CTA20" s="157"/>
      <c r="CTB20" s="157"/>
      <c r="CTC20" s="157"/>
      <c r="CTD20" s="157"/>
      <c r="CTE20" s="157"/>
      <c r="CTF20" s="157"/>
      <c r="CTG20" s="157"/>
      <c r="CTH20" s="157"/>
      <c r="CTI20" s="157"/>
      <c r="CTJ20" s="157"/>
      <c r="CTK20" s="157"/>
      <c r="CTL20" s="157"/>
      <c r="CTM20" s="157"/>
      <c r="CTN20" s="157"/>
      <c r="CTO20" s="157"/>
      <c r="CTP20" s="157"/>
      <c r="CTQ20" s="157"/>
      <c r="CTR20" s="157"/>
      <c r="CTS20" s="157"/>
      <c r="CTT20" s="157"/>
      <c r="CTU20" s="157"/>
      <c r="CTV20" s="157"/>
      <c r="CTW20" s="157"/>
      <c r="CTX20" s="157"/>
      <c r="CTY20" s="157"/>
      <c r="CTZ20" s="157"/>
      <c r="CUA20" s="157"/>
      <c r="CUB20" s="157"/>
      <c r="CUC20" s="157"/>
      <c r="CUD20" s="157"/>
      <c r="CUE20" s="157"/>
      <c r="CUF20" s="157"/>
      <c r="CUG20" s="157"/>
      <c r="CUH20" s="157"/>
      <c r="CUI20" s="157"/>
      <c r="CUJ20" s="157"/>
      <c r="CUK20" s="157"/>
      <c r="CUL20" s="157"/>
      <c r="CUM20" s="157"/>
      <c r="CUN20" s="157"/>
      <c r="CUO20" s="157"/>
      <c r="CUP20" s="157"/>
      <c r="CUQ20" s="157"/>
      <c r="CUR20" s="157"/>
      <c r="CUS20" s="157"/>
      <c r="CUT20" s="157"/>
      <c r="CUU20" s="157"/>
      <c r="CUV20" s="157"/>
      <c r="CUW20" s="157"/>
      <c r="CUX20" s="157"/>
      <c r="CUY20" s="157"/>
      <c r="CUZ20" s="157"/>
      <c r="CVA20" s="157"/>
      <c r="CVB20" s="157"/>
      <c r="CVC20" s="157"/>
      <c r="CVD20" s="157"/>
      <c r="CVE20" s="157"/>
      <c r="CVF20" s="157"/>
      <c r="CVG20" s="157"/>
      <c r="CVH20" s="157"/>
      <c r="CVI20" s="157"/>
      <c r="CVJ20" s="157"/>
      <c r="CVK20" s="157"/>
      <c r="CVL20" s="157"/>
      <c r="CVM20" s="157"/>
      <c r="CVN20" s="157"/>
      <c r="CVO20" s="157"/>
      <c r="CVP20" s="157"/>
      <c r="CVQ20" s="157"/>
      <c r="CVR20" s="157"/>
      <c r="CVS20" s="157"/>
      <c r="CVT20" s="157"/>
      <c r="CVU20" s="157"/>
      <c r="CVV20" s="157"/>
      <c r="CVW20" s="157"/>
      <c r="CVX20" s="157"/>
      <c r="CVY20" s="157"/>
      <c r="CVZ20" s="157"/>
      <c r="CWA20" s="157"/>
      <c r="CWB20" s="157"/>
      <c r="CWC20" s="157"/>
      <c r="CWD20" s="157"/>
      <c r="CWE20" s="157"/>
      <c r="CWF20" s="157"/>
      <c r="CWG20" s="157"/>
      <c r="CWH20" s="157"/>
      <c r="CWI20" s="157"/>
      <c r="CWJ20" s="157"/>
      <c r="CWK20" s="157"/>
      <c r="CWL20" s="157"/>
      <c r="CWM20" s="157"/>
      <c r="CWN20" s="157"/>
      <c r="CWO20" s="157"/>
      <c r="CWP20" s="157"/>
      <c r="CWQ20" s="157"/>
      <c r="CWR20" s="157"/>
      <c r="CWS20" s="157"/>
      <c r="CWT20" s="157"/>
      <c r="CWU20" s="157"/>
      <c r="CWV20" s="157"/>
      <c r="CWW20" s="157"/>
      <c r="CWX20" s="157"/>
      <c r="CWY20" s="157"/>
      <c r="CWZ20" s="157"/>
      <c r="CXA20" s="157"/>
      <c r="CXB20" s="157"/>
      <c r="CXC20" s="157"/>
      <c r="CXD20" s="157"/>
      <c r="CXE20" s="157"/>
      <c r="CXF20" s="157"/>
      <c r="CXG20" s="157"/>
      <c r="CXH20" s="157"/>
      <c r="CXI20" s="157"/>
      <c r="CXJ20" s="157"/>
      <c r="CXK20" s="157"/>
    </row>
    <row r="21" spans="1:2663" s="149" customFormat="1" ht="15.75" customHeight="1" x14ac:dyDescent="0.25">
      <c r="A21" s="156" t="s">
        <v>1159</v>
      </c>
      <c r="B21" s="332">
        <v>43224</v>
      </c>
      <c r="C21" s="331" t="s">
        <v>33</v>
      </c>
      <c r="D21" s="339" t="s">
        <v>1078</v>
      </c>
      <c r="E21" s="151"/>
      <c r="F21" s="333">
        <v>2500</v>
      </c>
      <c r="G21" s="335">
        <f t="shared" si="0"/>
        <v>3299835</v>
      </c>
      <c r="H21" s="331" t="s">
        <v>164</v>
      </c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7"/>
      <c r="GK21" s="157"/>
      <c r="GL21" s="157"/>
      <c r="GM21" s="157"/>
      <c r="GN21" s="157"/>
      <c r="GO21" s="157"/>
      <c r="GP21" s="157"/>
      <c r="GQ21" s="157"/>
      <c r="GR21" s="157"/>
      <c r="GS21" s="157"/>
      <c r="GT21" s="157"/>
      <c r="GU21" s="157"/>
      <c r="GV21" s="157"/>
      <c r="GW21" s="157"/>
      <c r="GX21" s="157"/>
      <c r="GY21" s="157"/>
      <c r="GZ21" s="157"/>
      <c r="HA21" s="157"/>
      <c r="HB21" s="157"/>
      <c r="HC21" s="157"/>
      <c r="HD21" s="157"/>
      <c r="HE21" s="157"/>
      <c r="HF21" s="157"/>
      <c r="HG21" s="157"/>
      <c r="HH21" s="157"/>
      <c r="HI21" s="157"/>
      <c r="HJ21" s="157"/>
      <c r="HK21" s="157"/>
      <c r="HL21" s="157"/>
      <c r="HM21" s="157"/>
      <c r="HN21" s="157"/>
      <c r="HO21" s="157"/>
      <c r="HP21" s="157"/>
      <c r="HQ21" s="157"/>
      <c r="HR21" s="157"/>
      <c r="HS21" s="157"/>
      <c r="HT21" s="157"/>
      <c r="HU21" s="157"/>
      <c r="HV21" s="157"/>
      <c r="HW21" s="157"/>
      <c r="HX21" s="157"/>
      <c r="HY21" s="157"/>
      <c r="HZ21" s="157"/>
      <c r="IA21" s="157"/>
      <c r="IB21" s="157"/>
      <c r="IC21" s="157"/>
      <c r="ID21" s="157"/>
      <c r="IE21" s="157"/>
      <c r="IF21" s="157"/>
      <c r="IG21" s="157"/>
      <c r="IH21" s="157"/>
      <c r="II21" s="157"/>
      <c r="IJ21" s="157"/>
      <c r="IK21" s="157"/>
      <c r="IL21" s="157"/>
      <c r="IM21" s="157"/>
      <c r="IN21" s="157"/>
      <c r="IO21" s="157"/>
      <c r="IP21" s="157"/>
      <c r="IQ21" s="157"/>
      <c r="IR21" s="157"/>
      <c r="IS21" s="157"/>
      <c r="IT21" s="157"/>
      <c r="IU21" s="157"/>
      <c r="IV21" s="157"/>
      <c r="IW21" s="157"/>
      <c r="IX21" s="157"/>
      <c r="IY21" s="157"/>
      <c r="IZ21" s="157"/>
      <c r="JA21" s="157"/>
      <c r="JB21" s="157"/>
      <c r="JC21" s="157"/>
      <c r="JD21" s="157"/>
      <c r="JE21" s="157"/>
      <c r="JF21" s="157"/>
      <c r="JG21" s="157"/>
      <c r="JH21" s="157"/>
      <c r="JI21" s="157"/>
      <c r="JJ21" s="157"/>
      <c r="JK21" s="157"/>
      <c r="JL21" s="157"/>
      <c r="JM21" s="157"/>
      <c r="JN21" s="157"/>
      <c r="JO21" s="157"/>
      <c r="JP21" s="157"/>
      <c r="JQ21" s="157"/>
      <c r="JR21" s="157"/>
      <c r="JS21" s="157"/>
      <c r="JT21" s="157"/>
      <c r="JU21" s="157"/>
      <c r="JV21" s="157"/>
      <c r="JW21" s="157"/>
      <c r="JX21" s="157"/>
      <c r="JY21" s="157"/>
      <c r="JZ21" s="157"/>
      <c r="KA21" s="157"/>
      <c r="KB21" s="157"/>
      <c r="KC21" s="157"/>
      <c r="KD21" s="157"/>
      <c r="KE21" s="157"/>
      <c r="KF21" s="157"/>
      <c r="KG21" s="157"/>
      <c r="KH21" s="157"/>
      <c r="KI21" s="157"/>
      <c r="KJ21" s="157"/>
      <c r="KK21" s="157"/>
      <c r="KL21" s="157"/>
      <c r="KM21" s="157"/>
      <c r="KN21" s="157"/>
      <c r="KO21" s="157"/>
      <c r="KP21" s="157"/>
      <c r="KQ21" s="157"/>
      <c r="KR21" s="157"/>
      <c r="KS21" s="157"/>
      <c r="KT21" s="157"/>
      <c r="KU21" s="157"/>
      <c r="KV21" s="157"/>
      <c r="KW21" s="157"/>
      <c r="KX21" s="157"/>
      <c r="KY21" s="157"/>
      <c r="KZ21" s="157"/>
      <c r="LA21" s="157"/>
      <c r="LB21" s="157"/>
      <c r="LC21" s="157"/>
      <c r="LD21" s="157"/>
      <c r="LE21" s="157"/>
      <c r="LF21" s="157"/>
      <c r="LG21" s="157"/>
      <c r="LH21" s="157"/>
      <c r="LI21" s="157"/>
      <c r="LJ21" s="157"/>
      <c r="LK21" s="157"/>
      <c r="LL21" s="157"/>
      <c r="LM21" s="157"/>
      <c r="LN21" s="157"/>
      <c r="LO21" s="157"/>
      <c r="LP21" s="157"/>
      <c r="LQ21" s="157"/>
      <c r="LR21" s="157"/>
      <c r="LS21" s="157"/>
      <c r="LT21" s="157"/>
      <c r="LU21" s="157"/>
      <c r="LV21" s="157"/>
      <c r="LW21" s="157"/>
      <c r="LX21" s="157"/>
      <c r="LY21" s="157"/>
      <c r="LZ21" s="157"/>
      <c r="MA21" s="157"/>
      <c r="MB21" s="157"/>
      <c r="MC21" s="157"/>
      <c r="MD21" s="157"/>
      <c r="ME21" s="157"/>
      <c r="MF21" s="157"/>
      <c r="MG21" s="157"/>
      <c r="MH21" s="157"/>
      <c r="MI21" s="157"/>
      <c r="MJ21" s="157"/>
      <c r="MK21" s="157"/>
      <c r="ML21" s="157"/>
      <c r="MM21" s="157"/>
      <c r="MN21" s="157"/>
      <c r="MO21" s="157"/>
      <c r="MP21" s="157"/>
      <c r="MQ21" s="157"/>
      <c r="MR21" s="157"/>
      <c r="MS21" s="157"/>
      <c r="MT21" s="157"/>
      <c r="MU21" s="157"/>
      <c r="MV21" s="157"/>
      <c r="MW21" s="157"/>
      <c r="MX21" s="157"/>
      <c r="MY21" s="157"/>
      <c r="MZ21" s="157"/>
      <c r="NA21" s="157"/>
      <c r="NB21" s="157"/>
      <c r="NC21" s="157"/>
      <c r="ND21" s="157"/>
      <c r="NE21" s="157"/>
      <c r="NF21" s="157"/>
      <c r="NG21" s="157"/>
      <c r="NH21" s="157"/>
      <c r="NI21" s="157"/>
      <c r="NJ21" s="157"/>
      <c r="NK21" s="157"/>
      <c r="NL21" s="157"/>
      <c r="NM21" s="157"/>
      <c r="NN21" s="157"/>
      <c r="NO21" s="157"/>
      <c r="NP21" s="157"/>
      <c r="NQ21" s="157"/>
      <c r="NR21" s="157"/>
      <c r="NS21" s="157"/>
      <c r="NT21" s="157"/>
      <c r="NU21" s="157"/>
      <c r="NV21" s="157"/>
      <c r="NW21" s="157"/>
      <c r="NX21" s="157"/>
      <c r="NY21" s="157"/>
      <c r="NZ21" s="157"/>
      <c r="OA21" s="157"/>
      <c r="OB21" s="157"/>
      <c r="OC21" s="157"/>
      <c r="OD21" s="157"/>
      <c r="OE21" s="157"/>
      <c r="OF21" s="157"/>
      <c r="OG21" s="157"/>
      <c r="OH21" s="157"/>
      <c r="OI21" s="157"/>
      <c r="OJ21" s="157"/>
      <c r="OK21" s="157"/>
      <c r="OL21" s="157"/>
      <c r="OM21" s="157"/>
      <c r="ON21" s="157"/>
      <c r="OO21" s="157"/>
      <c r="OP21" s="157"/>
      <c r="OQ21" s="157"/>
      <c r="OR21" s="157"/>
      <c r="OS21" s="157"/>
      <c r="OT21" s="157"/>
      <c r="OU21" s="157"/>
      <c r="OV21" s="157"/>
      <c r="OW21" s="157"/>
      <c r="OX21" s="157"/>
      <c r="OY21" s="157"/>
      <c r="OZ21" s="157"/>
      <c r="PA21" s="157"/>
      <c r="PB21" s="157"/>
      <c r="PC21" s="157"/>
      <c r="PD21" s="157"/>
      <c r="PE21" s="157"/>
      <c r="PF21" s="157"/>
      <c r="PG21" s="157"/>
      <c r="PH21" s="157"/>
      <c r="PI21" s="157"/>
      <c r="PJ21" s="157"/>
      <c r="PK21" s="157"/>
      <c r="PL21" s="157"/>
      <c r="PM21" s="157"/>
      <c r="PN21" s="157"/>
      <c r="PO21" s="157"/>
      <c r="PP21" s="157"/>
      <c r="PQ21" s="157"/>
      <c r="PR21" s="157"/>
      <c r="PS21" s="157"/>
      <c r="PT21" s="157"/>
      <c r="PU21" s="157"/>
      <c r="PV21" s="157"/>
      <c r="PW21" s="157"/>
      <c r="PX21" s="157"/>
      <c r="PY21" s="157"/>
      <c r="PZ21" s="157"/>
      <c r="QA21" s="157"/>
      <c r="QB21" s="157"/>
      <c r="QC21" s="157"/>
      <c r="QD21" s="157"/>
      <c r="QE21" s="157"/>
      <c r="QF21" s="157"/>
      <c r="QG21" s="157"/>
      <c r="QH21" s="157"/>
      <c r="QI21" s="157"/>
      <c r="QJ21" s="157"/>
      <c r="QK21" s="157"/>
      <c r="QL21" s="157"/>
      <c r="QM21" s="157"/>
      <c r="QN21" s="157"/>
      <c r="QO21" s="157"/>
      <c r="QP21" s="157"/>
      <c r="QQ21" s="157"/>
      <c r="QR21" s="157"/>
      <c r="QS21" s="157"/>
      <c r="QT21" s="157"/>
      <c r="QU21" s="157"/>
      <c r="QV21" s="157"/>
      <c r="QW21" s="157"/>
      <c r="QX21" s="157"/>
      <c r="QY21" s="157"/>
      <c r="QZ21" s="157"/>
      <c r="RA21" s="157"/>
      <c r="RB21" s="157"/>
      <c r="RC21" s="157"/>
      <c r="RD21" s="157"/>
      <c r="RE21" s="157"/>
      <c r="RF21" s="157"/>
      <c r="RG21" s="157"/>
      <c r="RH21" s="157"/>
      <c r="RI21" s="157"/>
      <c r="RJ21" s="157"/>
      <c r="RK21" s="157"/>
      <c r="RL21" s="157"/>
      <c r="RM21" s="157"/>
      <c r="RN21" s="157"/>
      <c r="RO21" s="157"/>
      <c r="RP21" s="157"/>
      <c r="RQ21" s="157"/>
      <c r="RR21" s="157"/>
      <c r="RS21" s="157"/>
      <c r="RT21" s="157"/>
      <c r="RU21" s="157"/>
      <c r="RV21" s="157"/>
      <c r="RW21" s="157"/>
      <c r="RX21" s="157"/>
      <c r="RY21" s="157"/>
      <c r="RZ21" s="157"/>
      <c r="SA21" s="157"/>
      <c r="SB21" s="157"/>
      <c r="SC21" s="157"/>
      <c r="SD21" s="157"/>
      <c r="SE21" s="157"/>
      <c r="SF21" s="157"/>
      <c r="SG21" s="157"/>
      <c r="SH21" s="157"/>
      <c r="SI21" s="157"/>
      <c r="SJ21" s="157"/>
      <c r="SK21" s="157"/>
      <c r="SL21" s="157"/>
      <c r="SM21" s="157"/>
      <c r="SN21" s="157"/>
      <c r="SO21" s="157"/>
      <c r="SP21" s="157"/>
      <c r="SQ21" s="157"/>
      <c r="SR21" s="157"/>
      <c r="SS21" s="157"/>
      <c r="ST21" s="157"/>
      <c r="SU21" s="157"/>
      <c r="SV21" s="157"/>
      <c r="SW21" s="157"/>
      <c r="SX21" s="157"/>
      <c r="SY21" s="157"/>
      <c r="SZ21" s="157"/>
      <c r="TA21" s="157"/>
      <c r="TB21" s="157"/>
      <c r="TC21" s="157"/>
      <c r="TD21" s="157"/>
      <c r="TE21" s="157"/>
      <c r="TF21" s="157"/>
      <c r="TG21" s="157"/>
      <c r="TH21" s="157"/>
      <c r="TI21" s="157"/>
      <c r="TJ21" s="157"/>
      <c r="TK21" s="157"/>
      <c r="TL21" s="157"/>
      <c r="TM21" s="157"/>
      <c r="TN21" s="157"/>
      <c r="TO21" s="157"/>
      <c r="TP21" s="157"/>
      <c r="TQ21" s="157"/>
      <c r="TR21" s="157"/>
      <c r="TS21" s="157"/>
      <c r="TT21" s="157"/>
      <c r="TU21" s="157"/>
      <c r="TV21" s="157"/>
      <c r="TW21" s="157"/>
      <c r="TX21" s="157"/>
      <c r="TY21" s="157"/>
      <c r="TZ21" s="157"/>
      <c r="UA21" s="157"/>
      <c r="UB21" s="157"/>
      <c r="UC21" s="157"/>
      <c r="UD21" s="157"/>
      <c r="UE21" s="157"/>
      <c r="UF21" s="157"/>
      <c r="UG21" s="157"/>
      <c r="UH21" s="157"/>
      <c r="UI21" s="157"/>
      <c r="UJ21" s="157"/>
      <c r="UK21" s="157"/>
      <c r="UL21" s="157"/>
      <c r="UM21" s="157"/>
      <c r="UN21" s="157"/>
      <c r="UO21" s="157"/>
      <c r="UP21" s="157"/>
      <c r="UQ21" s="157"/>
      <c r="UR21" s="157"/>
      <c r="US21" s="157"/>
      <c r="UT21" s="157"/>
      <c r="UU21" s="157"/>
      <c r="UV21" s="157"/>
      <c r="UW21" s="157"/>
      <c r="UX21" s="157"/>
      <c r="UY21" s="157"/>
      <c r="UZ21" s="157"/>
      <c r="VA21" s="157"/>
      <c r="VB21" s="157"/>
      <c r="VC21" s="157"/>
      <c r="VD21" s="157"/>
      <c r="VE21" s="157"/>
      <c r="VF21" s="157"/>
      <c r="VG21" s="157"/>
      <c r="VH21" s="157"/>
      <c r="VI21" s="157"/>
      <c r="VJ21" s="157"/>
      <c r="VK21" s="157"/>
      <c r="VL21" s="157"/>
      <c r="VM21" s="157"/>
      <c r="VN21" s="157"/>
      <c r="VO21" s="157"/>
      <c r="VP21" s="157"/>
      <c r="VQ21" s="157"/>
      <c r="VR21" s="157"/>
      <c r="VS21" s="157"/>
      <c r="VT21" s="157"/>
      <c r="VU21" s="157"/>
      <c r="VV21" s="157"/>
      <c r="VW21" s="157"/>
      <c r="VX21" s="157"/>
      <c r="VY21" s="157"/>
      <c r="VZ21" s="157"/>
      <c r="WA21" s="157"/>
      <c r="WB21" s="157"/>
      <c r="WC21" s="157"/>
      <c r="WD21" s="157"/>
      <c r="WE21" s="157"/>
      <c r="WF21" s="157"/>
      <c r="WG21" s="157"/>
      <c r="WH21" s="157"/>
      <c r="WI21" s="157"/>
      <c r="WJ21" s="157"/>
      <c r="WK21" s="157"/>
      <c r="WL21" s="157"/>
      <c r="WM21" s="157"/>
      <c r="WN21" s="157"/>
      <c r="WO21" s="157"/>
      <c r="WP21" s="157"/>
      <c r="WQ21" s="157"/>
      <c r="WR21" s="157"/>
      <c r="WS21" s="157"/>
      <c r="WT21" s="157"/>
      <c r="WU21" s="157"/>
      <c r="WV21" s="157"/>
      <c r="WW21" s="157"/>
      <c r="WX21" s="157"/>
      <c r="WY21" s="157"/>
      <c r="WZ21" s="157"/>
      <c r="XA21" s="157"/>
      <c r="XB21" s="157"/>
      <c r="XC21" s="157"/>
      <c r="XD21" s="157"/>
      <c r="XE21" s="157"/>
      <c r="XF21" s="157"/>
      <c r="XG21" s="157"/>
      <c r="XH21" s="157"/>
      <c r="XI21" s="157"/>
      <c r="XJ21" s="157"/>
      <c r="XK21" s="157"/>
      <c r="XL21" s="157"/>
      <c r="XM21" s="157"/>
      <c r="XN21" s="157"/>
      <c r="XO21" s="157"/>
      <c r="XP21" s="157"/>
      <c r="XQ21" s="157"/>
      <c r="XR21" s="157"/>
      <c r="XS21" s="157"/>
      <c r="XT21" s="157"/>
      <c r="XU21" s="157"/>
      <c r="XV21" s="157"/>
      <c r="XW21" s="157"/>
      <c r="XX21" s="157"/>
      <c r="XY21" s="157"/>
      <c r="XZ21" s="157"/>
      <c r="YA21" s="157"/>
      <c r="YB21" s="157"/>
      <c r="YC21" s="157"/>
      <c r="YD21" s="157"/>
      <c r="YE21" s="157"/>
      <c r="YF21" s="157"/>
      <c r="YG21" s="157"/>
      <c r="YH21" s="157"/>
      <c r="YI21" s="157"/>
      <c r="YJ21" s="157"/>
      <c r="YK21" s="157"/>
      <c r="YL21" s="157"/>
      <c r="YM21" s="157"/>
      <c r="YN21" s="157"/>
      <c r="YO21" s="157"/>
      <c r="YP21" s="157"/>
      <c r="YQ21" s="157"/>
      <c r="YR21" s="157"/>
      <c r="YS21" s="157"/>
      <c r="YT21" s="157"/>
      <c r="YU21" s="157"/>
      <c r="YV21" s="157"/>
      <c r="YW21" s="157"/>
      <c r="YX21" s="157"/>
      <c r="YY21" s="157"/>
      <c r="YZ21" s="157"/>
      <c r="ZA21" s="157"/>
      <c r="ZB21" s="157"/>
      <c r="ZC21" s="157"/>
      <c r="ZD21" s="157"/>
      <c r="ZE21" s="157"/>
      <c r="ZF21" s="157"/>
      <c r="ZG21" s="157"/>
      <c r="ZH21" s="157"/>
      <c r="ZI21" s="157"/>
      <c r="ZJ21" s="157"/>
      <c r="ZK21" s="157"/>
      <c r="ZL21" s="157"/>
      <c r="ZM21" s="157"/>
      <c r="ZN21" s="157"/>
      <c r="ZO21" s="157"/>
      <c r="ZP21" s="157"/>
      <c r="ZQ21" s="157"/>
      <c r="ZR21" s="157"/>
      <c r="ZS21" s="157"/>
      <c r="ZT21" s="157"/>
      <c r="ZU21" s="157"/>
      <c r="ZV21" s="157"/>
      <c r="ZW21" s="157"/>
      <c r="ZX21" s="157"/>
      <c r="ZY21" s="157"/>
      <c r="ZZ21" s="157"/>
      <c r="AAA21" s="157"/>
      <c r="AAB21" s="157"/>
      <c r="AAC21" s="157"/>
      <c r="AAD21" s="157"/>
      <c r="AAE21" s="157"/>
      <c r="AAF21" s="157"/>
      <c r="AAG21" s="157"/>
      <c r="AAH21" s="157"/>
      <c r="AAI21" s="157"/>
      <c r="AAJ21" s="157"/>
      <c r="AAK21" s="157"/>
      <c r="AAL21" s="157"/>
      <c r="AAM21" s="157"/>
      <c r="AAN21" s="157"/>
      <c r="AAO21" s="157"/>
      <c r="AAP21" s="157"/>
      <c r="AAQ21" s="157"/>
      <c r="AAR21" s="157"/>
      <c r="AAS21" s="157"/>
      <c r="AAT21" s="157"/>
      <c r="AAU21" s="157"/>
      <c r="AAV21" s="157"/>
      <c r="AAW21" s="157"/>
      <c r="AAX21" s="157"/>
      <c r="AAY21" s="157"/>
      <c r="AAZ21" s="157"/>
      <c r="ABA21" s="157"/>
      <c r="ABB21" s="157"/>
      <c r="ABC21" s="157"/>
      <c r="ABD21" s="157"/>
      <c r="ABE21" s="157"/>
      <c r="ABF21" s="157"/>
      <c r="ABG21" s="157"/>
      <c r="ABH21" s="157"/>
      <c r="ABI21" s="157"/>
      <c r="ABJ21" s="157"/>
      <c r="ABK21" s="157"/>
      <c r="ABL21" s="157"/>
      <c r="ABM21" s="157"/>
      <c r="ABN21" s="157"/>
      <c r="ABO21" s="157"/>
      <c r="ABP21" s="157"/>
      <c r="ABQ21" s="157"/>
      <c r="ABR21" s="157"/>
      <c r="ABS21" s="157"/>
      <c r="ABT21" s="157"/>
      <c r="ABU21" s="157"/>
      <c r="ABV21" s="157"/>
      <c r="ABW21" s="157"/>
      <c r="ABX21" s="157"/>
      <c r="ABY21" s="157"/>
      <c r="ABZ21" s="157"/>
      <c r="ACA21" s="157"/>
      <c r="ACB21" s="157"/>
      <c r="ACC21" s="157"/>
      <c r="ACD21" s="157"/>
      <c r="ACE21" s="157"/>
      <c r="ACF21" s="157"/>
      <c r="ACG21" s="157"/>
      <c r="ACH21" s="157"/>
      <c r="ACI21" s="157"/>
      <c r="ACJ21" s="157"/>
      <c r="ACK21" s="157"/>
      <c r="ACL21" s="157"/>
      <c r="ACM21" s="157"/>
      <c r="ACN21" s="157"/>
      <c r="ACO21" s="157"/>
      <c r="ACP21" s="157"/>
      <c r="ACQ21" s="157"/>
      <c r="ACR21" s="157"/>
      <c r="ACS21" s="157"/>
      <c r="ACT21" s="157"/>
      <c r="ACU21" s="157"/>
      <c r="ACV21" s="157"/>
      <c r="ACW21" s="157"/>
      <c r="ACX21" s="157"/>
      <c r="ACY21" s="157"/>
      <c r="ACZ21" s="157"/>
      <c r="ADA21" s="157"/>
      <c r="ADB21" s="157"/>
      <c r="ADC21" s="157"/>
      <c r="ADD21" s="157"/>
      <c r="ADE21" s="157"/>
      <c r="ADF21" s="157"/>
      <c r="ADG21" s="157"/>
      <c r="ADH21" s="157"/>
      <c r="ADI21" s="157"/>
      <c r="ADJ21" s="157"/>
      <c r="ADK21" s="157"/>
      <c r="ADL21" s="157"/>
      <c r="ADM21" s="157"/>
      <c r="ADN21" s="157"/>
      <c r="ADO21" s="157"/>
      <c r="ADP21" s="157"/>
      <c r="ADQ21" s="157"/>
      <c r="ADR21" s="157"/>
      <c r="ADS21" s="157"/>
      <c r="ADT21" s="157"/>
      <c r="ADU21" s="157"/>
      <c r="ADV21" s="157"/>
      <c r="ADW21" s="157"/>
      <c r="ADX21" s="157"/>
      <c r="ADY21" s="157"/>
      <c r="ADZ21" s="157"/>
      <c r="AEA21" s="157"/>
      <c r="AEB21" s="157"/>
      <c r="AEC21" s="157"/>
      <c r="AED21" s="157"/>
      <c r="AEE21" s="157"/>
      <c r="AEF21" s="157"/>
      <c r="AEG21" s="157"/>
      <c r="AEH21" s="157"/>
      <c r="AEI21" s="157"/>
      <c r="AEJ21" s="157"/>
      <c r="AEK21" s="157"/>
      <c r="AEL21" s="157"/>
      <c r="AEM21" s="157"/>
      <c r="AEN21" s="157"/>
      <c r="AEO21" s="157"/>
      <c r="AEP21" s="157"/>
      <c r="AEQ21" s="157"/>
      <c r="AER21" s="157"/>
      <c r="AES21" s="157"/>
      <c r="AET21" s="157"/>
      <c r="AEU21" s="157"/>
      <c r="AEV21" s="157"/>
      <c r="AEW21" s="157"/>
      <c r="AEX21" s="157"/>
      <c r="AEY21" s="157"/>
      <c r="AEZ21" s="157"/>
      <c r="AFA21" s="157"/>
      <c r="AFB21" s="157"/>
      <c r="AFC21" s="157"/>
      <c r="AFD21" s="157"/>
      <c r="AFE21" s="157"/>
      <c r="AFF21" s="157"/>
      <c r="AFG21" s="157"/>
      <c r="AFH21" s="157"/>
      <c r="AFI21" s="157"/>
      <c r="AFJ21" s="157"/>
      <c r="AFK21" s="157"/>
      <c r="AFL21" s="157"/>
      <c r="AFM21" s="157"/>
      <c r="AFN21" s="157"/>
      <c r="AFO21" s="157"/>
      <c r="AFP21" s="157"/>
      <c r="AFQ21" s="157"/>
      <c r="AFR21" s="157"/>
      <c r="AFS21" s="157"/>
      <c r="AFT21" s="157"/>
      <c r="AFU21" s="157"/>
      <c r="AFV21" s="157"/>
      <c r="AFW21" s="157"/>
      <c r="AFX21" s="157"/>
      <c r="AFY21" s="157"/>
      <c r="AFZ21" s="157"/>
      <c r="AGA21" s="157"/>
      <c r="AGB21" s="157"/>
      <c r="AGC21" s="157"/>
      <c r="AGD21" s="157"/>
      <c r="AGE21" s="157"/>
      <c r="AGF21" s="157"/>
      <c r="AGG21" s="157"/>
      <c r="AGH21" s="157"/>
      <c r="AGI21" s="157"/>
      <c r="AGJ21" s="157"/>
      <c r="AGK21" s="157"/>
      <c r="AGL21" s="157"/>
      <c r="AGM21" s="157"/>
      <c r="AGN21" s="157"/>
      <c r="AGO21" s="157"/>
      <c r="AGP21" s="157"/>
      <c r="AGQ21" s="157"/>
      <c r="AGR21" s="157"/>
      <c r="AGS21" s="157"/>
      <c r="AGT21" s="157"/>
      <c r="AGU21" s="157"/>
      <c r="AGV21" s="157"/>
      <c r="AGW21" s="157"/>
      <c r="AGX21" s="157"/>
      <c r="AGY21" s="157"/>
      <c r="AGZ21" s="157"/>
      <c r="AHA21" s="157"/>
      <c r="AHB21" s="157"/>
      <c r="AHC21" s="157"/>
      <c r="AHD21" s="157"/>
      <c r="AHE21" s="157"/>
      <c r="AHF21" s="157"/>
      <c r="AHG21" s="157"/>
      <c r="AHH21" s="157"/>
      <c r="AHI21" s="157"/>
      <c r="AHJ21" s="157"/>
      <c r="AHK21" s="157"/>
      <c r="AHL21" s="157"/>
      <c r="AHM21" s="157"/>
      <c r="AHN21" s="157"/>
      <c r="AHO21" s="157"/>
      <c r="AHP21" s="157"/>
      <c r="AHQ21" s="157"/>
      <c r="AHR21" s="157"/>
      <c r="AHS21" s="157"/>
      <c r="AHT21" s="157"/>
      <c r="AHU21" s="157"/>
      <c r="AHV21" s="157"/>
      <c r="AHW21" s="157"/>
      <c r="AHX21" s="157"/>
      <c r="AHY21" s="157"/>
      <c r="AHZ21" s="157"/>
      <c r="AIA21" s="157"/>
      <c r="AIB21" s="157"/>
      <c r="AIC21" s="157"/>
      <c r="AID21" s="157"/>
      <c r="AIE21" s="157"/>
      <c r="AIF21" s="157"/>
      <c r="AIG21" s="157"/>
      <c r="AIH21" s="157"/>
      <c r="AII21" s="157"/>
      <c r="AIJ21" s="157"/>
      <c r="AIK21" s="157"/>
      <c r="AIL21" s="157"/>
      <c r="AIM21" s="157"/>
      <c r="AIN21" s="157"/>
      <c r="AIO21" s="157"/>
      <c r="AIP21" s="157"/>
      <c r="AIQ21" s="157"/>
      <c r="AIR21" s="157"/>
      <c r="AIS21" s="157"/>
      <c r="AIT21" s="157"/>
      <c r="AIU21" s="157"/>
      <c r="AIV21" s="157"/>
      <c r="AIW21" s="157"/>
      <c r="AIX21" s="157"/>
      <c r="AIY21" s="157"/>
      <c r="AIZ21" s="157"/>
      <c r="AJA21" s="157"/>
      <c r="AJB21" s="157"/>
      <c r="AJC21" s="157"/>
      <c r="AJD21" s="157"/>
      <c r="AJE21" s="157"/>
      <c r="AJF21" s="157"/>
      <c r="AJG21" s="157"/>
      <c r="AJH21" s="157"/>
      <c r="AJI21" s="157"/>
      <c r="AJJ21" s="157"/>
      <c r="AJK21" s="157"/>
      <c r="AJL21" s="157"/>
      <c r="AJM21" s="157"/>
      <c r="AJN21" s="157"/>
      <c r="AJO21" s="157"/>
      <c r="AJP21" s="157"/>
      <c r="AJQ21" s="157"/>
      <c r="AJR21" s="157"/>
      <c r="AJS21" s="157"/>
      <c r="AJT21" s="157"/>
      <c r="AJU21" s="157"/>
      <c r="AJV21" s="157"/>
      <c r="AJW21" s="157"/>
      <c r="AJX21" s="157"/>
      <c r="AJY21" s="157"/>
      <c r="AJZ21" s="157"/>
      <c r="AKA21" s="157"/>
      <c r="AKB21" s="157"/>
      <c r="AKC21" s="157"/>
      <c r="AKD21" s="157"/>
      <c r="AKE21" s="157"/>
      <c r="AKF21" s="157"/>
      <c r="AKG21" s="157"/>
      <c r="AKH21" s="157"/>
      <c r="AKI21" s="157"/>
      <c r="AKJ21" s="157"/>
      <c r="AKK21" s="157"/>
      <c r="AKL21" s="157"/>
      <c r="AKM21" s="157"/>
      <c r="AKN21" s="157"/>
      <c r="AKO21" s="157"/>
      <c r="AKP21" s="157"/>
      <c r="AKQ21" s="157"/>
      <c r="AKR21" s="157"/>
      <c r="AKS21" s="157"/>
      <c r="AKT21" s="157"/>
      <c r="AKU21" s="157"/>
      <c r="AKV21" s="157"/>
      <c r="AKW21" s="157"/>
      <c r="AKX21" s="157"/>
      <c r="AKY21" s="157"/>
      <c r="AKZ21" s="157"/>
      <c r="ALA21" s="157"/>
      <c r="ALB21" s="157"/>
      <c r="ALC21" s="157"/>
      <c r="ALD21" s="157"/>
      <c r="ALE21" s="157"/>
      <c r="ALF21" s="157"/>
      <c r="ALG21" s="157"/>
      <c r="ALH21" s="157"/>
      <c r="ALI21" s="157"/>
      <c r="ALJ21" s="157"/>
      <c r="ALK21" s="157"/>
      <c r="ALL21" s="157"/>
      <c r="ALM21" s="157"/>
      <c r="ALN21" s="157"/>
      <c r="ALO21" s="157"/>
      <c r="ALP21" s="157"/>
      <c r="ALQ21" s="157"/>
      <c r="ALR21" s="157"/>
      <c r="ALS21" s="157"/>
      <c r="ALT21" s="157"/>
      <c r="ALU21" s="157"/>
      <c r="ALV21" s="157"/>
      <c r="ALW21" s="157"/>
      <c r="ALX21" s="157"/>
      <c r="ALY21" s="157"/>
      <c r="ALZ21" s="157"/>
      <c r="AMA21" s="157"/>
      <c r="AMB21" s="157"/>
      <c r="AMC21" s="157"/>
      <c r="AMD21" s="157"/>
      <c r="AME21" s="157"/>
      <c r="AMF21" s="157"/>
      <c r="AMG21" s="157"/>
      <c r="AMH21" s="157"/>
      <c r="AMI21" s="157"/>
      <c r="AMJ21" s="157"/>
      <c r="AMK21" s="157"/>
      <c r="AML21" s="157"/>
      <c r="AMM21" s="157"/>
      <c r="AMN21" s="157"/>
      <c r="AMO21" s="157"/>
      <c r="AMP21" s="157"/>
      <c r="AMQ21" s="157"/>
      <c r="AMR21" s="157"/>
      <c r="AMS21" s="157"/>
      <c r="AMT21" s="157"/>
      <c r="AMU21" s="157"/>
      <c r="AMV21" s="157"/>
      <c r="AMW21" s="157"/>
      <c r="AMX21" s="157"/>
      <c r="AMY21" s="157"/>
      <c r="AMZ21" s="157"/>
      <c r="ANA21" s="157"/>
      <c r="ANB21" s="157"/>
      <c r="ANC21" s="157"/>
      <c r="AND21" s="157"/>
      <c r="ANE21" s="157"/>
      <c r="ANF21" s="157"/>
      <c r="ANG21" s="157"/>
      <c r="ANH21" s="157"/>
      <c r="ANI21" s="157"/>
      <c r="ANJ21" s="157"/>
      <c r="ANK21" s="157"/>
      <c r="ANL21" s="157"/>
      <c r="ANM21" s="157"/>
      <c r="ANN21" s="157"/>
      <c r="ANO21" s="157"/>
      <c r="ANP21" s="157"/>
      <c r="ANQ21" s="157"/>
      <c r="ANR21" s="157"/>
      <c r="ANS21" s="157"/>
      <c r="ANT21" s="157"/>
      <c r="ANU21" s="157"/>
      <c r="ANV21" s="157"/>
      <c r="ANW21" s="157"/>
      <c r="ANX21" s="157"/>
      <c r="ANY21" s="157"/>
      <c r="ANZ21" s="157"/>
      <c r="AOA21" s="157"/>
      <c r="AOB21" s="157"/>
      <c r="AOC21" s="157"/>
      <c r="AOD21" s="157"/>
      <c r="AOE21" s="157"/>
      <c r="AOF21" s="157"/>
      <c r="AOG21" s="157"/>
      <c r="AOH21" s="157"/>
      <c r="AOI21" s="157"/>
      <c r="AOJ21" s="157"/>
      <c r="AOK21" s="157"/>
      <c r="AOL21" s="157"/>
      <c r="AOM21" s="157"/>
      <c r="AON21" s="157"/>
      <c r="AOO21" s="157"/>
      <c r="AOP21" s="157"/>
      <c r="AOQ21" s="157"/>
      <c r="AOR21" s="157"/>
      <c r="AOS21" s="157"/>
      <c r="AOT21" s="157"/>
      <c r="AOU21" s="157"/>
      <c r="AOV21" s="157"/>
      <c r="AOW21" s="157"/>
      <c r="AOX21" s="157"/>
      <c r="AOY21" s="157"/>
      <c r="AOZ21" s="157"/>
      <c r="APA21" s="157"/>
      <c r="APB21" s="157"/>
      <c r="APC21" s="157"/>
      <c r="APD21" s="157"/>
      <c r="APE21" s="157"/>
      <c r="APF21" s="157"/>
      <c r="APG21" s="157"/>
      <c r="APH21" s="157"/>
      <c r="API21" s="157"/>
      <c r="APJ21" s="157"/>
      <c r="APK21" s="157"/>
      <c r="APL21" s="157"/>
      <c r="APM21" s="157"/>
      <c r="APN21" s="157"/>
      <c r="APO21" s="157"/>
      <c r="APP21" s="157"/>
      <c r="APQ21" s="157"/>
      <c r="APR21" s="157"/>
      <c r="APS21" s="157"/>
      <c r="APT21" s="157"/>
      <c r="APU21" s="157"/>
      <c r="APV21" s="157"/>
      <c r="APW21" s="157"/>
      <c r="APX21" s="157"/>
      <c r="APY21" s="157"/>
      <c r="APZ21" s="157"/>
      <c r="AQA21" s="157"/>
      <c r="AQB21" s="157"/>
      <c r="AQC21" s="157"/>
      <c r="AQD21" s="157"/>
      <c r="AQE21" s="157"/>
      <c r="AQF21" s="157"/>
      <c r="AQG21" s="157"/>
      <c r="AQH21" s="157"/>
      <c r="AQI21" s="157"/>
      <c r="AQJ21" s="157"/>
      <c r="AQK21" s="157"/>
      <c r="AQL21" s="157"/>
      <c r="AQM21" s="157"/>
      <c r="AQN21" s="157"/>
      <c r="AQO21" s="157"/>
      <c r="AQP21" s="157"/>
      <c r="AQQ21" s="157"/>
      <c r="AQR21" s="157"/>
      <c r="AQS21" s="157"/>
      <c r="AQT21" s="157"/>
      <c r="AQU21" s="157"/>
      <c r="AQV21" s="157"/>
      <c r="AQW21" s="157"/>
      <c r="AQX21" s="157"/>
      <c r="AQY21" s="157"/>
      <c r="AQZ21" s="157"/>
      <c r="ARA21" s="157"/>
      <c r="ARB21" s="157"/>
      <c r="ARC21" s="157"/>
      <c r="ARD21" s="157"/>
      <c r="ARE21" s="157"/>
      <c r="ARF21" s="157"/>
      <c r="ARG21" s="157"/>
      <c r="ARH21" s="157"/>
      <c r="ARI21" s="157"/>
      <c r="ARJ21" s="157"/>
      <c r="ARK21" s="157"/>
      <c r="ARL21" s="157"/>
      <c r="ARM21" s="157"/>
      <c r="ARN21" s="157"/>
      <c r="ARO21" s="157"/>
      <c r="ARP21" s="157"/>
      <c r="ARQ21" s="157"/>
      <c r="ARR21" s="157"/>
      <c r="ARS21" s="157"/>
      <c r="ART21" s="157"/>
      <c r="ARU21" s="157"/>
      <c r="ARV21" s="157"/>
      <c r="ARW21" s="157"/>
      <c r="ARX21" s="157"/>
      <c r="ARY21" s="157"/>
      <c r="ARZ21" s="157"/>
      <c r="ASA21" s="157"/>
      <c r="ASB21" s="157"/>
      <c r="ASC21" s="157"/>
      <c r="ASD21" s="157"/>
      <c r="ASE21" s="157"/>
      <c r="ASF21" s="157"/>
      <c r="ASG21" s="157"/>
      <c r="ASH21" s="157"/>
      <c r="ASI21" s="157"/>
      <c r="ASJ21" s="157"/>
      <c r="ASK21" s="157"/>
      <c r="ASL21" s="157"/>
      <c r="ASM21" s="157"/>
      <c r="ASN21" s="157"/>
      <c r="ASO21" s="157"/>
      <c r="ASP21" s="157"/>
      <c r="ASQ21" s="157"/>
      <c r="ASR21" s="157"/>
      <c r="ASS21" s="157"/>
      <c r="AST21" s="157"/>
      <c r="ASU21" s="157"/>
      <c r="ASV21" s="157"/>
      <c r="ASW21" s="157"/>
      <c r="ASX21" s="157"/>
      <c r="ASY21" s="157"/>
      <c r="ASZ21" s="157"/>
      <c r="ATA21" s="157"/>
      <c r="ATB21" s="157"/>
      <c r="ATC21" s="157"/>
      <c r="ATD21" s="157"/>
      <c r="ATE21" s="157"/>
      <c r="ATF21" s="157"/>
      <c r="ATG21" s="157"/>
      <c r="ATH21" s="157"/>
      <c r="ATI21" s="157"/>
      <c r="ATJ21" s="157"/>
      <c r="ATK21" s="157"/>
      <c r="ATL21" s="157"/>
      <c r="ATM21" s="157"/>
      <c r="ATN21" s="157"/>
      <c r="ATO21" s="157"/>
      <c r="ATP21" s="157"/>
      <c r="ATQ21" s="157"/>
      <c r="ATR21" s="157"/>
      <c r="ATS21" s="157"/>
      <c r="ATT21" s="157"/>
      <c r="ATU21" s="157"/>
      <c r="ATV21" s="157"/>
      <c r="ATW21" s="157"/>
      <c r="ATX21" s="157"/>
      <c r="ATY21" s="157"/>
      <c r="ATZ21" s="157"/>
      <c r="AUA21" s="157"/>
      <c r="AUB21" s="157"/>
      <c r="AUC21" s="157"/>
      <c r="AUD21" s="157"/>
      <c r="AUE21" s="157"/>
      <c r="AUF21" s="157"/>
      <c r="AUG21" s="157"/>
      <c r="AUH21" s="157"/>
      <c r="AUI21" s="157"/>
      <c r="AUJ21" s="157"/>
      <c r="AUK21" s="157"/>
      <c r="AUL21" s="157"/>
      <c r="AUM21" s="157"/>
      <c r="AUN21" s="157"/>
      <c r="AUO21" s="157"/>
      <c r="AUP21" s="157"/>
      <c r="AUQ21" s="157"/>
      <c r="AUR21" s="157"/>
      <c r="AUS21" s="157"/>
      <c r="AUT21" s="157"/>
      <c r="AUU21" s="157"/>
      <c r="AUV21" s="157"/>
      <c r="AUW21" s="157"/>
      <c r="AUX21" s="157"/>
      <c r="AUY21" s="157"/>
      <c r="AUZ21" s="157"/>
      <c r="AVA21" s="157"/>
      <c r="AVB21" s="157"/>
      <c r="AVC21" s="157"/>
      <c r="AVD21" s="157"/>
      <c r="AVE21" s="157"/>
      <c r="AVF21" s="157"/>
      <c r="AVG21" s="157"/>
      <c r="AVH21" s="157"/>
      <c r="AVI21" s="157"/>
      <c r="AVJ21" s="157"/>
      <c r="AVK21" s="157"/>
      <c r="AVL21" s="157"/>
      <c r="AVM21" s="157"/>
      <c r="AVN21" s="157"/>
      <c r="AVO21" s="157"/>
      <c r="AVP21" s="157"/>
      <c r="AVQ21" s="157"/>
      <c r="AVR21" s="157"/>
      <c r="AVS21" s="157"/>
      <c r="AVT21" s="157"/>
      <c r="AVU21" s="157"/>
      <c r="AVV21" s="157"/>
      <c r="AVW21" s="157"/>
      <c r="AVX21" s="157"/>
      <c r="AVY21" s="157"/>
      <c r="AVZ21" s="157"/>
      <c r="AWA21" s="157"/>
      <c r="AWB21" s="157"/>
      <c r="AWC21" s="157"/>
      <c r="AWD21" s="157"/>
      <c r="AWE21" s="157"/>
      <c r="AWF21" s="157"/>
      <c r="AWG21" s="157"/>
      <c r="AWH21" s="157"/>
      <c r="AWI21" s="157"/>
      <c r="AWJ21" s="157"/>
      <c r="AWK21" s="157"/>
      <c r="AWL21" s="157"/>
      <c r="AWM21" s="157"/>
      <c r="AWN21" s="157"/>
      <c r="AWO21" s="157"/>
      <c r="AWP21" s="157"/>
      <c r="AWQ21" s="157"/>
      <c r="AWR21" s="157"/>
      <c r="AWS21" s="157"/>
      <c r="AWT21" s="157"/>
      <c r="AWU21" s="157"/>
      <c r="AWV21" s="157"/>
      <c r="AWW21" s="157"/>
      <c r="AWX21" s="157"/>
      <c r="AWY21" s="157"/>
      <c r="AWZ21" s="157"/>
      <c r="AXA21" s="157"/>
      <c r="AXB21" s="157"/>
      <c r="AXC21" s="157"/>
      <c r="AXD21" s="157"/>
      <c r="AXE21" s="157"/>
      <c r="AXF21" s="157"/>
      <c r="AXG21" s="157"/>
      <c r="AXH21" s="157"/>
      <c r="AXI21" s="157"/>
      <c r="AXJ21" s="157"/>
      <c r="AXK21" s="157"/>
      <c r="AXL21" s="157"/>
      <c r="AXM21" s="157"/>
      <c r="AXN21" s="157"/>
      <c r="AXO21" s="157"/>
      <c r="AXP21" s="157"/>
      <c r="AXQ21" s="157"/>
      <c r="AXR21" s="157"/>
      <c r="AXS21" s="157"/>
      <c r="AXT21" s="157"/>
      <c r="AXU21" s="157"/>
      <c r="AXV21" s="157"/>
      <c r="AXW21" s="157"/>
      <c r="AXX21" s="157"/>
      <c r="AXY21" s="157"/>
      <c r="AXZ21" s="157"/>
      <c r="AYA21" s="157"/>
      <c r="AYB21" s="157"/>
      <c r="AYC21" s="157"/>
      <c r="AYD21" s="157"/>
      <c r="AYE21" s="157"/>
      <c r="AYF21" s="157"/>
      <c r="AYG21" s="157"/>
      <c r="AYH21" s="157"/>
      <c r="AYI21" s="157"/>
      <c r="AYJ21" s="157"/>
      <c r="AYK21" s="157"/>
      <c r="AYL21" s="157"/>
      <c r="AYM21" s="157"/>
      <c r="AYN21" s="157"/>
      <c r="AYO21" s="157"/>
      <c r="AYP21" s="157"/>
      <c r="AYQ21" s="157"/>
      <c r="AYR21" s="157"/>
      <c r="AYS21" s="157"/>
      <c r="AYT21" s="157"/>
      <c r="AYU21" s="157"/>
      <c r="AYV21" s="157"/>
      <c r="AYW21" s="157"/>
      <c r="AYX21" s="157"/>
      <c r="AYY21" s="157"/>
      <c r="AYZ21" s="157"/>
      <c r="AZA21" s="157"/>
      <c r="AZB21" s="157"/>
      <c r="AZC21" s="157"/>
      <c r="AZD21" s="157"/>
      <c r="AZE21" s="157"/>
      <c r="AZF21" s="157"/>
      <c r="AZG21" s="157"/>
      <c r="AZH21" s="157"/>
      <c r="AZI21" s="157"/>
      <c r="AZJ21" s="157"/>
      <c r="AZK21" s="157"/>
      <c r="AZL21" s="157"/>
      <c r="AZM21" s="157"/>
      <c r="AZN21" s="157"/>
      <c r="AZO21" s="157"/>
      <c r="AZP21" s="157"/>
      <c r="AZQ21" s="157"/>
      <c r="AZR21" s="157"/>
      <c r="AZS21" s="157"/>
      <c r="AZT21" s="157"/>
      <c r="AZU21" s="157"/>
      <c r="AZV21" s="157"/>
      <c r="AZW21" s="157"/>
      <c r="AZX21" s="157"/>
      <c r="AZY21" s="157"/>
      <c r="AZZ21" s="157"/>
      <c r="BAA21" s="157"/>
      <c r="BAB21" s="157"/>
      <c r="BAC21" s="157"/>
      <c r="BAD21" s="157"/>
      <c r="BAE21" s="157"/>
      <c r="BAF21" s="157"/>
      <c r="BAG21" s="157"/>
      <c r="BAH21" s="157"/>
      <c r="BAI21" s="157"/>
      <c r="BAJ21" s="157"/>
      <c r="BAK21" s="157"/>
      <c r="BAL21" s="157"/>
      <c r="BAM21" s="157"/>
      <c r="BAN21" s="157"/>
      <c r="BAO21" s="157"/>
      <c r="BAP21" s="157"/>
      <c r="BAQ21" s="157"/>
      <c r="BAR21" s="157"/>
      <c r="BAS21" s="157"/>
      <c r="BAT21" s="157"/>
      <c r="BAU21" s="157"/>
      <c r="BAV21" s="157"/>
      <c r="BAW21" s="157"/>
      <c r="BAX21" s="157"/>
      <c r="BAY21" s="157"/>
      <c r="BAZ21" s="157"/>
      <c r="BBA21" s="157"/>
      <c r="BBB21" s="157"/>
      <c r="BBC21" s="157"/>
      <c r="BBD21" s="157"/>
      <c r="BBE21" s="157"/>
      <c r="BBF21" s="157"/>
      <c r="BBG21" s="157"/>
      <c r="BBH21" s="157"/>
      <c r="BBI21" s="157"/>
      <c r="BBJ21" s="157"/>
      <c r="BBK21" s="157"/>
      <c r="BBL21" s="157"/>
      <c r="BBM21" s="157"/>
      <c r="BBN21" s="157"/>
      <c r="BBO21" s="157"/>
      <c r="BBP21" s="157"/>
      <c r="BBQ21" s="157"/>
      <c r="BBR21" s="157"/>
      <c r="BBS21" s="157"/>
      <c r="BBT21" s="157"/>
      <c r="BBU21" s="157"/>
      <c r="BBV21" s="157"/>
      <c r="BBW21" s="157"/>
      <c r="BBX21" s="157"/>
      <c r="BBY21" s="157"/>
      <c r="BBZ21" s="157"/>
      <c r="BCA21" s="157"/>
      <c r="BCB21" s="157"/>
      <c r="BCC21" s="157"/>
      <c r="BCD21" s="157"/>
      <c r="BCE21" s="157"/>
      <c r="BCF21" s="157"/>
      <c r="BCG21" s="157"/>
      <c r="BCH21" s="157"/>
      <c r="BCI21" s="157"/>
      <c r="BCJ21" s="157"/>
      <c r="BCK21" s="157"/>
      <c r="BCL21" s="157"/>
      <c r="BCM21" s="157"/>
      <c r="BCN21" s="157"/>
      <c r="BCO21" s="157"/>
      <c r="BCP21" s="157"/>
      <c r="BCQ21" s="157"/>
      <c r="BCR21" s="157"/>
      <c r="BCS21" s="157"/>
      <c r="BCT21" s="157"/>
      <c r="BCU21" s="157"/>
      <c r="BCV21" s="157"/>
      <c r="BCW21" s="157"/>
      <c r="BCX21" s="157"/>
      <c r="BCY21" s="157"/>
      <c r="BCZ21" s="157"/>
      <c r="BDA21" s="157"/>
      <c r="BDB21" s="157"/>
      <c r="BDC21" s="157"/>
      <c r="BDD21" s="157"/>
      <c r="BDE21" s="157"/>
      <c r="BDF21" s="157"/>
      <c r="BDG21" s="157"/>
      <c r="BDH21" s="157"/>
      <c r="BDI21" s="157"/>
      <c r="BDJ21" s="157"/>
      <c r="BDK21" s="157"/>
      <c r="BDL21" s="157"/>
      <c r="BDM21" s="157"/>
      <c r="BDN21" s="157"/>
      <c r="BDO21" s="157"/>
      <c r="BDP21" s="157"/>
      <c r="BDQ21" s="157"/>
      <c r="BDR21" s="157"/>
      <c r="BDS21" s="157"/>
      <c r="BDT21" s="157"/>
      <c r="BDU21" s="157"/>
      <c r="BDV21" s="157"/>
      <c r="BDW21" s="157"/>
      <c r="BDX21" s="157"/>
      <c r="BDY21" s="157"/>
      <c r="BDZ21" s="157"/>
      <c r="BEA21" s="157"/>
      <c r="BEB21" s="157"/>
      <c r="BEC21" s="157"/>
      <c r="BED21" s="157"/>
      <c r="BEE21" s="157"/>
      <c r="BEF21" s="157"/>
      <c r="BEG21" s="157"/>
      <c r="BEH21" s="157"/>
      <c r="BEI21" s="157"/>
      <c r="BEJ21" s="157"/>
      <c r="BEK21" s="157"/>
      <c r="BEL21" s="157"/>
      <c r="BEM21" s="157"/>
      <c r="BEN21" s="157"/>
      <c r="BEO21" s="157"/>
      <c r="BEP21" s="157"/>
      <c r="BEQ21" s="157"/>
      <c r="BER21" s="157"/>
      <c r="BES21" s="157"/>
      <c r="BET21" s="157"/>
      <c r="BEU21" s="157"/>
      <c r="BEV21" s="157"/>
      <c r="BEW21" s="157"/>
      <c r="BEX21" s="157"/>
      <c r="BEY21" s="157"/>
      <c r="BEZ21" s="157"/>
      <c r="BFA21" s="157"/>
      <c r="BFB21" s="157"/>
      <c r="BFC21" s="157"/>
      <c r="BFD21" s="157"/>
      <c r="BFE21" s="157"/>
      <c r="BFF21" s="157"/>
      <c r="BFG21" s="157"/>
      <c r="BFH21" s="157"/>
      <c r="BFI21" s="157"/>
      <c r="BFJ21" s="157"/>
      <c r="BFK21" s="157"/>
      <c r="BFL21" s="157"/>
      <c r="BFM21" s="157"/>
      <c r="BFN21" s="157"/>
      <c r="BFO21" s="157"/>
      <c r="BFP21" s="157"/>
      <c r="BFQ21" s="157"/>
      <c r="BFR21" s="157"/>
      <c r="BFS21" s="157"/>
      <c r="BFT21" s="157"/>
      <c r="BFU21" s="157"/>
      <c r="BFV21" s="157"/>
      <c r="BFW21" s="157"/>
      <c r="BFX21" s="157"/>
      <c r="BFY21" s="157"/>
      <c r="BFZ21" s="157"/>
      <c r="BGA21" s="157"/>
      <c r="BGB21" s="157"/>
      <c r="BGC21" s="157"/>
      <c r="BGD21" s="157"/>
      <c r="BGE21" s="157"/>
      <c r="BGF21" s="157"/>
      <c r="BGG21" s="157"/>
      <c r="BGH21" s="157"/>
      <c r="BGI21" s="157"/>
      <c r="BGJ21" s="157"/>
      <c r="BGK21" s="157"/>
      <c r="BGL21" s="157"/>
      <c r="BGM21" s="157"/>
      <c r="BGN21" s="157"/>
      <c r="BGO21" s="157"/>
      <c r="BGP21" s="157"/>
      <c r="BGQ21" s="157"/>
      <c r="BGR21" s="157"/>
      <c r="BGS21" s="157"/>
      <c r="BGT21" s="157"/>
      <c r="BGU21" s="157"/>
      <c r="BGV21" s="157"/>
      <c r="BGW21" s="157"/>
      <c r="BGX21" s="157"/>
      <c r="BGY21" s="157"/>
      <c r="BGZ21" s="157"/>
      <c r="BHA21" s="157"/>
      <c r="BHB21" s="157"/>
      <c r="BHC21" s="157"/>
      <c r="BHD21" s="157"/>
      <c r="BHE21" s="157"/>
      <c r="BHF21" s="157"/>
      <c r="BHG21" s="157"/>
      <c r="BHH21" s="157"/>
      <c r="BHI21" s="157"/>
      <c r="BHJ21" s="157"/>
      <c r="BHK21" s="157"/>
      <c r="BHL21" s="157"/>
      <c r="BHM21" s="157"/>
      <c r="BHN21" s="157"/>
      <c r="BHO21" s="157"/>
      <c r="BHP21" s="157"/>
      <c r="BHQ21" s="157"/>
      <c r="BHR21" s="157"/>
      <c r="BHS21" s="157"/>
      <c r="BHT21" s="157"/>
      <c r="BHU21" s="157"/>
      <c r="BHV21" s="157"/>
      <c r="BHW21" s="157"/>
      <c r="BHX21" s="157"/>
      <c r="BHY21" s="157"/>
      <c r="BHZ21" s="157"/>
      <c r="BIA21" s="157"/>
      <c r="BIB21" s="157"/>
      <c r="BIC21" s="157"/>
      <c r="BID21" s="157"/>
      <c r="BIE21" s="157"/>
      <c r="BIF21" s="157"/>
      <c r="BIG21" s="157"/>
      <c r="BIH21" s="157"/>
      <c r="BII21" s="157"/>
      <c r="BIJ21" s="157"/>
      <c r="BIK21" s="157"/>
      <c r="BIL21" s="157"/>
      <c r="BIM21" s="157"/>
      <c r="BIN21" s="157"/>
      <c r="BIO21" s="157"/>
      <c r="BIP21" s="157"/>
      <c r="BIQ21" s="157"/>
      <c r="BIR21" s="157"/>
      <c r="BIS21" s="157"/>
      <c r="BIT21" s="157"/>
      <c r="BIU21" s="157"/>
      <c r="BIV21" s="157"/>
      <c r="BIW21" s="157"/>
      <c r="BIX21" s="157"/>
      <c r="BIY21" s="157"/>
      <c r="BIZ21" s="157"/>
      <c r="BJA21" s="157"/>
      <c r="BJB21" s="157"/>
      <c r="BJC21" s="157"/>
      <c r="BJD21" s="157"/>
      <c r="BJE21" s="157"/>
      <c r="BJF21" s="157"/>
      <c r="BJG21" s="157"/>
      <c r="BJH21" s="157"/>
      <c r="BJI21" s="157"/>
      <c r="BJJ21" s="157"/>
      <c r="BJK21" s="157"/>
      <c r="BJL21" s="157"/>
      <c r="BJM21" s="157"/>
      <c r="BJN21" s="157"/>
      <c r="BJO21" s="157"/>
      <c r="BJP21" s="157"/>
      <c r="BJQ21" s="157"/>
      <c r="BJR21" s="157"/>
      <c r="BJS21" s="157"/>
      <c r="BJT21" s="157"/>
      <c r="BJU21" s="157"/>
      <c r="BJV21" s="157"/>
      <c r="BJW21" s="157"/>
      <c r="BJX21" s="157"/>
      <c r="BJY21" s="157"/>
      <c r="BJZ21" s="157"/>
      <c r="BKA21" s="157"/>
      <c r="BKB21" s="157"/>
      <c r="BKC21" s="157"/>
      <c r="BKD21" s="157"/>
      <c r="BKE21" s="157"/>
      <c r="BKF21" s="157"/>
      <c r="BKG21" s="157"/>
      <c r="BKH21" s="157"/>
      <c r="BKI21" s="157"/>
      <c r="BKJ21" s="157"/>
      <c r="BKK21" s="157"/>
      <c r="BKL21" s="157"/>
      <c r="BKM21" s="157"/>
      <c r="BKN21" s="157"/>
      <c r="BKO21" s="157"/>
      <c r="BKP21" s="157"/>
      <c r="BKQ21" s="157"/>
      <c r="BKR21" s="157"/>
      <c r="BKS21" s="157"/>
      <c r="BKT21" s="157"/>
      <c r="BKU21" s="157"/>
      <c r="BKV21" s="157"/>
      <c r="BKW21" s="157"/>
      <c r="BKX21" s="157"/>
      <c r="BKY21" s="157"/>
      <c r="BKZ21" s="157"/>
      <c r="BLA21" s="157"/>
      <c r="BLB21" s="157"/>
      <c r="BLC21" s="157"/>
      <c r="BLD21" s="157"/>
      <c r="BLE21" s="157"/>
      <c r="BLF21" s="157"/>
      <c r="BLG21" s="157"/>
      <c r="BLH21" s="157"/>
      <c r="BLI21" s="157"/>
      <c r="BLJ21" s="157"/>
      <c r="BLK21" s="157"/>
      <c r="BLL21" s="157"/>
      <c r="BLM21" s="157"/>
      <c r="BLN21" s="157"/>
      <c r="BLO21" s="157"/>
      <c r="BLP21" s="157"/>
      <c r="BLQ21" s="157"/>
      <c r="BLR21" s="157"/>
      <c r="BLS21" s="157"/>
      <c r="BLT21" s="157"/>
      <c r="BLU21" s="157"/>
      <c r="BLV21" s="157"/>
      <c r="BLW21" s="157"/>
      <c r="BLX21" s="157"/>
      <c r="BLY21" s="157"/>
      <c r="BLZ21" s="157"/>
      <c r="BMA21" s="157"/>
      <c r="BMB21" s="157"/>
      <c r="BMC21" s="157"/>
      <c r="BMD21" s="157"/>
      <c r="BME21" s="157"/>
      <c r="BMF21" s="157"/>
      <c r="BMG21" s="157"/>
      <c r="BMH21" s="157"/>
      <c r="BMI21" s="157"/>
      <c r="BMJ21" s="157"/>
      <c r="BMK21" s="157"/>
      <c r="BML21" s="157"/>
      <c r="BMM21" s="157"/>
      <c r="BMN21" s="157"/>
      <c r="BMO21" s="157"/>
      <c r="BMP21" s="157"/>
      <c r="BMQ21" s="157"/>
      <c r="BMR21" s="157"/>
      <c r="BMS21" s="157"/>
      <c r="BMT21" s="157"/>
      <c r="BMU21" s="157"/>
      <c r="BMV21" s="157"/>
      <c r="BMW21" s="157"/>
      <c r="BMX21" s="157"/>
      <c r="BMY21" s="157"/>
      <c r="BMZ21" s="157"/>
      <c r="BNA21" s="157"/>
      <c r="BNB21" s="157"/>
      <c r="BNC21" s="157"/>
      <c r="BND21" s="157"/>
      <c r="BNE21" s="157"/>
      <c r="BNF21" s="157"/>
      <c r="BNG21" s="157"/>
      <c r="BNH21" s="157"/>
      <c r="BNI21" s="157"/>
      <c r="BNJ21" s="157"/>
      <c r="BNK21" s="157"/>
      <c r="BNL21" s="157"/>
      <c r="BNM21" s="157"/>
      <c r="BNN21" s="157"/>
      <c r="BNO21" s="157"/>
      <c r="BNP21" s="157"/>
      <c r="BNQ21" s="157"/>
      <c r="BNR21" s="157"/>
      <c r="BNS21" s="157"/>
      <c r="BNT21" s="157"/>
      <c r="BNU21" s="157"/>
      <c r="BNV21" s="157"/>
      <c r="BNW21" s="157"/>
      <c r="BNX21" s="157"/>
      <c r="BNY21" s="157"/>
      <c r="BNZ21" s="157"/>
      <c r="BOA21" s="157"/>
      <c r="BOB21" s="157"/>
      <c r="BOC21" s="157"/>
      <c r="BOD21" s="157"/>
      <c r="BOE21" s="157"/>
      <c r="BOF21" s="157"/>
      <c r="BOG21" s="157"/>
      <c r="BOH21" s="157"/>
      <c r="BOI21" s="157"/>
      <c r="BOJ21" s="157"/>
      <c r="BOK21" s="157"/>
      <c r="BOL21" s="157"/>
      <c r="BOM21" s="157"/>
      <c r="BON21" s="157"/>
      <c r="BOO21" s="157"/>
      <c r="BOP21" s="157"/>
      <c r="BOQ21" s="157"/>
      <c r="BOR21" s="157"/>
      <c r="BOS21" s="157"/>
      <c r="BOT21" s="157"/>
      <c r="BOU21" s="157"/>
      <c r="BOV21" s="157"/>
      <c r="BOW21" s="157"/>
      <c r="BOX21" s="157"/>
      <c r="BOY21" s="157"/>
      <c r="BOZ21" s="157"/>
      <c r="BPA21" s="157"/>
      <c r="BPB21" s="157"/>
      <c r="BPC21" s="157"/>
      <c r="BPD21" s="157"/>
      <c r="BPE21" s="157"/>
      <c r="BPF21" s="157"/>
      <c r="BPG21" s="157"/>
      <c r="BPH21" s="157"/>
      <c r="BPI21" s="157"/>
      <c r="BPJ21" s="157"/>
      <c r="BPK21" s="157"/>
      <c r="BPL21" s="157"/>
      <c r="BPM21" s="157"/>
      <c r="BPN21" s="157"/>
      <c r="BPO21" s="157"/>
      <c r="BPP21" s="157"/>
      <c r="BPQ21" s="157"/>
      <c r="BPR21" s="157"/>
      <c r="BPS21" s="157"/>
      <c r="BPT21" s="157"/>
      <c r="BPU21" s="157"/>
      <c r="BPV21" s="157"/>
      <c r="BPW21" s="157"/>
      <c r="BPX21" s="157"/>
      <c r="BPY21" s="157"/>
      <c r="BPZ21" s="157"/>
      <c r="BQA21" s="157"/>
      <c r="BQB21" s="157"/>
      <c r="BQC21" s="157"/>
      <c r="BQD21" s="157"/>
      <c r="BQE21" s="157"/>
      <c r="BQF21" s="157"/>
      <c r="BQG21" s="157"/>
      <c r="BQH21" s="157"/>
      <c r="BQI21" s="157"/>
      <c r="BQJ21" s="157"/>
      <c r="BQK21" s="157"/>
      <c r="BQL21" s="157"/>
      <c r="BQM21" s="157"/>
      <c r="BQN21" s="157"/>
      <c r="BQO21" s="157"/>
      <c r="BQP21" s="157"/>
      <c r="BQQ21" s="157"/>
      <c r="BQR21" s="157"/>
      <c r="BQS21" s="157"/>
      <c r="BQT21" s="157"/>
      <c r="BQU21" s="157"/>
      <c r="BQV21" s="157"/>
      <c r="BQW21" s="157"/>
      <c r="BQX21" s="157"/>
      <c r="BQY21" s="157"/>
      <c r="BQZ21" s="157"/>
      <c r="BRA21" s="157"/>
      <c r="BRB21" s="157"/>
      <c r="BRC21" s="157"/>
      <c r="BRD21" s="157"/>
      <c r="BRE21" s="157"/>
      <c r="BRF21" s="157"/>
      <c r="BRG21" s="157"/>
      <c r="BRH21" s="157"/>
      <c r="BRI21" s="157"/>
      <c r="BRJ21" s="157"/>
      <c r="BRK21" s="157"/>
      <c r="BRL21" s="157"/>
      <c r="BRM21" s="157"/>
      <c r="BRN21" s="157"/>
      <c r="BRO21" s="157"/>
      <c r="BRP21" s="157"/>
      <c r="BRQ21" s="157"/>
      <c r="BRR21" s="157"/>
      <c r="BRS21" s="157"/>
      <c r="BRT21" s="157"/>
      <c r="BRU21" s="157"/>
      <c r="BRV21" s="157"/>
      <c r="BRW21" s="157"/>
      <c r="BRX21" s="157"/>
      <c r="BRY21" s="157"/>
      <c r="BRZ21" s="157"/>
      <c r="BSA21" s="157"/>
      <c r="BSB21" s="157"/>
      <c r="BSC21" s="157"/>
      <c r="BSD21" s="157"/>
      <c r="BSE21" s="157"/>
      <c r="BSF21" s="157"/>
      <c r="BSG21" s="157"/>
      <c r="BSH21" s="157"/>
      <c r="BSI21" s="157"/>
      <c r="BSJ21" s="157"/>
      <c r="BSK21" s="157"/>
      <c r="BSL21" s="157"/>
      <c r="BSM21" s="157"/>
      <c r="BSN21" s="157"/>
      <c r="BSO21" s="157"/>
      <c r="BSP21" s="157"/>
      <c r="BSQ21" s="157"/>
      <c r="BSR21" s="157"/>
      <c r="BSS21" s="157"/>
      <c r="BST21" s="157"/>
      <c r="BSU21" s="157"/>
      <c r="BSV21" s="157"/>
      <c r="BSW21" s="157"/>
      <c r="BSX21" s="157"/>
      <c r="BSY21" s="157"/>
      <c r="BSZ21" s="157"/>
      <c r="BTA21" s="157"/>
      <c r="BTB21" s="157"/>
      <c r="BTC21" s="157"/>
      <c r="BTD21" s="157"/>
      <c r="BTE21" s="157"/>
      <c r="BTF21" s="157"/>
      <c r="BTG21" s="157"/>
      <c r="BTH21" s="157"/>
      <c r="BTI21" s="157"/>
      <c r="BTJ21" s="157"/>
      <c r="BTK21" s="157"/>
      <c r="BTL21" s="157"/>
      <c r="BTM21" s="157"/>
      <c r="BTN21" s="157"/>
      <c r="BTO21" s="157"/>
      <c r="BTP21" s="157"/>
      <c r="BTQ21" s="157"/>
      <c r="BTR21" s="157"/>
      <c r="BTS21" s="157"/>
      <c r="BTT21" s="157"/>
      <c r="BTU21" s="157"/>
      <c r="BTV21" s="157"/>
      <c r="BTW21" s="157"/>
      <c r="BTX21" s="157"/>
      <c r="BTY21" s="157"/>
      <c r="BTZ21" s="157"/>
      <c r="BUA21" s="157"/>
      <c r="BUB21" s="157"/>
      <c r="BUC21" s="157"/>
      <c r="BUD21" s="157"/>
      <c r="BUE21" s="157"/>
      <c r="BUF21" s="157"/>
      <c r="BUG21" s="157"/>
      <c r="BUH21" s="157"/>
      <c r="BUI21" s="157"/>
      <c r="BUJ21" s="157"/>
      <c r="BUK21" s="157"/>
      <c r="BUL21" s="157"/>
      <c r="BUM21" s="157"/>
      <c r="BUN21" s="157"/>
      <c r="BUO21" s="157"/>
      <c r="BUP21" s="157"/>
      <c r="BUQ21" s="157"/>
      <c r="BUR21" s="157"/>
      <c r="BUS21" s="157"/>
      <c r="BUT21" s="157"/>
      <c r="BUU21" s="157"/>
      <c r="BUV21" s="157"/>
      <c r="BUW21" s="157"/>
      <c r="BUX21" s="157"/>
      <c r="BUY21" s="157"/>
      <c r="BUZ21" s="157"/>
      <c r="BVA21" s="157"/>
      <c r="BVB21" s="157"/>
      <c r="BVC21" s="157"/>
      <c r="BVD21" s="157"/>
      <c r="BVE21" s="157"/>
      <c r="BVF21" s="157"/>
      <c r="BVG21" s="157"/>
      <c r="BVH21" s="157"/>
      <c r="BVI21" s="157"/>
      <c r="BVJ21" s="157"/>
      <c r="BVK21" s="157"/>
      <c r="BVL21" s="157"/>
      <c r="BVM21" s="157"/>
      <c r="BVN21" s="157"/>
      <c r="BVO21" s="157"/>
      <c r="BVP21" s="157"/>
      <c r="BVQ21" s="157"/>
      <c r="BVR21" s="157"/>
      <c r="BVS21" s="157"/>
      <c r="BVT21" s="157"/>
      <c r="BVU21" s="157"/>
      <c r="BVV21" s="157"/>
      <c r="BVW21" s="157"/>
      <c r="BVX21" s="157"/>
      <c r="BVY21" s="157"/>
      <c r="BVZ21" s="157"/>
      <c r="BWA21" s="157"/>
      <c r="BWB21" s="157"/>
      <c r="BWC21" s="157"/>
      <c r="BWD21" s="157"/>
      <c r="BWE21" s="157"/>
      <c r="BWF21" s="157"/>
      <c r="BWG21" s="157"/>
      <c r="BWH21" s="157"/>
      <c r="BWI21" s="157"/>
      <c r="BWJ21" s="157"/>
      <c r="BWK21" s="157"/>
      <c r="BWL21" s="157"/>
      <c r="BWM21" s="157"/>
      <c r="BWN21" s="157"/>
      <c r="BWO21" s="157"/>
      <c r="BWP21" s="157"/>
      <c r="BWQ21" s="157"/>
      <c r="BWR21" s="157"/>
      <c r="BWS21" s="157"/>
      <c r="BWT21" s="157"/>
      <c r="BWU21" s="157"/>
      <c r="BWV21" s="157"/>
      <c r="BWW21" s="157"/>
      <c r="BWX21" s="157"/>
      <c r="BWY21" s="157"/>
      <c r="BWZ21" s="157"/>
      <c r="BXA21" s="157"/>
      <c r="BXB21" s="157"/>
      <c r="BXC21" s="157"/>
      <c r="BXD21" s="157"/>
      <c r="BXE21" s="157"/>
      <c r="BXF21" s="157"/>
      <c r="BXG21" s="157"/>
      <c r="BXH21" s="157"/>
      <c r="BXI21" s="157"/>
      <c r="BXJ21" s="157"/>
      <c r="BXK21" s="157"/>
      <c r="BXL21" s="157"/>
      <c r="BXM21" s="157"/>
      <c r="BXN21" s="157"/>
      <c r="BXO21" s="157"/>
      <c r="BXP21" s="157"/>
      <c r="BXQ21" s="157"/>
      <c r="BXR21" s="157"/>
      <c r="BXS21" s="157"/>
      <c r="BXT21" s="157"/>
      <c r="BXU21" s="157"/>
      <c r="BXV21" s="157"/>
      <c r="BXW21" s="157"/>
      <c r="BXX21" s="157"/>
      <c r="BXY21" s="157"/>
      <c r="BXZ21" s="157"/>
      <c r="BYA21" s="157"/>
      <c r="BYB21" s="157"/>
      <c r="BYC21" s="157"/>
      <c r="BYD21" s="157"/>
      <c r="BYE21" s="157"/>
      <c r="BYF21" s="157"/>
      <c r="BYG21" s="157"/>
      <c r="BYH21" s="157"/>
      <c r="BYI21" s="157"/>
      <c r="BYJ21" s="157"/>
      <c r="BYK21" s="157"/>
      <c r="BYL21" s="157"/>
      <c r="BYM21" s="157"/>
      <c r="BYN21" s="157"/>
      <c r="BYO21" s="157"/>
      <c r="BYP21" s="157"/>
      <c r="BYQ21" s="157"/>
      <c r="BYR21" s="157"/>
      <c r="BYS21" s="157"/>
      <c r="BYT21" s="157"/>
      <c r="BYU21" s="157"/>
      <c r="BYV21" s="157"/>
      <c r="BYW21" s="157"/>
      <c r="BYX21" s="157"/>
      <c r="BYY21" s="157"/>
      <c r="BYZ21" s="157"/>
      <c r="BZA21" s="157"/>
      <c r="BZB21" s="157"/>
      <c r="BZC21" s="157"/>
      <c r="BZD21" s="157"/>
      <c r="BZE21" s="157"/>
      <c r="BZF21" s="157"/>
      <c r="BZG21" s="157"/>
      <c r="BZH21" s="157"/>
      <c r="BZI21" s="157"/>
      <c r="BZJ21" s="157"/>
      <c r="BZK21" s="157"/>
      <c r="BZL21" s="157"/>
      <c r="BZM21" s="157"/>
      <c r="BZN21" s="157"/>
      <c r="BZO21" s="157"/>
      <c r="BZP21" s="157"/>
      <c r="BZQ21" s="157"/>
      <c r="BZR21" s="157"/>
      <c r="BZS21" s="157"/>
      <c r="BZT21" s="157"/>
      <c r="BZU21" s="157"/>
      <c r="BZV21" s="157"/>
      <c r="BZW21" s="157"/>
      <c r="BZX21" s="157"/>
      <c r="BZY21" s="157"/>
      <c r="BZZ21" s="157"/>
      <c r="CAA21" s="157"/>
      <c r="CAB21" s="157"/>
      <c r="CAC21" s="157"/>
      <c r="CAD21" s="157"/>
      <c r="CAE21" s="157"/>
      <c r="CAF21" s="157"/>
      <c r="CAG21" s="157"/>
      <c r="CAH21" s="157"/>
      <c r="CAI21" s="157"/>
      <c r="CAJ21" s="157"/>
      <c r="CAK21" s="157"/>
      <c r="CAL21" s="157"/>
      <c r="CAM21" s="157"/>
      <c r="CAN21" s="157"/>
      <c r="CAO21" s="157"/>
      <c r="CAP21" s="157"/>
      <c r="CAQ21" s="157"/>
      <c r="CAR21" s="157"/>
      <c r="CAS21" s="157"/>
      <c r="CAT21" s="157"/>
      <c r="CAU21" s="157"/>
      <c r="CAV21" s="157"/>
      <c r="CAW21" s="157"/>
      <c r="CAX21" s="157"/>
      <c r="CAY21" s="157"/>
      <c r="CAZ21" s="157"/>
      <c r="CBA21" s="157"/>
      <c r="CBB21" s="157"/>
      <c r="CBC21" s="157"/>
      <c r="CBD21" s="157"/>
      <c r="CBE21" s="157"/>
      <c r="CBF21" s="157"/>
      <c r="CBG21" s="157"/>
      <c r="CBH21" s="157"/>
      <c r="CBI21" s="157"/>
      <c r="CBJ21" s="157"/>
      <c r="CBK21" s="157"/>
      <c r="CBL21" s="157"/>
      <c r="CBM21" s="157"/>
      <c r="CBN21" s="157"/>
      <c r="CBO21" s="157"/>
      <c r="CBP21" s="157"/>
      <c r="CBQ21" s="157"/>
      <c r="CBR21" s="157"/>
      <c r="CBS21" s="157"/>
      <c r="CBT21" s="157"/>
      <c r="CBU21" s="157"/>
      <c r="CBV21" s="157"/>
      <c r="CBW21" s="157"/>
      <c r="CBX21" s="157"/>
      <c r="CBY21" s="157"/>
      <c r="CBZ21" s="157"/>
      <c r="CCA21" s="157"/>
      <c r="CCB21" s="157"/>
      <c r="CCC21" s="157"/>
      <c r="CCD21" s="157"/>
      <c r="CCE21" s="157"/>
      <c r="CCF21" s="157"/>
      <c r="CCG21" s="157"/>
      <c r="CCH21" s="157"/>
      <c r="CCI21" s="157"/>
      <c r="CCJ21" s="157"/>
      <c r="CCK21" s="157"/>
      <c r="CCL21" s="157"/>
      <c r="CCM21" s="157"/>
      <c r="CCN21" s="157"/>
      <c r="CCO21" s="157"/>
      <c r="CCP21" s="157"/>
      <c r="CCQ21" s="157"/>
      <c r="CCR21" s="157"/>
      <c r="CCS21" s="157"/>
      <c r="CCT21" s="157"/>
      <c r="CCU21" s="157"/>
      <c r="CCV21" s="157"/>
      <c r="CCW21" s="157"/>
      <c r="CCX21" s="157"/>
      <c r="CCY21" s="157"/>
      <c r="CCZ21" s="157"/>
      <c r="CDA21" s="157"/>
      <c r="CDB21" s="157"/>
      <c r="CDC21" s="157"/>
      <c r="CDD21" s="157"/>
      <c r="CDE21" s="157"/>
      <c r="CDF21" s="157"/>
      <c r="CDG21" s="157"/>
      <c r="CDH21" s="157"/>
      <c r="CDI21" s="157"/>
      <c r="CDJ21" s="157"/>
      <c r="CDK21" s="157"/>
      <c r="CDL21" s="157"/>
      <c r="CDM21" s="157"/>
      <c r="CDN21" s="157"/>
      <c r="CDO21" s="157"/>
      <c r="CDP21" s="157"/>
      <c r="CDQ21" s="157"/>
      <c r="CDR21" s="157"/>
      <c r="CDS21" s="157"/>
      <c r="CDT21" s="157"/>
      <c r="CDU21" s="157"/>
      <c r="CDV21" s="157"/>
      <c r="CDW21" s="157"/>
      <c r="CDX21" s="157"/>
      <c r="CDY21" s="157"/>
      <c r="CDZ21" s="157"/>
      <c r="CEA21" s="157"/>
      <c r="CEB21" s="157"/>
      <c r="CEC21" s="157"/>
      <c r="CED21" s="157"/>
      <c r="CEE21" s="157"/>
      <c r="CEF21" s="157"/>
      <c r="CEG21" s="157"/>
      <c r="CEH21" s="157"/>
      <c r="CEI21" s="157"/>
      <c r="CEJ21" s="157"/>
      <c r="CEK21" s="157"/>
      <c r="CEL21" s="157"/>
      <c r="CEM21" s="157"/>
      <c r="CEN21" s="157"/>
      <c r="CEO21" s="157"/>
      <c r="CEP21" s="157"/>
      <c r="CEQ21" s="157"/>
      <c r="CER21" s="157"/>
      <c r="CES21" s="157"/>
      <c r="CET21" s="157"/>
      <c r="CEU21" s="157"/>
      <c r="CEV21" s="157"/>
      <c r="CEW21" s="157"/>
      <c r="CEX21" s="157"/>
      <c r="CEY21" s="157"/>
      <c r="CEZ21" s="157"/>
      <c r="CFA21" s="157"/>
      <c r="CFB21" s="157"/>
      <c r="CFC21" s="157"/>
      <c r="CFD21" s="157"/>
      <c r="CFE21" s="157"/>
      <c r="CFF21" s="157"/>
      <c r="CFG21" s="157"/>
      <c r="CFH21" s="157"/>
      <c r="CFI21" s="157"/>
      <c r="CFJ21" s="157"/>
      <c r="CFK21" s="157"/>
      <c r="CFL21" s="157"/>
      <c r="CFM21" s="157"/>
      <c r="CFN21" s="157"/>
      <c r="CFO21" s="157"/>
      <c r="CFP21" s="157"/>
      <c r="CFQ21" s="157"/>
      <c r="CFR21" s="157"/>
      <c r="CFS21" s="157"/>
      <c r="CFT21" s="157"/>
      <c r="CFU21" s="157"/>
      <c r="CFV21" s="157"/>
      <c r="CFW21" s="157"/>
      <c r="CFX21" s="157"/>
      <c r="CFY21" s="157"/>
      <c r="CFZ21" s="157"/>
      <c r="CGA21" s="157"/>
      <c r="CGB21" s="157"/>
      <c r="CGC21" s="157"/>
      <c r="CGD21" s="157"/>
      <c r="CGE21" s="157"/>
      <c r="CGF21" s="157"/>
      <c r="CGG21" s="157"/>
      <c r="CGH21" s="157"/>
      <c r="CGI21" s="157"/>
      <c r="CGJ21" s="157"/>
      <c r="CGK21" s="157"/>
      <c r="CGL21" s="157"/>
      <c r="CGM21" s="157"/>
      <c r="CGN21" s="157"/>
      <c r="CGO21" s="157"/>
      <c r="CGP21" s="157"/>
      <c r="CGQ21" s="157"/>
      <c r="CGR21" s="157"/>
      <c r="CGS21" s="157"/>
      <c r="CGT21" s="157"/>
      <c r="CGU21" s="157"/>
      <c r="CGV21" s="157"/>
      <c r="CGW21" s="157"/>
      <c r="CGX21" s="157"/>
      <c r="CGY21" s="157"/>
      <c r="CGZ21" s="157"/>
      <c r="CHA21" s="157"/>
      <c r="CHB21" s="157"/>
      <c r="CHC21" s="157"/>
      <c r="CHD21" s="157"/>
      <c r="CHE21" s="157"/>
      <c r="CHF21" s="157"/>
      <c r="CHG21" s="157"/>
      <c r="CHH21" s="157"/>
      <c r="CHI21" s="157"/>
      <c r="CHJ21" s="157"/>
      <c r="CHK21" s="157"/>
      <c r="CHL21" s="157"/>
      <c r="CHM21" s="157"/>
      <c r="CHN21" s="157"/>
      <c r="CHO21" s="157"/>
      <c r="CHP21" s="157"/>
      <c r="CHQ21" s="157"/>
      <c r="CHR21" s="157"/>
      <c r="CHS21" s="157"/>
      <c r="CHT21" s="157"/>
      <c r="CHU21" s="157"/>
      <c r="CHV21" s="157"/>
      <c r="CHW21" s="157"/>
      <c r="CHX21" s="157"/>
      <c r="CHY21" s="157"/>
      <c r="CHZ21" s="157"/>
      <c r="CIA21" s="157"/>
      <c r="CIB21" s="157"/>
      <c r="CIC21" s="157"/>
      <c r="CID21" s="157"/>
      <c r="CIE21" s="157"/>
      <c r="CIF21" s="157"/>
      <c r="CIG21" s="157"/>
      <c r="CIH21" s="157"/>
      <c r="CII21" s="157"/>
      <c r="CIJ21" s="157"/>
      <c r="CIK21" s="157"/>
      <c r="CIL21" s="157"/>
      <c r="CIM21" s="157"/>
      <c r="CIN21" s="157"/>
      <c r="CIO21" s="157"/>
      <c r="CIP21" s="157"/>
      <c r="CIQ21" s="157"/>
      <c r="CIR21" s="157"/>
      <c r="CIS21" s="157"/>
      <c r="CIT21" s="157"/>
      <c r="CIU21" s="157"/>
      <c r="CIV21" s="157"/>
      <c r="CIW21" s="157"/>
      <c r="CIX21" s="157"/>
      <c r="CIY21" s="157"/>
      <c r="CIZ21" s="157"/>
      <c r="CJA21" s="157"/>
      <c r="CJB21" s="157"/>
      <c r="CJC21" s="157"/>
      <c r="CJD21" s="157"/>
      <c r="CJE21" s="157"/>
      <c r="CJF21" s="157"/>
      <c r="CJG21" s="157"/>
      <c r="CJH21" s="157"/>
      <c r="CJI21" s="157"/>
      <c r="CJJ21" s="157"/>
      <c r="CJK21" s="157"/>
      <c r="CJL21" s="157"/>
      <c r="CJM21" s="157"/>
      <c r="CJN21" s="157"/>
      <c r="CJO21" s="157"/>
      <c r="CJP21" s="157"/>
      <c r="CJQ21" s="157"/>
      <c r="CJR21" s="157"/>
      <c r="CJS21" s="157"/>
      <c r="CJT21" s="157"/>
      <c r="CJU21" s="157"/>
      <c r="CJV21" s="157"/>
      <c r="CJW21" s="157"/>
      <c r="CJX21" s="157"/>
      <c r="CJY21" s="157"/>
      <c r="CJZ21" s="157"/>
      <c r="CKA21" s="157"/>
      <c r="CKB21" s="157"/>
      <c r="CKC21" s="157"/>
      <c r="CKD21" s="157"/>
      <c r="CKE21" s="157"/>
      <c r="CKF21" s="157"/>
      <c r="CKG21" s="157"/>
      <c r="CKH21" s="157"/>
      <c r="CKI21" s="157"/>
      <c r="CKJ21" s="157"/>
      <c r="CKK21" s="157"/>
      <c r="CKL21" s="157"/>
      <c r="CKM21" s="157"/>
      <c r="CKN21" s="157"/>
      <c r="CKO21" s="157"/>
      <c r="CKP21" s="157"/>
      <c r="CKQ21" s="157"/>
      <c r="CKR21" s="157"/>
      <c r="CKS21" s="157"/>
      <c r="CKT21" s="157"/>
      <c r="CKU21" s="157"/>
      <c r="CKV21" s="157"/>
      <c r="CKW21" s="157"/>
      <c r="CKX21" s="157"/>
      <c r="CKY21" s="157"/>
      <c r="CKZ21" s="157"/>
      <c r="CLA21" s="157"/>
      <c r="CLB21" s="157"/>
      <c r="CLC21" s="157"/>
      <c r="CLD21" s="157"/>
      <c r="CLE21" s="157"/>
      <c r="CLF21" s="157"/>
      <c r="CLG21" s="157"/>
      <c r="CLH21" s="157"/>
      <c r="CLI21" s="157"/>
      <c r="CLJ21" s="157"/>
      <c r="CLK21" s="157"/>
      <c r="CLL21" s="157"/>
      <c r="CLM21" s="157"/>
      <c r="CLN21" s="157"/>
      <c r="CLO21" s="157"/>
      <c r="CLP21" s="157"/>
      <c r="CLQ21" s="157"/>
      <c r="CLR21" s="157"/>
      <c r="CLS21" s="157"/>
      <c r="CLT21" s="157"/>
      <c r="CLU21" s="157"/>
      <c r="CLV21" s="157"/>
      <c r="CLW21" s="157"/>
      <c r="CLX21" s="157"/>
      <c r="CLY21" s="157"/>
      <c r="CLZ21" s="157"/>
      <c r="CMA21" s="157"/>
      <c r="CMB21" s="157"/>
      <c r="CMC21" s="157"/>
      <c r="CMD21" s="157"/>
      <c r="CME21" s="157"/>
      <c r="CMF21" s="157"/>
      <c r="CMG21" s="157"/>
      <c r="CMH21" s="157"/>
      <c r="CMI21" s="157"/>
      <c r="CMJ21" s="157"/>
      <c r="CMK21" s="157"/>
      <c r="CML21" s="157"/>
      <c r="CMM21" s="157"/>
      <c r="CMN21" s="157"/>
      <c r="CMO21" s="157"/>
      <c r="CMP21" s="157"/>
      <c r="CMQ21" s="157"/>
      <c r="CMR21" s="157"/>
      <c r="CMS21" s="157"/>
      <c r="CMT21" s="157"/>
      <c r="CMU21" s="157"/>
      <c r="CMV21" s="157"/>
      <c r="CMW21" s="157"/>
      <c r="CMX21" s="157"/>
      <c r="CMY21" s="157"/>
      <c r="CMZ21" s="157"/>
      <c r="CNA21" s="157"/>
      <c r="CNB21" s="157"/>
      <c r="CNC21" s="157"/>
      <c r="CND21" s="157"/>
      <c r="CNE21" s="157"/>
      <c r="CNF21" s="157"/>
      <c r="CNG21" s="157"/>
      <c r="CNH21" s="157"/>
      <c r="CNI21" s="157"/>
      <c r="CNJ21" s="157"/>
      <c r="CNK21" s="157"/>
      <c r="CNL21" s="157"/>
      <c r="CNM21" s="157"/>
      <c r="CNN21" s="157"/>
      <c r="CNO21" s="157"/>
      <c r="CNP21" s="157"/>
      <c r="CNQ21" s="157"/>
      <c r="CNR21" s="157"/>
      <c r="CNS21" s="157"/>
      <c r="CNT21" s="157"/>
      <c r="CNU21" s="157"/>
      <c r="CNV21" s="157"/>
      <c r="CNW21" s="157"/>
      <c r="CNX21" s="157"/>
      <c r="CNY21" s="157"/>
      <c r="CNZ21" s="157"/>
      <c r="COA21" s="157"/>
      <c r="COB21" s="157"/>
      <c r="COC21" s="157"/>
      <c r="COD21" s="157"/>
      <c r="COE21" s="157"/>
      <c r="COF21" s="157"/>
      <c r="COG21" s="157"/>
      <c r="COH21" s="157"/>
      <c r="COI21" s="157"/>
      <c r="COJ21" s="157"/>
      <c r="COK21" s="157"/>
      <c r="COL21" s="157"/>
      <c r="COM21" s="157"/>
      <c r="CON21" s="157"/>
      <c r="COO21" s="157"/>
      <c r="COP21" s="157"/>
      <c r="COQ21" s="157"/>
      <c r="COR21" s="157"/>
      <c r="COS21" s="157"/>
      <c r="COT21" s="157"/>
      <c r="COU21" s="157"/>
      <c r="COV21" s="157"/>
      <c r="COW21" s="157"/>
      <c r="COX21" s="157"/>
      <c r="COY21" s="157"/>
      <c r="COZ21" s="157"/>
      <c r="CPA21" s="157"/>
      <c r="CPB21" s="157"/>
      <c r="CPC21" s="157"/>
      <c r="CPD21" s="157"/>
      <c r="CPE21" s="157"/>
      <c r="CPF21" s="157"/>
      <c r="CPG21" s="157"/>
      <c r="CPH21" s="157"/>
      <c r="CPI21" s="157"/>
      <c r="CPJ21" s="157"/>
      <c r="CPK21" s="157"/>
      <c r="CPL21" s="157"/>
      <c r="CPM21" s="157"/>
      <c r="CPN21" s="157"/>
      <c r="CPO21" s="157"/>
      <c r="CPP21" s="157"/>
      <c r="CPQ21" s="157"/>
      <c r="CPR21" s="157"/>
      <c r="CPS21" s="157"/>
      <c r="CPT21" s="157"/>
      <c r="CPU21" s="157"/>
      <c r="CPV21" s="157"/>
      <c r="CPW21" s="157"/>
      <c r="CPX21" s="157"/>
      <c r="CPY21" s="157"/>
      <c r="CPZ21" s="157"/>
      <c r="CQA21" s="157"/>
      <c r="CQB21" s="157"/>
      <c r="CQC21" s="157"/>
      <c r="CQD21" s="157"/>
      <c r="CQE21" s="157"/>
      <c r="CQF21" s="157"/>
      <c r="CQG21" s="157"/>
      <c r="CQH21" s="157"/>
      <c r="CQI21" s="157"/>
      <c r="CQJ21" s="157"/>
      <c r="CQK21" s="157"/>
      <c r="CQL21" s="157"/>
      <c r="CQM21" s="157"/>
      <c r="CQN21" s="157"/>
      <c r="CQO21" s="157"/>
      <c r="CQP21" s="157"/>
      <c r="CQQ21" s="157"/>
      <c r="CQR21" s="157"/>
      <c r="CQS21" s="157"/>
      <c r="CQT21" s="157"/>
      <c r="CQU21" s="157"/>
      <c r="CQV21" s="157"/>
      <c r="CQW21" s="157"/>
      <c r="CQX21" s="157"/>
      <c r="CQY21" s="157"/>
      <c r="CQZ21" s="157"/>
      <c r="CRA21" s="157"/>
      <c r="CRB21" s="157"/>
      <c r="CRC21" s="157"/>
      <c r="CRD21" s="157"/>
      <c r="CRE21" s="157"/>
      <c r="CRF21" s="157"/>
      <c r="CRG21" s="157"/>
      <c r="CRH21" s="157"/>
      <c r="CRI21" s="157"/>
      <c r="CRJ21" s="157"/>
      <c r="CRK21" s="157"/>
      <c r="CRL21" s="157"/>
      <c r="CRM21" s="157"/>
      <c r="CRN21" s="157"/>
      <c r="CRO21" s="157"/>
      <c r="CRP21" s="157"/>
      <c r="CRQ21" s="157"/>
      <c r="CRR21" s="157"/>
      <c r="CRS21" s="157"/>
      <c r="CRT21" s="157"/>
      <c r="CRU21" s="157"/>
      <c r="CRV21" s="157"/>
      <c r="CRW21" s="157"/>
      <c r="CRX21" s="157"/>
      <c r="CRY21" s="157"/>
      <c r="CRZ21" s="157"/>
      <c r="CSA21" s="157"/>
      <c r="CSB21" s="157"/>
      <c r="CSC21" s="157"/>
      <c r="CSD21" s="157"/>
      <c r="CSE21" s="157"/>
      <c r="CSF21" s="157"/>
      <c r="CSG21" s="157"/>
      <c r="CSH21" s="157"/>
      <c r="CSI21" s="157"/>
      <c r="CSJ21" s="157"/>
      <c r="CSK21" s="157"/>
      <c r="CSL21" s="157"/>
      <c r="CSM21" s="157"/>
      <c r="CSN21" s="157"/>
      <c r="CSO21" s="157"/>
      <c r="CSP21" s="157"/>
      <c r="CSQ21" s="157"/>
      <c r="CSR21" s="157"/>
      <c r="CSS21" s="157"/>
      <c r="CST21" s="157"/>
      <c r="CSU21" s="157"/>
      <c r="CSV21" s="157"/>
      <c r="CSW21" s="157"/>
      <c r="CSX21" s="157"/>
      <c r="CSY21" s="157"/>
      <c r="CSZ21" s="157"/>
      <c r="CTA21" s="157"/>
      <c r="CTB21" s="157"/>
      <c r="CTC21" s="157"/>
      <c r="CTD21" s="157"/>
      <c r="CTE21" s="157"/>
      <c r="CTF21" s="157"/>
      <c r="CTG21" s="157"/>
      <c r="CTH21" s="157"/>
      <c r="CTI21" s="157"/>
      <c r="CTJ21" s="157"/>
      <c r="CTK21" s="157"/>
      <c r="CTL21" s="157"/>
      <c r="CTM21" s="157"/>
      <c r="CTN21" s="157"/>
      <c r="CTO21" s="157"/>
      <c r="CTP21" s="157"/>
      <c r="CTQ21" s="157"/>
      <c r="CTR21" s="157"/>
      <c r="CTS21" s="157"/>
      <c r="CTT21" s="157"/>
      <c r="CTU21" s="157"/>
      <c r="CTV21" s="157"/>
      <c r="CTW21" s="157"/>
      <c r="CTX21" s="157"/>
      <c r="CTY21" s="157"/>
      <c r="CTZ21" s="157"/>
      <c r="CUA21" s="157"/>
      <c r="CUB21" s="157"/>
      <c r="CUC21" s="157"/>
      <c r="CUD21" s="157"/>
      <c r="CUE21" s="157"/>
      <c r="CUF21" s="157"/>
      <c r="CUG21" s="157"/>
      <c r="CUH21" s="157"/>
      <c r="CUI21" s="157"/>
      <c r="CUJ21" s="157"/>
      <c r="CUK21" s="157"/>
      <c r="CUL21" s="157"/>
      <c r="CUM21" s="157"/>
      <c r="CUN21" s="157"/>
      <c r="CUO21" s="157"/>
      <c r="CUP21" s="157"/>
      <c r="CUQ21" s="157"/>
      <c r="CUR21" s="157"/>
      <c r="CUS21" s="157"/>
      <c r="CUT21" s="157"/>
      <c r="CUU21" s="157"/>
      <c r="CUV21" s="157"/>
      <c r="CUW21" s="157"/>
      <c r="CUX21" s="157"/>
      <c r="CUY21" s="157"/>
      <c r="CUZ21" s="157"/>
      <c r="CVA21" s="157"/>
      <c r="CVB21" s="157"/>
      <c r="CVC21" s="157"/>
      <c r="CVD21" s="157"/>
      <c r="CVE21" s="157"/>
      <c r="CVF21" s="157"/>
      <c r="CVG21" s="157"/>
      <c r="CVH21" s="157"/>
      <c r="CVI21" s="157"/>
      <c r="CVJ21" s="157"/>
      <c r="CVK21" s="157"/>
      <c r="CVL21" s="157"/>
      <c r="CVM21" s="157"/>
      <c r="CVN21" s="157"/>
      <c r="CVO21" s="157"/>
      <c r="CVP21" s="157"/>
      <c r="CVQ21" s="157"/>
      <c r="CVR21" s="157"/>
      <c r="CVS21" s="157"/>
      <c r="CVT21" s="157"/>
      <c r="CVU21" s="157"/>
      <c r="CVV21" s="157"/>
      <c r="CVW21" s="157"/>
      <c r="CVX21" s="157"/>
      <c r="CVY21" s="157"/>
      <c r="CVZ21" s="157"/>
      <c r="CWA21" s="157"/>
      <c r="CWB21" s="157"/>
      <c r="CWC21" s="157"/>
      <c r="CWD21" s="157"/>
      <c r="CWE21" s="157"/>
      <c r="CWF21" s="157"/>
      <c r="CWG21" s="157"/>
      <c r="CWH21" s="157"/>
      <c r="CWI21" s="157"/>
      <c r="CWJ21" s="157"/>
      <c r="CWK21" s="157"/>
      <c r="CWL21" s="157"/>
      <c r="CWM21" s="157"/>
      <c r="CWN21" s="157"/>
      <c r="CWO21" s="157"/>
      <c r="CWP21" s="157"/>
      <c r="CWQ21" s="157"/>
      <c r="CWR21" s="157"/>
      <c r="CWS21" s="157"/>
      <c r="CWT21" s="157"/>
      <c r="CWU21" s="157"/>
      <c r="CWV21" s="157"/>
      <c r="CWW21" s="157"/>
      <c r="CWX21" s="157"/>
      <c r="CWY21" s="157"/>
      <c r="CWZ21" s="157"/>
      <c r="CXA21" s="157"/>
      <c r="CXB21" s="157"/>
      <c r="CXC21" s="157"/>
      <c r="CXD21" s="157"/>
      <c r="CXE21" s="157"/>
      <c r="CXF21" s="157"/>
      <c r="CXG21" s="157"/>
      <c r="CXH21" s="157"/>
      <c r="CXI21" s="157"/>
      <c r="CXJ21" s="157"/>
      <c r="CXK21" s="157"/>
    </row>
    <row r="22" spans="1:2663" s="149" customFormat="1" ht="15.75" customHeight="1" x14ac:dyDescent="0.25">
      <c r="A22" s="156" t="s">
        <v>1160</v>
      </c>
      <c r="B22" s="332">
        <v>43224</v>
      </c>
      <c r="C22" s="331" t="s">
        <v>33</v>
      </c>
      <c r="D22" s="339" t="s">
        <v>1079</v>
      </c>
      <c r="E22" s="151"/>
      <c r="F22" s="333">
        <v>10000</v>
      </c>
      <c r="G22" s="335">
        <f t="shared" si="0"/>
        <v>3289835</v>
      </c>
      <c r="H22" s="331" t="s">
        <v>164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7"/>
      <c r="FO22" s="157"/>
      <c r="FP22" s="157"/>
      <c r="FQ22" s="157"/>
      <c r="FR22" s="157"/>
      <c r="FS22" s="157"/>
      <c r="FT22" s="157"/>
      <c r="FU22" s="157"/>
      <c r="FV22" s="157"/>
      <c r="FW22" s="157"/>
      <c r="FX22" s="157"/>
      <c r="FY22" s="157"/>
      <c r="FZ22" s="157"/>
      <c r="GA22" s="157"/>
      <c r="GB22" s="157"/>
      <c r="GC22" s="157"/>
      <c r="GD22" s="157"/>
      <c r="GE22" s="157"/>
      <c r="GF22" s="157"/>
      <c r="GG22" s="157"/>
      <c r="GH22" s="157"/>
      <c r="GI22" s="157"/>
      <c r="GJ22" s="157"/>
      <c r="GK22" s="157"/>
      <c r="GL22" s="157"/>
      <c r="GM22" s="157"/>
      <c r="GN22" s="157"/>
      <c r="GO22" s="157"/>
      <c r="GP22" s="157"/>
      <c r="GQ22" s="157"/>
      <c r="GR22" s="157"/>
      <c r="GS22" s="157"/>
      <c r="GT22" s="157"/>
      <c r="GU22" s="157"/>
      <c r="GV22" s="157"/>
      <c r="GW22" s="157"/>
      <c r="GX22" s="157"/>
      <c r="GY22" s="157"/>
      <c r="GZ22" s="157"/>
      <c r="HA22" s="157"/>
      <c r="HB22" s="157"/>
      <c r="HC22" s="157"/>
      <c r="HD22" s="157"/>
      <c r="HE22" s="157"/>
      <c r="HF22" s="157"/>
      <c r="HG22" s="157"/>
      <c r="HH22" s="157"/>
      <c r="HI22" s="157"/>
      <c r="HJ22" s="157"/>
      <c r="HK22" s="157"/>
      <c r="HL22" s="157"/>
      <c r="HM22" s="157"/>
      <c r="HN22" s="157"/>
      <c r="HO22" s="157"/>
      <c r="HP22" s="157"/>
      <c r="HQ22" s="157"/>
      <c r="HR22" s="157"/>
      <c r="HS22" s="157"/>
      <c r="HT22" s="157"/>
      <c r="HU22" s="157"/>
      <c r="HV22" s="157"/>
      <c r="HW22" s="157"/>
      <c r="HX22" s="157"/>
      <c r="HY22" s="157"/>
      <c r="HZ22" s="157"/>
      <c r="IA22" s="157"/>
      <c r="IB22" s="157"/>
      <c r="IC22" s="157"/>
      <c r="ID22" s="157"/>
      <c r="IE22" s="157"/>
      <c r="IF22" s="157"/>
      <c r="IG22" s="157"/>
      <c r="IH22" s="157"/>
      <c r="II22" s="157"/>
      <c r="IJ22" s="157"/>
      <c r="IK22" s="157"/>
      <c r="IL22" s="157"/>
      <c r="IM22" s="157"/>
      <c r="IN22" s="157"/>
      <c r="IO22" s="157"/>
      <c r="IP22" s="157"/>
      <c r="IQ22" s="157"/>
      <c r="IR22" s="157"/>
      <c r="IS22" s="157"/>
      <c r="IT22" s="157"/>
      <c r="IU22" s="157"/>
      <c r="IV22" s="157"/>
      <c r="IW22" s="157"/>
      <c r="IX22" s="157"/>
      <c r="IY22" s="157"/>
      <c r="IZ22" s="157"/>
      <c r="JA22" s="157"/>
      <c r="JB22" s="157"/>
      <c r="JC22" s="157"/>
      <c r="JD22" s="157"/>
      <c r="JE22" s="157"/>
      <c r="JF22" s="157"/>
      <c r="JG22" s="157"/>
      <c r="JH22" s="157"/>
      <c r="JI22" s="157"/>
      <c r="JJ22" s="157"/>
      <c r="JK22" s="157"/>
      <c r="JL22" s="157"/>
      <c r="JM22" s="157"/>
      <c r="JN22" s="157"/>
      <c r="JO22" s="157"/>
      <c r="JP22" s="157"/>
      <c r="JQ22" s="157"/>
      <c r="JR22" s="157"/>
      <c r="JS22" s="157"/>
      <c r="JT22" s="157"/>
      <c r="JU22" s="157"/>
      <c r="JV22" s="157"/>
      <c r="JW22" s="157"/>
      <c r="JX22" s="157"/>
      <c r="JY22" s="157"/>
      <c r="JZ22" s="157"/>
      <c r="KA22" s="157"/>
      <c r="KB22" s="157"/>
      <c r="KC22" s="157"/>
      <c r="KD22" s="157"/>
      <c r="KE22" s="157"/>
      <c r="KF22" s="157"/>
      <c r="KG22" s="157"/>
      <c r="KH22" s="157"/>
      <c r="KI22" s="157"/>
      <c r="KJ22" s="157"/>
      <c r="KK22" s="157"/>
      <c r="KL22" s="157"/>
      <c r="KM22" s="157"/>
      <c r="KN22" s="157"/>
      <c r="KO22" s="157"/>
      <c r="KP22" s="157"/>
      <c r="KQ22" s="157"/>
      <c r="KR22" s="157"/>
      <c r="KS22" s="157"/>
      <c r="KT22" s="157"/>
      <c r="KU22" s="157"/>
      <c r="KV22" s="157"/>
      <c r="KW22" s="157"/>
      <c r="KX22" s="157"/>
      <c r="KY22" s="157"/>
      <c r="KZ22" s="157"/>
      <c r="LA22" s="157"/>
      <c r="LB22" s="157"/>
      <c r="LC22" s="157"/>
      <c r="LD22" s="157"/>
      <c r="LE22" s="157"/>
      <c r="LF22" s="157"/>
      <c r="LG22" s="157"/>
      <c r="LH22" s="157"/>
      <c r="LI22" s="157"/>
      <c r="LJ22" s="157"/>
      <c r="LK22" s="157"/>
      <c r="LL22" s="157"/>
      <c r="LM22" s="157"/>
      <c r="LN22" s="157"/>
      <c r="LO22" s="157"/>
      <c r="LP22" s="157"/>
      <c r="LQ22" s="157"/>
      <c r="LR22" s="157"/>
      <c r="LS22" s="157"/>
      <c r="LT22" s="157"/>
      <c r="LU22" s="157"/>
      <c r="LV22" s="157"/>
      <c r="LW22" s="157"/>
      <c r="LX22" s="157"/>
      <c r="LY22" s="157"/>
      <c r="LZ22" s="157"/>
      <c r="MA22" s="157"/>
      <c r="MB22" s="157"/>
      <c r="MC22" s="157"/>
      <c r="MD22" s="157"/>
      <c r="ME22" s="157"/>
      <c r="MF22" s="157"/>
      <c r="MG22" s="157"/>
      <c r="MH22" s="157"/>
      <c r="MI22" s="157"/>
      <c r="MJ22" s="157"/>
      <c r="MK22" s="157"/>
      <c r="ML22" s="157"/>
      <c r="MM22" s="157"/>
      <c r="MN22" s="157"/>
      <c r="MO22" s="157"/>
      <c r="MP22" s="157"/>
      <c r="MQ22" s="157"/>
      <c r="MR22" s="157"/>
      <c r="MS22" s="157"/>
      <c r="MT22" s="157"/>
      <c r="MU22" s="157"/>
      <c r="MV22" s="157"/>
      <c r="MW22" s="157"/>
      <c r="MX22" s="157"/>
      <c r="MY22" s="157"/>
      <c r="MZ22" s="157"/>
      <c r="NA22" s="157"/>
      <c r="NB22" s="157"/>
      <c r="NC22" s="157"/>
      <c r="ND22" s="157"/>
      <c r="NE22" s="157"/>
      <c r="NF22" s="157"/>
      <c r="NG22" s="157"/>
      <c r="NH22" s="157"/>
      <c r="NI22" s="157"/>
      <c r="NJ22" s="157"/>
      <c r="NK22" s="157"/>
      <c r="NL22" s="157"/>
      <c r="NM22" s="157"/>
      <c r="NN22" s="157"/>
      <c r="NO22" s="157"/>
      <c r="NP22" s="157"/>
      <c r="NQ22" s="157"/>
      <c r="NR22" s="157"/>
      <c r="NS22" s="157"/>
      <c r="NT22" s="157"/>
      <c r="NU22" s="157"/>
      <c r="NV22" s="157"/>
      <c r="NW22" s="157"/>
      <c r="NX22" s="157"/>
      <c r="NY22" s="157"/>
      <c r="NZ22" s="157"/>
      <c r="OA22" s="157"/>
      <c r="OB22" s="157"/>
      <c r="OC22" s="157"/>
      <c r="OD22" s="157"/>
      <c r="OE22" s="157"/>
      <c r="OF22" s="157"/>
      <c r="OG22" s="157"/>
      <c r="OH22" s="157"/>
      <c r="OI22" s="157"/>
      <c r="OJ22" s="157"/>
      <c r="OK22" s="157"/>
      <c r="OL22" s="157"/>
      <c r="OM22" s="157"/>
      <c r="ON22" s="157"/>
      <c r="OO22" s="157"/>
      <c r="OP22" s="157"/>
      <c r="OQ22" s="157"/>
      <c r="OR22" s="157"/>
      <c r="OS22" s="157"/>
      <c r="OT22" s="157"/>
      <c r="OU22" s="157"/>
      <c r="OV22" s="157"/>
      <c r="OW22" s="157"/>
      <c r="OX22" s="157"/>
      <c r="OY22" s="157"/>
      <c r="OZ22" s="157"/>
      <c r="PA22" s="157"/>
      <c r="PB22" s="157"/>
      <c r="PC22" s="157"/>
      <c r="PD22" s="157"/>
      <c r="PE22" s="157"/>
      <c r="PF22" s="157"/>
      <c r="PG22" s="157"/>
      <c r="PH22" s="157"/>
      <c r="PI22" s="157"/>
      <c r="PJ22" s="157"/>
      <c r="PK22" s="157"/>
      <c r="PL22" s="157"/>
      <c r="PM22" s="157"/>
      <c r="PN22" s="157"/>
      <c r="PO22" s="157"/>
      <c r="PP22" s="157"/>
      <c r="PQ22" s="157"/>
      <c r="PR22" s="157"/>
      <c r="PS22" s="157"/>
      <c r="PT22" s="157"/>
      <c r="PU22" s="157"/>
      <c r="PV22" s="157"/>
      <c r="PW22" s="157"/>
      <c r="PX22" s="157"/>
      <c r="PY22" s="157"/>
      <c r="PZ22" s="157"/>
      <c r="QA22" s="157"/>
      <c r="QB22" s="157"/>
      <c r="QC22" s="157"/>
      <c r="QD22" s="157"/>
      <c r="QE22" s="157"/>
      <c r="QF22" s="157"/>
      <c r="QG22" s="157"/>
      <c r="QH22" s="157"/>
      <c r="QI22" s="157"/>
      <c r="QJ22" s="157"/>
      <c r="QK22" s="157"/>
      <c r="QL22" s="157"/>
      <c r="QM22" s="157"/>
      <c r="QN22" s="157"/>
      <c r="QO22" s="157"/>
      <c r="QP22" s="157"/>
      <c r="QQ22" s="157"/>
      <c r="QR22" s="157"/>
      <c r="QS22" s="157"/>
      <c r="QT22" s="157"/>
      <c r="QU22" s="157"/>
      <c r="QV22" s="157"/>
      <c r="QW22" s="157"/>
      <c r="QX22" s="157"/>
      <c r="QY22" s="157"/>
      <c r="QZ22" s="157"/>
      <c r="RA22" s="157"/>
      <c r="RB22" s="157"/>
      <c r="RC22" s="157"/>
      <c r="RD22" s="157"/>
      <c r="RE22" s="157"/>
      <c r="RF22" s="157"/>
      <c r="RG22" s="157"/>
      <c r="RH22" s="157"/>
      <c r="RI22" s="157"/>
      <c r="RJ22" s="157"/>
      <c r="RK22" s="157"/>
      <c r="RL22" s="157"/>
      <c r="RM22" s="157"/>
      <c r="RN22" s="157"/>
      <c r="RO22" s="157"/>
      <c r="RP22" s="157"/>
      <c r="RQ22" s="157"/>
      <c r="RR22" s="157"/>
      <c r="RS22" s="157"/>
      <c r="RT22" s="157"/>
      <c r="RU22" s="157"/>
      <c r="RV22" s="157"/>
      <c r="RW22" s="157"/>
      <c r="RX22" s="157"/>
      <c r="RY22" s="157"/>
      <c r="RZ22" s="157"/>
      <c r="SA22" s="157"/>
      <c r="SB22" s="157"/>
      <c r="SC22" s="157"/>
      <c r="SD22" s="157"/>
      <c r="SE22" s="157"/>
      <c r="SF22" s="157"/>
      <c r="SG22" s="157"/>
      <c r="SH22" s="157"/>
      <c r="SI22" s="157"/>
      <c r="SJ22" s="157"/>
      <c r="SK22" s="157"/>
      <c r="SL22" s="157"/>
      <c r="SM22" s="157"/>
      <c r="SN22" s="157"/>
      <c r="SO22" s="157"/>
      <c r="SP22" s="157"/>
      <c r="SQ22" s="157"/>
      <c r="SR22" s="157"/>
      <c r="SS22" s="157"/>
      <c r="ST22" s="157"/>
      <c r="SU22" s="157"/>
      <c r="SV22" s="157"/>
      <c r="SW22" s="157"/>
      <c r="SX22" s="157"/>
      <c r="SY22" s="157"/>
      <c r="SZ22" s="157"/>
      <c r="TA22" s="157"/>
      <c r="TB22" s="157"/>
      <c r="TC22" s="157"/>
      <c r="TD22" s="157"/>
      <c r="TE22" s="157"/>
      <c r="TF22" s="157"/>
      <c r="TG22" s="157"/>
      <c r="TH22" s="157"/>
      <c r="TI22" s="157"/>
      <c r="TJ22" s="157"/>
      <c r="TK22" s="157"/>
      <c r="TL22" s="157"/>
      <c r="TM22" s="157"/>
      <c r="TN22" s="157"/>
      <c r="TO22" s="157"/>
      <c r="TP22" s="157"/>
      <c r="TQ22" s="157"/>
      <c r="TR22" s="157"/>
      <c r="TS22" s="157"/>
      <c r="TT22" s="157"/>
      <c r="TU22" s="157"/>
      <c r="TV22" s="157"/>
      <c r="TW22" s="157"/>
      <c r="TX22" s="157"/>
      <c r="TY22" s="157"/>
      <c r="TZ22" s="157"/>
      <c r="UA22" s="157"/>
      <c r="UB22" s="157"/>
      <c r="UC22" s="157"/>
      <c r="UD22" s="157"/>
      <c r="UE22" s="157"/>
      <c r="UF22" s="157"/>
      <c r="UG22" s="157"/>
      <c r="UH22" s="157"/>
      <c r="UI22" s="157"/>
      <c r="UJ22" s="157"/>
      <c r="UK22" s="157"/>
      <c r="UL22" s="157"/>
      <c r="UM22" s="157"/>
      <c r="UN22" s="157"/>
      <c r="UO22" s="157"/>
      <c r="UP22" s="157"/>
      <c r="UQ22" s="157"/>
      <c r="UR22" s="157"/>
      <c r="US22" s="157"/>
      <c r="UT22" s="157"/>
      <c r="UU22" s="157"/>
      <c r="UV22" s="157"/>
      <c r="UW22" s="157"/>
      <c r="UX22" s="157"/>
      <c r="UY22" s="157"/>
      <c r="UZ22" s="157"/>
      <c r="VA22" s="157"/>
      <c r="VB22" s="157"/>
      <c r="VC22" s="157"/>
      <c r="VD22" s="157"/>
      <c r="VE22" s="157"/>
      <c r="VF22" s="157"/>
      <c r="VG22" s="157"/>
      <c r="VH22" s="157"/>
      <c r="VI22" s="157"/>
      <c r="VJ22" s="157"/>
      <c r="VK22" s="157"/>
      <c r="VL22" s="157"/>
      <c r="VM22" s="157"/>
      <c r="VN22" s="157"/>
      <c r="VO22" s="157"/>
      <c r="VP22" s="157"/>
      <c r="VQ22" s="157"/>
      <c r="VR22" s="157"/>
      <c r="VS22" s="157"/>
      <c r="VT22" s="157"/>
      <c r="VU22" s="157"/>
      <c r="VV22" s="157"/>
      <c r="VW22" s="157"/>
      <c r="VX22" s="157"/>
      <c r="VY22" s="157"/>
      <c r="VZ22" s="157"/>
      <c r="WA22" s="157"/>
      <c r="WB22" s="157"/>
      <c r="WC22" s="157"/>
      <c r="WD22" s="157"/>
      <c r="WE22" s="157"/>
      <c r="WF22" s="157"/>
      <c r="WG22" s="157"/>
      <c r="WH22" s="157"/>
      <c r="WI22" s="157"/>
      <c r="WJ22" s="157"/>
      <c r="WK22" s="157"/>
      <c r="WL22" s="157"/>
      <c r="WM22" s="157"/>
      <c r="WN22" s="157"/>
      <c r="WO22" s="157"/>
      <c r="WP22" s="157"/>
      <c r="WQ22" s="157"/>
      <c r="WR22" s="157"/>
      <c r="WS22" s="157"/>
      <c r="WT22" s="157"/>
      <c r="WU22" s="157"/>
      <c r="WV22" s="157"/>
      <c r="WW22" s="157"/>
      <c r="WX22" s="157"/>
      <c r="WY22" s="157"/>
      <c r="WZ22" s="157"/>
      <c r="XA22" s="157"/>
      <c r="XB22" s="157"/>
      <c r="XC22" s="157"/>
      <c r="XD22" s="157"/>
      <c r="XE22" s="157"/>
      <c r="XF22" s="157"/>
      <c r="XG22" s="157"/>
      <c r="XH22" s="157"/>
      <c r="XI22" s="157"/>
      <c r="XJ22" s="157"/>
      <c r="XK22" s="157"/>
      <c r="XL22" s="157"/>
      <c r="XM22" s="157"/>
      <c r="XN22" s="157"/>
      <c r="XO22" s="157"/>
      <c r="XP22" s="157"/>
      <c r="XQ22" s="157"/>
      <c r="XR22" s="157"/>
      <c r="XS22" s="157"/>
      <c r="XT22" s="157"/>
      <c r="XU22" s="157"/>
      <c r="XV22" s="157"/>
      <c r="XW22" s="157"/>
      <c r="XX22" s="157"/>
      <c r="XY22" s="157"/>
      <c r="XZ22" s="157"/>
      <c r="YA22" s="157"/>
      <c r="YB22" s="157"/>
      <c r="YC22" s="157"/>
      <c r="YD22" s="157"/>
      <c r="YE22" s="157"/>
      <c r="YF22" s="157"/>
      <c r="YG22" s="157"/>
      <c r="YH22" s="157"/>
      <c r="YI22" s="157"/>
      <c r="YJ22" s="157"/>
      <c r="YK22" s="157"/>
      <c r="YL22" s="157"/>
      <c r="YM22" s="157"/>
      <c r="YN22" s="157"/>
      <c r="YO22" s="157"/>
      <c r="YP22" s="157"/>
      <c r="YQ22" s="157"/>
      <c r="YR22" s="157"/>
      <c r="YS22" s="157"/>
      <c r="YT22" s="157"/>
      <c r="YU22" s="157"/>
      <c r="YV22" s="157"/>
      <c r="YW22" s="157"/>
      <c r="YX22" s="157"/>
      <c r="YY22" s="157"/>
      <c r="YZ22" s="157"/>
      <c r="ZA22" s="157"/>
      <c r="ZB22" s="157"/>
      <c r="ZC22" s="157"/>
      <c r="ZD22" s="157"/>
      <c r="ZE22" s="157"/>
      <c r="ZF22" s="157"/>
      <c r="ZG22" s="157"/>
      <c r="ZH22" s="157"/>
      <c r="ZI22" s="157"/>
      <c r="ZJ22" s="157"/>
      <c r="ZK22" s="157"/>
      <c r="ZL22" s="157"/>
      <c r="ZM22" s="157"/>
      <c r="ZN22" s="157"/>
      <c r="ZO22" s="157"/>
      <c r="ZP22" s="157"/>
      <c r="ZQ22" s="157"/>
      <c r="ZR22" s="157"/>
      <c r="ZS22" s="157"/>
      <c r="ZT22" s="157"/>
      <c r="ZU22" s="157"/>
      <c r="ZV22" s="157"/>
      <c r="ZW22" s="157"/>
      <c r="ZX22" s="157"/>
      <c r="ZY22" s="157"/>
      <c r="ZZ22" s="157"/>
      <c r="AAA22" s="157"/>
      <c r="AAB22" s="157"/>
      <c r="AAC22" s="157"/>
      <c r="AAD22" s="157"/>
      <c r="AAE22" s="157"/>
      <c r="AAF22" s="157"/>
      <c r="AAG22" s="157"/>
      <c r="AAH22" s="157"/>
      <c r="AAI22" s="157"/>
      <c r="AAJ22" s="157"/>
      <c r="AAK22" s="157"/>
      <c r="AAL22" s="157"/>
      <c r="AAM22" s="157"/>
      <c r="AAN22" s="157"/>
      <c r="AAO22" s="157"/>
      <c r="AAP22" s="157"/>
      <c r="AAQ22" s="157"/>
      <c r="AAR22" s="157"/>
      <c r="AAS22" s="157"/>
      <c r="AAT22" s="157"/>
      <c r="AAU22" s="157"/>
      <c r="AAV22" s="157"/>
      <c r="AAW22" s="157"/>
      <c r="AAX22" s="157"/>
      <c r="AAY22" s="157"/>
      <c r="AAZ22" s="157"/>
      <c r="ABA22" s="157"/>
      <c r="ABB22" s="157"/>
      <c r="ABC22" s="157"/>
      <c r="ABD22" s="157"/>
      <c r="ABE22" s="157"/>
      <c r="ABF22" s="157"/>
      <c r="ABG22" s="157"/>
      <c r="ABH22" s="157"/>
      <c r="ABI22" s="157"/>
      <c r="ABJ22" s="157"/>
      <c r="ABK22" s="157"/>
      <c r="ABL22" s="157"/>
      <c r="ABM22" s="157"/>
      <c r="ABN22" s="157"/>
      <c r="ABO22" s="157"/>
      <c r="ABP22" s="157"/>
      <c r="ABQ22" s="157"/>
      <c r="ABR22" s="157"/>
      <c r="ABS22" s="157"/>
      <c r="ABT22" s="157"/>
      <c r="ABU22" s="157"/>
      <c r="ABV22" s="157"/>
      <c r="ABW22" s="157"/>
      <c r="ABX22" s="157"/>
      <c r="ABY22" s="157"/>
      <c r="ABZ22" s="157"/>
      <c r="ACA22" s="157"/>
      <c r="ACB22" s="157"/>
      <c r="ACC22" s="157"/>
      <c r="ACD22" s="157"/>
      <c r="ACE22" s="157"/>
      <c r="ACF22" s="157"/>
      <c r="ACG22" s="157"/>
      <c r="ACH22" s="157"/>
      <c r="ACI22" s="157"/>
      <c r="ACJ22" s="157"/>
      <c r="ACK22" s="157"/>
      <c r="ACL22" s="157"/>
      <c r="ACM22" s="157"/>
      <c r="ACN22" s="157"/>
      <c r="ACO22" s="157"/>
      <c r="ACP22" s="157"/>
      <c r="ACQ22" s="157"/>
      <c r="ACR22" s="157"/>
      <c r="ACS22" s="157"/>
      <c r="ACT22" s="157"/>
      <c r="ACU22" s="157"/>
      <c r="ACV22" s="157"/>
      <c r="ACW22" s="157"/>
      <c r="ACX22" s="157"/>
      <c r="ACY22" s="157"/>
      <c r="ACZ22" s="157"/>
      <c r="ADA22" s="157"/>
      <c r="ADB22" s="157"/>
      <c r="ADC22" s="157"/>
      <c r="ADD22" s="157"/>
      <c r="ADE22" s="157"/>
      <c r="ADF22" s="157"/>
      <c r="ADG22" s="157"/>
      <c r="ADH22" s="157"/>
      <c r="ADI22" s="157"/>
      <c r="ADJ22" s="157"/>
      <c r="ADK22" s="157"/>
      <c r="ADL22" s="157"/>
      <c r="ADM22" s="157"/>
      <c r="ADN22" s="157"/>
      <c r="ADO22" s="157"/>
      <c r="ADP22" s="157"/>
      <c r="ADQ22" s="157"/>
      <c r="ADR22" s="157"/>
      <c r="ADS22" s="157"/>
      <c r="ADT22" s="157"/>
      <c r="ADU22" s="157"/>
      <c r="ADV22" s="157"/>
      <c r="ADW22" s="157"/>
      <c r="ADX22" s="157"/>
      <c r="ADY22" s="157"/>
      <c r="ADZ22" s="157"/>
      <c r="AEA22" s="157"/>
      <c r="AEB22" s="157"/>
      <c r="AEC22" s="157"/>
      <c r="AED22" s="157"/>
      <c r="AEE22" s="157"/>
      <c r="AEF22" s="157"/>
      <c r="AEG22" s="157"/>
      <c r="AEH22" s="157"/>
      <c r="AEI22" s="157"/>
      <c r="AEJ22" s="157"/>
      <c r="AEK22" s="157"/>
      <c r="AEL22" s="157"/>
      <c r="AEM22" s="157"/>
      <c r="AEN22" s="157"/>
      <c r="AEO22" s="157"/>
      <c r="AEP22" s="157"/>
      <c r="AEQ22" s="157"/>
      <c r="AER22" s="157"/>
      <c r="AES22" s="157"/>
      <c r="AET22" s="157"/>
      <c r="AEU22" s="157"/>
      <c r="AEV22" s="157"/>
      <c r="AEW22" s="157"/>
      <c r="AEX22" s="157"/>
      <c r="AEY22" s="157"/>
      <c r="AEZ22" s="157"/>
      <c r="AFA22" s="157"/>
      <c r="AFB22" s="157"/>
      <c r="AFC22" s="157"/>
      <c r="AFD22" s="157"/>
      <c r="AFE22" s="157"/>
      <c r="AFF22" s="157"/>
      <c r="AFG22" s="157"/>
      <c r="AFH22" s="157"/>
      <c r="AFI22" s="157"/>
      <c r="AFJ22" s="157"/>
      <c r="AFK22" s="157"/>
      <c r="AFL22" s="157"/>
      <c r="AFM22" s="157"/>
      <c r="AFN22" s="157"/>
      <c r="AFO22" s="157"/>
      <c r="AFP22" s="157"/>
      <c r="AFQ22" s="157"/>
      <c r="AFR22" s="157"/>
      <c r="AFS22" s="157"/>
      <c r="AFT22" s="157"/>
      <c r="AFU22" s="157"/>
      <c r="AFV22" s="157"/>
      <c r="AFW22" s="157"/>
      <c r="AFX22" s="157"/>
      <c r="AFY22" s="157"/>
      <c r="AFZ22" s="157"/>
      <c r="AGA22" s="157"/>
      <c r="AGB22" s="157"/>
      <c r="AGC22" s="157"/>
      <c r="AGD22" s="157"/>
      <c r="AGE22" s="157"/>
      <c r="AGF22" s="157"/>
      <c r="AGG22" s="157"/>
      <c r="AGH22" s="157"/>
      <c r="AGI22" s="157"/>
      <c r="AGJ22" s="157"/>
      <c r="AGK22" s="157"/>
      <c r="AGL22" s="157"/>
      <c r="AGM22" s="157"/>
      <c r="AGN22" s="157"/>
      <c r="AGO22" s="157"/>
      <c r="AGP22" s="157"/>
      <c r="AGQ22" s="157"/>
      <c r="AGR22" s="157"/>
      <c r="AGS22" s="157"/>
      <c r="AGT22" s="157"/>
      <c r="AGU22" s="157"/>
      <c r="AGV22" s="157"/>
      <c r="AGW22" s="157"/>
      <c r="AGX22" s="157"/>
      <c r="AGY22" s="157"/>
      <c r="AGZ22" s="157"/>
      <c r="AHA22" s="157"/>
      <c r="AHB22" s="157"/>
      <c r="AHC22" s="157"/>
      <c r="AHD22" s="157"/>
      <c r="AHE22" s="157"/>
      <c r="AHF22" s="157"/>
      <c r="AHG22" s="157"/>
      <c r="AHH22" s="157"/>
      <c r="AHI22" s="157"/>
      <c r="AHJ22" s="157"/>
      <c r="AHK22" s="157"/>
      <c r="AHL22" s="157"/>
      <c r="AHM22" s="157"/>
      <c r="AHN22" s="157"/>
      <c r="AHO22" s="157"/>
      <c r="AHP22" s="157"/>
      <c r="AHQ22" s="157"/>
      <c r="AHR22" s="157"/>
      <c r="AHS22" s="157"/>
      <c r="AHT22" s="157"/>
      <c r="AHU22" s="157"/>
      <c r="AHV22" s="157"/>
      <c r="AHW22" s="157"/>
      <c r="AHX22" s="157"/>
      <c r="AHY22" s="157"/>
      <c r="AHZ22" s="157"/>
      <c r="AIA22" s="157"/>
      <c r="AIB22" s="157"/>
      <c r="AIC22" s="157"/>
      <c r="AID22" s="157"/>
      <c r="AIE22" s="157"/>
      <c r="AIF22" s="157"/>
      <c r="AIG22" s="157"/>
      <c r="AIH22" s="157"/>
      <c r="AII22" s="157"/>
      <c r="AIJ22" s="157"/>
      <c r="AIK22" s="157"/>
      <c r="AIL22" s="157"/>
      <c r="AIM22" s="157"/>
      <c r="AIN22" s="157"/>
      <c r="AIO22" s="157"/>
      <c r="AIP22" s="157"/>
      <c r="AIQ22" s="157"/>
      <c r="AIR22" s="157"/>
      <c r="AIS22" s="157"/>
      <c r="AIT22" s="157"/>
      <c r="AIU22" s="157"/>
      <c r="AIV22" s="157"/>
      <c r="AIW22" s="157"/>
      <c r="AIX22" s="157"/>
      <c r="AIY22" s="157"/>
      <c r="AIZ22" s="157"/>
      <c r="AJA22" s="157"/>
      <c r="AJB22" s="157"/>
      <c r="AJC22" s="157"/>
      <c r="AJD22" s="157"/>
      <c r="AJE22" s="157"/>
      <c r="AJF22" s="157"/>
      <c r="AJG22" s="157"/>
      <c r="AJH22" s="157"/>
      <c r="AJI22" s="157"/>
      <c r="AJJ22" s="157"/>
      <c r="AJK22" s="157"/>
      <c r="AJL22" s="157"/>
      <c r="AJM22" s="157"/>
      <c r="AJN22" s="157"/>
      <c r="AJO22" s="157"/>
      <c r="AJP22" s="157"/>
      <c r="AJQ22" s="157"/>
      <c r="AJR22" s="157"/>
      <c r="AJS22" s="157"/>
      <c r="AJT22" s="157"/>
      <c r="AJU22" s="157"/>
      <c r="AJV22" s="157"/>
      <c r="AJW22" s="157"/>
      <c r="AJX22" s="157"/>
      <c r="AJY22" s="157"/>
      <c r="AJZ22" s="157"/>
      <c r="AKA22" s="157"/>
      <c r="AKB22" s="157"/>
      <c r="AKC22" s="157"/>
      <c r="AKD22" s="157"/>
      <c r="AKE22" s="157"/>
      <c r="AKF22" s="157"/>
      <c r="AKG22" s="157"/>
      <c r="AKH22" s="157"/>
      <c r="AKI22" s="157"/>
      <c r="AKJ22" s="157"/>
      <c r="AKK22" s="157"/>
      <c r="AKL22" s="157"/>
      <c r="AKM22" s="157"/>
      <c r="AKN22" s="157"/>
      <c r="AKO22" s="157"/>
      <c r="AKP22" s="157"/>
      <c r="AKQ22" s="157"/>
      <c r="AKR22" s="157"/>
      <c r="AKS22" s="157"/>
      <c r="AKT22" s="157"/>
      <c r="AKU22" s="157"/>
      <c r="AKV22" s="157"/>
      <c r="AKW22" s="157"/>
      <c r="AKX22" s="157"/>
      <c r="AKY22" s="157"/>
      <c r="AKZ22" s="157"/>
      <c r="ALA22" s="157"/>
      <c r="ALB22" s="157"/>
      <c r="ALC22" s="157"/>
      <c r="ALD22" s="157"/>
      <c r="ALE22" s="157"/>
      <c r="ALF22" s="157"/>
      <c r="ALG22" s="157"/>
      <c r="ALH22" s="157"/>
      <c r="ALI22" s="157"/>
      <c r="ALJ22" s="157"/>
      <c r="ALK22" s="157"/>
      <c r="ALL22" s="157"/>
      <c r="ALM22" s="157"/>
      <c r="ALN22" s="157"/>
      <c r="ALO22" s="157"/>
      <c r="ALP22" s="157"/>
      <c r="ALQ22" s="157"/>
      <c r="ALR22" s="157"/>
      <c r="ALS22" s="157"/>
      <c r="ALT22" s="157"/>
      <c r="ALU22" s="157"/>
      <c r="ALV22" s="157"/>
      <c r="ALW22" s="157"/>
      <c r="ALX22" s="157"/>
      <c r="ALY22" s="157"/>
      <c r="ALZ22" s="157"/>
      <c r="AMA22" s="157"/>
      <c r="AMB22" s="157"/>
      <c r="AMC22" s="157"/>
      <c r="AMD22" s="157"/>
      <c r="AME22" s="157"/>
      <c r="AMF22" s="157"/>
      <c r="AMG22" s="157"/>
      <c r="AMH22" s="157"/>
      <c r="AMI22" s="157"/>
      <c r="AMJ22" s="157"/>
      <c r="AMK22" s="157"/>
      <c r="AML22" s="157"/>
      <c r="AMM22" s="157"/>
      <c r="AMN22" s="157"/>
      <c r="AMO22" s="157"/>
      <c r="AMP22" s="157"/>
      <c r="AMQ22" s="157"/>
      <c r="AMR22" s="157"/>
      <c r="AMS22" s="157"/>
      <c r="AMT22" s="157"/>
      <c r="AMU22" s="157"/>
      <c r="AMV22" s="157"/>
      <c r="AMW22" s="157"/>
      <c r="AMX22" s="157"/>
      <c r="AMY22" s="157"/>
      <c r="AMZ22" s="157"/>
      <c r="ANA22" s="157"/>
      <c r="ANB22" s="157"/>
      <c r="ANC22" s="157"/>
      <c r="AND22" s="157"/>
      <c r="ANE22" s="157"/>
      <c r="ANF22" s="157"/>
      <c r="ANG22" s="157"/>
      <c r="ANH22" s="157"/>
      <c r="ANI22" s="157"/>
      <c r="ANJ22" s="157"/>
      <c r="ANK22" s="157"/>
      <c r="ANL22" s="157"/>
      <c r="ANM22" s="157"/>
      <c r="ANN22" s="157"/>
      <c r="ANO22" s="157"/>
      <c r="ANP22" s="157"/>
      <c r="ANQ22" s="157"/>
      <c r="ANR22" s="157"/>
      <c r="ANS22" s="157"/>
      <c r="ANT22" s="157"/>
      <c r="ANU22" s="157"/>
      <c r="ANV22" s="157"/>
      <c r="ANW22" s="157"/>
      <c r="ANX22" s="157"/>
      <c r="ANY22" s="157"/>
      <c r="ANZ22" s="157"/>
      <c r="AOA22" s="157"/>
      <c r="AOB22" s="157"/>
      <c r="AOC22" s="157"/>
      <c r="AOD22" s="157"/>
      <c r="AOE22" s="157"/>
      <c r="AOF22" s="157"/>
      <c r="AOG22" s="157"/>
      <c r="AOH22" s="157"/>
      <c r="AOI22" s="157"/>
      <c r="AOJ22" s="157"/>
      <c r="AOK22" s="157"/>
      <c r="AOL22" s="157"/>
      <c r="AOM22" s="157"/>
      <c r="AON22" s="157"/>
      <c r="AOO22" s="157"/>
      <c r="AOP22" s="157"/>
      <c r="AOQ22" s="157"/>
      <c r="AOR22" s="157"/>
      <c r="AOS22" s="157"/>
      <c r="AOT22" s="157"/>
      <c r="AOU22" s="157"/>
      <c r="AOV22" s="157"/>
      <c r="AOW22" s="157"/>
      <c r="AOX22" s="157"/>
      <c r="AOY22" s="157"/>
      <c r="AOZ22" s="157"/>
      <c r="APA22" s="157"/>
      <c r="APB22" s="157"/>
      <c r="APC22" s="157"/>
      <c r="APD22" s="157"/>
      <c r="APE22" s="157"/>
      <c r="APF22" s="157"/>
      <c r="APG22" s="157"/>
      <c r="APH22" s="157"/>
      <c r="API22" s="157"/>
      <c r="APJ22" s="157"/>
      <c r="APK22" s="157"/>
      <c r="APL22" s="157"/>
      <c r="APM22" s="157"/>
      <c r="APN22" s="157"/>
      <c r="APO22" s="157"/>
      <c r="APP22" s="157"/>
      <c r="APQ22" s="157"/>
      <c r="APR22" s="157"/>
      <c r="APS22" s="157"/>
      <c r="APT22" s="157"/>
      <c r="APU22" s="157"/>
      <c r="APV22" s="157"/>
      <c r="APW22" s="157"/>
      <c r="APX22" s="157"/>
      <c r="APY22" s="157"/>
      <c r="APZ22" s="157"/>
      <c r="AQA22" s="157"/>
      <c r="AQB22" s="157"/>
      <c r="AQC22" s="157"/>
      <c r="AQD22" s="157"/>
      <c r="AQE22" s="157"/>
      <c r="AQF22" s="157"/>
      <c r="AQG22" s="157"/>
      <c r="AQH22" s="157"/>
      <c r="AQI22" s="157"/>
      <c r="AQJ22" s="157"/>
      <c r="AQK22" s="157"/>
      <c r="AQL22" s="157"/>
      <c r="AQM22" s="157"/>
      <c r="AQN22" s="157"/>
      <c r="AQO22" s="157"/>
      <c r="AQP22" s="157"/>
      <c r="AQQ22" s="157"/>
      <c r="AQR22" s="157"/>
      <c r="AQS22" s="157"/>
      <c r="AQT22" s="157"/>
      <c r="AQU22" s="157"/>
      <c r="AQV22" s="157"/>
      <c r="AQW22" s="157"/>
      <c r="AQX22" s="157"/>
      <c r="AQY22" s="157"/>
      <c r="AQZ22" s="157"/>
      <c r="ARA22" s="157"/>
      <c r="ARB22" s="157"/>
      <c r="ARC22" s="157"/>
      <c r="ARD22" s="157"/>
      <c r="ARE22" s="157"/>
      <c r="ARF22" s="157"/>
      <c r="ARG22" s="157"/>
      <c r="ARH22" s="157"/>
      <c r="ARI22" s="157"/>
      <c r="ARJ22" s="157"/>
      <c r="ARK22" s="157"/>
      <c r="ARL22" s="157"/>
      <c r="ARM22" s="157"/>
      <c r="ARN22" s="157"/>
      <c r="ARO22" s="157"/>
      <c r="ARP22" s="157"/>
      <c r="ARQ22" s="157"/>
      <c r="ARR22" s="157"/>
      <c r="ARS22" s="157"/>
      <c r="ART22" s="157"/>
      <c r="ARU22" s="157"/>
      <c r="ARV22" s="157"/>
      <c r="ARW22" s="157"/>
      <c r="ARX22" s="157"/>
      <c r="ARY22" s="157"/>
      <c r="ARZ22" s="157"/>
      <c r="ASA22" s="157"/>
      <c r="ASB22" s="157"/>
      <c r="ASC22" s="157"/>
      <c r="ASD22" s="157"/>
      <c r="ASE22" s="157"/>
      <c r="ASF22" s="157"/>
      <c r="ASG22" s="157"/>
      <c r="ASH22" s="157"/>
      <c r="ASI22" s="157"/>
      <c r="ASJ22" s="157"/>
      <c r="ASK22" s="157"/>
      <c r="ASL22" s="157"/>
      <c r="ASM22" s="157"/>
      <c r="ASN22" s="157"/>
      <c r="ASO22" s="157"/>
      <c r="ASP22" s="157"/>
      <c r="ASQ22" s="157"/>
      <c r="ASR22" s="157"/>
      <c r="ASS22" s="157"/>
      <c r="AST22" s="157"/>
      <c r="ASU22" s="157"/>
      <c r="ASV22" s="157"/>
      <c r="ASW22" s="157"/>
      <c r="ASX22" s="157"/>
      <c r="ASY22" s="157"/>
      <c r="ASZ22" s="157"/>
      <c r="ATA22" s="157"/>
      <c r="ATB22" s="157"/>
      <c r="ATC22" s="157"/>
      <c r="ATD22" s="157"/>
      <c r="ATE22" s="157"/>
      <c r="ATF22" s="157"/>
      <c r="ATG22" s="157"/>
      <c r="ATH22" s="157"/>
      <c r="ATI22" s="157"/>
      <c r="ATJ22" s="157"/>
      <c r="ATK22" s="157"/>
      <c r="ATL22" s="157"/>
      <c r="ATM22" s="157"/>
      <c r="ATN22" s="157"/>
      <c r="ATO22" s="157"/>
      <c r="ATP22" s="157"/>
      <c r="ATQ22" s="157"/>
      <c r="ATR22" s="157"/>
      <c r="ATS22" s="157"/>
      <c r="ATT22" s="157"/>
      <c r="ATU22" s="157"/>
      <c r="ATV22" s="157"/>
      <c r="ATW22" s="157"/>
      <c r="ATX22" s="157"/>
      <c r="ATY22" s="157"/>
      <c r="ATZ22" s="157"/>
      <c r="AUA22" s="157"/>
      <c r="AUB22" s="157"/>
      <c r="AUC22" s="157"/>
      <c r="AUD22" s="157"/>
      <c r="AUE22" s="157"/>
      <c r="AUF22" s="157"/>
      <c r="AUG22" s="157"/>
      <c r="AUH22" s="157"/>
      <c r="AUI22" s="157"/>
      <c r="AUJ22" s="157"/>
      <c r="AUK22" s="157"/>
      <c r="AUL22" s="157"/>
      <c r="AUM22" s="157"/>
      <c r="AUN22" s="157"/>
      <c r="AUO22" s="157"/>
      <c r="AUP22" s="157"/>
      <c r="AUQ22" s="157"/>
      <c r="AUR22" s="157"/>
      <c r="AUS22" s="157"/>
      <c r="AUT22" s="157"/>
      <c r="AUU22" s="157"/>
      <c r="AUV22" s="157"/>
      <c r="AUW22" s="157"/>
      <c r="AUX22" s="157"/>
      <c r="AUY22" s="157"/>
      <c r="AUZ22" s="157"/>
      <c r="AVA22" s="157"/>
      <c r="AVB22" s="157"/>
      <c r="AVC22" s="157"/>
      <c r="AVD22" s="157"/>
      <c r="AVE22" s="157"/>
      <c r="AVF22" s="157"/>
      <c r="AVG22" s="157"/>
      <c r="AVH22" s="157"/>
      <c r="AVI22" s="157"/>
      <c r="AVJ22" s="157"/>
      <c r="AVK22" s="157"/>
      <c r="AVL22" s="157"/>
      <c r="AVM22" s="157"/>
      <c r="AVN22" s="157"/>
      <c r="AVO22" s="157"/>
      <c r="AVP22" s="157"/>
      <c r="AVQ22" s="157"/>
      <c r="AVR22" s="157"/>
      <c r="AVS22" s="157"/>
      <c r="AVT22" s="157"/>
      <c r="AVU22" s="157"/>
      <c r="AVV22" s="157"/>
      <c r="AVW22" s="157"/>
      <c r="AVX22" s="157"/>
      <c r="AVY22" s="157"/>
      <c r="AVZ22" s="157"/>
      <c r="AWA22" s="157"/>
      <c r="AWB22" s="157"/>
      <c r="AWC22" s="157"/>
      <c r="AWD22" s="157"/>
      <c r="AWE22" s="157"/>
      <c r="AWF22" s="157"/>
      <c r="AWG22" s="157"/>
      <c r="AWH22" s="157"/>
      <c r="AWI22" s="157"/>
      <c r="AWJ22" s="157"/>
      <c r="AWK22" s="157"/>
      <c r="AWL22" s="157"/>
      <c r="AWM22" s="157"/>
      <c r="AWN22" s="157"/>
      <c r="AWO22" s="157"/>
      <c r="AWP22" s="157"/>
      <c r="AWQ22" s="157"/>
      <c r="AWR22" s="157"/>
      <c r="AWS22" s="157"/>
      <c r="AWT22" s="157"/>
      <c r="AWU22" s="157"/>
      <c r="AWV22" s="157"/>
      <c r="AWW22" s="157"/>
      <c r="AWX22" s="157"/>
      <c r="AWY22" s="157"/>
      <c r="AWZ22" s="157"/>
      <c r="AXA22" s="157"/>
      <c r="AXB22" s="157"/>
      <c r="AXC22" s="157"/>
      <c r="AXD22" s="157"/>
      <c r="AXE22" s="157"/>
      <c r="AXF22" s="157"/>
      <c r="AXG22" s="157"/>
      <c r="AXH22" s="157"/>
      <c r="AXI22" s="157"/>
      <c r="AXJ22" s="157"/>
      <c r="AXK22" s="157"/>
      <c r="AXL22" s="157"/>
      <c r="AXM22" s="157"/>
      <c r="AXN22" s="157"/>
      <c r="AXO22" s="157"/>
      <c r="AXP22" s="157"/>
      <c r="AXQ22" s="157"/>
      <c r="AXR22" s="157"/>
      <c r="AXS22" s="157"/>
      <c r="AXT22" s="157"/>
      <c r="AXU22" s="157"/>
      <c r="AXV22" s="157"/>
      <c r="AXW22" s="157"/>
      <c r="AXX22" s="157"/>
      <c r="AXY22" s="157"/>
      <c r="AXZ22" s="157"/>
      <c r="AYA22" s="157"/>
      <c r="AYB22" s="157"/>
      <c r="AYC22" s="157"/>
      <c r="AYD22" s="157"/>
      <c r="AYE22" s="157"/>
      <c r="AYF22" s="157"/>
      <c r="AYG22" s="157"/>
      <c r="AYH22" s="157"/>
      <c r="AYI22" s="157"/>
      <c r="AYJ22" s="157"/>
      <c r="AYK22" s="157"/>
      <c r="AYL22" s="157"/>
      <c r="AYM22" s="157"/>
      <c r="AYN22" s="157"/>
      <c r="AYO22" s="157"/>
      <c r="AYP22" s="157"/>
      <c r="AYQ22" s="157"/>
      <c r="AYR22" s="157"/>
      <c r="AYS22" s="157"/>
      <c r="AYT22" s="157"/>
      <c r="AYU22" s="157"/>
      <c r="AYV22" s="157"/>
      <c r="AYW22" s="157"/>
      <c r="AYX22" s="157"/>
      <c r="AYY22" s="157"/>
      <c r="AYZ22" s="157"/>
      <c r="AZA22" s="157"/>
      <c r="AZB22" s="157"/>
      <c r="AZC22" s="157"/>
      <c r="AZD22" s="157"/>
      <c r="AZE22" s="157"/>
      <c r="AZF22" s="157"/>
      <c r="AZG22" s="157"/>
      <c r="AZH22" s="157"/>
      <c r="AZI22" s="157"/>
      <c r="AZJ22" s="157"/>
      <c r="AZK22" s="157"/>
      <c r="AZL22" s="157"/>
      <c r="AZM22" s="157"/>
      <c r="AZN22" s="157"/>
      <c r="AZO22" s="157"/>
      <c r="AZP22" s="157"/>
      <c r="AZQ22" s="157"/>
      <c r="AZR22" s="157"/>
      <c r="AZS22" s="157"/>
      <c r="AZT22" s="157"/>
      <c r="AZU22" s="157"/>
      <c r="AZV22" s="157"/>
      <c r="AZW22" s="157"/>
      <c r="AZX22" s="157"/>
      <c r="AZY22" s="157"/>
      <c r="AZZ22" s="157"/>
      <c r="BAA22" s="157"/>
      <c r="BAB22" s="157"/>
      <c r="BAC22" s="157"/>
      <c r="BAD22" s="157"/>
      <c r="BAE22" s="157"/>
      <c r="BAF22" s="157"/>
      <c r="BAG22" s="157"/>
      <c r="BAH22" s="157"/>
      <c r="BAI22" s="157"/>
      <c r="BAJ22" s="157"/>
      <c r="BAK22" s="157"/>
      <c r="BAL22" s="157"/>
      <c r="BAM22" s="157"/>
      <c r="BAN22" s="157"/>
      <c r="BAO22" s="157"/>
      <c r="BAP22" s="157"/>
      <c r="BAQ22" s="157"/>
      <c r="BAR22" s="157"/>
      <c r="BAS22" s="157"/>
      <c r="BAT22" s="157"/>
      <c r="BAU22" s="157"/>
      <c r="BAV22" s="157"/>
      <c r="BAW22" s="157"/>
      <c r="BAX22" s="157"/>
      <c r="BAY22" s="157"/>
      <c r="BAZ22" s="157"/>
      <c r="BBA22" s="157"/>
      <c r="BBB22" s="157"/>
      <c r="BBC22" s="157"/>
      <c r="BBD22" s="157"/>
      <c r="BBE22" s="157"/>
      <c r="BBF22" s="157"/>
      <c r="BBG22" s="157"/>
      <c r="BBH22" s="157"/>
      <c r="BBI22" s="157"/>
      <c r="BBJ22" s="157"/>
      <c r="BBK22" s="157"/>
      <c r="BBL22" s="157"/>
      <c r="BBM22" s="157"/>
      <c r="BBN22" s="157"/>
      <c r="BBO22" s="157"/>
      <c r="BBP22" s="157"/>
      <c r="BBQ22" s="157"/>
      <c r="BBR22" s="157"/>
      <c r="BBS22" s="157"/>
      <c r="BBT22" s="157"/>
      <c r="BBU22" s="157"/>
      <c r="BBV22" s="157"/>
      <c r="BBW22" s="157"/>
      <c r="BBX22" s="157"/>
      <c r="BBY22" s="157"/>
      <c r="BBZ22" s="157"/>
      <c r="BCA22" s="157"/>
      <c r="BCB22" s="157"/>
      <c r="BCC22" s="157"/>
      <c r="BCD22" s="157"/>
      <c r="BCE22" s="157"/>
      <c r="BCF22" s="157"/>
      <c r="BCG22" s="157"/>
      <c r="BCH22" s="157"/>
      <c r="BCI22" s="157"/>
      <c r="BCJ22" s="157"/>
      <c r="BCK22" s="157"/>
      <c r="BCL22" s="157"/>
      <c r="BCM22" s="157"/>
      <c r="BCN22" s="157"/>
      <c r="BCO22" s="157"/>
      <c r="BCP22" s="157"/>
      <c r="BCQ22" s="157"/>
      <c r="BCR22" s="157"/>
      <c r="BCS22" s="157"/>
      <c r="BCT22" s="157"/>
      <c r="BCU22" s="157"/>
      <c r="BCV22" s="157"/>
      <c r="BCW22" s="157"/>
      <c r="BCX22" s="157"/>
      <c r="BCY22" s="157"/>
      <c r="BCZ22" s="157"/>
      <c r="BDA22" s="157"/>
      <c r="BDB22" s="157"/>
      <c r="BDC22" s="157"/>
      <c r="BDD22" s="157"/>
      <c r="BDE22" s="157"/>
      <c r="BDF22" s="157"/>
      <c r="BDG22" s="157"/>
      <c r="BDH22" s="157"/>
      <c r="BDI22" s="157"/>
      <c r="BDJ22" s="157"/>
      <c r="BDK22" s="157"/>
      <c r="BDL22" s="157"/>
      <c r="BDM22" s="157"/>
      <c r="BDN22" s="157"/>
      <c r="BDO22" s="157"/>
      <c r="BDP22" s="157"/>
      <c r="BDQ22" s="157"/>
      <c r="BDR22" s="157"/>
      <c r="BDS22" s="157"/>
      <c r="BDT22" s="157"/>
      <c r="BDU22" s="157"/>
      <c r="BDV22" s="157"/>
      <c r="BDW22" s="157"/>
      <c r="BDX22" s="157"/>
      <c r="BDY22" s="157"/>
      <c r="BDZ22" s="157"/>
      <c r="BEA22" s="157"/>
      <c r="BEB22" s="157"/>
      <c r="BEC22" s="157"/>
      <c r="BED22" s="157"/>
      <c r="BEE22" s="157"/>
      <c r="BEF22" s="157"/>
      <c r="BEG22" s="157"/>
      <c r="BEH22" s="157"/>
      <c r="BEI22" s="157"/>
      <c r="BEJ22" s="157"/>
      <c r="BEK22" s="157"/>
      <c r="BEL22" s="157"/>
      <c r="BEM22" s="157"/>
      <c r="BEN22" s="157"/>
      <c r="BEO22" s="157"/>
      <c r="BEP22" s="157"/>
      <c r="BEQ22" s="157"/>
      <c r="BER22" s="157"/>
      <c r="BES22" s="157"/>
      <c r="BET22" s="157"/>
      <c r="BEU22" s="157"/>
      <c r="BEV22" s="157"/>
      <c r="BEW22" s="157"/>
      <c r="BEX22" s="157"/>
      <c r="BEY22" s="157"/>
      <c r="BEZ22" s="157"/>
      <c r="BFA22" s="157"/>
      <c r="BFB22" s="157"/>
      <c r="BFC22" s="157"/>
      <c r="BFD22" s="157"/>
      <c r="BFE22" s="157"/>
      <c r="BFF22" s="157"/>
      <c r="BFG22" s="157"/>
      <c r="BFH22" s="157"/>
      <c r="BFI22" s="157"/>
      <c r="BFJ22" s="157"/>
      <c r="BFK22" s="157"/>
      <c r="BFL22" s="157"/>
      <c r="BFM22" s="157"/>
      <c r="BFN22" s="157"/>
      <c r="BFO22" s="157"/>
      <c r="BFP22" s="157"/>
      <c r="BFQ22" s="157"/>
      <c r="BFR22" s="157"/>
      <c r="BFS22" s="157"/>
      <c r="BFT22" s="157"/>
      <c r="BFU22" s="157"/>
      <c r="BFV22" s="157"/>
      <c r="BFW22" s="157"/>
      <c r="BFX22" s="157"/>
      <c r="BFY22" s="157"/>
      <c r="BFZ22" s="157"/>
      <c r="BGA22" s="157"/>
      <c r="BGB22" s="157"/>
      <c r="BGC22" s="157"/>
      <c r="BGD22" s="157"/>
      <c r="BGE22" s="157"/>
      <c r="BGF22" s="157"/>
      <c r="BGG22" s="157"/>
      <c r="BGH22" s="157"/>
      <c r="BGI22" s="157"/>
      <c r="BGJ22" s="157"/>
      <c r="BGK22" s="157"/>
      <c r="BGL22" s="157"/>
      <c r="BGM22" s="157"/>
      <c r="BGN22" s="157"/>
      <c r="BGO22" s="157"/>
      <c r="BGP22" s="157"/>
      <c r="BGQ22" s="157"/>
      <c r="BGR22" s="157"/>
      <c r="BGS22" s="157"/>
      <c r="BGT22" s="157"/>
      <c r="BGU22" s="157"/>
      <c r="BGV22" s="157"/>
      <c r="BGW22" s="157"/>
      <c r="BGX22" s="157"/>
      <c r="BGY22" s="157"/>
      <c r="BGZ22" s="157"/>
      <c r="BHA22" s="157"/>
      <c r="BHB22" s="157"/>
      <c r="BHC22" s="157"/>
      <c r="BHD22" s="157"/>
      <c r="BHE22" s="157"/>
      <c r="BHF22" s="157"/>
      <c r="BHG22" s="157"/>
      <c r="BHH22" s="157"/>
      <c r="BHI22" s="157"/>
      <c r="BHJ22" s="157"/>
      <c r="BHK22" s="157"/>
      <c r="BHL22" s="157"/>
      <c r="BHM22" s="157"/>
      <c r="BHN22" s="157"/>
      <c r="BHO22" s="157"/>
      <c r="BHP22" s="157"/>
      <c r="BHQ22" s="157"/>
      <c r="BHR22" s="157"/>
      <c r="BHS22" s="157"/>
      <c r="BHT22" s="157"/>
      <c r="BHU22" s="157"/>
      <c r="BHV22" s="157"/>
      <c r="BHW22" s="157"/>
      <c r="BHX22" s="157"/>
      <c r="BHY22" s="157"/>
      <c r="BHZ22" s="157"/>
      <c r="BIA22" s="157"/>
      <c r="BIB22" s="157"/>
      <c r="BIC22" s="157"/>
      <c r="BID22" s="157"/>
      <c r="BIE22" s="157"/>
      <c r="BIF22" s="157"/>
      <c r="BIG22" s="157"/>
      <c r="BIH22" s="157"/>
      <c r="BII22" s="157"/>
      <c r="BIJ22" s="157"/>
      <c r="BIK22" s="157"/>
      <c r="BIL22" s="157"/>
      <c r="BIM22" s="157"/>
      <c r="BIN22" s="157"/>
      <c r="BIO22" s="157"/>
      <c r="BIP22" s="157"/>
      <c r="BIQ22" s="157"/>
      <c r="BIR22" s="157"/>
      <c r="BIS22" s="157"/>
      <c r="BIT22" s="157"/>
      <c r="BIU22" s="157"/>
      <c r="BIV22" s="157"/>
      <c r="BIW22" s="157"/>
      <c r="BIX22" s="157"/>
      <c r="BIY22" s="157"/>
      <c r="BIZ22" s="157"/>
      <c r="BJA22" s="157"/>
      <c r="BJB22" s="157"/>
      <c r="BJC22" s="157"/>
      <c r="BJD22" s="157"/>
      <c r="BJE22" s="157"/>
      <c r="BJF22" s="157"/>
      <c r="BJG22" s="157"/>
      <c r="BJH22" s="157"/>
      <c r="BJI22" s="157"/>
      <c r="BJJ22" s="157"/>
      <c r="BJK22" s="157"/>
      <c r="BJL22" s="157"/>
      <c r="BJM22" s="157"/>
      <c r="BJN22" s="157"/>
      <c r="BJO22" s="157"/>
      <c r="BJP22" s="157"/>
      <c r="BJQ22" s="157"/>
      <c r="BJR22" s="157"/>
      <c r="BJS22" s="157"/>
      <c r="BJT22" s="157"/>
      <c r="BJU22" s="157"/>
      <c r="BJV22" s="157"/>
      <c r="BJW22" s="157"/>
      <c r="BJX22" s="157"/>
      <c r="BJY22" s="157"/>
      <c r="BJZ22" s="157"/>
      <c r="BKA22" s="157"/>
      <c r="BKB22" s="157"/>
      <c r="BKC22" s="157"/>
      <c r="BKD22" s="157"/>
      <c r="BKE22" s="157"/>
      <c r="BKF22" s="157"/>
      <c r="BKG22" s="157"/>
      <c r="BKH22" s="157"/>
      <c r="BKI22" s="157"/>
      <c r="BKJ22" s="157"/>
      <c r="BKK22" s="157"/>
      <c r="BKL22" s="157"/>
      <c r="BKM22" s="157"/>
      <c r="BKN22" s="157"/>
      <c r="BKO22" s="157"/>
      <c r="BKP22" s="157"/>
      <c r="BKQ22" s="157"/>
      <c r="BKR22" s="157"/>
      <c r="BKS22" s="157"/>
      <c r="BKT22" s="157"/>
      <c r="BKU22" s="157"/>
      <c r="BKV22" s="157"/>
      <c r="BKW22" s="157"/>
      <c r="BKX22" s="157"/>
      <c r="BKY22" s="157"/>
      <c r="BKZ22" s="157"/>
      <c r="BLA22" s="157"/>
      <c r="BLB22" s="157"/>
      <c r="BLC22" s="157"/>
      <c r="BLD22" s="157"/>
      <c r="BLE22" s="157"/>
      <c r="BLF22" s="157"/>
      <c r="BLG22" s="157"/>
      <c r="BLH22" s="157"/>
      <c r="BLI22" s="157"/>
      <c r="BLJ22" s="157"/>
      <c r="BLK22" s="157"/>
      <c r="BLL22" s="157"/>
      <c r="BLM22" s="157"/>
      <c r="BLN22" s="157"/>
      <c r="BLO22" s="157"/>
      <c r="BLP22" s="157"/>
      <c r="BLQ22" s="157"/>
      <c r="BLR22" s="157"/>
      <c r="BLS22" s="157"/>
      <c r="BLT22" s="157"/>
      <c r="BLU22" s="157"/>
      <c r="BLV22" s="157"/>
      <c r="BLW22" s="157"/>
      <c r="BLX22" s="157"/>
      <c r="BLY22" s="157"/>
      <c r="BLZ22" s="157"/>
      <c r="BMA22" s="157"/>
      <c r="BMB22" s="157"/>
      <c r="BMC22" s="157"/>
      <c r="BMD22" s="157"/>
      <c r="BME22" s="157"/>
      <c r="BMF22" s="157"/>
      <c r="BMG22" s="157"/>
      <c r="BMH22" s="157"/>
      <c r="BMI22" s="157"/>
      <c r="BMJ22" s="157"/>
      <c r="BMK22" s="157"/>
      <c r="BML22" s="157"/>
      <c r="BMM22" s="157"/>
      <c r="BMN22" s="157"/>
      <c r="BMO22" s="157"/>
      <c r="BMP22" s="157"/>
      <c r="BMQ22" s="157"/>
      <c r="BMR22" s="157"/>
      <c r="BMS22" s="157"/>
      <c r="BMT22" s="157"/>
      <c r="BMU22" s="157"/>
      <c r="BMV22" s="157"/>
      <c r="BMW22" s="157"/>
      <c r="BMX22" s="157"/>
      <c r="BMY22" s="157"/>
      <c r="BMZ22" s="157"/>
      <c r="BNA22" s="157"/>
      <c r="BNB22" s="157"/>
      <c r="BNC22" s="157"/>
      <c r="BND22" s="157"/>
      <c r="BNE22" s="157"/>
      <c r="BNF22" s="157"/>
      <c r="BNG22" s="157"/>
      <c r="BNH22" s="157"/>
      <c r="BNI22" s="157"/>
      <c r="BNJ22" s="157"/>
      <c r="BNK22" s="157"/>
      <c r="BNL22" s="157"/>
      <c r="BNM22" s="157"/>
      <c r="BNN22" s="157"/>
      <c r="BNO22" s="157"/>
      <c r="BNP22" s="157"/>
      <c r="BNQ22" s="157"/>
      <c r="BNR22" s="157"/>
      <c r="BNS22" s="157"/>
      <c r="BNT22" s="157"/>
      <c r="BNU22" s="157"/>
      <c r="BNV22" s="157"/>
      <c r="BNW22" s="157"/>
      <c r="BNX22" s="157"/>
      <c r="BNY22" s="157"/>
      <c r="BNZ22" s="157"/>
      <c r="BOA22" s="157"/>
      <c r="BOB22" s="157"/>
      <c r="BOC22" s="157"/>
      <c r="BOD22" s="157"/>
      <c r="BOE22" s="157"/>
      <c r="BOF22" s="157"/>
      <c r="BOG22" s="157"/>
      <c r="BOH22" s="157"/>
      <c r="BOI22" s="157"/>
      <c r="BOJ22" s="157"/>
      <c r="BOK22" s="157"/>
      <c r="BOL22" s="157"/>
      <c r="BOM22" s="157"/>
      <c r="BON22" s="157"/>
      <c r="BOO22" s="157"/>
      <c r="BOP22" s="157"/>
      <c r="BOQ22" s="157"/>
      <c r="BOR22" s="157"/>
      <c r="BOS22" s="157"/>
      <c r="BOT22" s="157"/>
      <c r="BOU22" s="157"/>
      <c r="BOV22" s="157"/>
      <c r="BOW22" s="157"/>
      <c r="BOX22" s="157"/>
      <c r="BOY22" s="157"/>
      <c r="BOZ22" s="157"/>
      <c r="BPA22" s="157"/>
      <c r="BPB22" s="157"/>
      <c r="BPC22" s="157"/>
      <c r="BPD22" s="157"/>
      <c r="BPE22" s="157"/>
      <c r="BPF22" s="157"/>
      <c r="BPG22" s="157"/>
      <c r="BPH22" s="157"/>
      <c r="BPI22" s="157"/>
      <c r="BPJ22" s="157"/>
      <c r="BPK22" s="157"/>
      <c r="BPL22" s="157"/>
      <c r="BPM22" s="157"/>
      <c r="BPN22" s="157"/>
      <c r="BPO22" s="157"/>
      <c r="BPP22" s="157"/>
      <c r="BPQ22" s="157"/>
      <c r="BPR22" s="157"/>
      <c r="BPS22" s="157"/>
      <c r="BPT22" s="157"/>
      <c r="BPU22" s="157"/>
      <c r="BPV22" s="157"/>
      <c r="BPW22" s="157"/>
      <c r="BPX22" s="157"/>
      <c r="BPY22" s="157"/>
      <c r="BPZ22" s="157"/>
      <c r="BQA22" s="157"/>
      <c r="BQB22" s="157"/>
      <c r="BQC22" s="157"/>
      <c r="BQD22" s="157"/>
      <c r="BQE22" s="157"/>
      <c r="BQF22" s="157"/>
      <c r="BQG22" s="157"/>
      <c r="BQH22" s="157"/>
      <c r="BQI22" s="157"/>
      <c r="BQJ22" s="157"/>
      <c r="BQK22" s="157"/>
      <c r="BQL22" s="157"/>
      <c r="BQM22" s="157"/>
      <c r="BQN22" s="157"/>
      <c r="BQO22" s="157"/>
      <c r="BQP22" s="157"/>
      <c r="BQQ22" s="157"/>
      <c r="BQR22" s="157"/>
      <c r="BQS22" s="157"/>
      <c r="BQT22" s="157"/>
      <c r="BQU22" s="157"/>
      <c r="BQV22" s="157"/>
      <c r="BQW22" s="157"/>
      <c r="BQX22" s="157"/>
      <c r="BQY22" s="157"/>
      <c r="BQZ22" s="157"/>
      <c r="BRA22" s="157"/>
      <c r="BRB22" s="157"/>
      <c r="BRC22" s="157"/>
      <c r="BRD22" s="157"/>
      <c r="BRE22" s="157"/>
      <c r="BRF22" s="157"/>
      <c r="BRG22" s="157"/>
      <c r="BRH22" s="157"/>
      <c r="BRI22" s="157"/>
      <c r="BRJ22" s="157"/>
      <c r="BRK22" s="157"/>
      <c r="BRL22" s="157"/>
      <c r="BRM22" s="157"/>
      <c r="BRN22" s="157"/>
      <c r="BRO22" s="157"/>
      <c r="BRP22" s="157"/>
      <c r="BRQ22" s="157"/>
      <c r="BRR22" s="157"/>
      <c r="BRS22" s="157"/>
      <c r="BRT22" s="157"/>
      <c r="BRU22" s="157"/>
      <c r="BRV22" s="157"/>
      <c r="BRW22" s="157"/>
      <c r="BRX22" s="157"/>
      <c r="BRY22" s="157"/>
      <c r="BRZ22" s="157"/>
      <c r="BSA22" s="157"/>
      <c r="BSB22" s="157"/>
      <c r="BSC22" s="157"/>
      <c r="BSD22" s="157"/>
      <c r="BSE22" s="157"/>
      <c r="BSF22" s="157"/>
      <c r="BSG22" s="157"/>
      <c r="BSH22" s="157"/>
      <c r="BSI22" s="157"/>
      <c r="BSJ22" s="157"/>
      <c r="BSK22" s="157"/>
      <c r="BSL22" s="157"/>
      <c r="BSM22" s="157"/>
      <c r="BSN22" s="157"/>
      <c r="BSO22" s="157"/>
      <c r="BSP22" s="157"/>
      <c r="BSQ22" s="157"/>
      <c r="BSR22" s="157"/>
      <c r="BSS22" s="157"/>
      <c r="BST22" s="157"/>
      <c r="BSU22" s="157"/>
      <c r="BSV22" s="157"/>
      <c r="BSW22" s="157"/>
      <c r="BSX22" s="157"/>
      <c r="BSY22" s="157"/>
      <c r="BSZ22" s="157"/>
      <c r="BTA22" s="157"/>
      <c r="BTB22" s="157"/>
      <c r="BTC22" s="157"/>
      <c r="BTD22" s="157"/>
      <c r="BTE22" s="157"/>
      <c r="BTF22" s="157"/>
      <c r="BTG22" s="157"/>
      <c r="BTH22" s="157"/>
      <c r="BTI22" s="157"/>
      <c r="BTJ22" s="157"/>
      <c r="BTK22" s="157"/>
      <c r="BTL22" s="157"/>
      <c r="BTM22" s="157"/>
      <c r="BTN22" s="157"/>
      <c r="BTO22" s="157"/>
      <c r="BTP22" s="157"/>
      <c r="BTQ22" s="157"/>
      <c r="BTR22" s="157"/>
      <c r="BTS22" s="157"/>
      <c r="BTT22" s="157"/>
      <c r="BTU22" s="157"/>
      <c r="BTV22" s="157"/>
      <c r="BTW22" s="157"/>
      <c r="BTX22" s="157"/>
      <c r="BTY22" s="157"/>
      <c r="BTZ22" s="157"/>
      <c r="BUA22" s="157"/>
      <c r="BUB22" s="157"/>
      <c r="BUC22" s="157"/>
      <c r="BUD22" s="157"/>
      <c r="BUE22" s="157"/>
      <c r="BUF22" s="157"/>
      <c r="BUG22" s="157"/>
      <c r="BUH22" s="157"/>
      <c r="BUI22" s="157"/>
      <c r="BUJ22" s="157"/>
      <c r="BUK22" s="157"/>
      <c r="BUL22" s="157"/>
      <c r="BUM22" s="157"/>
      <c r="BUN22" s="157"/>
      <c r="BUO22" s="157"/>
      <c r="BUP22" s="157"/>
      <c r="BUQ22" s="157"/>
      <c r="BUR22" s="157"/>
      <c r="BUS22" s="157"/>
      <c r="BUT22" s="157"/>
      <c r="BUU22" s="157"/>
      <c r="BUV22" s="157"/>
      <c r="BUW22" s="157"/>
      <c r="BUX22" s="157"/>
      <c r="BUY22" s="157"/>
      <c r="BUZ22" s="157"/>
      <c r="BVA22" s="157"/>
      <c r="BVB22" s="157"/>
      <c r="BVC22" s="157"/>
      <c r="BVD22" s="157"/>
      <c r="BVE22" s="157"/>
      <c r="BVF22" s="157"/>
      <c r="BVG22" s="157"/>
      <c r="BVH22" s="157"/>
      <c r="BVI22" s="157"/>
      <c r="BVJ22" s="157"/>
      <c r="BVK22" s="157"/>
      <c r="BVL22" s="157"/>
      <c r="BVM22" s="157"/>
      <c r="BVN22" s="157"/>
      <c r="BVO22" s="157"/>
      <c r="BVP22" s="157"/>
      <c r="BVQ22" s="157"/>
      <c r="BVR22" s="157"/>
      <c r="BVS22" s="157"/>
      <c r="BVT22" s="157"/>
      <c r="BVU22" s="157"/>
      <c r="BVV22" s="157"/>
      <c r="BVW22" s="157"/>
      <c r="BVX22" s="157"/>
      <c r="BVY22" s="157"/>
      <c r="BVZ22" s="157"/>
      <c r="BWA22" s="157"/>
      <c r="BWB22" s="157"/>
      <c r="BWC22" s="157"/>
      <c r="BWD22" s="157"/>
      <c r="BWE22" s="157"/>
      <c r="BWF22" s="157"/>
      <c r="BWG22" s="157"/>
      <c r="BWH22" s="157"/>
      <c r="BWI22" s="157"/>
      <c r="BWJ22" s="157"/>
      <c r="BWK22" s="157"/>
      <c r="BWL22" s="157"/>
      <c r="BWM22" s="157"/>
      <c r="BWN22" s="157"/>
      <c r="BWO22" s="157"/>
      <c r="BWP22" s="157"/>
      <c r="BWQ22" s="157"/>
      <c r="BWR22" s="157"/>
      <c r="BWS22" s="157"/>
      <c r="BWT22" s="157"/>
      <c r="BWU22" s="157"/>
      <c r="BWV22" s="157"/>
      <c r="BWW22" s="157"/>
      <c r="BWX22" s="157"/>
      <c r="BWY22" s="157"/>
      <c r="BWZ22" s="157"/>
      <c r="BXA22" s="157"/>
      <c r="BXB22" s="157"/>
      <c r="BXC22" s="157"/>
      <c r="BXD22" s="157"/>
      <c r="BXE22" s="157"/>
      <c r="BXF22" s="157"/>
      <c r="BXG22" s="157"/>
      <c r="BXH22" s="157"/>
      <c r="BXI22" s="157"/>
      <c r="BXJ22" s="157"/>
      <c r="BXK22" s="157"/>
      <c r="BXL22" s="157"/>
      <c r="BXM22" s="157"/>
      <c r="BXN22" s="157"/>
      <c r="BXO22" s="157"/>
      <c r="BXP22" s="157"/>
      <c r="BXQ22" s="157"/>
      <c r="BXR22" s="157"/>
      <c r="BXS22" s="157"/>
      <c r="BXT22" s="157"/>
      <c r="BXU22" s="157"/>
      <c r="BXV22" s="157"/>
      <c r="BXW22" s="157"/>
      <c r="BXX22" s="157"/>
      <c r="BXY22" s="157"/>
      <c r="BXZ22" s="157"/>
      <c r="BYA22" s="157"/>
      <c r="BYB22" s="157"/>
      <c r="BYC22" s="157"/>
      <c r="BYD22" s="157"/>
      <c r="BYE22" s="157"/>
      <c r="BYF22" s="157"/>
      <c r="BYG22" s="157"/>
      <c r="BYH22" s="157"/>
      <c r="BYI22" s="157"/>
      <c r="BYJ22" s="157"/>
      <c r="BYK22" s="157"/>
      <c r="BYL22" s="157"/>
      <c r="BYM22" s="157"/>
      <c r="BYN22" s="157"/>
      <c r="BYO22" s="157"/>
      <c r="BYP22" s="157"/>
      <c r="BYQ22" s="157"/>
      <c r="BYR22" s="157"/>
      <c r="BYS22" s="157"/>
      <c r="BYT22" s="157"/>
      <c r="BYU22" s="157"/>
      <c r="BYV22" s="157"/>
      <c r="BYW22" s="157"/>
      <c r="BYX22" s="157"/>
      <c r="BYY22" s="157"/>
      <c r="BYZ22" s="157"/>
      <c r="BZA22" s="157"/>
      <c r="BZB22" s="157"/>
      <c r="BZC22" s="157"/>
      <c r="BZD22" s="157"/>
      <c r="BZE22" s="157"/>
      <c r="BZF22" s="157"/>
      <c r="BZG22" s="157"/>
      <c r="BZH22" s="157"/>
      <c r="BZI22" s="157"/>
      <c r="BZJ22" s="157"/>
      <c r="BZK22" s="157"/>
      <c r="BZL22" s="157"/>
      <c r="BZM22" s="157"/>
      <c r="BZN22" s="157"/>
      <c r="BZO22" s="157"/>
      <c r="BZP22" s="157"/>
      <c r="BZQ22" s="157"/>
      <c r="BZR22" s="157"/>
      <c r="BZS22" s="157"/>
      <c r="BZT22" s="157"/>
      <c r="BZU22" s="157"/>
      <c r="BZV22" s="157"/>
      <c r="BZW22" s="157"/>
      <c r="BZX22" s="157"/>
      <c r="BZY22" s="157"/>
      <c r="BZZ22" s="157"/>
      <c r="CAA22" s="157"/>
      <c r="CAB22" s="157"/>
      <c r="CAC22" s="157"/>
      <c r="CAD22" s="157"/>
      <c r="CAE22" s="157"/>
      <c r="CAF22" s="157"/>
      <c r="CAG22" s="157"/>
      <c r="CAH22" s="157"/>
      <c r="CAI22" s="157"/>
      <c r="CAJ22" s="157"/>
      <c r="CAK22" s="157"/>
      <c r="CAL22" s="157"/>
      <c r="CAM22" s="157"/>
      <c r="CAN22" s="157"/>
      <c r="CAO22" s="157"/>
      <c r="CAP22" s="157"/>
      <c r="CAQ22" s="157"/>
      <c r="CAR22" s="157"/>
      <c r="CAS22" s="157"/>
      <c r="CAT22" s="157"/>
      <c r="CAU22" s="157"/>
      <c r="CAV22" s="157"/>
      <c r="CAW22" s="157"/>
      <c r="CAX22" s="157"/>
      <c r="CAY22" s="157"/>
      <c r="CAZ22" s="157"/>
      <c r="CBA22" s="157"/>
      <c r="CBB22" s="157"/>
      <c r="CBC22" s="157"/>
      <c r="CBD22" s="157"/>
      <c r="CBE22" s="157"/>
      <c r="CBF22" s="157"/>
      <c r="CBG22" s="157"/>
      <c r="CBH22" s="157"/>
      <c r="CBI22" s="157"/>
      <c r="CBJ22" s="157"/>
      <c r="CBK22" s="157"/>
      <c r="CBL22" s="157"/>
      <c r="CBM22" s="157"/>
      <c r="CBN22" s="157"/>
      <c r="CBO22" s="157"/>
      <c r="CBP22" s="157"/>
      <c r="CBQ22" s="157"/>
      <c r="CBR22" s="157"/>
      <c r="CBS22" s="157"/>
      <c r="CBT22" s="157"/>
      <c r="CBU22" s="157"/>
      <c r="CBV22" s="157"/>
      <c r="CBW22" s="157"/>
      <c r="CBX22" s="157"/>
      <c r="CBY22" s="157"/>
      <c r="CBZ22" s="157"/>
      <c r="CCA22" s="157"/>
      <c r="CCB22" s="157"/>
      <c r="CCC22" s="157"/>
      <c r="CCD22" s="157"/>
      <c r="CCE22" s="157"/>
      <c r="CCF22" s="157"/>
      <c r="CCG22" s="157"/>
      <c r="CCH22" s="157"/>
      <c r="CCI22" s="157"/>
      <c r="CCJ22" s="157"/>
      <c r="CCK22" s="157"/>
      <c r="CCL22" s="157"/>
      <c r="CCM22" s="157"/>
      <c r="CCN22" s="157"/>
      <c r="CCO22" s="157"/>
      <c r="CCP22" s="157"/>
      <c r="CCQ22" s="157"/>
      <c r="CCR22" s="157"/>
      <c r="CCS22" s="157"/>
      <c r="CCT22" s="157"/>
      <c r="CCU22" s="157"/>
      <c r="CCV22" s="157"/>
      <c r="CCW22" s="157"/>
      <c r="CCX22" s="157"/>
      <c r="CCY22" s="157"/>
      <c r="CCZ22" s="157"/>
      <c r="CDA22" s="157"/>
      <c r="CDB22" s="157"/>
      <c r="CDC22" s="157"/>
      <c r="CDD22" s="157"/>
      <c r="CDE22" s="157"/>
      <c r="CDF22" s="157"/>
      <c r="CDG22" s="157"/>
      <c r="CDH22" s="157"/>
      <c r="CDI22" s="157"/>
      <c r="CDJ22" s="157"/>
      <c r="CDK22" s="157"/>
      <c r="CDL22" s="157"/>
      <c r="CDM22" s="157"/>
      <c r="CDN22" s="157"/>
      <c r="CDO22" s="157"/>
      <c r="CDP22" s="157"/>
      <c r="CDQ22" s="157"/>
      <c r="CDR22" s="157"/>
      <c r="CDS22" s="157"/>
      <c r="CDT22" s="157"/>
      <c r="CDU22" s="157"/>
      <c r="CDV22" s="157"/>
      <c r="CDW22" s="157"/>
      <c r="CDX22" s="157"/>
      <c r="CDY22" s="157"/>
      <c r="CDZ22" s="157"/>
      <c r="CEA22" s="157"/>
      <c r="CEB22" s="157"/>
      <c r="CEC22" s="157"/>
      <c r="CED22" s="157"/>
      <c r="CEE22" s="157"/>
      <c r="CEF22" s="157"/>
      <c r="CEG22" s="157"/>
      <c r="CEH22" s="157"/>
      <c r="CEI22" s="157"/>
      <c r="CEJ22" s="157"/>
      <c r="CEK22" s="157"/>
      <c r="CEL22" s="157"/>
      <c r="CEM22" s="157"/>
      <c r="CEN22" s="157"/>
      <c r="CEO22" s="157"/>
      <c r="CEP22" s="157"/>
      <c r="CEQ22" s="157"/>
      <c r="CER22" s="157"/>
      <c r="CES22" s="157"/>
      <c r="CET22" s="157"/>
      <c r="CEU22" s="157"/>
      <c r="CEV22" s="157"/>
      <c r="CEW22" s="157"/>
      <c r="CEX22" s="157"/>
      <c r="CEY22" s="157"/>
      <c r="CEZ22" s="157"/>
      <c r="CFA22" s="157"/>
      <c r="CFB22" s="157"/>
      <c r="CFC22" s="157"/>
      <c r="CFD22" s="157"/>
      <c r="CFE22" s="157"/>
      <c r="CFF22" s="157"/>
      <c r="CFG22" s="157"/>
      <c r="CFH22" s="157"/>
      <c r="CFI22" s="157"/>
      <c r="CFJ22" s="157"/>
      <c r="CFK22" s="157"/>
      <c r="CFL22" s="157"/>
      <c r="CFM22" s="157"/>
      <c r="CFN22" s="157"/>
      <c r="CFO22" s="157"/>
      <c r="CFP22" s="157"/>
      <c r="CFQ22" s="157"/>
      <c r="CFR22" s="157"/>
      <c r="CFS22" s="157"/>
      <c r="CFT22" s="157"/>
      <c r="CFU22" s="157"/>
      <c r="CFV22" s="157"/>
      <c r="CFW22" s="157"/>
      <c r="CFX22" s="157"/>
      <c r="CFY22" s="157"/>
      <c r="CFZ22" s="157"/>
      <c r="CGA22" s="157"/>
      <c r="CGB22" s="157"/>
      <c r="CGC22" s="157"/>
      <c r="CGD22" s="157"/>
      <c r="CGE22" s="157"/>
      <c r="CGF22" s="157"/>
      <c r="CGG22" s="157"/>
      <c r="CGH22" s="157"/>
      <c r="CGI22" s="157"/>
      <c r="CGJ22" s="157"/>
      <c r="CGK22" s="157"/>
      <c r="CGL22" s="157"/>
      <c r="CGM22" s="157"/>
      <c r="CGN22" s="157"/>
      <c r="CGO22" s="157"/>
      <c r="CGP22" s="157"/>
      <c r="CGQ22" s="157"/>
      <c r="CGR22" s="157"/>
      <c r="CGS22" s="157"/>
      <c r="CGT22" s="157"/>
      <c r="CGU22" s="157"/>
      <c r="CGV22" s="157"/>
      <c r="CGW22" s="157"/>
      <c r="CGX22" s="157"/>
      <c r="CGY22" s="157"/>
      <c r="CGZ22" s="157"/>
      <c r="CHA22" s="157"/>
      <c r="CHB22" s="157"/>
      <c r="CHC22" s="157"/>
      <c r="CHD22" s="157"/>
      <c r="CHE22" s="157"/>
      <c r="CHF22" s="157"/>
      <c r="CHG22" s="157"/>
      <c r="CHH22" s="157"/>
      <c r="CHI22" s="157"/>
      <c r="CHJ22" s="157"/>
      <c r="CHK22" s="157"/>
      <c r="CHL22" s="157"/>
      <c r="CHM22" s="157"/>
      <c r="CHN22" s="157"/>
      <c r="CHO22" s="157"/>
      <c r="CHP22" s="157"/>
      <c r="CHQ22" s="157"/>
      <c r="CHR22" s="157"/>
      <c r="CHS22" s="157"/>
      <c r="CHT22" s="157"/>
      <c r="CHU22" s="157"/>
      <c r="CHV22" s="157"/>
      <c r="CHW22" s="157"/>
      <c r="CHX22" s="157"/>
      <c r="CHY22" s="157"/>
      <c r="CHZ22" s="157"/>
      <c r="CIA22" s="157"/>
      <c r="CIB22" s="157"/>
      <c r="CIC22" s="157"/>
      <c r="CID22" s="157"/>
      <c r="CIE22" s="157"/>
      <c r="CIF22" s="157"/>
      <c r="CIG22" s="157"/>
      <c r="CIH22" s="157"/>
      <c r="CII22" s="157"/>
      <c r="CIJ22" s="157"/>
      <c r="CIK22" s="157"/>
      <c r="CIL22" s="157"/>
      <c r="CIM22" s="157"/>
      <c r="CIN22" s="157"/>
      <c r="CIO22" s="157"/>
      <c r="CIP22" s="157"/>
      <c r="CIQ22" s="157"/>
      <c r="CIR22" s="157"/>
      <c r="CIS22" s="157"/>
      <c r="CIT22" s="157"/>
      <c r="CIU22" s="157"/>
      <c r="CIV22" s="157"/>
      <c r="CIW22" s="157"/>
      <c r="CIX22" s="157"/>
      <c r="CIY22" s="157"/>
      <c r="CIZ22" s="157"/>
      <c r="CJA22" s="157"/>
      <c r="CJB22" s="157"/>
      <c r="CJC22" s="157"/>
      <c r="CJD22" s="157"/>
      <c r="CJE22" s="157"/>
      <c r="CJF22" s="157"/>
      <c r="CJG22" s="157"/>
      <c r="CJH22" s="157"/>
      <c r="CJI22" s="157"/>
      <c r="CJJ22" s="157"/>
      <c r="CJK22" s="157"/>
      <c r="CJL22" s="157"/>
      <c r="CJM22" s="157"/>
      <c r="CJN22" s="157"/>
      <c r="CJO22" s="157"/>
      <c r="CJP22" s="157"/>
      <c r="CJQ22" s="157"/>
      <c r="CJR22" s="157"/>
      <c r="CJS22" s="157"/>
      <c r="CJT22" s="157"/>
      <c r="CJU22" s="157"/>
      <c r="CJV22" s="157"/>
      <c r="CJW22" s="157"/>
      <c r="CJX22" s="157"/>
      <c r="CJY22" s="157"/>
      <c r="CJZ22" s="157"/>
      <c r="CKA22" s="157"/>
      <c r="CKB22" s="157"/>
      <c r="CKC22" s="157"/>
      <c r="CKD22" s="157"/>
      <c r="CKE22" s="157"/>
      <c r="CKF22" s="157"/>
      <c r="CKG22" s="157"/>
      <c r="CKH22" s="157"/>
      <c r="CKI22" s="157"/>
      <c r="CKJ22" s="157"/>
      <c r="CKK22" s="157"/>
      <c r="CKL22" s="157"/>
      <c r="CKM22" s="157"/>
      <c r="CKN22" s="157"/>
      <c r="CKO22" s="157"/>
      <c r="CKP22" s="157"/>
      <c r="CKQ22" s="157"/>
      <c r="CKR22" s="157"/>
      <c r="CKS22" s="157"/>
      <c r="CKT22" s="157"/>
      <c r="CKU22" s="157"/>
      <c r="CKV22" s="157"/>
      <c r="CKW22" s="157"/>
      <c r="CKX22" s="157"/>
      <c r="CKY22" s="157"/>
      <c r="CKZ22" s="157"/>
      <c r="CLA22" s="157"/>
      <c r="CLB22" s="157"/>
      <c r="CLC22" s="157"/>
      <c r="CLD22" s="157"/>
      <c r="CLE22" s="157"/>
      <c r="CLF22" s="157"/>
      <c r="CLG22" s="157"/>
      <c r="CLH22" s="157"/>
      <c r="CLI22" s="157"/>
      <c r="CLJ22" s="157"/>
      <c r="CLK22" s="157"/>
      <c r="CLL22" s="157"/>
      <c r="CLM22" s="157"/>
      <c r="CLN22" s="157"/>
      <c r="CLO22" s="157"/>
      <c r="CLP22" s="157"/>
      <c r="CLQ22" s="157"/>
      <c r="CLR22" s="157"/>
      <c r="CLS22" s="157"/>
      <c r="CLT22" s="157"/>
      <c r="CLU22" s="157"/>
      <c r="CLV22" s="157"/>
      <c r="CLW22" s="157"/>
      <c r="CLX22" s="157"/>
      <c r="CLY22" s="157"/>
      <c r="CLZ22" s="157"/>
      <c r="CMA22" s="157"/>
      <c r="CMB22" s="157"/>
      <c r="CMC22" s="157"/>
      <c r="CMD22" s="157"/>
      <c r="CME22" s="157"/>
      <c r="CMF22" s="157"/>
      <c r="CMG22" s="157"/>
      <c r="CMH22" s="157"/>
      <c r="CMI22" s="157"/>
      <c r="CMJ22" s="157"/>
      <c r="CMK22" s="157"/>
      <c r="CML22" s="157"/>
      <c r="CMM22" s="157"/>
      <c r="CMN22" s="157"/>
      <c r="CMO22" s="157"/>
      <c r="CMP22" s="157"/>
      <c r="CMQ22" s="157"/>
      <c r="CMR22" s="157"/>
      <c r="CMS22" s="157"/>
      <c r="CMT22" s="157"/>
      <c r="CMU22" s="157"/>
      <c r="CMV22" s="157"/>
      <c r="CMW22" s="157"/>
      <c r="CMX22" s="157"/>
      <c r="CMY22" s="157"/>
      <c r="CMZ22" s="157"/>
      <c r="CNA22" s="157"/>
      <c r="CNB22" s="157"/>
      <c r="CNC22" s="157"/>
      <c r="CND22" s="157"/>
      <c r="CNE22" s="157"/>
      <c r="CNF22" s="157"/>
      <c r="CNG22" s="157"/>
      <c r="CNH22" s="157"/>
      <c r="CNI22" s="157"/>
      <c r="CNJ22" s="157"/>
      <c r="CNK22" s="157"/>
      <c r="CNL22" s="157"/>
      <c r="CNM22" s="157"/>
      <c r="CNN22" s="157"/>
      <c r="CNO22" s="157"/>
      <c r="CNP22" s="157"/>
      <c r="CNQ22" s="157"/>
      <c r="CNR22" s="157"/>
      <c r="CNS22" s="157"/>
      <c r="CNT22" s="157"/>
      <c r="CNU22" s="157"/>
      <c r="CNV22" s="157"/>
      <c r="CNW22" s="157"/>
      <c r="CNX22" s="157"/>
      <c r="CNY22" s="157"/>
      <c r="CNZ22" s="157"/>
      <c r="COA22" s="157"/>
      <c r="COB22" s="157"/>
      <c r="COC22" s="157"/>
      <c r="COD22" s="157"/>
      <c r="COE22" s="157"/>
      <c r="COF22" s="157"/>
      <c r="COG22" s="157"/>
      <c r="COH22" s="157"/>
      <c r="COI22" s="157"/>
      <c r="COJ22" s="157"/>
      <c r="COK22" s="157"/>
      <c r="COL22" s="157"/>
      <c r="COM22" s="157"/>
      <c r="CON22" s="157"/>
      <c r="COO22" s="157"/>
      <c r="COP22" s="157"/>
      <c r="COQ22" s="157"/>
      <c r="COR22" s="157"/>
      <c r="COS22" s="157"/>
      <c r="COT22" s="157"/>
      <c r="COU22" s="157"/>
      <c r="COV22" s="157"/>
      <c r="COW22" s="157"/>
      <c r="COX22" s="157"/>
      <c r="COY22" s="157"/>
      <c r="COZ22" s="157"/>
      <c r="CPA22" s="157"/>
      <c r="CPB22" s="157"/>
      <c r="CPC22" s="157"/>
      <c r="CPD22" s="157"/>
      <c r="CPE22" s="157"/>
      <c r="CPF22" s="157"/>
      <c r="CPG22" s="157"/>
      <c r="CPH22" s="157"/>
      <c r="CPI22" s="157"/>
      <c r="CPJ22" s="157"/>
      <c r="CPK22" s="157"/>
      <c r="CPL22" s="157"/>
      <c r="CPM22" s="157"/>
      <c r="CPN22" s="157"/>
      <c r="CPO22" s="157"/>
      <c r="CPP22" s="157"/>
      <c r="CPQ22" s="157"/>
      <c r="CPR22" s="157"/>
      <c r="CPS22" s="157"/>
      <c r="CPT22" s="157"/>
      <c r="CPU22" s="157"/>
      <c r="CPV22" s="157"/>
      <c r="CPW22" s="157"/>
      <c r="CPX22" s="157"/>
      <c r="CPY22" s="157"/>
      <c r="CPZ22" s="157"/>
      <c r="CQA22" s="157"/>
      <c r="CQB22" s="157"/>
      <c r="CQC22" s="157"/>
      <c r="CQD22" s="157"/>
      <c r="CQE22" s="157"/>
      <c r="CQF22" s="157"/>
      <c r="CQG22" s="157"/>
      <c r="CQH22" s="157"/>
      <c r="CQI22" s="157"/>
      <c r="CQJ22" s="157"/>
      <c r="CQK22" s="157"/>
      <c r="CQL22" s="157"/>
      <c r="CQM22" s="157"/>
      <c r="CQN22" s="157"/>
      <c r="CQO22" s="157"/>
      <c r="CQP22" s="157"/>
      <c r="CQQ22" s="157"/>
      <c r="CQR22" s="157"/>
      <c r="CQS22" s="157"/>
      <c r="CQT22" s="157"/>
      <c r="CQU22" s="157"/>
      <c r="CQV22" s="157"/>
      <c r="CQW22" s="157"/>
      <c r="CQX22" s="157"/>
      <c r="CQY22" s="157"/>
      <c r="CQZ22" s="157"/>
      <c r="CRA22" s="157"/>
      <c r="CRB22" s="157"/>
      <c r="CRC22" s="157"/>
      <c r="CRD22" s="157"/>
      <c r="CRE22" s="157"/>
      <c r="CRF22" s="157"/>
      <c r="CRG22" s="157"/>
      <c r="CRH22" s="157"/>
      <c r="CRI22" s="157"/>
      <c r="CRJ22" s="157"/>
      <c r="CRK22" s="157"/>
      <c r="CRL22" s="157"/>
      <c r="CRM22" s="157"/>
      <c r="CRN22" s="157"/>
      <c r="CRO22" s="157"/>
      <c r="CRP22" s="157"/>
      <c r="CRQ22" s="157"/>
      <c r="CRR22" s="157"/>
      <c r="CRS22" s="157"/>
      <c r="CRT22" s="157"/>
      <c r="CRU22" s="157"/>
      <c r="CRV22" s="157"/>
      <c r="CRW22" s="157"/>
      <c r="CRX22" s="157"/>
      <c r="CRY22" s="157"/>
      <c r="CRZ22" s="157"/>
      <c r="CSA22" s="157"/>
      <c r="CSB22" s="157"/>
      <c r="CSC22" s="157"/>
      <c r="CSD22" s="157"/>
      <c r="CSE22" s="157"/>
      <c r="CSF22" s="157"/>
      <c r="CSG22" s="157"/>
      <c r="CSH22" s="157"/>
      <c r="CSI22" s="157"/>
      <c r="CSJ22" s="157"/>
      <c r="CSK22" s="157"/>
      <c r="CSL22" s="157"/>
      <c r="CSM22" s="157"/>
      <c r="CSN22" s="157"/>
      <c r="CSO22" s="157"/>
      <c r="CSP22" s="157"/>
      <c r="CSQ22" s="157"/>
      <c r="CSR22" s="157"/>
      <c r="CSS22" s="157"/>
      <c r="CST22" s="157"/>
      <c r="CSU22" s="157"/>
      <c r="CSV22" s="157"/>
      <c r="CSW22" s="157"/>
      <c r="CSX22" s="157"/>
      <c r="CSY22" s="157"/>
      <c r="CSZ22" s="157"/>
      <c r="CTA22" s="157"/>
      <c r="CTB22" s="157"/>
      <c r="CTC22" s="157"/>
      <c r="CTD22" s="157"/>
      <c r="CTE22" s="157"/>
      <c r="CTF22" s="157"/>
      <c r="CTG22" s="157"/>
      <c r="CTH22" s="157"/>
      <c r="CTI22" s="157"/>
      <c r="CTJ22" s="157"/>
      <c r="CTK22" s="157"/>
      <c r="CTL22" s="157"/>
      <c r="CTM22" s="157"/>
      <c r="CTN22" s="157"/>
      <c r="CTO22" s="157"/>
      <c r="CTP22" s="157"/>
      <c r="CTQ22" s="157"/>
      <c r="CTR22" s="157"/>
      <c r="CTS22" s="157"/>
      <c r="CTT22" s="157"/>
      <c r="CTU22" s="157"/>
      <c r="CTV22" s="157"/>
      <c r="CTW22" s="157"/>
      <c r="CTX22" s="157"/>
      <c r="CTY22" s="157"/>
      <c r="CTZ22" s="157"/>
      <c r="CUA22" s="157"/>
      <c r="CUB22" s="157"/>
      <c r="CUC22" s="157"/>
      <c r="CUD22" s="157"/>
      <c r="CUE22" s="157"/>
      <c r="CUF22" s="157"/>
      <c r="CUG22" s="157"/>
      <c r="CUH22" s="157"/>
      <c r="CUI22" s="157"/>
      <c r="CUJ22" s="157"/>
      <c r="CUK22" s="157"/>
      <c r="CUL22" s="157"/>
      <c r="CUM22" s="157"/>
      <c r="CUN22" s="157"/>
      <c r="CUO22" s="157"/>
      <c r="CUP22" s="157"/>
      <c r="CUQ22" s="157"/>
      <c r="CUR22" s="157"/>
      <c r="CUS22" s="157"/>
      <c r="CUT22" s="157"/>
      <c r="CUU22" s="157"/>
      <c r="CUV22" s="157"/>
      <c r="CUW22" s="157"/>
      <c r="CUX22" s="157"/>
      <c r="CUY22" s="157"/>
      <c r="CUZ22" s="157"/>
      <c r="CVA22" s="157"/>
      <c r="CVB22" s="157"/>
      <c r="CVC22" s="157"/>
      <c r="CVD22" s="157"/>
      <c r="CVE22" s="157"/>
      <c r="CVF22" s="157"/>
      <c r="CVG22" s="157"/>
      <c r="CVH22" s="157"/>
      <c r="CVI22" s="157"/>
      <c r="CVJ22" s="157"/>
      <c r="CVK22" s="157"/>
      <c r="CVL22" s="157"/>
      <c r="CVM22" s="157"/>
      <c r="CVN22" s="157"/>
      <c r="CVO22" s="157"/>
      <c r="CVP22" s="157"/>
      <c r="CVQ22" s="157"/>
      <c r="CVR22" s="157"/>
      <c r="CVS22" s="157"/>
      <c r="CVT22" s="157"/>
      <c r="CVU22" s="157"/>
      <c r="CVV22" s="157"/>
      <c r="CVW22" s="157"/>
      <c r="CVX22" s="157"/>
      <c r="CVY22" s="157"/>
      <c r="CVZ22" s="157"/>
      <c r="CWA22" s="157"/>
      <c r="CWB22" s="157"/>
      <c r="CWC22" s="157"/>
      <c r="CWD22" s="157"/>
      <c r="CWE22" s="157"/>
      <c r="CWF22" s="157"/>
      <c r="CWG22" s="157"/>
      <c r="CWH22" s="157"/>
      <c r="CWI22" s="157"/>
      <c r="CWJ22" s="157"/>
      <c r="CWK22" s="157"/>
      <c r="CWL22" s="157"/>
      <c r="CWM22" s="157"/>
      <c r="CWN22" s="157"/>
      <c r="CWO22" s="157"/>
      <c r="CWP22" s="157"/>
      <c r="CWQ22" s="157"/>
      <c r="CWR22" s="157"/>
      <c r="CWS22" s="157"/>
      <c r="CWT22" s="157"/>
      <c r="CWU22" s="157"/>
      <c r="CWV22" s="157"/>
      <c r="CWW22" s="157"/>
      <c r="CWX22" s="157"/>
      <c r="CWY22" s="157"/>
      <c r="CWZ22" s="157"/>
      <c r="CXA22" s="157"/>
      <c r="CXB22" s="157"/>
      <c r="CXC22" s="157"/>
      <c r="CXD22" s="157"/>
      <c r="CXE22" s="157"/>
      <c r="CXF22" s="157"/>
      <c r="CXG22" s="157"/>
      <c r="CXH22" s="157"/>
      <c r="CXI22" s="157"/>
      <c r="CXJ22" s="157"/>
      <c r="CXK22" s="157"/>
    </row>
    <row r="23" spans="1:2663" s="149" customFormat="1" ht="15.75" customHeight="1" x14ac:dyDescent="0.25">
      <c r="A23" s="156" t="s">
        <v>1161</v>
      </c>
      <c r="B23" s="332">
        <v>43224</v>
      </c>
      <c r="C23" s="331" t="s">
        <v>39</v>
      </c>
      <c r="D23" s="339" t="s">
        <v>1080</v>
      </c>
      <c r="E23" s="151"/>
      <c r="F23" s="333">
        <v>1500</v>
      </c>
      <c r="G23" s="335">
        <f t="shared" si="0"/>
        <v>3288335</v>
      </c>
      <c r="H23" s="331" t="s">
        <v>164</v>
      </c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157"/>
      <c r="FM23" s="157"/>
      <c r="FN23" s="157"/>
      <c r="FO23" s="157"/>
      <c r="FP23" s="157"/>
      <c r="FQ23" s="157"/>
      <c r="FR23" s="157"/>
      <c r="FS23" s="157"/>
      <c r="FT23" s="157"/>
      <c r="FU23" s="157"/>
      <c r="FV23" s="157"/>
      <c r="FW23" s="157"/>
      <c r="FX23" s="157"/>
      <c r="FY23" s="157"/>
      <c r="FZ23" s="157"/>
      <c r="GA23" s="157"/>
      <c r="GB23" s="157"/>
      <c r="GC23" s="157"/>
      <c r="GD23" s="157"/>
      <c r="GE23" s="157"/>
      <c r="GF23" s="157"/>
      <c r="GG23" s="157"/>
      <c r="GH23" s="157"/>
      <c r="GI23" s="157"/>
      <c r="GJ23" s="157"/>
      <c r="GK23" s="157"/>
      <c r="GL23" s="157"/>
      <c r="GM23" s="157"/>
      <c r="GN23" s="157"/>
      <c r="GO23" s="157"/>
      <c r="GP23" s="157"/>
      <c r="GQ23" s="157"/>
      <c r="GR23" s="157"/>
      <c r="GS23" s="157"/>
      <c r="GT23" s="157"/>
      <c r="GU23" s="157"/>
      <c r="GV23" s="157"/>
      <c r="GW23" s="157"/>
      <c r="GX23" s="157"/>
      <c r="GY23" s="157"/>
      <c r="GZ23" s="157"/>
      <c r="HA23" s="157"/>
      <c r="HB23" s="157"/>
      <c r="HC23" s="157"/>
      <c r="HD23" s="157"/>
      <c r="HE23" s="157"/>
      <c r="HF23" s="157"/>
      <c r="HG23" s="157"/>
      <c r="HH23" s="157"/>
      <c r="HI23" s="157"/>
      <c r="HJ23" s="157"/>
      <c r="HK23" s="157"/>
      <c r="HL23" s="157"/>
      <c r="HM23" s="157"/>
      <c r="HN23" s="157"/>
      <c r="HO23" s="157"/>
      <c r="HP23" s="157"/>
      <c r="HQ23" s="157"/>
      <c r="HR23" s="157"/>
      <c r="HS23" s="157"/>
      <c r="HT23" s="157"/>
      <c r="HU23" s="157"/>
      <c r="HV23" s="157"/>
      <c r="HW23" s="157"/>
      <c r="HX23" s="157"/>
      <c r="HY23" s="157"/>
      <c r="HZ23" s="157"/>
      <c r="IA23" s="157"/>
      <c r="IB23" s="157"/>
      <c r="IC23" s="157"/>
      <c r="ID23" s="157"/>
      <c r="IE23" s="157"/>
      <c r="IF23" s="157"/>
      <c r="IG23" s="157"/>
      <c r="IH23" s="157"/>
      <c r="II23" s="157"/>
      <c r="IJ23" s="157"/>
      <c r="IK23" s="157"/>
      <c r="IL23" s="157"/>
      <c r="IM23" s="157"/>
      <c r="IN23" s="157"/>
      <c r="IO23" s="157"/>
      <c r="IP23" s="157"/>
      <c r="IQ23" s="157"/>
      <c r="IR23" s="157"/>
      <c r="IS23" s="157"/>
      <c r="IT23" s="157"/>
      <c r="IU23" s="157"/>
      <c r="IV23" s="157"/>
      <c r="IW23" s="157"/>
      <c r="IX23" s="157"/>
      <c r="IY23" s="157"/>
      <c r="IZ23" s="157"/>
      <c r="JA23" s="157"/>
      <c r="JB23" s="157"/>
      <c r="JC23" s="157"/>
      <c r="JD23" s="157"/>
      <c r="JE23" s="157"/>
      <c r="JF23" s="157"/>
      <c r="JG23" s="157"/>
      <c r="JH23" s="157"/>
      <c r="JI23" s="157"/>
      <c r="JJ23" s="157"/>
      <c r="JK23" s="157"/>
      <c r="JL23" s="157"/>
      <c r="JM23" s="157"/>
      <c r="JN23" s="157"/>
      <c r="JO23" s="157"/>
      <c r="JP23" s="157"/>
      <c r="JQ23" s="157"/>
      <c r="JR23" s="157"/>
      <c r="JS23" s="157"/>
      <c r="JT23" s="157"/>
      <c r="JU23" s="157"/>
      <c r="JV23" s="157"/>
      <c r="JW23" s="157"/>
      <c r="JX23" s="157"/>
      <c r="JY23" s="157"/>
      <c r="JZ23" s="157"/>
      <c r="KA23" s="157"/>
      <c r="KB23" s="157"/>
      <c r="KC23" s="157"/>
      <c r="KD23" s="157"/>
      <c r="KE23" s="157"/>
      <c r="KF23" s="157"/>
      <c r="KG23" s="157"/>
      <c r="KH23" s="157"/>
      <c r="KI23" s="157"/>
      <c r="KJ23" s="157"/>
      <c r="KK23" s="157"/>
      <c r="KL23" s="157"/>
      <c r="KM23" s="157"/>
      <c r="KN23" s="157"/>
      <c r="KO23" s="157"/>
      <c r="KP23" s="157"/>
      <c r="KQ23" s="157"/>
      <c r="KR23" s="157"/>
      <c r="KS23" s="157"/>
      <c r="KT23" s="157"/>
      <c r="KU23" s="157"/>
      <c r="KV23" s="157"/>
      <c r="KW23" s="157"/>
      <c r="KX23" s="157"/>
      <c r="KY23" s="157"/>
      <c r="KZ23" s="157"/>
      <c r="LA23" s="157"/>
      <c r="LB23" s="157"/>
      <c r="LC23" s="157"/>
      <c r="LD23" s="157"/>
      <c r="LE23" s="157"/>
      <c r="LF23" s="157"/>
      <c r="LG23" s="157"/>
      <c r="LH23" s="157"/>
      <c r="LI23" s="157"/>
      <c r="LJ23" s="157"/>
      <c r="LK23" s="157"/>
      <c r="LL23" s="157"/>
      <c r="LM23" s="157"/>
      <c r="LN23" s="157"/>
      <c r="LO23" s="157"/>
      <c r="LP23" s="157"/>
      <c r="LQ23" s="157"/>
      <c r="LR23" s="157"/>
      <c r="LS23" s="157"/>
      <c r="LT23" s="157"/>
      <c r="LU23" s="157"/>
      <c r="LV23" s="157"/>
      <c r="LW23" s="157"/>
      <c r="LX23" s="157"/>
      <c r="LY23" s="157"/>
      <c r="LZ23" s="157"/>
      <c r="MA23" s="157"/>
      <c r="MB23" s="157"/>
      <c r="MC23" s="157"/>
      <c r="MD23" s="157"/>
      <c r="ME23" s="157"/>
      <c r="MF23" s="157"/>
      <c r="MG23" s="157"/>
      <c r="MH23" s="157"/>
      <c r="MI23" s="157"/>
      <c r="MJ23" s="157"/>
      <c r="MK23" s="157"/>
      <c r="ML23" s="157"/>
      <c r="MM23" s="157"/>
      <c r="MN23" s="157"/>
      <c r="MO23" s="157"/>
      <c r="MP23" s="157"/>
      <c r="MQ23" s="157"/>
      <c r="MR23" s="157"/>
      <c r="MS23" s="157"/>
      <c r="MT23" s="157"/>
      <c r="MU23" s="157"/>
      <c r="MV23" s="157"/>
      <c r="MW23" s="157"/>
      <c r="MX23" s="157"/>
      <c r="MY23" s="157"/>
      <c r="MZ23" s="157"/>
      <c r="NA23" s="157"/>
      <c r="NB23" s="157"/>
      <c r="NC23" s="157"/>
      <c r="ND23" s="157"/>
      <c r="NE23" s="157"/>
      <c r="NF23" s="157"/>
      <c r="NG23" s="157"/>
      <c r="NH23" s="157"/>
      <c r="NI23" s="157"/>
      <c r="NJ23" s="157"/>
      <c r="NK23" s="157"/>
      <c r="NL23" s="157"/>
      <c r="NM23" s="157"/>
      <c r="NN23" s="157"/>
      <c r="NO23" s="157"/>
      <c r="NP23" s="157"/>
      <c r="NQ23" s="157"/>
      <c r="NR23" s="157"/>
      <c r="NS23" s="157"/>
      <c r="NT23" s="157"/>
      <c r="NU23" s="157"/>
      <c r="NV23" s="157"/>
      <c r="NW23" s="157"/>
      <c r="NX23" s="157"/>
      <c r="NY23" s="157"/>
      <c r="NZ23" s="157"/>
      <c r="OA23" s="157"/>
      <c r="OB23" s="157"/>
      <c r="OC23" s="157"/>
      <c r="OD23" s="157"/>
      <c r="OE23" s="157"/>
      <c r="OF23" s="157"/>
      <c r="OG23" s="157"/>
      <c r="OH23" s="157"/>
      <c r="OI23" s="157"/>
      <c r="OJ23" s="157"/>
      <c r="OK23" s="157"/>
      <c r="OL23" s="157"/>
      <c r="OM23" s="157"/>
      <c r="ON23" s="157"/>
      <c r="OO23" s="157"/>
      <c r="OP23" s="157"/>
      <c r="OQ23" s="157"/>
      <c r="OR23" s="157"/>
      <c r="OS23" s="157"/>
      <c r="OT23" s="157"/>
      <c r="OU23" s="157"/>
      <c r="OV23" s="157"/>
      <c r="OW23" s="157"/>
      <c r="OX23" s="157"/>
      <c r="OY23" s="157"/>
      <c r="OZ23" s="157"/>
      <c r="PA23" s="157"/>
      <c r="PB23" s="157"/>
      <c r="PC23" s="157"/>
      <c r="PD23" s="157"/>
      <c r="PE23" s="157"/>
      <c r="PF23" s="157"/>
      <c r="PG23" s="157"/>
      <c r="PH23" s="157"/>
      <c r="PI23" s="157"/>
      <c r="PJ23" s="157"/>
      <c r="PK23" s="157"/>
      <c r="PL23" s="157"/>
      <c r="PM23" s="157"/>
      <c r="PN23" s="157"/>
      <c r="PO23" s="157"/>
      <c r="PP23" s="157"/>
      <c r="PQ23" s="157"/>
      <c r="PR23" s="157"/>
      <c r="PS23" s="157"/>
      <c r="PT23" s="157"/>
      <c r="PU23" s="157"/>
      <c r="PV23" s="157"/>
      <c r="PW23" s="157"/>
      <c r="PX23" s="157"/>
      <c r="PY23" s="157"/>
      <c r="PZ23" s="157"/>
      <c r="QA23" s="157"/>
      <c r="QB23" s="157"/>
      <c r="QC23" s="157"/>
      <c r="QD23" s="157"/>
      <c r="QE23" s="157"/>
      <c r="QF23" s="157"/>
      <c r="QG23" s="157"/>
      <c r="QH23" s="157"/>
      <c r="QI23" s="157"/>
      <c r="QJ23" s="157"/>
      <c r="QK23" s="157"/>
      <c r="QL23" s="157"/>
      <c r="QM23" s="157"/>
      <c r="QN23" s="157"/>
      <c r="QO23" s="157"/>
      <c r="QP23" s="157"/>
      <c r="QQ23" s="157"/>
      <c r="QR23" s="157"/>
      <c r="QS23" s="157"/>
      <c r="QT23" s="157"/>
      <c r="QU23" s="157"/>
      <c r="QV23" s="157"/>
      <c r="QW23" s="157"/>
      <c r="QX23" s="157"/>
      <c r="QY23" s="157"/>
      <c r="QZ23" s="157"/>
      <c r="RA23" s="157"/>
      <c r="RB23" s="157"/>
      <c r="RC23" s="157"/>
      <c r="RD23" s="157"/>
      <c r="RE23" s="157"/>
      <c r="RF23" s="157"/>
      <c r="RG23" s="157"/>
      <c r="RH23" s="157"/>
      <c r="RI23" s="157"/>
      <c r="RJ23" s="157"/>
      <c r="RK23" s="157"/>
      <c r="RL23" s="157"/>
      <c r="RM23" s="157"/>
      <c r="RN23" s="157"/>
      <c r="RO23" s="157"/>
      <c r="RP23" s="157"/>
      <c r="RQ23" s="157"/>
      <c r="RR23" s="157"/>
      <c r="RS23" s="157"/>
      <c r="RT23" s="157"/>
      <c r="RU23" s="157"/>
      <c r="RV23" s="157"/>
      <c r="RW23" s="157"/>
      <c r="RX23" s="157"/>
      <c r="RY23" s="157"/>
      <c r="RZ23" s="157"/>
      <c r="SA23" s="157"/>
      <c r="SB23" s="157"/>
      <c r="SC23" s="157"/>
      <c r="SD23" s="157"/>
      <c r="SE23" s="157"/>
      <c r="SF23" s="157"/>
      <c r="SG23" s="157"/>
      <c r="SH23" s="157"/>
      <c r="SI23" s="157"/>
      <c r="SJ23" s="157"/>
      <c r="SK23" s="157"/>
      <c r="SL23" s="157"/>
      <c r="SM23" s="157"/>
      <c r="SN23" s="157"/>
      <c r="SO23" s="157"/>
      <c r="SP23" s="157"/>
      <c r="SQ23" s="157"/>
      <c r="SR23" s="157"/>
      <c r="SS23" s="157"/>
      <c r="ST23" s="157"/>
      <c r="SU23" s="157"/>
      <c r="SV23" s="157"/>
      <c r="SW23" s="157"/>
      <c r="SX23" s="157"/>
      <c r="SY23" s="157"/>
      <c r="SZ23" s="157"/>
      <c r="TA23" s="157"/>
      <c r="TB23" s="157"/>
      <c r="TC23" s="157"/>
      <c r="TD23" s="157"/>
      <c r="TE23" s="157"/>
      <c r="TF23" s="157"/>
      <c r="TG23" s="157"/>
      <c r="TH23" s="157"/>
      <c r="TI23" s="157"/>
      <c r="TJ23" s="157"/>
      <c r="TK23" s="157"/>
      <c r="TL23" s="157"/>
      <c r="TM23" s="157"/>
      <c r="TN23" s="157"/>
      <c r="TO23" s="157"/>
      <c r="TP23" s="157"/>
      <c r="TQ23" s="157"/>
      <c r="TR23" s="157"/>
      <c r="TS23" s="157"/>
      <c r="TT23" s="157"/>
      <c r="TU23" s="157"/>
      <c r="TV23" s="157"/>
      <c r="TW23" s="157"/>
      <c r="TX23" s="157"/>
      <c r="TY23" s="157"/>
      <c r="TZ23" s="157"/>
      <c r="UA23" s="157"/>
      <c r="UB23" s="157"/>
      <c r="UC23" s="157"/>
      <c r="UD23" s="157"/>
      <c r="UE23" s="157"/>
      <c r="UF23" s="157"/>
      <c r="UG23" s="157"/>
      <c r="UH23" s="157"/>
      <c r="UI23" s="157"/>
      <c r="UJ23" s="157"/>
      <c r="UK23" s="157"/>
      <c r="UL23" s="157"/>
      <c r="UM23" s="157"/>
      <c r="UN23" s="157"/>
      <c r="UO23" s="157"/>
      <c r="UP23" s="157"/>
      <c r="UQ23" s="157"/>
      <c r="UR23" s="157"/>
      <c r="US23" s="157"/>
      <c r="UT23" s="157"/>
      <c r="UU23" s="157"/>
      <c r="UV23" s="157"/>
      <c r="UW23" s="157"/>
      <c r="UX23" s="157"/>
      <c r="UY23" s="157"/>
      <c r="UZ23" s="157"/>
      <c r="VA23" s="157"/>
      <c r="VB23" s="157"/>
      <c r="VC23" s="157"/>
      <c r="VD23" s="157"/>
      <c r="VE23" s="157"/>
      <c r="VF23" s="157"/>
      <c r="VG23" s="157"/>
      <c r="VH23" s="157"/>
      <c r="VI23" s="157"/>
      <c r="VJ23" s="157"/>
      <c r="VK23" s="157"/>
      <c r="VL23" s="157"/>
      <c r="VM23" s="157"/>
      <c r="VN23" s="157"/>
      <c r="VO23" s="157"/>
      <c r="VP23" s="157"/>
      <c r="VQ23" s="157"/>
      <c r="VR23" s="157"/>
      <c r="VS23" s="157"/>
      <c r="VT23" s="157"/>
      <c r="VU23" s="157"/>
      <c r="VV23" s="157"/>
      <c r="VW23" s="157"/>
      <c r="VX23" s="157"/>
      <c r="VY23" s="157"/>
      <c r="VZ23" s="157"/>
      <c r="WA23" s="157"/>
      <c r="WB23" s="157"/>
      <c r="WC23" s="157"/>
      <c r="WD23" s="157"/>
      <c r="WE23" s="157"/>
      <c r="WF23" s="157"/>
      <c r="WG23" s="157"/>
      <c r="WH23" s="157"/>
      <c r="WI23" s="157"/>
      <c r="WJ23" s="157"/>
      <c r="WK23" s="157"/>
      <c r="WL23" s="157"/>
      <c r="WM23" s="157"/>
      <c r="WN23" s="157"/>
      <c r="WO23" s="157"/>
      <c r="WP23" s="157"/>
      <c r="WQ23" s="157"/>
      <c r="WR23" s="157"/>
      <c r="WS23" s="157"/>
      <c r="WT23" s="157"/>
      <c r="WU23" s="157"/>
      <c r="WV23" s="157"/>
      <c r="WW23" s="157"/>
      <c r="WX23" s="157"/>
      <c r="WY23" s="157"/>
      <c r="WZ23" s="157"/>
      <c r="XA23" s="157"/>
      <c r="XB23" s="157"/>
      <c r="XC23" s="157"/>
      <c r="XD23" s="157"/>
      <c r="XE23" s="157"/>
      <c r="XF23" s="157"/>
      <c r="XG23" s="157"/>
      <c r="XH23" s="157"/>
      <c r="XI23" s="157"/>
      <c r="XJ23" s="157"/>
      <c r="XK23" s="157"/>
      <c r="XL23" s="157"/>
      <c r="XM23" s="157"/>
      <c r="XN23" s="157"/>
      <c r="XO23" s="157"/>
      <c r="XP23" s="157"/>
      <c r="XQ23" s="157"/>
      <c r="XR23" s="157"/>
      <c r="XS23" s="157"/>
      <c r="XT23" s="157"/>
      <c r="XU23" s="157"/>
      <c r="XV23" s="157"/>
      <c r="XW23" s="157"/>
      <c r="XX23" s="157"/>
      <c r="XY23" s="157"/>
      <c r="XZ23" s="157"/>
      <c r="YA23" s="157"/>
      <c r="YB23" s="157"/>
      <c r="YC23" s="157"/>
      <c r="YD23" s="157"/>
      <c r="YE23" s="157"/>
      <c r="YF23" s="157"/>
      <c r="YG23" s="157"/>
      <c r="YH23" s="157"/>
      <c r="YI23" s="157"/>
      <c r="YJ23" s="157"/>
      <c r="YK23" s="157"/>
      <c r="YL23" s="157"/>
      <c r="YM23" s="157"/>
      <c r="YN23" s="157"/>
      <c r="YO23" s="157"/>
      <c r="YP23" s="157"/>
      <c r="YQ23" s="157"/>
      <c r="YR23" s="157"/>
      <c r="YS23" s="157"/>
      <c r="YT23" s="157"/>
      <c r="YU23" s="157"/>
      <c r="YV23" s="157"/>
      <c r="YW23" s="157"/>
      <c r="YX23" s="157"/>
      <c r="YY23" s="157"/>
      <c r="YZ23" s="157"/>
      <c r="ZA23" s="157"/>
      <c r="ZB23" s="157"/>
      <c r="ZC23" s="157"/>
      <c r="ZD23" s="157"/>
      <c r="ZE23" s="157"/>
      <c r="ZF23" s="157"/>
      <c r="ZG23" s="157"/>
      <c r="ZH23" s="157"/>
      <c r="ZI23" s="157"/>
      <c r="ZJ23" s="157"/>
      <c r="ZK23" s="157"/>
      <c r="ZL23" s="157"/>
      <c r="ZM23" s="157"/>
      <c r="ZN23" s="157"/>
      <c r="ZO23" s="157"/>
      <c r="ZP23" s="157"/>
      <c r="ZQ23" s="157"/>
      <c r="ZR23" s="157"/>
      <c r="ZS23" s="157"/>
      <c r="ZT23" s="157"/>
      <c r="ZU23" s="157"/>
      <c r="ZV23" s="157"/>
      <c r="ZW23" s="157"/>
      <c r="ZX23" s="157"/>
      <c r="ZY23" s="157"/>
      <c r="ZZ23" s="157"/>
      <c r="AAA23" s="157"/>
      <c r="AAB23" s="157"/>
      <c r="AAC23" s="157"/>
      <c r="AAD23" s="157"/>
      <c r="AAE23" s="157"/>
      <c r="AAF23" s="157"/>
      <c r="AAG23" s="157"/>
      <c r="AAH23" s="157"/>
      <c r="AAI23" s="157"/>
      <c r="AAJ23" s="157"/>
      <c r="AAK23" s="157"/>
      <c r="AAL23" s="157"/>
      <c r="AAM23" s="157"/>
      <c r="AAN23" s="157"/>
      <c r="AAO23" s="157"/>
      <c r="AAP23" s="157"/>
      <c r="AAQ23" s="157"/>
      <c r="AAR23" s="157"/>
      <c r="AAS23" s="157"/>
      <c r="AAT23" s="157"/>
      <c r="AAU23" s="157"/>
      <c r="AAV23" s="157"/>
      <c r="AAW23" s="157"/>
      <c r="AAX23" s="157"/>
      <c r="AAY23" s="157"/>
      <c r="AAZ23" s="157"/>
      <c r="ABA23" s="157"/>
      <c r="ABB23" s="157"/>
      <c r="ABC23" s="157"/>
      <c r="ABD23" s="157"/>
      <c r="ABE23" s="157"/>
      <c r="ABF23" s="157"/>
      <c r="ABG23" s="157"/>
      <c r="ABH23" s="157"/>
      <c r="ABI23" s="157"/>
      <c r="ABJ23" s="157"/>
      <c r="ABK23" s="157"/>
      <c r="ABL23" s="157"/>
      <c r="ABM23" s="157"/>
      <c r="ABN23" s="157"/>
      <c r="ABO23" s="157"/>
      <c r="ABP23" s="157"/>
      <c r="ABQ23" s="157"/>
      <c r="ABR23" s="157"/>
      <c r="ABS23" s="157"/>
      <c r="ABT23" s="157"/>
      <c r="ABU23" s="157"/>
      <c r="ABV23" s="157"/>
      <c r="ABW23" s="157"/>
      <c r="ABX23" s="157"/>
      <c r="ABY23" s="157"/>
      <c r="ABZ23" s="157"/>
      <c r="ACA23" s="157"/>
      <c r="ACB23" s="157"/>
      <c r="ACC23" s="157"/>
      <c r="ACD23" s="157"/>
      <c r="ACE23" s="157"/>
      <c r="ACF23" s="157"/>
      <c r="ACG23" s="157"/>
      <c r="ACH23" s="157"/>
      <c r="ACI23" s="157"/>
      <c r="ACJ23" s="157"/>
      <c r="ACK23" s="157"/>
      <c r="ACL23" s="157"/>
      <c r="ACM23" s="157"/>
      <c r="ACN23" s="157"/>
      <c r="ACO23" s="157"/>
      <c r="ACP23" s="157"/>
      <c r="ACQ23" s="157"/>
      <c r="ACR23" s="157"/>
      <c r="ACS23" s="157"/>
      <c r="ACT23" s="157"/>
      <c r="ACU23" s="157"/>
      <c r="ACV23" s="157"/>
      <c r="ACW23" s="157"/>
      <c r="ACX23" s="157"/>
      <c r="ACY23" s="157"/>
      <c r="ACZ23" s="157"/>
      <c r="ADA23" s="157"/>
      <c r="ADB23" s="157"/>
      <c r="ADC23" s="157"/>
      <c r="ADD23" s="157"/>
      <c r="ADE23" s="157"/>
      <c r="ADF23" s="157"/>
      <c r="ADG23" s="157"/>
      <c r="ADH23" s="157"/>
      <c r="ADI23" s="157"/>
      <c r="ADJ23" s="157"/>
      <c r="ADK23" s="157"/>
      <c r="ADL23" s="157"/>
      <c r="ADM23" s="157"/>
      <c r="ADN23" s="157"/>
      <c r="ADO23" s="157"/>
      <c r="ADP23" s="157"/>
      <c r="ADQ23" s="157"/>
      <c r="ADR23" s="157"/>
      <c r="ADS23" s="157"/>
      <c r="ADT23" s="157"/>
      <c r="ADU23" s="157"/>
      <c r="ADV23" s="157"/>
      <c r="ADW23" s="157"/>
      <c r="ADX23" s="157"/>
      <c r="ADY23" s="157"/>
      <c r="ADZ23" s="157"/>
      <c r="AEA23" s="157"/>
      <c r="AEB23" s="157"/>
      <c r="AEC23" s="157"/>
      <c r="AED23" s="157"/>
      <c r="AEE23" s="157"/>
      <c r="AEF23" s="157"/>
      <c r="AEG23" s="157"/>
      <c r="AEH23" s="157"/>
      <c r="AEI23" s="157"/>
      <c r="AEJ23" s="157"/>
      <c r="AEK23" s="157"/>
      <c r="AEL23" s="157"/>
      <c r="AEM23" s="157"/>
      <c r="AEN23" s="157"/>
      <c r="AEO23" s="157"/>
      <c r="AEP23" s="157"/>
      <c r="AEQ23" s="157"/>
      <c r="AER23" s="157"/>
      <c r="AES23" s="157"/>
      <c r="AET23" s="157"/>
      <c r="AEU23" s="157"/>
      <c r="AEV23" s="157"/>
      <c r="AEW23" s="157"/>
      <c r="AEX23" s="157"/>
      <c r="AEY23" s="157"/>
      <c r="AEZ23" s="157"/>
      <c r="AFA23" s="157"/>
      <c r="AFB23" s="157"/>
      <c r="AFC23" s="157"/>
      <c r="AFD23" s="157"/>
      <c r="AFE23" s="157"/>
      <c r="AFF23" s="157"/>
      <c r="AFG23" s="157"/>
      <c r="AFH23" s="157"/>
      <c r="AFI23" s="157"/>
      <c r="AFJ23" s="157"/>
      <c r="AFK23" s="157"/>
      <c r="AFL23" s="157"/>
      <c r="AFM23" s="157"/>
      <c r="AFN23" s="157"/>
      <c r="AFO23" s="157"/>
      <c r="AFP23" s="157"/>
      <c r="AFQ23" s="157"/>
      <c r="AFR23" s="157"/>
      <c r="AFS23" s="157"/>
      <c r="AFT23" s="157"/>
      <c r="AFU23" s="157"/>
      <c r="AFV23" s="157"/>
      <c r="AFW23" s="157"/>
      <c r="AFX23" s="157"/>
      <c r="AFY23" s="157"/>
      <c r="AFZ23" s="157"/>
      <c r="AGA23" s="157"/>
      <c r="AGB23" s="157"/>
      <c r="AGC23" s="157"/>
      <c r="AGD23" s="157"/>
      <c r="AGE23" s="157"/>
      <c r="AGF23" s="157"/>
      <c r="AGG23" s="157"/>
      <c r="AGH23" s="157"/>
      <c r="AGI23" s="157"/>
      <c r="AGJ23" s="157"/>
      <c r="AGK23" s="157"/>
      <c r="AGL23" s="157"/>
      <c r="AGM23" s="157"/>
      <c r="AGN23" s="157"/>
      <c r="AGO23" s="157"/>
      <c r="AGP23" s="157"/>
      <c r="AGQ23" s="157"/>
      <c r="AGR23" s="157"/>
      <c r="AGS23" s="157"/>
      <c r="AGT23" s="157"/>
      <c r="AGU23" s="157"/>
      <c r="AGV23" s="157"/>
      <c r="AGW23" s="157"/>
      <c r="AGX23" s="157"/>
      <c r="AGY23" s="157"/>
      <c r="AGZ23" s="157"/>
      <c r="AHA23" s="157"/>
      <c r="AHB23" s="157"/>
      <c r="AHC23" s="157"/>
      <c r="AHD23" s="157"/>
      <c r="AHE23" s="157"/>
      <c r="AHF23" s="157"/>
      <c r="AHG23" s="157"/>
      <c r="AHH23" s="157"/>
      <c r="AHI23" s="157"/>
      <c r="AHJ23" s="157"/>
      <c r="AHK23" s="157"/>
      <c r="AHL23" s="157"/>
      <c r="AHM23" s="157"/>
      <c r="AHN23" s="157"/>
      <c r="AHO23" s="157"/>
      <c r="AHP23" s="157"/>
      <c r="AHQ23" s="157"/>
      <c r="AHR23" s="157"/>
      <c r="AHS23" s="157"/>
      <c r="AHT23" s="157"/>
      <c r="AHU23" s="157"/>
      <c r="AHV23" s="157"/>
      <c r="AHW23" s="157"/>
      <c r="AHX23" s="157"/>
      <c r="AHY23" s="157"/>
      <c r="AHZ23" s="157"/>
      <c r="AIA23" s="157"/>
      <c r="AIB23" s="157"/>
      <c r="AIC23" s="157"/>
      <c r="AID23" s="157"/>
      <c r="AIE23" s="157"/>
      <c r="AIF23" s="157"/>
      <c r="AIG23" s="157"/>
      <c r="AIH23" s="157"/>
      <c r="AII23" s="157"/>
      <c r="AIJ23" s="157"/>
      <c r="AIK23" s="157"/>
      <c r="AIL23" s="157"/>
      <c r="AIM23" s="157"/>
      <c r="AIN23" s="157"/>
      <c r="AIO23" s="157"/>
      <c r="AIP23" s="157"/>
      <c r="AIQ23" s="157"/>
      <c r="AIR23" s="157"/>
      <c r="AIS23" s="157"/>
      <c r="AIT23" s="157"/>
      <c r="AIU23" s="157"/>
      <c r="AIV23" s="157"/>
      <c r="AIW23" s="157"/>
      <c r="AIX23" s="157"/>
      <c r="AIY23" s="157"/>
      <c r="AIZ23" s="157"/>
      <c r="AJA23" s="157"/>
      <c r="AJB23" s="157"/>
      <c r="AJC23" s="157"/>
      <c r="AJD23" s="157"/>
      <c r="AJE23" s="157"/>
      <c r="AJF23" s="157"/>
      <c r="AJG23" s="157"/>
      <c r="AJH23" s="157"/>
      <c r="AJI23" s="157"/>
      <c r="AJJ23" s="157"/>
      <c r="AJK23" s="157"/>
      <c r="AJL23" s="157"/>
      <c r="AJM23" s="157"/>
      <c r="AJN23" s="157"/>
      <c r="AJO23" s="157"/>
      <c r="AJP23" s="157"/>
      <c r="AJQ23" s="157"/>
      <c r="AJR23" s="157"/>
      <c r="AJS23" s="157"/>
      <c r="AJT23" s="157"/>
      <c r="AJU23" s="157"/>
      <c r="AJV23" s="157"/>
      <c r="AJW23" s="157"/>
      <c r="AJX23" s="157"/>
      <c r="AJY23" s="157"/>
      <c r="AJZ23" s="157"/>
      <c r="AKA23" s="157"/>
      <c r="AKB23" s="157"/>
      <c r="AKC23" s="157"/>
      <c r="AKD23" s="157"/>
      <c r="AKE23" s="157"/>
      <c r="AKF23" s="157"/>
      <c r="AKG23" s="157"/>
      <c r="AKH23" s="157"/>
      <c r="AKI23" s="157"/>
      <c r="AKJ23" s="157"/>
      <c r="AKK23" s="157"/>
      <c r="AKL23" s="157"/>
      <c r="AKM23" s="157"/>
      <c r="AKN23" s="157"/>
      <c r="AKO23" s="157"/>
      <c r="AKP23" s="157"/>
      <c r="AKQ23" s="157"/>
      <c r="AKR23" s="157"/>
      <c r="AKS23" s="157"/>
      <c r="AKT23" s="157"/>
      <c r="AKU23" s="157"/>
      <c r="AKV23" s="157"/>
      <c r="AKW23" s="157"/>
      <c r="AKX23" s="157"/>
      <c r="AKY23" s="157"/>
      <c r="AKZ23" s="157"/>
      <c r="ALA23" s="157"/>
      <c r="ALB23" s="157"/>
      <c r="ALC23" s="157"/>
      <c r="ALD23" s="157"/>
      <c r="ALE23" s="157"/>
      <c r="ALF23" s="157"/>
      <c r="ALG23" s="157"/>
      <c r="ALH23" s="157"/>
      <c r="ALI23" s="157"/>
      <c r="ALJ23" s="157"/>
      <c r="ALK23" s="157"/>
      <c r="ALL23" s="157"/>
      <c r="ALM23" s="157"/>
      <c r="ALN23" s="157"/>
      <c r="ALO23" s="157"/>
      <c r="ALP23" s="157"/>
      <c r="ALQ23" s="157"/>
      <c r="ALR23" s="157"/>
      <c r="ALS23" s="157"/>
      <c r="ALT23" s="157"/>
      <c r="ALU23" s="157"/>
      <c r="ALV23" s="157"/>
      <c r="ALW23" s="157"/>
      <c r="ALX23" s="157"/>
      <c r="ALY23" s="157"/>
      <c r="ALZ23" s="157"/>
      <c r="AMA23" s="157"/>
      <c r="AMB23" s="157"/>
      <c r="AMC23" s="157"/>
      <c r="AMD23" s="157"/>
      <c r="AME23" s="157"/>
      <c r="AMF23" s="157"/>
      <c r="AMG23" s="157"/>
      <c r="AMH23" s="157"/>
      <c r="AMI23" s="157"/>
      <c r="AMJ23" s="157"/>
      <c r="AMK23" s="157"/>
      <c r="AML23" s="157"/>
      <c r="AMM23" s="157"/>
      <c r="AMN23" s="157"/>
      <c r="AMO23" s="157"/>
      <c r="AMP23" s="157"/>
      <c r="AMQ23" s="157"/>
      <c r="AMR23" s="157"/>
      <c r="AMS23" s="157"/>
      <c r="AMT23" s="157"/>
      <c r="AMU23" s="157"/>
      <c r="AMV23" s="157"/>
      <c r="AMW23" s="157"/>
      <c r="AMX23" s="157"/>
      <c r="AMY23" s="157"/>
      <c r="AMZ23" s="157"/>
      <c r="ANA23" s="157"/>
      <c r="ANB23" s="157"/>
      <c r="ANC23" s="157"/>
      <c r="AND23" s="157"/>
      <c r="ANE23" s="157"/>
      <c r="ANF23" s="157"/>
      <c r="ANG23" s="157"/>
      <c r="ANH23" s="157"/>
      <c r="ANI23" s="157"/>
      <c r="ANJ23" s="157"/>
      <c r="ANK23" s="157"/>
      <c r="ANL23" s="157"/>
      <c r="ANM23" s="157"/>
      <c r="ANN23" s="157"/>
      <c r="ANO23" s="157"/>
      <c r="ANP23" s="157"/>
      <c r="ANQ23" s="157"/>
      <c r="ANR23" s="157"/>
      <c r="ANS23" s="157"/>
      <c r="ANT23" s="157"/>
      <c r="ANU23" s="157"/>
      <c r="ANV23" s="157"/>
      <c r="ANW23" s="157"/>
      <c r="ANX23" s="157"/>
      <c r="ANY23" s="157"/>
      <c r="ANZ23" s="157"/>
      <c r="AOA23" s="157"/>
      <c r="AOB23" s="157"/>
      <c r="AOC23" s="157"/>
      <c r="AOD23" s="157"/>
      <c r="AOE23" s="157"/>
      <c r="AOF23" s="157"/>
      <c r="AOG23" s="157"/>
      <c r="AOH23" s="157"/>
      <c r="AOI23" s="157"/>
      <c r="AOJ23" s="157"/>
      <c r="AOK23" s="157"/>
      <c r="AOL23" s="157"/>
      <c r="AOM23" s="157"/>
      <c r="AON23" s="157"/>
      <c r="AOO23" s="157"/>
      <c r="AOP23" s="157"/>
      <c r="AOQ23" s="157"/>
      <c r="AOR23" s="157"/>
      <c r="AOS23" s="157"/>
      <c r="AOT23" s="157"/>
      <c r="AOU23" s="157"/>
      <c r="AOV23" s="157"/>
      <c r="AOW23" s="157"/>
      <c r="AOX23" s="157"/>
      <c r="AOY23" s="157"/>
      <c r="AOZ23" s="157"/>
      <c r="APA23" s="157"/>
      <c r="APB23" s="157"/>
      <c r="APC23" s="157"/>
      <c r="APD23" s="157"/>
      <c r="APE23" s="157"/>
      <c r="APF23" s="157"/>
      <c r="APG23" s="157"/>
      <c r="APH23" s="157"/>
      <c r="API23" s="157"/>
      <c r="APJ23" s="157"/>
      <c r="APK23" s="157"/>
      <c r="APL23" s="157"/>
      <c r="APM23" s="157"/>
      <c r="APN23" s="157"/>
      <c r="APO23" s="157"/>
      <c r="APP23" s="157"/>
      <c r="APQ23" s="157"/>
      <c r="APR23" s="157"/>
      <c r="APS23" s="157"/>
      <c r="APT23" s="157"/>
      <c r="APU23" s="157"/>
      <c r="APV23" s="157"/>
      <c r="APW23" s="157"/>
      <c r="APX23" s="157"/>
      <c r="APY23" s="157"/>
      <c r="APZ23" s="157"/>
      <c r="AQA23" s="157"/>
      <c r="AQB23" s="157"/>
      <c r="AQC23" s="157"/>
      <c r="AQD23" s="157"/>
      <c r="AQE23" s="157"/>
      <c r="AQF23" s="157"/>
      <c r="AQG23" s="157"/>
      <c r="AQH23" s="157"/>
      <c r="AQI23" s="157"/>
      <c r="AQJ23" s="157"/>
      <c r="AQK23" s="157"/>
      <c r="AQL23" s="157"/>
      <c r="AQM23" s="157"/>
      <c r="AQN23" s="157"/>
      <c r="AQO23" s="157"/>
      <c r="AQP23" s="157"/>
      <c r="AQQ23" s="157"/>
      <c r="AQR23" s="157"/>
      <c r="AQS23" s="157"/>
      <c r="AQT23" s="157"/>
      <c r="AQU23" s="157"/>
      <c r="AQV23" s="157"/>
      <c r="AQW23" s="157"/>
      <c r="AQX23" s="157"/>
      <c r="AQY23" s="157"/>
      <c r="AQZ23" s="157"/>
      <c r="ARA23" s="157"/>
      <c r="ARB23" s="157"/>
      <c r="ARC23" s="157"/>
      <c r="ARD23" s="157"/>
      <c r="ARE23" s="157"/>
      <c r="ARF23" s="157"/>
      <c r="ARG23" s="157"/>
      <c r="ARH23" s="157"/>
      <c r="ARI23" s="157"/>
      <c r="ARJ23" s="157"/>
      <c r="ARK23" s="157"/>
      <c r="ARL23" s="157"/>
      <c r="ARM23" s="157"/>
      <c r="ARN23" s="157"/>
      <c r="ARO23" s="157"/>
      <c r="ARP23" s="157"/>
      <c r="ARQ23" s="157"/>
      <c r="ARR23" s="157"/>
      <c r="ARS23" s="157"/>
      <c r="ART23" s="157"/>
      <c r="ARU23" s="157"/>
      <c r="ARV23" s="157"/>
      <c r="ARW23" s="157"/>
      <c r="ARX23" s="157"/>
      <c r="ARY23" s="157"/>
      <c r="ARZ23" s="157"/>
      <c r="ASA23" s="157"/>
      <c r="ASB23" s="157"/>
      <c r="ASC23" s="157"/>
      <c r="ASD23" s="157"/>
      <c r="ASE23" s="157"/>
      <c r="ASF23" s="157"/>
      <c r="ASG23" s="157"/>
      <c r="ASH23" s="157"/>
      <c r="ASI23" s="157"/>
      <c r="ASJ23" s="157"/>
      <c r="ASK23" s="157"/>
      <c r="ASL23" s="157"/>
      <c r="ASM23" s="157"/>
      <c r="ASN23" s="157"/>
      <c r="ASO23" s="157"/>
      <c r="ASP23" s="157"/>
      <c r="ASQ23" s="157"/>
      <c r="ASR23" s="157"/>
      <c r="ASS23" s="157"/>
      <c r="AST23" s="157"/>
      <c r="ASU23" s="157"/>
      <c r="ASV23" s="157"/>
      <c r="ASW23" s="157"/>
      <c r="ASX23" s="157"/>
      <c r="ASY23" s="157"/>
      <c r="ASZ23" s="157"/>
      <c r="ATA23" s="157"/>
      <c r="ATB23" s="157"/>
      <c r="ATC23" s="157"/>
      <c r="ATD23" s="157"/>
      <c r="ATE23" s="157"/>
      <c r="ATF23" s="157"/>
      <c r="ATG23" s="157"/>
      <c r="ATH23" s="157"/>
      <c r="ATI23" s="157"/>
      <c r="ATJ23" s="157"/>
      <c r="ATK23" s="157"/>
      <c r="ATL23" s="157"/>
      <c r="ATM23" s="157"/>
      <c r="ATN23" s="157"/>
      <c r="ATO23" s="157"/>
      <c r="ATP23" s="157"/>
      <c r="ATQ23" s="157"/>
      <c r="ATR23" s="157"/>
      <c r="ATS23" s="157"/>
      <c r="ATT23" s="157"/>
      <c r="ATU23" s="157"/>
      <c r="ATV23" s="157"/>
      <c r="ATW23" s="157"/>
      <c r="ATX23" s="157"/>
      <c r="ATY23" s="157"/>
      <c r="ATZ23" s="157"/>
      <c r="AUA23" s="157"/>
      <c r="AUB23" s="157"/>
      <c r="AUC23" s="157"/>
      <c r="AUD23" s="157"/>
      <c r="AUE23" s="157"/>
      <c r="AUF23" s="157"/>
      <c r="AUG23" s="157"/>
      <c r="AUH23" s="157"/>
      <c r="AUI23" s="157"/>
      <c r="AUJ23" s="157"/>
      <c r="AUK23" s="157"/>
      <c r="AUL23" s="157"/>
      <c r="AUM23" s="157"/>
      <c r="AUN23" s="157"/>
      <c r="AUO23" s="157"/>
      <c r="AUP23" s="157"/>
      <c r="AUQ23" s="157"/>
      <c r="AUR23" s="157"/>
      <c r="AUS23" s="157"/>
      <c r="AUT23" s="157"/>
      <c r="AUU23" s="157"/>
      <c r="AUV23" s="157"/>
      <c r="AUW23" s="157"/>
      <c r="AUX23" s="157"/>
      <c r="AUY23" s="157"/>
      <c r="AUZ23" s="157"/>
      <c r="AVA23" s="157"/>
      <c r="AVB23" s="157"/>
      <c r="AVC23" s="157"/>
      <c r="AVD23" s="157"/>
      <c r="AVE23" s="157"/>
      <c r="AVF23" s="157"/>
      <c r="AVG23" s="157"/>
      <c r="AVH23" s="157"/>
      <c r="AVI23" s="157"/>
      <c r="AVJ23" s="157"/>
      <c r="AVK23" s="157"/>
      <c r="AVL23" s="157"/>
      <c r="AVM23" s="157"/>
      <c r="AVN23" s="157"/>
      <c r="AVO23" s="157"/>
      <c r="AVP23" s="157"/>
      <c r="AVQ23" s="157"/>
      <c r="AVR23" s="157"/>
      <c r="AVS23" s="157"/>
      <c r="AVT23" s="157"/>
      <c r="AVU23" s="157"/>
      <c r="AVV23" s="157"/>
      <c r="AVW23" s="157"/>
      <c r="AVX23" s="157"/>
      <c r="AVY23" s="157"/>
      <c r="AVZ23" s="157"/>
      <c r="AWA23" s="157"/>
      <c r="AWB23" s="157"/>
      <c r="AWC23" s="157"/>
      <c r="AWD23" s="157"/>
      <c r="AWE23" s="157"/>
      <c r="AWF23" s="157"/>
      <c r="AWG23" s="157"/>
      <c r="AWH23" s="157"/>
      <c r="AWI23" s="157"/>
      <c r="AWJ23" s="157"/>
      <c r="AWK23" s="157"/>
      <c r="AWL23" s="157"/>
      <c r="AWM23" s="157"/>
      <c r="AWN23" s="157"/>
      <c r="AWO23" s="157"/>
      <c r="AWP23" s="157"/>
      <c r="AWQ23" s="157"/>
      <c r="AWR23" s="157"/>
      <c r="AWS23" s="157"/>
      <c r="AWT23" s="157"/>
      <c r="AWU23" s="157"/>
      <c r="AWV23" s="157"/>
      <c r="AWW23" s="157"/>
      <c r="AWX23" s="157"/>
      <c r="AWY23" s="157"/>
      <c r="AWZ23" s="157"/>
      <c r="AXA23" s="157"/>
      <c r="AXB23" s="157"/>
      <c r="AXC23" s="157"/>
      <c r="AXD23" s="157"/>
      <c r="AXE23" s="157"/>
      <c r="AXF23" s="157"/>
      <c r="AXG23" s="157"/>
      <c r="AXH23" s="157"/>
      <c r="AXI23" s="157"/>
      <c r="AXJ23" s="157"/>
      <c r="AXK23" s="157"/>
      <c r="AXL23" s="157"/>
      <c r="AXM23" s="157"/>
      <c r="AXN23" s="157"/>
      <c r="AXO23" s="157"/>
      <c r="AXP23" s="157"/>
      <c r="AXQ23" s="157"/>
      <c r="AXR23" s="157"/>
      <c r="AXS23" s="157"/>
      <c r="AXT23" s="157"/>
      <c r="AXU23" s="157"/>
      <c r="AXV23" s="157"/>
      <c r="AXW23" s="157"/>
      <c r="AXX23" s="157"/>
      <c r="AXY23" s="157"/>
      <c r="AXZ23" s="157"/>
      <c r="AYA23" s="157"/>
      <c r="AYB23" s="157"/>
      <c r="AYC23" s="157"/>
      <c r="AYD23" s="157"/>
      <c r="AYE23" s="157"/>
      <c r="AYF23" s="157"/>
      <c r="AYG23" s="157"/>
      <c r="AYH23" s="157"/>
      <c r="AYI23" s="157"/>
      <c r="AYJ23" s="157"/>
      <c r="AYK23" s="157"/>
      <c r="AYL23" s="157"/>
      <c r="AYM23" s="157"/>
      <c r="AYN23" s="157"/>
      <c r="AYO23" s="157"/>
      <c r="AYP23" s="157"/>
      <c r="AYQ23" s="157"/>
      <c r="AYR23" s="157"/>
      <c r="AYS23" s="157"/>
      <c r="AYT23" s="157"/>
      <c r="AYU23" s="157"/>
      <c r="AYV23" s="157"/>
      <c r="AYW23" s="157"/>
      <c r="AYX23" s="157"/>
      <c r="AYY23" s="157"/>
      <c r="AYZ23" s="157"/>
      <c r="AZA23" s="157"/>
      <c r="AZB23" s="157"/>
      <c r="AZC23" s="157"/>
      <c r="AZD23" s="157"/>
      <c r="AZE23" s="157"/>
      <c r="AZF23" s="157"/>
      <c r="AZG23" s="157"/>
      <c r="AZH23" s="157"/>
      <c r="AZI23" s="157"/>
      <c r="AZJ23" s="157"/>
      <c r="AZK23" s="157"/>
      <c r="AZL23" s="157"/>
      <c r="AZM23" s="157"/>
      <c r="AZN23" s="157"/>
      <c r="AZO23" s="157"/>
      <c r="AZP23" s="157"/>
      <c r="AZQ23" s="157"/>
      <c r="AZR23" s="157"/>
      <c r="AZS23" s="157"/>
      <c r="AZT23" s="157"/>
      <c r="AZU23" s="157"/>
      <c r="AZV23" s="157"/>
      <c r="AZW23" s="157"/>
      <c r="AZX23" s="157"/>
      <c r="AZY23" s="157"/>
      <c r="AZZ23" s="157"/>
      <c r="BAA23" s="157"/>
      <c r="BAB23" s="157"/>
      <c r="BAC23" s="157"/>
      <c r="BAD23" s="157"/>
      <c r="BAE23" s="157"/>
      <c r="BAF23" s="157"/>
      <c r="BAG23" s="157"/>
      <c r="BAH23" s="157"/>
      <c r="BAI23" s="157"/>
      <c r="BAJ23" s="157"/>
      <c r="BAK23" s="157"/>
      <c r="BAL23" s="157"/>
      <c r="BAM23" s="157"/>
      <c r="BAN23" s="157"/>
      <c r="BAO23" s="157"/>
      <c r="BAP23" s="157"/>
      <c r="BAQ23" s="157"/>
      <c r="BAR23" s="157"/>
      <c r="BAS23" s="157"/>
      <c r="BAT23" s="157"/>
      <c r="BAU23" s="157"/>
      <c r="BAV23" s="157"/>
      <c r="BAW23" s="157"/>
      <c r="BAX23" s="157"/>
      <c r="BAY23" s="157"/>
      <c r="BAZ23" s="157"/>
      <c r="BBA23" s="157"/>
      <c r="BBB23" s="157"/>
      <c r="BBC23" s="157"/>
      <c r="BBD23" s="157"/>
      <c r="BBE23" s="157"/>
      <c r="BBF23" s="157"/>
      <c r="BBG23" s="157"/>
      <c r="BBH23" s="157"/>
      <c r="BBI23" s="157"/>
      <c r="BBJ23" s="157"/>
      <c r="BBK23" s="157"/>
      <c r="BBL23" s="157"/>
      <c r="BBM23" s="157"/>
      <c r="BBN23" s="157"/>
      <c r="BBO23" s="157"/>
      <c r="BBP23" s="157"/>
      <c r="BBQ23" s="157"/>
      <c r="BBR23" s="157"/>
      <c r="BBS23" s="157"/>
      <c r="BBT23" s="157"/>
      <c r="BBU23" s="157"/>
      <c r="BBV23" s="157"/>
      <c r="BBW23" s="157"/>
      <c r="BBX23" s="157"/>
      <c r="BBY23" s="157"/>
      <c r="BBZ23" s="157"/>
      <c r="BCA23" s="157"/>
      <c r="BCB23" s="157"/>
      <c r="BCC23" s="157"/>
      <c r="BCD23" s="157"/>
      <c r="BCE23" s="157"/>
      <c r="BCF23" s="157"/>
      <c r="BCG23" s="157"/>
      <c r="BCH23" s="157"/>
      <c r="BCI23" s="157"/>
      <c r="BCJ23" s="157"/>
      <c r="BCK23" s="157"/>
      <c r="BCL23" s="157"/>
      <c r="BCM23" s="157"/>
      <c r="BCN23" s="157"/>
      <c r="BCO23" s="157"/>
      <c r="BCP23" s="157"/>
      <c r="BCQ23" s="157"/>
      <c r="BCR23" s="157"/>
      <c r="BCS23" s="157"/>
      <c r="BCT23" s="157"/>
      <c r="BCU23" s="157"/>
      <c r="BCV23" s="157"/>
      <c r="BCW23" s="157"/>
      <c r="BCX23" s="157"/>
      <c r="BCY23" s="157"/>
      <c r="BCZ23" s="157"/>
      <c r="BDA23" s="157"/>
      <c r="BDB23" s="157"/>
      <c r="BDC23" s="157"/>
      <c r="BDD23" s="157"/>
      <c r="BDE23" s="157"/>
      <c r="BDF23" s="157"/>
      <c r="BDG23" s="157"/>
      <c r="BDH23" s="157"/>
      <c r="BDI23" s="157"/>
      <c r="BDJ23" s="157"/>
      <c r="BDK23" s="157"/>
      <c r="BDL23" s="157"/>
      <c r="BDM23" s="157"/>
      <c r="BDN23" s="157"/>
      <c r="BDO23" s="157"/>
      <c r="BDP23" s="157"/>
      <c r="BDQ23" s="157"/>
      <c r="BDR23" s="157"/>
      <c r="BDS23" s="157"/>
      <c r="BDT23" s="157"/>
      <c r="BDU23" s="157"/>
      <c r="BDV23" s="157"/>
      <c r="BDW23" s="157"/>
      <c r="BDX23" s="157"/>
      <c r="BDY23" s="157"/>
      <c r="BDZ23" s="157"/>
      <c r="BEA23" s="157"/>
      <c r="BEB23" s="157"/>
      <c r="BEC23" s="157"/>
      <c r="BED23" s="157"/>
      <c r="BEE23" s="157"/>
      <c r="BEF23" s="157"/>
      <c r="BEG23" s="157"/>
      <c r="BEH23" s="157"/>
      <c r="BEI23" s="157"/>
      <c r="BEJ23" s="157"/>
      <c r="BEK23" s="157"/>
      <c r="BEL23" s="157"/>
      <c r="BEM23" s="157"/>
      <c r="BEN23" s="157"/>
      <c r="BEO23" s="157"/>
      <c r="BEP23" s="157"/>
      <c r="BEQ23" s="157"/>
      <c r="BER23" s="157"/>
      <c r="BES23" s="157"/>
      <c r="BET23" s="157"/>
      <c r="BEU23" s="157"/>
      <c r="BEV23" s="157"/>
      <c r="BEW23" s="157"/>
      <c r="BEX23" s="157"/>
      <c r="BEY23" s="157"/>
      <c r="BEZ23" s="157"/>
      <c r="BFA23" s="157"/>
      <c r="BFB23" s="157"/>
      <c r="BFC23" s="157"/>
      <c r="BFD23" s="157"/>
      <c r="BFE23" s="157"/>
      <c r="BFF23" s="157"/>
      <c r="BFG23" s="157"/>
      <c r="BFH23" s="157"/>
      <c r="BFI23" s="157"/>
      <c r="BFJ23" s="157"/>
      <c r="BFK23" s="157"/>
      <c r="BFL23" s="157"/>
      <c r="BFM23" s="157"/>
      <c r="BFN23" s="157"/>
      <c r="BFO23" s="157"/>
      <c r="BFP23" s="157"/>
      <c r="BFQ23" s="157"/>
      <c r="BFR23" s="157"/>
      <c r="BFS23" s="157"/>
      <c r="BFT23" s="157"/>
      <c r="BFU23" s="157"/>
      <c r="BFV23" s="157"/>
      <c r="BFW23" s="157"/>
      <c r="BFX23" s="157"/>
      <c r="BFY23" s="157"/>
      <c r="BFZ23" s="157"/>
      <c r="BGA23" s="157"/>
      <c r="BGB23" s="157"/>
      <c r="BGC23" s="157"/>
      <c r="BGD23" s="157"/>
      <c r="BGE23" s="157"/>
      <c r="BGF23" s="157"/>
      <c r="BGG23" s="157"/>
      <c r="BGH23" s="157"/>
      <c r="BGI23" s="157"/>
      <c r="BGJ23" s="157"/>
      <c r="BGK23" s="157"/>
      <c r="BGL23" s="157"/>
      <c r="BGM23" s="157"/>
      <c r="BGN23" s="157"/>
      <c r="BGO23" s="157"/>
      <c r="BGP23" s="157"/>
      <c r="BGQ23" s="157"/>
      <c r="BGR23" s="157"/>
      <c r="BGS23" s="157"/>
      <c r="BGT23" s="157"/>
      <c r="BGU23" s="157"/>
      <c r="BGV23" s="157"/>
      <c r="BGW23" s="157"/>
      <c r="BGX23" s="157"/>
      <c r="BGY23" s="157"/>
      <c r="BGZ23" s="157"/>
      <c r="BHA23" s="157"/>
      <c r="BHB23" s="157"/>
      <c r="BHC23" s="157"/>
      <c r="BHD23" s="157"/>
      <c r="BHE23" s="157"/>
      <c r="BHF23" s="157"/>
      <c r="BHG23" s="157"/>
      <c r="BHH23" s="157"/>
      <c r="BHI23" s="157"/>
      <c r="BHJ23" s="157"/>
      <c r="BHK23" s="157"/>
      <c r="BHL23" s="157"/>
      <c r="BHM23" s="157"/>
      <c r="BHN23" s="157"/>
      <c r="BHO23" s="157"/>
      <c r="BHP23" s="157"/>
      <c r="BHQ23" s="157"/>
      <c r="BHR23" s="157"/>
      <c r="BHS23" s="157"/>
      <c r="BHT23" s="157"/>
      <c r="BHU23" s="157"/>
      <c r="BHV23" s="157"/>
      <c r="BHW23" s="157"/>
      <c r="BHX23" s="157"/>
      <c r="BHY23" s="157"/>
      <c r="BHZ23" s="157"/>
      <c r="BIA23" s="157"/>
      <c r="BIB23" s="157"/>
      <c r="BIC23" s="157"/>
      <c r="BID23" s="157"/>
      <c r="BIE23" s="157"/>
      <c r="BIF23" s="157"/>
      <c r="BIG23" s="157"/>
      <c r="BIH23" s="157"/>
      <c r="BII23" s="157"/>
      <c r="BIJ23" s="157"/>
      <c r="BIK23" s="157"/>
      <c r="BIL23" s="157"/>
      <c r="BIM23" s="157"/>
      <c r="BIN23" s="157"/>
      <c r="BIO23" s="157"/>
      <c r="BIP23" s="157"/>
      <c r="BIQ23" s="157"/>
      <c r="BIR23" s="157"/>
      <c r="BIS23" s="157"/>
      <c r="BIT23" s="157"/>
      <c r="BIU23" s="157"/>
      <c r="BIV23" s="157"/>
      <c r="BIW23" s="157"/>
      <c r="BIX23" s="157"/>
      <c r="BIY23" s="157"/>
      <c r="BIZ23" s="157"/>
      <c r="BJA23" s="157"/>
      <c r="BJB23" s="157"/>
      <c r="BJC23" s="157"/>
      <c r="BJD23" s="157"/>
      <c r="BJE23" s="157"/>
      <c r="BJF23" s="157"/>
      <c r="BJG23" s="157"/>
      <c r="BJH23" s="157"/>
      <c r="BJI23" s="157"/>
      <c r="BJJ23" s="157"/>
      <c r="BJK23" s="157"/>
      <c r="BJL23" s="157"/>
      <c r="BJM23" s="157"/>
      <c r="BJN23" s="157"/>
      <c r="BJO23" s="157"/>
      <c r="BJP23" s="157"/>
      <c r="BJQ23" s="157"/>
      <c r="BJR23" s="157"/>
      <c r="BJS23" s="157"/>
      <c r="BJT23" s="157"/>
      <c r="BJU23" s="157"/>
      <c r="BJV23" s="157"/>
      <c r="BJW23" s="157"/>
      <c r="BJX23" s="157"/>
      <c r="BJY23" s="157"/>
      <c r="BJZ23" s="157"/>
      <c r="BKA23" s="157"/>
      <c r="BKB23" s="157"/>
      <c r="BKC23" s="157"/>
      <c r="BKD23" s="157"/>
      <c r="BKE23" s="157"/>
      <c r="BKF23" s="157"/>
      <c r="BKG23" s="157"/>
      <c r="BKH23" s="157"/>
      <c r="BKI23" s="157"/>
      <c r="BKJ23" s="157"/>
      <c r="BKK23" s="157"/>
      <c r="BKL23" s="157"/>
      <c r="BKM23" s="157"/>
      <c r="BKN23" s="157"/>
      <c r="BKO23" s="157"/>
      <c r="BKP23" s="157"/>
      <c r="BKQ23" s="157"/>
      <c r="BKR23" s="157"/>
      <c r="BKS23" s="157"/>
      <c r="BKT23" s="157"/>
      <c r="BKU23" s="157"/>
      <c r="BKV23" s="157"/>
      <c r="BKW23" s="157"/>
      <c r="BKX23" s="157"/>
      <c r="BKY23" s="157"/>
      <c r="BKZ23" s="157"/>
      <c r="BLA23" s="157"/>
      <c r="BLB23" s="157"/>
      <c r="BLC23" s="157"/>
      <c r="BLD23" s="157"/>
      <c r="BLE23" s="157"/>
      <c r="BLF23" s="157"/>
      <c r="BLG23" s="157"/>
      <c r="BLH23" s="157"/>
      <c r="BLI23" s="157"/>
      <c r="BLJ23" s="157"/>
      <c r="BLK23" s="157"/>
      <c r="BLL23" s="157"/>
      <c r="BLM23" s="157"/>
      <c r="BLN23" s="157"/>
      <c r="BLO23" s="157"/>
      <c r="BLP23" s="157"/>
      <c r="BLQ23" s="157"/>
      <c r="BLR23" s="157"/>
      <c r="BLS23" s="157"/>
      <c r="BLT23" s="157"/>
      <c r="BLU23" s="157"/>
      <c r="BLV23" s="157"/>
      <c r="BLW23" s="157"/>
      <c r="BLX23" s="157"/>
      <c r="BLY23" s="157"/>
      <c r="BLZ23" s="157"/>
      <c r="BMA23" s="157"/>
      <c r="BMB23" s="157"/>
      <c r="BMC23" s="157"/>
      <c r="BMD23" s="157"/>
      <c r="BME23" s="157"/>
      <c r="BMF23" s="157"/>
      <c r="BMG23" s="157"/>
      <c r="BMH23" s="157"/>
      <c r="BMI23" s="157"/>
      <c r="BMJ23" s="157"/>
      <c r="BMK23" s="157"/>
      <c r="BML23" s="157"/>
      <c r="BMM23" s="157"/>
      <c r="BMN23" s="157"/>
      <c r="BMO23" s="157"/>
      <c r="BMP23" s="157"/>
      <c r="BMQ23" s="157"/>
      <c r="BMR23" s="157"/>
      <c r="BMS23" s="157"/>
      <c r="BMT23" s="157"/>
      <c r="BMU23" s="157"/>
      <c r="BMV23" s="157"/>
      <c r="BMW23" s="157"/>
      <c r="BMX23" s="157"/>
      <c r="BMY23" s="157"/>
      <c r="BMZ23" s="157"/>
      <c r="BNA23" s="157"/>
      <c r="BNB23" s="157"/>
      <c r="BNC23" s="157"/>
      <c r="BND23" s="157"/>
      <c r="BNE23" s="157"/>
      <c r="BNF23" s="157"/>
      <c r="BNG23" s="157"/>
      <c r="BNH23" s="157"/>
      <c r="BNI23" s="157"/>
      <c r="BNJ23" s="157"/>
      <c r="BNK23" s="157"/>
      <c r="BNL23" s="157"/>
      <c r="BNM23" s="157"/>
      <c r="BNN23" s="157"/>
      <c r="BNO23" s="157"/>
      <c r="BNP23" s="157"/>
      <c r="BNQ23" s="157"/>
      <c r="BNR23" s="157"/>
      <c r="BNS23" s="157"/>
      <c r="BNT23" s="157"/>
      <c r="BNU23" s="157"/>
      <c r="BNV23" s="157"/>
      <c r="BNW23" s="157"/>
      <c r="BNX23" s="157"/>
      <c r="BNY23" s="157"/>
      <c r="BNZ23" s="157"/>
      <c r="BOA23" s="157"/>
      <c r="BOB23" s="157"/>
      <c r="BOC23" s="157"/>
      <c r="BOD23" s="157"/>
      <c r="BOE23" s="157"/>
      <c r="BOF23" s="157"/>
      <c r="BOG23" s="157"/>
      <c r="BOH23" s="157"/>
      <c r="BOI23" s="157"/>
      <c r="BOJ23" s="157"/>
      <c r="BOK23" s="157"/>
      <c r="BOL23" s="157"/>
      <c r="BOM23" s="157"/>
      <c r="BON23" s="157"/>
      <c r="BOO23" s="157"/>
      <c r="BOP23" s="157"/>
      <c r="BOQ23" s="157"/>
      <c r="BOR23" s="157"/>
      <c r="BOS23" s="157"/>
      <c r="BOT23" s="157"/>
      <c r="BOU23" s="157"/>
      <c r="BOV23" s="157"/>
      <c r="BOW23" s="157"/>
      <c r="BOX23" s="157"/>
      <c r="BOY23" s="157"/>
      <c r="BOZ23" s="157"/>
      <c r="BPA23" s="157"/>
      <c r="BPB23" s="157"/>
      <c r="BPC23" s="157"/>
      <c r="BPD23" s="157"/>
      <c r="BPE23" s="157"/>
      <c r="BPF23" s="157"/>
      <c r="BPG23" s="157"/>
      <c r="BPH23" s="157"/>
      <c r="BPI23" s="157"/>
      <c r="BPJ23" s="157"/>
      <c r="BPK23" s="157"/>
      <c r="BPL23" s="157"/>
      <c r="BPM23" s="157"/>
      <c r="BPN23" s="157"/>
      <c r="BPO23" s="157"/>
      <c r="BPP23" s="157"/>
      <c r="BPQ23" s="157"/>
      <c r="BPR23" s="157"/>
      <c r="BPS23" s="157"/>
      <c r="BPT23" s="157"/>
      <c r="BPU23" s="157"/>
      <c r="BPV23" s="157"/>
      <c r="BPW23" s="157"/>
      <c r="BPX23" s="157"/>
      <c r="BPY23" s="157"/>
      <c r="BPZ23" s="157"/>
      <c r="BQA23" s="157"/>
      <c r="BQB23" s="157"/>
      <c r="BQC23" s="157"/>
      <c r="BQD23" s="157"/>
      <c r="BQE23" s="157"/>
      <c r="BQF23" s="157"/>
      <c r="BQG23" s="157"/>
      <c r="BQH23" s="157"/>
      <c r="BQI23" s="157"/>
      <c r="BQJ23" s="157"/>
      <c r="BQK23" s="157"/>
      <c r="BQL23" s="157"/>
      <c r="BQM23" s="157"/>
      <c r="BQN23" s="157"/>
      <c r="BQO23" s="157"/>
      <c r="BQP23" s="157"/>
      <c r="BQQ23" s="157"/>
      <c r="BQR23" s="157"/>
      <c r="BQS23" s="157"/>
      <c r="BQT23" s="157"/>
      <c r="BQU23" s="157"/>
      <c r="BQV23" s="157"/>
      <c r="BQW23" s="157"/>
      <c r="BQX23" s="157"/>
      <c r="BQY23" s="157"/>
      <c r="BQZ23" s="157"/>
      <c r="BRA23" s="157"/>
      <c r="BRB23" s="157"/>
      <c r="BRC23" s="157"/>
      <c r="BRD23" s="157"/>
      <c r="BRE23" s="157"/>
      <c r="BRF23" s="157"/>
      <c r="BRG23" s="157"/>
      <c r="BRH23" s="157"/>
      <c r="BRI23" s="157"/>
      <c r="BRJ23" s="157"/>
      <c r="BRK23" s="157"/>
      <c r="BRL23" s="157"/>
      <c r="BRM23" s="157"/>
      <c r="BRN23" s="157"/>
      <c r="BRO23" s="157"/>
      <c r="BRP23" s="157"/>
      <c r="BRQ23" s="157"/>
      <c r="BRR23" s="157"/>
      <c r="BRS23" s="157"/>
      <c r="BRT23" s="157"/>
      <c r="BRU23" s="157"/>
      <c r="BRV23" s="157"/>
      <c r="BRW23" s="157"/>
      <c r="BRX23" s="157"/>
      <c r="BRY23" s="157"/>
      <c r="BRZ23" s="157"/>
      <c r="BSA23" s="157"/>
      <c r="BSB23" s="157"/>
      <c r="BSC23" s="157"/>
      <c r="BSD23" s="157"/>
      <c r="BSE23" s="157"/>
      <c r="BSF23" s="157"/>
      <c r="BSG23" s="157"/>
      <c r="BSH23" s="157"/>
      <c r="BSI23" s="157"/>
      <c r="BSJ23" s="157"/>
      <c r="BSK23" s="157"/>
      <c r="BSL23" s="157"/>
      <c r="BSM23" s="157"/>
      <c r="BSN23" s="157"/>
      <c r="BSO23" s="157"/>
      <c r="BSP23" s="157"/>
      <c r="BSQ23" s="157"/>
      <c r="BSR23" s="157"/>
      <c r="BSS23" s="157"/>
      <c r="BST23" s="157"/>
      <c r="BSU23" s="157"/>
      <c r="BSV23" s="157"/>
      <c r="BSW23" s="157"/>
      <c r="BSX23" s="157"/>
      <c r="BSY23" s="157"/>
      <c r="BSZ23" s="157"/>
      <c r="BTA23" s="157"/>
      <c r="BTB23" s="157"/>
      <c r="BTC23" s="157"/>
      <c r="BTD23" s="157"/>
      <c r="BTE23" s="157"/>
      <c r="BTF23" s="157"/>
      <c r="BTG23" s="157"/>
      <c r="BTH23" s="157"/>
      <c r="BTI23" s="157"/>
      <c r="BTJ23" s="157"/>
      <c r="BTK23" s="157"/>
      <c r="BTL23" s="157"/>
      <c r="BTM23" s="157"/>
      <c r="BTN23" s="157"/>
      <c r="BTO23" s="157"/>
      <c r="BTP23" s="157"/>
      <c r="BTQ23" s="157"/>
      <c r="BTR23" s="157"/>
      <c r="BTS23" s="157"/>
      <c r="BTT23" s="157"/>
      <c r="BTU23" s="157"/>
      <c r="BTV23" s="157"/>
      <c r="BTW23" s="157"/>
      <c r="BTX23" s="157"/>
      <c r="BTY23" s="157"/>
      <c r="BTZ23" s="157"/>
      <c r="BUA23" s="157"/>
      <c r="BUB23" s="157"/>
      <c r="BUC23" s="157"/>
      <c r="BUD23" s="157"/>
      <c r="BUE23" s="157"/>
      <c r="BUF23" s="157"/>
      <c r="BUG23" s="157"/>
      <c r="BUH23" s="157"/>
      <c r="BUI23" s="157"/>
      <c r="BUJ23" s="157"/>
      <c r="BUK23" s="157"/>
      <c r="BUL23" s="157"/>
      <c r="BUM23" s="157"/>
      <c r="BUN23" s="157"/>
      <c r="BUO23" s="157"/>
      <c r="BUP23" s="157"/>
      <c r="BUQ23" s="157"/>
      <c r="BUR23" s="157"/>
      <c r="BUS23" s="157"/>
      <c r="BUT23" s="157"/>
      <c r="BUU23" s="157"/>
      <c r="BUV23" s="157"/>
      <c r="BUW23" s="157"/>
      <c r="BUX23" s="157"/>
      <c r="BUY23" s="157"/>
      <c r="BUZ23" s="157"/>
      <c r="BVA23" s="157"/>
      <c r="BVB23" s="157"/>
      <c r="BVC23" s="157"/>
      <c r="BVD23" s="157"/>
      <c r="BVE23" s="157"/>
      <c r="BVF23" s="157"/>
      <c r="BVG23" s="157"/>
      <c r="BVH23" s="157"/>
      <c r="BVI23" s="157"/>
      <c r="BVJ23" s="157"/>
      <c r="BVK23" s="157"/>
      <c r="BVL23" s="157"/>
      <c r="BVM23" s="157"/>
      <c r="BVN23" s="157"/>
      <c r="BVO23" s="157"/>
      <c r="BVP23" s="157"/>
      <c r="BVQ23" s="157"/>
      <c r="BVR23" s="157"/>
      <c r="BVS23" s="157"/>
      <c r="BVT23" s="157"/>
      <c r="BVU23" s="157"/>
      <c r="BVV23" s="157"/>
      <c r="BVW23" s="157"/>
      <c r="BVX23" s="157"/>
      <c r="BVY23" s="157"/>
      <c r="BVZ23" s="157"/>
      <c r="BWA23" s="157"/>
      <c r="BWB23" s="157"/>
      <c r="BWC23" s="157"/>
      <c r="BWD23" s="157"/>
      <c r="BWE23" s="157"/>
      <c r="BWF23" s="157"/>
      <c r="BWG23" s="157"/>
      <c r="BWH23" s="157"/>
      <c r="BWI23" s="157"/>
      <c r="BWJ23" s="157"/>
      <c r="BWK23" s="157"/>
      <c r="BWL23" s="157"/>
      <c r="BWM23" s="157"/>
      <c r="BWN23" s="157"/>
      <c r="BWO23" s="157"/>
      <c r="BWP23" s="157"/>
      <c r="BWQ23" s="157"/>
      <c r="BWR23" s="157"/>
      <c r="BWS23" s="157"/>
      <c r="BWT23" s="157"/>
      <c r="BWU23" s="157"/>
      <c r="BWV23" s="157"/>
      <c r="BWW23" s="157"/>
      <c r="BWX23" s="157"/>
      <c r="BWY23" s="157"/>
      <c r="BWZ23" s="157"/>
      <c r="BXA23" s="157"/>
      <c r="BXB23" s="157"/>
      <c r="BXC23" s="157"/>
      <c r="BXD23" s="157"/>
      <c r="BXE23" s="157"/>
      <c r="BXF23" s="157"/>
      <c r="BXG23" s="157"/>
      <c r="BXH23" s="157"/>
      <c r="BXI23" s="157"/>
      <c r="BXJ23" s="157"/>
      <c r="BXK23" s="157"/>
      <c r="BXL23" s="157"/>
      <c r="BXM23" s="157"/>
      <c r="BXN23" s="157"/>
      <c r="BXO23" s="157"/>
      <c r="BXP23" s="157"/>
      <c r="BXQ23" s="157"/>
      <c r="BXR23" s="157"/>
      <c r="BXS23" s="157"/>
      <c r="BXT23" s="157"/>
      <c r="BXU23" s="157"/>
      <c r="BXV23" s="157"/>
      <c r="BXW23" s="157"/>
      <c r="BXX23" s="157"/>
      <c r="BXY23" s="157"/>
      <c r="BXZ23" s="157"/>
      <c r="BYA23" s="157"/>
      <c r="BYB23" s="157"/>
      <c r="BYC23" s="157"/>
      <c r="BYD23" s="157"/>
      <c r="BYE23" s="157"/>
      <c r="BYF23" s="157"/>
      <c r="BYG23" s="157"/>
      <c r="BYH23" s="157"/>
      <c r="BYI23" s="157"/>
      <c r="BYJ23" s="157"/>
      <c r="BYK23" s="157"/>
      <c r="BYL23" s="157"/>
      <c r="BYM23" s="157"/>
      <c r="BYN23" s="157"/>
      <c r="BYO23" s="157"/>
      <c r="BYP23" s="157"/>
      <c r="BYQ23" s="157"/>
      <c r="BYR23" s="157"/>
      <c r="BYS23" s="157"/>
      <c r="BYT23" s="157"/>
      <c r="BYU23" s="157"/>
      <c r="BYV23" s="157"/>
      <c r="BYW23" s="157"/>
      <c r="BYX23" s="157"/>
      <c r="BYY23" s="157"/>
      <c r="BYZ23" s="157"/>
      <c r="BZA23" s="157"/>
      <c r="BZB23" s="157"/>
      <c r="BZC23" s="157"/>
      <c r="BZD23" s="157"/>
      <c r="BZE23" s="157"/>
      <c r="BZF23" s="157"/>
      <c r="BZG23" s="157"/>
      <c r="BZH23" s="157"/>
      <c r="BZI23" s="157"/>
      <c r="BZJ23" s="157"/>
      <c r="BZK23" s="157"/>
      <c r="BZL23" s="157"/>
      <c r="BZM23" s="157"/>
      <c r="BZN23" s="157"/>
      <c r="BZO23" s="157"/>
      <c r="BZP23" s="157"/>
      <c r="BZQ23" s="157"/>
      <c r="BZR23" s="157"/>
      <c r="BZS23" s="157"/>
      <c r="BZT23" s="157"/>
      <c r="BZU23" s="157"/>
      <c r="BZV23" s="157"/>
      <c r="BZW23" s="157"/>
      <c r="BZX23" s="157"/>
      <c r="BZY23" s="157"/>
      <c r="BZZ23" s="157"/>
      <c r="CAA23" s="157"/>
      <c r="CAB23" s="157"/>
      <c r="CAC23" s="157"/>
      <c r="CAD23" s="157"/>
      <c r="CAE23" s="157"/>
      <c r="CAF23" s="157"/>
      <c r="CAG23" s="157"/>
      <c r="CAH23" s="157"/>
      <c r="CAI23" s="157"/>
      <c r="CAJ23" s="157"/>
      <c r="CAK23" s="157"/>
      <c r="CAL23" s="157"/>
      <c r="CAM23" s="157"/>
      <c r="CAN23" s="157"/>
      <c r="CAO23" s="157"/>
      <c r="CAP23" s="157"/>
      <c r="CAQ23" s="157"/>
      <c r="CAR23" s="157"/>
      <c r="CAS23" s="157"/>
      <c r="CAT23" s="157"/>
      <c r="CAU23" s="157"/>
      <c r="CAV23" s="157"/>
      <c r="CAW23" s="157"/>
      <c r="CAX23" s="157"/>
      <c r="CAY23" s="157"/>
      <c r="CAZ23" s="157"/>
      <c r="CBA23" s="157"/>
      <c r="CBB23" s="157"/>
      <c r="CBC23" s="157"/>
      <c r="CBD23" s="157"/>
      <c r="CBE23" s="157"/>
      <c r="CBF23" s="157"/>
      <c r="CBG23" s="157"/>
      <c r="CBH23" s="157"/>
      <c r="CBI23" s="157"/>
      <c r="CBJ23" s="157"/>
      <c r="CBK23" s="157"/>
      <c r="CBL23" s="157"/>
      <c r="CBM23" s="157"/>
      <c r="CBN23" s="157"/>
      <c r="CBO23" s="157"/>
      <c r="CBP23" s="157"/>
      <c r="CBQ23" s="157"/>
      <c r="CBR23" s="157"/>
      <c r="CBS23" s="157"/>
      <c r="CBT23" s="157"/>
      <c r="CBU23" s="157"/>
      <c r="CBV23" s="157"/>
      <c r="CBW23" s="157"/>
      <c r="CBX23" s="157"/>
      <c r="CBY23" s="157"/>
      <c r="CBZ23" s="157"/>
      <c r="CCA23" s="157"/>
      <c r="CCB23" s="157"/>
      <c r="CCC23" s="157"/>
      <c r="CCD23" s="157"/>
      <c r="CCE23" s="157"/>
      <c r="CCF23" s="157"/>
      <c r="CCG23" s="157"/>
      <c r="CCH23" s="157"/>
      <c r="CCI23" s="157"/>
      <c r="CCJ23" s="157"/>
      <c r="CCK23" s="157"/>
      <c r="CCL23" s="157"/>
      <c r="CCM23" s="157"/>
      <c r="CCN23" s="157"/>
      <c r="CCO23" s="157"/>
      <c r="CCP23" s="157"/>
      <c r="CCQ23" s="157"/>
      <c r="CCR23" s="157"/>
      <c r="CCS23" s="157"/>
      <c r="CCT23" s="157"/>
      <c r="CCU23" s="157"/>
      <c r="CCV23" s="157"/>
      <c r="CCW23" s="157"/>
      <c r="CCX23" s="157"/>
      <c r="CCY23" s="157"/>
      <c r="CCZ23" s="157"/>
      <c r="CDA23" s="157"/>
      <c r="CDB23" s="157"/>
      <c r="CDC23" s="157"/>
      <c r="CDD23" s="157"/>
      <c r="CDE23" s="157"/>
      <c r="CDF23" s="157"/>
      <c r="CDG23" s="157"/>
      <c r="CDH23" s="157"/>
      <c r="CDI23" s="157"/>
      <c r="CDJ23" s="157"/>
      <c r="CDK23" s="157"/>
      <c r="CDL23" s="157"/>
      <c r="CDM23" s="157"/>
      <c r="CDN23" s="157"/>
      <c r="CDO23" s="157"/>
      <c r="CDP23" s="157"/>
      <c r="CDQ23" s="157"/>
      <c r="CDR23" s="157"/>
      <c r="CDS23" s="157"/>
      <c r="CDT23" s="157"/>
      <c r="CDU23" s="157"/>
      <c r="CDV23" s="157"/>
      <c r="CDW23" s="157"/>
      <c r="CDX23" s="157"/>
      <c r="CDY23" s="157"/>
      <c r="CDZ23" s="157"/>
      <c r="CEA23" s="157"/>
      <c r="CEB23" s="157"/>
      <c r="CEC23" s="157"/>
      <c r="CED23" s="157"/>
      <c r="CEE23" s="157"/>
      <c r="CEF23" s="157"/>
      <c r="CEG23" s="157"/>
      <c r="CEH23" s="157"/>
      <c r="CEI23" s="157"/>
      <c r="CEJ23" s="157"/>
      <c r="CEK23" s="157"/>
      <c r="CEL23" s="157"/>
      <c r="CEM23" s="157"/>
      <c r="CEN23" s="157"/>
      <c r="CEO23" s="157"/>
      <c r="CEP23" s="157"/>
      <c r="CEQ23" s="157"/>
      <c r="CER23" s="157"/>
      <c r="CES23" s="157"/>
      <c r="CET23" s="157"/>
      <c r="CEU23" s="157"/>
      <c r="CEV23" s="157"/>
      <c r="CEW23" s="157"/>
      <c r="CEX23" s="157"/>
      <c r="CEY23" s="157"/>
      <c r="CEZ23" s="157"/>
      <c r="CFA23" s="157"/>
      <c r="CFB23" s="157"/>
      <c r="CFC23" s="157"/>
      <c r="CFD23" s="157"/>
      <c r="CFE23" s="157"/>
      <c r="CFF23" s="157"/>
      <c r="CFG23" s="157"/>
      <c r="CFH23" s="157"/>
      <c r="CFI23" s="157"/>
      <c r="CFJ23" s="157"/>
      <c r="CFK23" s="157"/>
      <c r="CFL23" s="157"/>
      <c r="CFM23" s="157"/>
      <c r="CFN23" s="157"/>
      <c r="CFO23" s="157"/>
      <c r="CFP23" s="157"/>
      <c r="CFQ23" s="157"/>
      <c r="CFR23" s="157"/>
      <c r="CFS23" s="157"/>
      <c r="CFT23" s="157"/>
      <c r="CFU23" s="157"/>
      <c r="CFV23" s="157"/>
      <c r="CFW23" s="157"/>
      <c r="CFX23" s="157"/>
      <c r="CFY23" s="157"/>
      <c r="CFZ23" s="157"/>
      <c r="CGA23" s="157"/>
      <c r="CGB23" s="157"/>
      <c r="CGC23" s="157"/>
      <c r="CGD23" s="157"/>
      <c r="CGE23" s="157"/>
      <c r="CGF23" s="157"/>
      <c r="CGG23" s="157"/>
      <c r="CGH23" s="157"/>
      <c r="CGI23" s="157"/>
      <c r="CGJ23" s="157"/>
      <c r="CGK23" s="157"/>
      <c r="CGL23" s="157"/>
      <c r="CGM23" s="157"/>
      <c r="CGN23" s="157"/>
      <c r="CGO23" s="157"/>
      <c r="CGP23" s="157"/>
      <c r="CGQ23" s="157"/>
      <c r="CGR23" s="157"/>
      <c r="CGS23" s="157"/>
      <c r="CGT23" s="157"/>
      <c r="CGU23" s="157"/>
      <c r="CGV23" s="157"/>
      <c r="CGW23" s="157"/>
      <c r="CGX23" s="157"/>
      <c r="CGY23" s="157"/>
      <c r="CGZ23" s="157"/>
      <c r="CHA23" s="157"/>
      <c r="CHB23" s="157"/>
      <c r="CHC23" s="157"/>
      <c r="CHD23" s="157"/>
      <c r="CHE23" s="157"/>
      <c r="CHF23" s="157"/>
      <c r="CHG23" s="157"/>
      <c r="CHH23" s="157"/>
      <c r="CHI23" s="157"/>
      <c r="CHJ23" s="157"/>
      <c r="CHK23" s="157"/>
      <c r="CHL23" s="157"/>
      <c r="CHM23" s="157"/>
      <c r="CHN23" s="157"/>
      <c r="CHO23" s="157"/>
      <c r="CHP23" s="157"/>
      <c r="CHQ23" s="157"/>
      <c r="CHR23" s="157"/>
      <c r="CHS23" s="157"/>
      <c r="CHT23" s="157"/>
      <c r="CHU23" s="157"/>
      <c r="CHV23" s="157"/>
      <c r="CHW23" s="157"/>
      <c r="CHX23" s="157"/>
      <c r="CHY23" s="157"/>
      <c r="CHZ23" s="157"/>
      <c r="CIA23" s="157"/>
      <c r="CIB23" s="157"/>
      <c r="CIC23" s="157"/>
      <c r="CID23" s="157"/>
      <c r="CIE23" s="157"/>
      <c r="CIF23" s="157"/>
      <c r="CIG23" s="157"/>
      <c r="CIH23" s="157"/>
      <c r="CII23" s="157"/>
      <c r="CIJ23" s="157"/>
      <c r="CIK23" s="157"/>
      <c r="CIL23" s="157"/>
      <c r="CIM23" s="157"/>
      <c r="CIN23" s="157"/>
      <c r="CIO23" s="157"/>
      <c r="CIP23" s="157"/>
      <c r="CIQ23" s="157"/>
      <c r="CIR23" s="157"/>
      <c r="CIS23" s="157"/>
      <c r="CIT23" s="157"/>
      <c r="CIU23" s="157"/>
      <c r="CIV23" s="157"/>
      <c r="CIW23" s="157"/>
      <c r="CIX23" s="157"/>
      <c r="CIY23" s="157"/>
      <c r="CIZ23" s="157"/>
      <c r="CJA23" s="157"/>
      <c r="CJB23" s="157"/>
      <c r="CJC23" s="157"/>
      <c r="CJD23" s="157"/>
      <c r="CJE23" s="157"/>
      <c r="CJF23" s="157"/>
      <c r="CJG23" s="157"/>
      <c r="CJH23" s="157"/>
      <c r="CJI23" s="157"/>
      <c r="CJJ23" s="157"/>
      <c r="CJK23" s="157"/>
      <c r="CJL23" s="157"/>
      <c r="CJM23" s="157"/>
      <c r="CJN23" s="157"/>
      <c r="CJO23" s="157"/>
      <c r="CJP23" s="157"/>
      <c r="CJQ23" s="157"/>
      <c r="CJR23" s="157"/>
      <c r="CJS23" s="157"/>
      <c r="CJT23" s="157"/>
      <c r="CJU23" s="157"/>
      <c r="CJV23" s="157"/>
      <c r="CJW23" s="157"/>
      <c r="CJX23" s="157"/>
      <c r="CJY23" s="157"/>
      <c r="CJZ23" s="157"/>
      <c r="CKA23" s="157"/>
      <c r="CKB23" s="157"/>
      <c r="CKC23" s="157"/>
      <c r="CKD23" s="157"/>
      <c r="CKE23" s="157"/>
      <c r="CKF23" s="157"/>
      <c r="CKG23" s="157"/>
      <c r="CKH23" s="157"/>
      <c r="CKI23" s="157"/>
      <c r="CKJ23" s="157"/>
      <c r="CKK23" s="157"/>
      <c r="CKL23" s="157"/>
      <c r="CKM23" s="157"/>
      <c r="CKN23" s="157"/>
      <c r="CKO23" s="157"/>
      <c r="CKP23" s="157"/>
      <c r="CKQ23" s="157"/>
      <c r="CKR23" s="157"/>
      <c r="CKS23" s="157"/>
      <c r="CKT23" s="157"/>
      <c r="CKU23" s="157"/>
      <c r="CKV23" s="157"/>
      <c r="CKW23" s="157"/>
      <c r="CKX23" s="157"/>
      <c r="CKY23" s="157"/>
      <c r="CKZ23" s="157"/>
      <c r="CLA23" s="157"/>
      <c r="CLB23" s="157"/>
      <c r="CLC23" s="157"/>
      <c r="CLD23" s="157"/>
      <c r="CLE23" s="157"/>
      <c r="CLF23" s="157"/>
      <c r="CLG23" s="157"/>
      <c r="CLH23" s="157"/>
      <c r="CLI23" s="157"/>
      <c r="CLJ23" s="157"/>
      <c r="CLK23" s="157"/>
      <c r="CLL23" s="157"/>
      <c r="CLM23" s="157"/>
      <c r="CLN23" s="157"/>
      <c r="CLO23" s="157"/>
      <c r="CLP23" s="157"/>
      <c r="CLQ23" s="157"/>
      <c r="CLR23" s="157"/>
      <c r="CLS23" s="157"/>
      <c r="CLT23" s="157"/>
      <c r="CLU23" s="157"/>
      <c r="CLV23" s="157"/>
      <c r="CLW23" s="157"/>
      <c r="CLX23" s="157"/>
      <c r="CLY23" s="157"/>
      <c r="CLZ23" s="157"/>
      <c r="CMA23" s="157"/>
      <c r="CMB23" s="157"/>
      <c r="CMC23" s="157"/>
      <c r="CMD23" s="157"/>
      <c r="CME23" s="157"/>
      <c r="CMF23" s="157"/>
      <c r="CMG23" s="157"/>
      <c r="CMH23" s="157"/>
      <c r="CMI23" s="157"/>
      <c r="CMJ23" s="157"/>
      <c r="CMK23" s="157"/>
      <c r="CML23" s="157"/>
      <c r="CMM23" s="157"/>
      <c r="CMN23" s="157"/>
      <c r="CMO23" s="157"/>
      <c r="CMP23" s="157"/>
      <c r="CMQ23" s="157"/>
      <c r="CMR23" s="157"/>
      <c r="CMS23" s="157"/>
      <c r="CMT23" s="157"/>
      <c r="CMU23" s="157"/>
      <c r="CMV23" s="157"/>
      <c r="CMW23" s="157"/>
      <c r="CMX23" s="157"/>
      <c r="CMY23" s="157"/>
      <c r="CMZ23" s="157"/>
      <c r="CNA23" s="157"/>
      <c r="CNB23" s="157"/>
      <c r="CNC23" s="157"/>
      <c r="CND23" s="157"/>
      <c r="CNE23" s="157"/>
      <c r="CNF23" s="157"/>
      <c r="CNG23" s="157"/>
      <c r="CNH23" s="157"/>
      <c r="CNI23" s="157"/>
      <c r="CNJ23" s="157"/>
      <c r="CNK23" s="157"/>
      <c r="CNL23" s="157"/>
      <c r="CNM23" s="157"/>
      <c r="CNN23" s="157"/>
      <c r="CNO23" s="157"/>
      <c r="CNP23" s="157"/>
      <c r="CNQ23" s="157"/>
      <c r="CNR23" s="157"/>
      <c r="CNS23" s="157"/>
      <c r="CNT23" s="157"/>
      <c r="CNU23" s="157"/>
      <c r="CNV23" s="157"/>
      <c r="CNW23" s="157"/>
      <c r="CNX23" s="157"/>
      <c r="CNY23" s="157"/>
      <c r="CNZ23" s="157"/>
      <c r="COA23" s="157"/>
      <c r="COB23" s="157"/>
      <c r="COC23" s="157"/>
      <c r="COD23" s="157"/>
      <c r="COE23" s="157"/>
      <c r="COF23" s="157"/>
      <c r="COG23" s="157"/>
      <c r="COH23" s="157"/>
      <c r="COI23" s="157"/>
      <c r="COJ23" s="157"/>
      <c r="COK23" s="157"/>
      <c r="COL23" s="157"/>
      <c r="COM23" s="157"/>
      <c r="CON23" s="157"/>
      <c r="COO23" s="157"/>
      <c r="COP23" s="157"/>
      <c r="COQ23" s="157"/>
      <c r="COR23" s="157"/>
      <c r="COS23" s="157"/>
      <c r="COT23" s="157"/>
      <c r="COU23" s="157"/>
      <c r="COV23" s="157"/>
      <c r="COW23" s="157"/>
      <c r="COX23" s="157"/>
      <c r="COY23" s="157"/>
      <c r="COZ23" s="157"/>
      <c r="CPA23" s="157"/>
      <c r="CPB23" s="157"/>
      <c r="CPC23" s="157"/>
      <c r="CPD23" s="157"/>
      <c r="CPE23" s="157"/>
      <c r="CPF23" s="157"/>
      <c r="CPG23" s="157"/>
      <c r="CPH23" s="157"/>
      <c r="CPI23" s="157"/>
      <c r="CPJ23" s="157"/>
      <c r="CPK23" s="157"/>
      <c r="CPL23" s="157"/>
      <c r="CPM23" s="157"/>
      <c r="CPN23" s="157"/>
      <c r="CPO23" s="157"/>
      <c r="CPP23" s="157"/>
      <c r="CPQ23" s="157"/>
      <c r="CPR23" s="157"/>
      <c r="CPS23" s="157"/>
      <c r="CPT23" s="157"/>
      <c r="CPU23" s="157"/>
      <c r="CPV23" s="157"/>
      <c r="CPW23" s="157"/>
      <c r="CPX23" s="157"/>
      <c r="CPY23" s="157"/>
      <c r="CPZ23" s="157"/>
      <c r="CQA23" s="157"/>
      <c r="CQB23" s="157"/>
      <c r="CQC23" s="157"/>
      <c r="CQD23" s="157"/>
      <c r="CQE23" s="157"/>
      <c r="CQF23" s="157"/>
      <c r="CQG23" s="157"/>
      <c r="CQH23" s="157"/>
      <c r="CQI23" s="157"/>
      <c r="CQJ23" s="157"/>
      <c r="CQK23" s="157"/>
      <c r="CQL23" s="157"/>
      <c r="CQM23" s="157"/>
      <c r="CQN23" s="157"/>
      <c r="CQO23" s="157"/>
      <c r="CQP23" s="157"/>
      <c r="CQQ23" s="157"/>
      <c r="CQR23" s="157"/>
      <c r="CQS23" s="157"/>
      <c r="CQT23" s="157"/>
      <c r="CQU23" s="157"/>
      <c r="CQV23" s="157"/>
      <c r="CQW23" s="157"/>
      <c r="CQX23" s="157"/>
      <c r="CQY23" s="157"/>
      <c r="CQZ23" s="157"/>
      <c r="CRA23" s="157"/>
      <c r="CRB23" s="157"/>
      <c r="CRC23" s="157"/>
      <c r="CRD23" s="157"/>
      <c r="CRE23" s="157"/>
      <c r="CRF23" s="157"/>
      <c r="CRG23" s="157"/>
      <c r="CRH23" s="157"/>
      <c r="CRI23" s="157"/>
      <c r="CRJ23" s="157"/>
      <c r="CRK23" s="157"/>
      <c r="CRL23" s="157"/>
      <c r="CRM23" s="157"/>
      <c r="CRN23" s="157"/>
      <c r="CRO23" s="157"/>
      <c r="CRP23" s="157"/>
      <c r="CRQ23" s="157"/>
      <c r="CRR23" s="157"/>
      <c r="CRS23" s="157"/>
      <c r="CRT23" s="157"/>
      <c r="CRU23" s="157"/>
      <c r="CRV23" s="157"/>
      <c r="CRW23" s="157"/>
      <c r="CRX23" s="157"/>
      <c r="CRY23" s="157"/>
      <c r="CRZ23" s="157"/>
      <c r="CSA23" s="157"/>
      <c r="CSB23" s="157"/>
      <c r="CSC23" s="157"/>
      <c r="CSD23" s="157"/>
      <c r="CSE23" s="157"/>
      <c r="CSF23" s="157"/>
      <c r="CSG23" s="157"/>
      <c r="CSH23" s="157"/>
      <c r="CSI23" s="157"/>
      <c r="CSJ23" s="157"/>
      <c r="CSK23" s="157"/>
      <c r="CSL23" s="157"/>
      <c r="CSM23" s="157"/>
      <c r="CSN23" s="157"/>
      <c r="CSO23" s="157"/>
      <c r="CSP23" s="157"/>
      <c r="CSQ23" s="157"/>
      <c r="CSR23" s="157"/>
      <c r="CSS23" s="157"/>
      <c r="CST23" s="157"/>
      <c r="CSU23" s="157"/>
      <c r="CSV23" s="157"/>
      <c r="CSW23" s="157"/>
      <c r="CSX23" s="157"/>
      <c r="CSY23" s="157"/>
      <c r="CSZ23" s="157"/>
      <c r="CTA23" s="157"/>
      <c r="CTB23" s="157"/>
      <c r="CTC23" s="157"/>
      <c r="CTD23" s="157"/>
      <c r="CTE23" s="157"/>
      <c r="CTF23" s="157"/>
      <c r="CTG23" s="157"/>
      <c r="CTH23" s="157"/>
      <c r="CTI23" s="157"/>
      <c r="CTJ23" s="157"/>
      <c r="CTK23" s="157"/>
      <c r="CTL23" s="157"/>
      <c r="CTM23" s="157"/>
      <c r="CTN23" s="157"/>
      <c r="CTO23" s="157"/>
      <c r="CTP23" s="157"/>
      <c r="CTQ23" s="157"/>
      <c r="CTR23" s="157"/>
      <c r="CTS23" s="157"/>
      <c r="CTT23" s="157"/>
      <c r="CTU23" s="157"/>
      <c r="CTV23" s="157"/>
      <c r="CTW23" s="157"/>
      <c r="CTX23" s="157"/>
      <c r="CTY23" s="157"/>
      <c r="CTZ23" s="157"/>
      <c r="CUA23" s="157"/>
      <c r="CUB23" s="157"/>
      <c r="CUC23" s="157"/>
      <c r="CUD23" s="157"/>
      <c r="CUE23" s="157"/>
      <c r="CUF23" s="157"/>
      <c r="CUG23" s="157"/>
      <c r="CUH23" s="157"/>
      <c r="CUI23" s="157"/>
      <c r="CUJ23" s="157"/>
      <c r="CUK23" s="157"/>
      <c r="CUL23" s="157"/>
      <c r="CUM23" s="157"/>
      <c r="CUN23" s="157"/>
      <c r="CUO23" s="157"/>
      <c r="CUP23" s="157"/>
      <c r="CUQ23" s="157"/>
      <c r="CUR23" s="157"/>
      <c r="CUS23" s="157"/>
      <c r="CUT23" s="157"/>
      <c r="CUU23" s="157"/>
      <c r="CUV23" s="157"/>
      <c r="CUW23" s="157"/>
      <c r="CUX23" s="157"/>
      <c r="CUY23" s="157"/>
      <c r="CUZ23" s="157"/>
      <c r="CVA23" s="157"/>
      <c r="CVB23" s="157"/>
      <c r="CVC23" s="157"/>
      <c r="CVD23" s="157"/>
      <c r="CVE23" s="157"/>
      <c r="CVF23" s="157"/>
      <c r="CVG23" s="157"/>
      <c r="CVH23" s="157"/>
      <c r="CVI23" s="157"/>
      <c r="CVJ23" s="157"/>
      <c r="CVK23" s="157"/>
      <c r="CVL23" s="157"/>
      <c r="CVM23" s="157"/>
      <c r="CVN23" s="157"/>
      <c r="CVO23" s="157"/>
      <c r="CVP23" s="157"/>
      <c r="CVQ23" s="157"/>
      <c r="CVR23" s="157"/>
      <c r="CVS23" s="157"/>
      <c r="CVT23" s="157"/>
      <c r="CVU23" s="157"/>
      <c r="CVV23" s="157"/>
      <c r="CVW23" s="157"/>
      <c r="CVX23" s="157"/>
      <c r="CVY23" s="157"/>
      <c r="CVZ23" s="157"/>
      <c r="CWA23" s="157"/>
      <c r="CWB23" s="157"/>
      <c r="CWC23" s="157"/>
      <c r="CWD23" s="157"/>
      <c r="CWE23" s="157"/>
      <c r="CWF23" s="157"/>
      <c r="CWG23" s="157"/>
      <c r="CWH23" s="157"/>
      <c r="CWI23" s="157"/>
      <c r="CWJ23" s="157"/>
      <c r="CWK23" s="157"/>
      <c r="CWL23" s="157"/>
      <c r="CWM23" s="157"/>
      <c r="CWN23" s="157"/>
      <c r="CWO23" s="157"/>
      <c r="CWP23" s="157"/>
      <c r="CWQ23" s="157"/>
      <c r="CWR23" s="157"/>
      <c r="CWS23" s="157"/>
      <c r="CWT23" s="157"/>
      <c r="CWU23" s="157"/>
      <c r="CWV23" s="157"/>
      <c r="CWW23" s="157"/>
      <c r="CWX23" s="157"/>
      <c r="CWY23" s="157"/>
      <c r="CWZ23" s="157"/>
      <c r="CXA23" s="157"/>
      <c r="CXB23" s="157"/>
      <c r="CXC23" s="157"/>
      <c r="CXD23" s="157"/>
      <c r="CXE23" s="157"/>
      <c r="CXF23" s="157"/>
      <c r="CXG23" s="157"/>
      <c r="CXH23" s="157"/>
      <c r="CXI23" s="157"/>
      <c r="CXJ23" s="157"/>
      <c r="CXK23" s="157"/>
    </row>
    <row r="24" spans="1:2663" s="157" customFormat="1" ht="15.75" customHeight="1" x14ac:dyDescent="0.25">
      <c r="A24" s="156" t="s">
        <v>1162</v>
      </c>
      <c r="B24" s="158">
        <v>43227</v>
      </c>
      <c r="C24" s="394" t="s">
        <v>1073</v>
      </c>
      <c r="D24" s="343" t="s">
        <v>1098</v>
      </c>
      <c r="E24" s="417"/>
      <c r="F24" s="205">
        <v>10000</v>
      </c>
      <c r="G24" s="335">
        <f t="shared" si="0"/>
        <v>3278335</v>
      </c>
      <c r="H24" s="331" t="s">
        <v>164</v>
      </c>
    </row>
    <row r="25" spans="1:2663" s="159" customFormat="1" ht="15.75" customHeight="1" x14ac:dyDescent="0.25">
      <c r="A25" s="156" t="s">
        <v>1163</v>
      </c>
      <c r="B25" s="116">
        <v>43228</v>
      </c>
      <c r="C25" s="132" t="s">
        <v>41</v>
      </c>
      <c r="D25" s="131" t="s">
        <v>1105</v>
      </c>
      <c r="E25" s="160"/>
      <c r="F25" s="304">
        <v>1000</v>
      </c>
      <c r="G25" s="335">
        <f t="shared" si="0"/>
        <v>3277335</v>
      </c>
      <c r="H25" s="331" t="s">
        <v>164</v>
      </c>
    </row>
    <row r="26" spans="1:2663" s="126" customFormat="1" ht="15.75" customHeight="1" x14ac:dyDescent="0.25">
      <c r="A26" s="156" t="s">
        <v>1164</v>
      </c>
      <c r="B26" s="116">
        <v>43228</v>
      </c>
      <c r="C26" s="132" t="s">
        <v>1075</v>
      </c>
      <c r="D26" s="131" t="s">
        <v>1166</v>
      </c>
      <c r="E26" s="303"/>
      <c r="F26" s="305">
        <v>2400</v>
      </c>
      <c r="G26" s="335">
        <f t="shared" si="0"/>
        <v>3274935</v>
      </c>
      <c r="H26" s="331" t="s">
        <v>164</v>
      </c>
    </row>
    <row r="27" spans="1:2663" s="126" customFormat="1" ht="15.75" customHeight="1" x14ac:dyDescent="0.25">
      <c r="A27" s="156" t="s">
        <v>1165</v>
      </c>
      <c r="B27" s="116">
        <v>43228</v>
      </c>
      <c r="C27" s="132" t="s">
        <v>1075</v>
      </c>
      <c r="D27" s="131" t="s">
        <v>1096</v>
      </c>
      <c r="E27" s="160"/>
      <c r="F27" s="304">
        <v>3150</v>
      </c>
      <c r="G27" s="335">
        <f t="shared" si="0"/>
        <v>3271785</v>
      </c>
      <c r="H27" s="331" t="s">
        <v>164</v>
      </c>
    </row>
    <row r="28" spans="1:2663" s="126" customFormat="1" ht="15.75" customHeight="1" x14ac:dyDescent="0.25">
      <c r="A28" s="156" t="s">
        <v>1167</v>
      </c>
      <c r="B28" s="116">
        <v>43228</v>
      </c>
      <c r="C28" s="132" t="s">
        <v>39</v>
      </c>
      <c r="D28" s="131" t="s">
        <v>1097</v>
      </c>
      <c r="E28" s="160"/>
      <c r="F28" s="304">
        <v>24000</v>
      </c>
      <c r="G28" s="335">
        <f t="shared" si="0"/>
        <v>3247785</v>
      </c>
      <c r="H28" s="331" t="s">
        <v>164</v>
      </c>
    </row>
    <row r="29" spans="1:2663" s="126" customFormat="1" ht="15.75" customHeight="1" x14ac:dyDescent="0.25">
      <c r="A29" s="461" t="s">
        <v>1168</v>
      </c>
      <c r="B29" s="116">
        <v>43228</v>
      </c>
      <c r="C29" s="132" t="s">
        <v>39</v>
      </c>
      <c r="D29" s="131" t="s">
        <v>1103</v>
      </c>
      <c r="E29" s="160"/>
      <c r="F29" s="304">
        <v>6000</v>
      </c>
      <c r="G29" s="335">
        <f t="shared" si="0"/>
        <v>3241785</v>
      </c>
      <c r="H29" s="331" t="s">
        <v>164</v>
      </c>
    </row>
    <row r="30" spans="1:2663" s="126" customFormat="1" ht="15.75" customHeight="1" x14ac:dyDescent="0.25">
      <c r="A30" s="462"/>
      <c r="B30" s="116">
        <v>43228</v>
      </c>
      <c r="C30" s="132" t="s">
        <v>39</v>
      </c>
      <c r="D30" s="131" t="s">
        <v>929</v>
      </c>
      <c r="E30" s="160"/>
      <c r="F30" s="304">
        <v>15000</v>
      </c>
      <c r="G30" s="335">
        <f t="shared" si="0"/>
        <v>3226785</v>
      </c>
      <c r="H30" s="331" t="s">
        <v>164</v>
      </c>
    </row>
    <row r="31" spans="1:2663" s="126" customFormat="1" ht="15.75" customHeight="1" x14ac:dyDescent="0.25">
      <c r="A31" s="461" t="s">
        <v>1169</v>
      </c>
      <c r="B31" s="116">
        <v>43228</v>
      </c>
      <c r="C31" s="132" t="s">
        <v>166</v>
      </c>
      <c r="D31" s="131" t="s">
        <v>1107</v>
      </c>
      <c r="E31" s="160"/>
      <c r="F31" s="304">
        <v>3000</v>
      </c>
      <c r="G31" s="335">
        <f t="shared" si="0"/>
        <v>3223785</v>
      </c>
      <c r="H31" s="331" t="s">
        <v>164</v>
      </c>
    </row>
    <row r="32" spans="1:2663" s="126" customFormat="1" ht="15.75" customHeight="1" x14ac:dyDescent="0.25">
      <c r="A32" s="462"/>
      <c r="B32" s="116">
        <v>43228</v>
      </c>
      <c r="C32" s="132" t="s">
        <v>166</v>
      </c>
      <c r="D32" s="131" t="s">
        <v>929</v>
      </c>
      <c r="E32" s="160"/>
      <c r="F32" s="304">
        <v>15000</v>
      </c>
      <c r="G32" s="335">
        <f t="shared" si="0"/>
        <v>3208785</v>
      </c>
      <c r="H32" s="331"/>
    </row>
    <row r="33" spans="1:8" s="126" customFormat="1" ht="15.75" customHeight="1" x14ac:dyDescent="0.25">
      <c r="A33" s="156" t="s">
        <v>1170</v>
      </c>
      <c r="B33" s="116">
        <v>43228</v>
      </c>
      <c r="C33" s="132" t="s">
        <v>166</v>
      </c>
      <c r="D33" s="131" t="s">
        <v>1097</v>
      </c>
      <c r="E33" s="160"/>
      <c r="F33" s="304">
        <v>22000</v>
      </c>
      <c r="G33" s="335">
        <f t="shared" si="0"/>
        <v>3186785</v>
      </c>
      <c r="H33" s="331" t="s">
        <v>164</v>
      </c>
    </row>
    <row r="34" spans="1:8" s="126" customFormat="1" ht="15.75" x14ac:dyDescent="0.25">
      <c r="A34" s="156" t="s">
        <v>1171</v>
      </c>
      <c r="B34" s="116">
        <v>43228</v>
      </c>
      <c r="C34" s="132" t="s">
        <v>33</v>
      </c>
      <c r="D34" s="131" t="s">
        <v>1104</v>
      </c>
      <c r="E34" s="160"/>
      <c r="F34" s="304">
        <v>5000</v>
      </c>
      <c r="G34" s="335">
        <f t="shared" si="0"/>
        <v>3181785</v>
      </c>
      <c r="H34" s="331" t="s">
        <v>164</v>
      </c>
    </row>
    <row r="35" spans="1:8" s="159" customFormat="1" ht="15.75" x14ac:dyDescent="0.25">
      <c r="A35" s="156" t="s">
        <v>1172</v>
      </c>
      <c r="B35" s="116">
        <v>43228</v>
      </c>
      <c r="C35" s="131" t="s">
        <v>1075</v>
      </c>
      <c r="D35" s="131" t="s">
        <v>1099</v>
      </c>
      <c r="E35" s="160"/>
      <c r="F35" s="304">
        <v>5000</v>
      </c>
      <c r="G35" s="335">
        <f t="shared" si="0"/>
        <v>3176785</v>
      </c>
      <c r="H35" s="331" t="s">
        <v>164</v>
      </c>
    </row>
    <row r="36" spans="1:8" s="159" customFormat="1" ht="15.75" x14ac:dyDescent="0.25">
      <c r="A36" s="156" t="s">
        <v>1173</v>
      </c>
      <c r="B36" s="116">
        <v>43229</v>
      </c>
      <c r="C36" s="131" t="s">
        <v>1075</v>
      </c>
      <c r="D36" s="131" t="s">
        <v>1100</v>
      </c>
      <c r="E36" s="160"/>
      <c r="F36" s="304">
        <v>12000</v>
      </c>
      <c r="G36" s="335">
        <f t="shared" si="0"/>
        <v>3164785</v>
      </c>
      <c r="H36" s="331" t="s">
        <v>164</v>
      </c>
    </row>
    <row r="37" spans="1:8" s="159" customFormat="1" ht="15.75" x14ac:dyDescent="0.25">
      <c r="A37" s="156" t="s">
        <v>1174</v>
      </c>
      <c r="B37" s="116">
        <v>43234</v>
      </c>
      <c r="C37" s="131" t="s">
        <v>169</v>
      </c>
      <c r="D37" s="131" t="s">
        <v>1102</v>
      </c>
      <c r="E37" s="160"/>
      <c r="F37" s="304">
        <v>3000</v>
      </c>
      <c r="G37" s="335">
        <f t="shared" si="0"/>
        <v>3161785</v>
      </c>
      <c r="H37" s="331" t="s">
        <v>164</v>
      </c>
    </row>
    <row r="38" spans="1:8" s="159" customFormat="1" ht="15.75" x14ac:dyDescent="0.25">
      <c r="A38" s="156" t="s">
        <v>1335</v>
      </c>
      <c r="B38" s="116">
        <v>43234</v>
      </c>
      <c r="C38" s="131" t="s">
        <v>169</v>
      </c>
      <c r="D38" s="131" t="s">
        <v>1129</v>
      </c>
      <c r="E38" s="160">
        <v>600000</v>
      </c>
      <c r="F38" s="304"/>
      <c r="G38" s="335">
        <f t="shared" si="0"/>
        <v>3761785</v>
      </c>
      <c r="H38" s="331"/>
    </row>
    <row r="39" spans="1:8" s="159" customFormat="1" ht="15.75" x14ac:dyDescent="0.25">
      <c r="A39" s="156" t="s">
        <v>1175</v>
      </c>
      <c r="B39" s="116">
        <v>43235</v>
      </c>
      <c r="C39" s="131" t="s">
        <v>168</v>
      </c>
      <c r="D39" s="131" t="s">
        <v>1106</v>
      </c>
      <c r="E39" s="160"/>
      <c r="F39" s="304">
        <v>3000</v>
      </c>
      <c r="G39" s="335">
        <f t="shared" si="0"/>
        <v>3758785</v>
      </c>
      <c r="H39" s="331" t="s">
        <v>164</v>
      </c>
    </row>
    <row r="40" spans="1:8" s="159" customFormat="1" ht="15.75" x14ac:dyDescent="0.25">
      <c r="A40" s="156" t="s">
        <v>1176</v>
      </c>
      <c r="B40" s="116">
        <v>43235</v>
      </c>
      <c r="C40" s="132" t="s">
        <v>169</v>
      </c>
      <c r="D40" s="131" t="s">
        <v>1108</v>
      </c>
      <c r="E40" s="160"/>
      <c r="F40" s="304">
        <v>89000</v>
      </c>
      <c r="G40" s="335">
        <f t="shared" si="0"/>
        <v>3669785</v>
      </c>
      <c r="H40" s="331" t="s">
        <v>164</v>
      </c>
    </row>
    <row r="41" spans="1:8" s="159" customFormat="1" ht="15.75" x14ac:dyDescent="0.25">
      <c r="A41" s="156" t="s">
        <v>1177</v>
      </c>
      <c r="B41" s="116">
        <v>43236</v>
      </c>
      <c r="C41" s="132" t="s">
        <v>169</v>
      </c>
      <c r="D41" s="131" t="s">
        <v>1109</v>
      </c>
      <c r="E41" s="160"/>
      <c r="F41" s="304">
        <v>7500</v>
      </c>
      <c r="G41" s="335">
        <f t="shared" si="0"/>
        <v>3662285</v>
      </c>
      <c r="H41" s="331" t="s">
        <v>164</v>
      </c>
    </row>
    <row r="42" spans="1:8" s="159" customFormat="1" ht="15.75" x14ac:dyDescent="0.25">
      <c r="A42" s="156" t="s">
        <v>1178</v>
      </c>
      <c r="B42" s="116">
        <v>43236</v>
      </c>
      <c r="C42" s="132" t="s">
        <v>1073</v>
      </c>
      <c r="D42" s="131" t="s">
        <v>1110</v>
      </c>
      <c r="E42" s="160"/>
      <c r="F42" s="304">
        <v>100000</v>
      </c>
      <c r="G42" s="335">
        <f t="shared" si="0"/>
        <v>3562285</v>
      </c>
      <c r="H42" s="331" t="s">
        <v>164</v>
      </c>
    </row>
    <row r="43" spans="1:8" s="159" customFormat="1" ht="15.75" x14ac:dyDescent="0.25">
      <c r="A43" s="156" t="s">
        <v>1179</v>
      </c>
      <c r="B43" s="116">
        <v>43236</v>
      </c>
      <c r="C43" s="132" t="s">
        <v>31</v>
      </c>
      <c r="D43" s="131" t="s">
        <v>1111</v>
      </c>
      <c r="E43" s="160"/>
      <c r="F43" s="304">
        <v>50000</v>
      </c>
      <c r="G43" s="335">
        <f t="shared" si="0"/>
        <v>3512285</v>
      </c>
      <c r="H43" s="331" t="s">
        <v>164</v>
      </c>
    </row>
    <row r="44" spans="1:8" s="159" customFormat="1" ht="15.75" x14ac:dyDescent="0.25">
      <c r="A44" s="156" t="s">
        <v>1180</v>
      </c>
      <c r="B44" s="116">
        <v>43236</v>
      </c>
      <c r="C44" s="132" t="s">
        <v>41</v>
      </c>
      <c r="D44" s="131" t="s">
        <v>1112</v>
      </c>
      <c r="E44" s="160"/>
      <c r="F44" s="304">
        <v>5000</v>
      </c>
      <c r="G44" s="335">
        <f t="shared" si="0"/>
        <v>3507285</v>
      </c>
      <c r="H44" s="331" t="s">
        <v>164</v>
      </c>
    </row>
    <row r="45" spans="1:8" s="159" customFormat="1" ht="15.75" x14ac:dyDescent="0.25">
      <c r="A45" s="156" t="s">
        <v>1181</v>
      </c>
      <c r="B45" s="116">
        <v>43236</v>
      </c>
      <c r="C45" s="132" t="s">
        <v>39</v>
      </c>
      <c r="D45" s="131" t="s">
        <v>1114</v>
      </c>
      <c r="E45" s="160"/>
      <c r="F45" s="304">
        <v>3500</v>
      </c>
      <c r="G45" s="335">
        <f t="shared" si="0"/>
        <v>3503785</v>
      </c>
      <c r="H45" s="331" t="s">
        <v>164</v>
      </c>
    </row>
    <row r="46" spans="1:8" s="159" customFormat="1" ht="15.75" x14ac:dyDescent="0.25">
      <c r="A46" s="156" t="s">
        <v>1182</v>
      </c>
      <c r="B46" s="116">
        <v>43236</v>
      </c>
      <c r="C46" s="132" t="s">
        <v>33</v>
      </c>
      <c r="D46" s="131" t="s">
        <v>1212</v>
      </c>
      <c r="E46" s="160"/>
      <c r="F46" s="304">
        <v>4000</v>
      </c>
      <c r="G46" s="335">
        <f t="shared" si="0"/>
        <v>3499785</v>
      </c>
      <c r="H46" s="331" t="s">
        <v>164</v>
      </c>
    </row>
    <row r="47" spans="1:8" s="159" customFormat="1" ht="15.75" x14ac:dyDescent="0.25">
      <c r="A47" s="156" t="s">
        <v>1183</v>
      </c>
      <c r="B47" s="116">
        <v>43238</v>
      </c>
      <c r="C47" s="132" t="s">
        <v>169</v>
      </c>
      <c r="D47" s="115" t="s">
        <v>1116</v>
      </c>
      <c r="E47" s="160"/>
      <c r="F47" s="416">
        <v>107000</v>
      </c>
      <c r="G47" s="335">
        <f t="shared" si="0"/>
        <v>3392785</v>
      </c>
      <c r="H47" s="331" t="s">
        <v>164</v>
      </c>
    </row>
    <row r="48" spans="1:8" s="159" customFormat="1" ht="15.75" x14ac:dyDescent="0.25">
      <c r="A48" s="156" t="s">
        <v>1184</v>
      </c>
      <c r="B48" s="116">
        <v>43238</v>
      </c>
      <c r="C48" s="132" t="s">
        <v>168</v>
      </c>
      <c r="D48" s="131" t="s">
        <v>1113</v>
      </c>
      <c r="E48" s="160">
        <v>50000</v>
      </c>
      <c r="F48" s="304"/>
      <c r="G48" s="335">
        <f t="shared" si="0"/>
        <v>3442785</v>
      </c>
      <c r="H48" s="331" t="s">
        <v>164</v>
      </c>
    </row>
    <row r="49" spans="1:8" s="159" customFormat="1" ht="15.75" x14ac:dyDescent="0.25">
      <c r="A49" s="156" t="s">
        <v>1185</v>
      </c>
      <c r="B49" s="116">
        <v>43243</v>
      </c>
      <c r="C49" s="132" t="s">
        <v>41</v>
      </c>
      <c r="D49" s="131" t="s">
        <v>1115</v>
      </c>
      <c r="E49" s="160"/>
      <c r="F49" s="304">
        <v>9000</v>
      </c>
      <c r="G49" s="335">
        <f t="shared" si="0"/>
        <v>3433785</v>
      </c>
      <c r="H49" s="331" t="s">
        <v>164</v>
      </c>
    </row>
    <row r="50" spans="1:8" s="159" customFormat="1" ht="15.75" x14ac:dyDescent="0.25">
      <c r="A50" s="156" t="s">
        <v>1186</v>
      </c>
      <c r="B50" s="116">
        <v>43245</v>
      </c>
      <c r="C50" s="132" t="s">
        <v>41</v>
      </c>
      <c r="D50" s="131" t="s">
        <v>1128</v>
      </c>
      <c r="E50" s="160"/>
      <c r="F50" s="304">
        <v>1000</v>
      </c>
      <c r="G50" s="335">
        <f t="shared" si="0"/>
        <v>3432785</v>
      </c>
      <c r="H50" s="331" t="s">
        <v>164</v>
      </c>
    </row>
    <row r="51" spans="1:8" s="159" customFormat="1" ht="15.75" x14ac:dyDescent="0.25">
      <c r="A51" s="156" t="s">
        <v>1187</v>
      </c>
      <c r="B51" s="116">
        <v>43245</v>
      </c>
      <c r="C51" s="132" t="s">
        <v>169</v>
      </c>
      <c r="D51" s="131" t="s">
        <v>1129</v>
      </c>
      <c r="E51" s="160">
        <v>1950000</v>
      </c>
      <c r="F51" s="304"/>
      <c r="G51" s="335">
        <f t="shared" si="0"/>
        <v>5382785</v>
      </c>
      <c r="H51" s="331" t="s">
        <v>164</v>
      </c>
    </row>
    <row r="52" spans="1:8" s="159" customFormat="1" ht="15.75" x14ac:dyDescent="0.25">
      <c r="A52" s="156" t="s">
        <v>1188</v>
      </c>
      <c r="B52" s="116">
        <v>43245</v>
      </c>
      <c r="C52" s="132" t="s">
        <v>1073</v>
      </c>
      <c r="D52" s="131" t="s">
        <v>1133</v>
      </c>
      <c r="E52" s="160"/>
      <c r="F52" s="304">
        <v>1100000</v>
      </c>
      <c r="G52" s="335">
        <f t="shared" si="0"/>
        <v>4282785</v>
      </c>
      <c r="H52" s="331" t="s">
        <v>164</v>
      </c>
    </row>
    <row r="53" spans="1:8" s="159" customFormat="1" ht="15.75" x14ac:dyDescent="0.25">
      <c r="A53" s="156" t="s">
        <v>1189</v>
      </c>
      <c r="B53" s="116">
        <v>43245</v>
      </c>
      <c r="C53" s="132" t="s">
        <v>1073</v>
      </c>
      <c r="D53" s="131" t="s">
        <v>1131</v>
      </c>
      <c r="E53" s="160">
        <v>50000</v>
      </c>
      <c r="F53" s="304"/>
      <c r="G53" s="335">
        <f t="shared" si="0"/>
        <v>4332785</v>
      </c>
      <c r="H53" s="331" t="s">
        <v>164</v>
      </c>
    </row>
    <row r="54" spans="1:8" s="159" customFormat="1" ht="15.75" x14ac:dyDescent="0.25">
      <c r="A54" s="156" t="s">
        <v>1190</v>
      </c>
      <c r="B54" s="116">
        <v>43250</v>
      </c>
      <c r="C54" s="132" t="s">
        <v>31</v>
      </c>
      <c r="D54" s="344" t="s">
        <v>1130</v>
      </c>
      <c r="E54" s="160">
        <v>50000</v>
      </c>
      <c r="F54" s="304"/>
      <c r="G54" s="335">
        <f t="shared" si="0"/>
        <v>4382785</v>
      </c>
      <c r="H54" s="331" t="s">
        <v>164</v>
      </c>
    </row>
    <row r="55" spans="1:8" s="159" customFormat="1" ht="15.75" x14ac:dyDescent="0.25">
      <c r="A55" s="156" t="s">
        <v>1191</v>
      </c>
      <c r="B55" s="116">
        <v>43250</v>
      </c>
      <c r="C55" s="132" t="s">
        <v>168</v>
      </c>
      <c r="D55" s="131" t="s">
        <v>1132</v>
      </c>
      <c r="E55" s="160">
        <v>35000</v>
      </c>
      <c r="F55" s="304"/>
      <c r="G55" s="335">
        <f t="shared" si="0"/>
        <v>4417785</v>
      </c>
      <c r="H55" s="331" t="s">
        <v>164</v>
      </c>
    </row>
    <row r="56" spans="1:8" s="345" customFormat="1" ht="15.75" x14ac:dyDescent="0.25">
      <c r="A56" s="156" t="s">
        <v>1192</v>
      </c>
      <c r="B56" s="116">
        <v>43250</v>
      </c>
      <c r="C56" s="132" t="s">
        <v>33</v>
      </c>
      <c r="D56" s="131" t="s">
        <v>1137</v>
      </c>
      <c r="E56" s="160"/>
      <c r="F56" s="304">
        <v>1000</v>
      </c>
      <c r="G56" s="335">
        <f t="shared" si="0"/>
        <v>4416785</v>
      </c>
      <c r="H56" s="331" t="s">
        <v>164</v>
      </c>
    </row>
    <row r="57" spans="1:8" s="345" customFormat="1" ht="15.75" x14ac:dyDescent="0.25">
      <c r="A57" s="156" t="s">
        <v>1193</v>
      </c>
      <c r="B57" s="116">
        <v>43250</v>
      </c>
      <c r="C57" s="132" t="s">
        <v>33</v>
      </c>
      <c r="D57" s="131" t="s">
        <v>1138</v>
      </c>
      <c r="E57" s="160"/>
      <c r="F57" s="304">
        <v>2500</v>
      </c>
      <c r="G57" s="335">
        <f t="shared" si="0"/>
        <v>4414285</v>
      </c>
      <c r="H57" s="331" t="s">
        <v>164</v>
      </c>
    </row>
    <row r="58" spans="1:8" s="345" customFormat="1" ht="15.75" x14ac:dyDescent="0.25">
      <c r="A58" s="156" t="s">
        <v>1194</v>
      </c>
      <c r="B58" s="116">
        <v>43250</v>
      </c>
      <c r="C58" s="132" t="s">
        <v>39</v>
      </c>
      <c r="D58" s="131" t="s">
        <v>1136</v>
      </c>
      <c r="E58" s="160"/>
      <c r="F58" s="304">
        <v>1000</v>
      </c>
      <c r="G58" s="335">
        <f t="shared" si="0"/>
        <v>4413285</v>
      </c>
      <c r="H58" s="331" t="s">
        <v>164</v>
      </c>
    </row>
    <row r="59" spans="1:8" s="345" customFormat="1" ht="15.75" x14ac:dyDescent="0.25">
      <c r="A59" s="156" t="s">
        <v>1195</v>
      </c>
      <c r="B59" s="116">
        <v>43250</v>
      </c>
      <c r="C59" s="132" t="s">
        <v>39</v>
      </c>
      <c r="D59" s="131" t="s">
        <v>1135</v>
      </c>
      <c r="E59" s="160"/>
      <c r="F59" s="304">
        <v>1000</v>
      </c>
      <c r="G59" s="335">
        <f t="shared" si="0"/>
        <v>4412285</v>
      </c>
      <c r="H59" s="331" t="s">
        <v>164</v>
      </c>
    </row>
    <row r="60" spans="1:8" s="345" customFormat="1" ht="15.75" x14ac:dyDescent="0.25">
      <c r="A60" s="156" t="s">
        <v>1196</v>
      </c>
      <c r="B60" s="116">
        <v>43250</v>
      </c>
      <c r="C60" s="132" t="s">
        <v>41</v>
      </c>
      <c r="D60" s="131" t="s">
        <v>1139</v>
      </c>
      <c r="E60" s="160"/>
      <c r="F60" s="304">
        <v>2000</v>
      </c>
      <c r="G60" s="335">
        <f t="shared" si="0"/>
        <v>4410285</v>
      </c>
      <c r="H60" s="331" t="s">
        <v>164</v>
      </c>
    </row>
    <row r="61" spans="1:8" s="345" customFormat="1" ht="15.75" x14ac:dyDescent="0.25">
      <c r="A61" s="156" t="s">
        <v>1197</v>
      </c>
      <c r="B61" s="116">
        <v>43250</v>
      </c>
      <c r="C61" s="132" t="s">
        <v>41</v>
      </c>
      <c r="D61" s="131" t="s">
        <v>1140</v>
      </c>
      <c r="E61" s="160"/>
      <c r="F61" s="304">
        <v>2000</v>
      </c>
      <c r="G61" s="335">
        <f t="shared" si="0"/>
        <v>4408285</v>
      </c>
      <c r="H61" s="331" t="s">
        <v>164</v>
      </c>
    </row>
    <row r="62" spans="1:8" s="345" customFormat="1" ht="17.25" customHeight="1" x14ac:dyDescent="0.25">
      <c r="A62" s="156" t="s">
        <v>1198</v>
      </c>
      <c r="B62" s="116">
        <v>43251</v>
      </c>
      <c r="C62" s="132" t="s">
        <v>1072</v>
      </c>
      <c r="D62" s="131" t="s">
        <v>1134</v>
      </c>
      <c r="E62" s="160"/>
      <c r="F62" s="304">
        <v>10000</v>
      </c>
      <c r="G62" s="335">
        <f t="shared" si="0"/>
        <v>4398285</v>
      </c>
      <c r="H62" s="331" t="s">
        <v>164</v>
      </c>
    </row>
    <row r="63" spans="1:8" s="345" customFormat="1" ht="17.25" customHeight="1" x14ac:dyDescent="0.25">
      <c r="A63" s="156" t="s">
        <v>1199</v>
      </c>
      <c r="B63" s="116">
        <v>43251</v>
      </c>
      <c r="C63" s="132" t="s">
        <v>166</v>
      </c>
      <c r="D63" s="131" t="s">
        <v>1141</v>
      </c>
      <c r="E63" s="160"/>
      <c r="F63" s="304">
        <v>83500</v>
      </c>
      <c r="G63" s="335">
        <f t="shared" si="0"/>
        <v>4314785</v>
      </c>
      <c r="H63" s="331" t="s">
        <v>164</v>
      </c>
    </row>
    <row r="64" spans="1:8" s="345" customFormat="1" ht="17.25" customHeight="1" x14ac:dyDescent="0.25">
      <c r="A64" s="156" t="s">
        <v>1200</v>
      </c>
      <c r="B64" s="116">
        <v>43251</v>
      </c>
      <c r="C64" s="132" t="s">
        <v>33</v>
      </c>
      <c r="D64" s="131" t="s">
        <v>1141</v>
      </c>
      <c r="E64" s="160"/>
      <c r="F64" s="304">
        <v>92950</v>
      </c>
      <c r="G64" s="335">
        <f t="shared" si="0"/>
        <v>4221835</v>
      </c>
      <c r="H64" s="331" t="s">
        <v>164</v>
      </c>
    </row>
    <row r="65" spans="1:8" s="345" customFormat="1" ht="17.25" customHeight="1" x14ac:dyDescent="0.25">
      <c r="A65" s="156" t="s">
        <v>1201</v>
      </c>
      <c r="B65" s="116">
        <v>43251</v>
      </c>
      <c r="C65" s="132" t="s">
        <v>39</v>
      </c>
      <c r="D65" s="131" t="s">
        <v>1141</v>
      </c>
      <c r="E65" s="160"/>
      <c r="F65" s="304">
        <v>94500</v>
      </c>
      <c r="G65" s="335">
        <f t="shared" si="0"/>
        <v>4127335</v>
      </c>
      <c r="H65" s="331" t="s">
        <v>164</v>
      </c>
    </row>
    <row r="66" spans="1:8" s="345" customFormat="1" ht="17.25" customHeight="1" x14ac:dyDescent="0.25">
      <c r="A66" s="156" t="s">
        <v>1202</v>
      </c>
      <c r="B66" s="116">
        <v>43251</v>
      </c>
      <c r="C66" s="132" t="s">
        <v>1073</v>
      </c>
      <c r="D66" s="131" t="s">
        <v>1333</v>
      </c>
      <c r="E66" s="160"/>
      <c r="F66" s="304">
        <v>27000</v>
      </c>
      <c r="G66" s="335">
        <f t="shared" si="0"/>
        <v>4100335</v>
      </c>
      <c r="H66" s="331" t="s">
        <v>164</v>
      </c>
    </row>
    <row r="67" spans="1:8" s="345" customFormat="1" ht="17.25" customHeight="1" x14ac:dyDescent="0.25">
      <c r="A67" s="156" t="s">
        <v>1203</v>
      </c>
      <c r="B67" s="116">
        <v>43251</v>
      </c>
      <c r="C67" s="132" t="s">
        <v>1072</v>
      </c>
      <c r="D67" s="131" t="s">
        <v>1332</v>
      </c>
      <c r="E67" s="160"/>
      <c r="F67" s="304">
        <v>66500</v>
      </c>
      <c r="G67" s="335">
        <f t="shared" si="0"/>
        <v>4033835</v>
      </c>
      <c r="H67" s="331" t="s">
        <v>164</v>
      </c>
    </row>
    <row r="68" spans="1:8" s="345" customFormat="1" ht="17.25" customHeight="1" x14ac:dyDescent="0.25">
      <c r="A68" s="156" t="s">
        <v>1204</v>
      </c>
      <c r="B68" s="116">
        <v>43251</v>
      </c>
      <c r="C68" s="132" t="s">
        <v>168</v>
      </c>
      <c r="D68" s="131" t="s">
        <v>1142</v>
      </c>
      <c r="E68" s="160"/>
      <c r="F68" s="304">
        <v>26000</v>
      </c>
      <c r="G68" s="335">
        <f t="shared" si="0"/>
        <v>4007835</v>
      </c>
      <c r="H68" s="331" t="s">
        <v>164</v>
      </c>
    </row>
    <row r="69" spans="1:8" s="345" customFormat="1" ht="17.25" customHeight="1" x14ac:dyDescent="0.25">
      <c r="A69" s="156" t="s">
        <v>1205</v>
      </c>
      <c r="B69" s="116">
        <v>43251</v>
      </c>
      <c r="C69" s="132" t="s">
        <v>1075</v>
      </c>
      <c r="D69" s="131" t="s">
        <v>1142</v>
      </c>
      <c r="E69" s="160"/>
      <c r="F69" s="304">
        <v>62000</v>
      </c>
      <c r="G69" s="335">
        <f t="shared" si="0"/>
        <v>3945835</v>
      </c>
      <c r="H69" s="331" t="s">
        <v>164</v>
      </c>
    </row>
    <row r="70" spans="1:8" s="345" customFormat="1" ht="17.25" customHeight="1" x14ac:dyDescent="0.25">
      <c r="A70" s="156" t="s">
        <v>1206</v>
      </c>
      <c r="B70" s="116">
        <v>43251</v>
      </c>
      <c r="C70" s="132" t="s">
        <v>31</v>
      </c>
      <c r="D70" s="131" t="s">
        <v>1142</v>
      </c>
      <c r="E70" s="160"/>
      <c r="F70" s="304">
        <v>59000</v>
      </c>
      <c r="G70" s="335">
        <f t="shared" si="0"/>
        <v>3886835</v>
      </c>
      <c r="H70" s="331" t="s">
        <v>164</v>
      </c>
    </row>
    <row r="71" spans="1:8" s="345" customFormat="1" ht="17.25" customHeight="1" x14ac:dyDescent="0.25">
      <c r="A71" s="156" t="s">
        <v>1207</v>
      </c>
      <c r="B71" s="116">
        <v>43251</v>
      </c>
      <c r="C71" s="132" t="s">
        <v>41</v>
      </c>
      <c r="D71" s="131" t="s">
        <v>1141</v>
      </c>
      <c r="E71" s="160"/>
      <c r="F71" s="304">
        <v>106000</v>
      </c>
      <c r="G71" s="335">
        <f t="shared" ref="G71:G73" si="1">G70+E71-F71</f>
        <v>3780835</v>
      </c>
      <c r="H71" s="331" t="s">
        <v>164</v>
      </c>
    </row>
    <row r="72" spans="1:8" s="345" customFormat="1" ht="17.25" customHeight="1" x14ac:dyDescent="0.25">
      <c r="A72" s="156" t="s">
        <v>1208</v>
      </c>
      <c r="B72" s="116">
        <v>43251</v>
      </c>
      <c r="C72" s="132" t="s">
        <v>40</v>
      </c>
      <c r="D72" s="131" t="s">
        <v>1141</v>
      </c>
      <c r="E72" s="160"/>
      <c r="F72" s="304">
        <v>85000</v>
      </c>
      <c r="G72" s="335">
        <f t="shared" si="1"/>
        <v>3695835</v>
      </c>
      <c r="H72" s="331" t="s">
        <v>164</v>
      </c>
    </row>
    <row r="73" spans="1:8" s="345" customFormat="1" ht="17.25" customHeight="1" x14ac:dyDescent="0.25">
      <c r="A73" s="156" t="s">
        <v>1209</v>
      </c>
      <c r="B73" s="116">
        <v>43251</v>
      </c>
      <c r="C73" s="132" t="s">
        <v>169</v>
      </c>
      <c r="D73" s="131" t="s">
        <v>1143</v>
      </c>
      <c r="E73" s="160"/>
      <c r="F73" s="304">
        <v>49500</v>
      </c>
      <c r="G73" s="335">
        <f t="shared" si="1"/>
        <v>3646335</v>
      </c>
      <c r="H73" s="331" t="s">
        <v>164</v>
      </c>
    </row>
    <row r="74" spans="1:8" ht="15.75" x14ac:dyDescent="0.25">
      <c r="A74" s="115"/>
      <c r="B74" s="115"/>
      <c r="C74" s="115"/>
      <c r="D74" s="115" t="s">
        <v>152</v>
      </c>
      <c r="E74" s="306">
        <f>SUM(E5:E73)</f>
        <v>7133506</v>
      </c>
      <c r="F74" s="306">
        <f>SUM(F5:F73)</f>
        <v>3487171</v>
      </c>
      <c r="G74" s="335">
        <f>E74-F74</f>
        <v>3646335</v>
      </c>
      <c r="H74" s="131"/>
    </row>
    <row r="76" spans="1:8" x14ac:dyDescent="0.25">
      <c r="G76" s="347"/>
    </row>
    <row r="78" spans="1:8" x14ac:dyDescent="0.25">
      <c r="G78" s="347"/>
    </row>
    <row r="79" spans="1:8" x14ac:dyDescent="0.25">
      <c r="G79" s="347"/>
    </row>
    <row r="83" spans="7:7" x14ac:dyDescent="0.25">
      <c r="G83" s="347"/>
    </row>
  </sheetData>
  <autoFilter ref="A4:H74"/>
  <mergeCells count="2">
    <mergeCell ref="A31:A32"/>
    <mergeCell ref="A29:A3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31" workbookViewId="0">
      <selection activeCell="H34" sqref="H34"/>
    </sheetView>
  </sheetViews>
  <sheetFormatPr baseColWidth="10" defaultColWidth="16" defaultRowHeight="15" x14ac:dyDescent="0.25"/>
  <cols>
    <col min="1" max="1" width="8.7109375" style="80" customWidth="1"/>
    <col min="2" max="2" width="11.42578125" style="80" customWidth="1"/>
    <col min="3" max="3" width="12.7109375" style="80" customWidth="1"/>
    <col min="4" max="4" width="5" style="80" customWidth="1"/>
    <col min="5" max="5" width="10.28515625" style="80" customWidth="1"/>
    <col min="6" max="6" width="2.7109375" style="80" customWidth="1"/>
    <col min="7" max="7" width="16.7109375" style="80" bestFit="1" customWidth="1"/>
    <col min="8" max="8" width="19.5703125" style="80" customWidth="1"/>
    <col min="9" max="256" width="16" style="80"/>
    <col min="257" max="257" width="11.85546875" style="80" bestFit="1" customWidth="1"/>
    <col min="258" max="258" width="16" style="80"/>
    <col min="259" max="259" width="12.7109375" style="80" customWidth="1"/>
    <col min="260" max="260" width="9.7109375" style="80" customWidth="1"/>
    <col min="261" max="261" width="13.7109375" style="80" customWidth="1"/>
    <col min="262" max="262" width="2.7109375" style="80" customWidth="1"/>
    <col min="263" max="264" width="15.7109375" style="80" customWidth="1"/>
    <col min="265" max="512" width="16" style="80"/>
    <col min="513" max="513" width="11.85546875" style="80" bestFit="1" customWidth="1"/>
    <col min="514" max="514" width="16" style="80"/>
    <col min="515" max="515" width="12.7109375" style="80" customWidth="1"/>
    <col min="516" max="516" width="9.7109375" style="80" customWidth="1"/>
    <col min="517" max="517" width="13.7109375" style="80" customWidth="1"/>
    <col min="518" max="518" width="2.7109375" style="80" customWidth="1"/>
    <col min="519" max="520" width="15.7109375" style="80" customWidth="1"/>
    <col min="521" max="768" width="16" style="80"/>
    <col min="769" max="769" width="11.85546875" style="80" bestFit="1" customWidth="1"/>
    <col min="770" max="770" width="16" style="80"/>
    <col min="771" max="771" width="12.7109375" style="80" customWidth="1"/>
    <col min="772" max="772" width="9.7109375" style="80" customWidth="1"/>
    <col min="773" max="773" width="13.7109375" style="80" customWidth="1"/>
    <col min="774" max="774" width="2.7109375" style="80" customWidth="1"/>
    <col min="775" max="776" width="15.7109375" style="80" customWidth="1"/>
    <col min="777" max="1024" width="16" style="80"/>
    <col min="1025" max="1025" width="11.85546875" style="80" bestFit="1" customWidth="1"/>
    <col min="1026" max="1026" width="16" style="80"/>
    <col min="1027" max="1027" width="12.7109375" style="80" customWidth="1"/>
    <col min="1028" max="1028" width="9.7109375" style="80" customWidth="1"/>
    <col min="1029" max="1029" width="13.7109375" style="80" customWidth="1"/>
    <col min="1030" max="1030" width="2.7109375" style="80" customWidth="1"/>
    <col min="1031" max="1032" width="15.7109375" style="80" customWidth="1"/>
    <col min="1033" max="1280" width="16" style="80"/>
    <col min="1281" max="1281" width="11.85546875" style="80" bestFit="1" customWidth="1"/>
    <col min="1282" max="1282" width="16" style="80"/>
    <col min="1283" max="1283" width="12.7109375" style="80" customWidth="1"/>
    <col min="1284" max="1284" width="9.7109375" style="80" customWidth="1"/>
    <col min="1285" max="1285" width="13.7109375" style="80" customWidth="1"/>
    <col min="1286" max="1286" width="2.7109375" style="80" customWidth="1"/>
    <col min="1287" max="1288" width="15.7109375" style="80" customWidth="1"/>
    <col min="1289" max="1536" width="16" style="80"/>
    <col min="1537" max="1537" width="11.85546875" style="80" bestFit="1" customWidth="1"/>
    <col min="1538" max="1538" width="16" style="80"/>
    <col min="1539" max="1539" width="12.7109375" style="80" customWidth="1"/>
    <col min="1540" max="1540" width="9.7109375" style="80" customWidth="1"/>
    <col min="1541" max="1541" width="13.7109375" style="80" customWidth="1"/>
    <col min="1542" max="1542" width="2.7109375" style="80" customWidth="1"/>
    <col min="1543" max="1544" width="15.7109375" style="80" customWidth="1"/>
    <col min="1545" max="1792" width="16" style="80"/>
    <col min="1793" max="1793" width="11.85546875" style="80" bestFit="1" customWidth="1"/>
    <col min="1794" max="1794" width="16" style="80"/>
    <col min="1795" max="1795" width="12.7109375" style="80" customWidth="1"/>
    <col min="1796" max="1796" width="9.7109375" style="80" customWidth="1"/>
    <col min="1797" max="1797" width="13.7109375" style="80" customWidth="1"/>
    <col min="1798" max="1798" width="2.7109375" style="80" customWidth="1"/>
    <col min="1799" max="1800" width="15.7109375" style="80" customWidth="1"/>
    <col min="1801" max="2048" width="16" style="80"/>
    <col min="2049" max="2049" width="11.85546875" style="80" bestFit="1" customWidth="1"/>
    <col min="2050" max="2050" width="16" style="80"/>
    <col min="2051" max="2051" width="12.7109375" style="80" customWidth="1"/>
    <col min="2052" max="2052" width="9.7109375" style="80" customWidth="1"/>
    <col min="2053" max="2053" width="13.7109375" style="80" customWidth="1"/>
    <col min="2054" max="2054" width="2.7109375" style="80" customWidth="1"/>
    <col min="2055" max="2056" width="15.7109375" style="80" customWidth="1"/>
    <col min="2057" max="2304" width="16" style="80"/>
    <col min="2305" max="2305" width="11.85546875" style="80" bestFit="1" customWidth="1"/>
    <col min="2306" max="2306" width="16" style="80"/>
    <col min="2307" max="2307" width="12.7109375" style="80" customWidth="1"/>
    <col min="2308" max="2308" width="9.7109375" style="80" customWidth="1"/>
    <col min="2309" max="2309" width="13.7109375" style="80" customWidth="1"/>
    <col min="2310" max="2310" width="2.7109375" style="80" customWidth="1"/>
    <col min="2311" max="2312" width="15.7109375" style="80" customWidth="1"/>
    <col min="2313" max="2560" width="16" style="80"/>
    <col min="2561" max="2561" width="11.85546875" style="80" bestFit="1" customWidth="1"/>
    <col min="2562" max="2562" width="16" style="80"/>
    <col min="2563" max="2563" width="12.7109375" style="80" customWidth="1"/>
    <col min="2564" max="2564" width="9.7109375" style="80" customWidth="1"/>
    <col min="2565" max="2565" width="13.7109375" style="80" customWidth="1"/>
    <col min="2566" max="2566" width="2.7109375" style="80" customWidth="1"/>
    <col min="2567" max="2568" width="15.7109375" style="80" customWidth="1"/>
    <col min="2569" max="2816" width="16" style="80"/>
    <col min="2817" max="2817" width="11.85546875" style="80" bestFit="1" customWidth="1"/>
    <col min="2818" max="2818" width="16" style="80"/>
    <col min="2819" max="2819" width="12.7109375" style="80" customWidth="1"/>
    <col min="2820" max="2820" width="9.7109375" style="80" customWidth="1"/>
    <col min="2821" max="2821" width="13.7109375" style="80" customWidth="1"/>
    <col min="2822" max="2822" width="2.7109375" style="80" customWidth="1"/>
    <col min="2823" max="2824" width="15.7109375" style="80" customWidth="1"/>
    <col min="2825" max="3072" width="16" style="80"/>
    <col min="3073" max="3073" width="11.85546875" style="80" bestFit="1" customWidth="1"/>
    <col min="3074" max="3074" width="16" style="80"/>
    <col min="3075" max="3075" width="12.7109375" style="80" customWidth="1"/>
    <col min="3076" max="3076" width="9.7109375" style="80" customWidth="1"/>
    <col min="3077" max="3077" width="13.7109375" style="80" customWidth="1"/>
    <col min="3078" max="3078" width="2.7109375" style="80" customWidth="1"/>
    <col min="3079" max="3080" width="15.7109375" style="80" customWidth="1"/>
    <col min="3081" max="3328" width="16" style="80"/>
    <col min="3329" max="3329" width="11.85546875" style="80" bestFit="1" customWidth="1"/>
    <col min="3330" max="3330" width="16" style="80"/>
    <col min="3331" max="3331" width="12.7109375" style="80" customWidth="1"/>
    <col min="3332" max="3332" width="9.7109375" style="80" customWidth="1"/>
    <col min="3333" max="3333" width="13.7109375" style="80" customWidth="1"/>
    <col min="3334" max="3334" width="2.7109375" style="80" customWidth="1"/>
    <col min="3335" max="3336" width="15.7109375" style="80" customWidth="1"/>
    <col min="3337" max="3584" width="16" style="80"/>
    <col min="3585" max="3585" width="11.85546875" style="80" bestFit="1" customWidth="1"/>
    <col min="3586" max="3586" width="16" style="80"/>
    <col min="3587" max="3587" width="12.7109375" style="80" customWidth="1"/>
    <col min="3588" max="3588" width="9.7109375" style="80" customWidth="1"/>
    <col min="3589" max="3589" width="13.7109375" style="80" customWidth="1"/>
    <col min="3590" max="3590" width="2.7109375" style="80" customWidth="1"/>
    <col min="3591" max="3592" width="15.7109375" style="80" customWidth="1"/>
    <col min="3593" max="3840" width="16" style="80"/>
    <col min="3841" max="3841" width="11.85546875" style="80" bestFit="1" customWidth="1"/>
    <col min="3842" max="3842" width="16" style="80"/>
    <col min="3843" max="3843" width="12.7109375" style="80" customWidth="1"/>
    <col min="3844" max="3844" width="9.7109375" style="80" customWidth="1"/>
    <col min="3845" max="3845" width="13.7109375" style="80" customWidth="1"/>
    <col min="3846" max="3846" width="2.7109375" style="80" customWidth="1"/>
    <col min="3847" max="3848" width="15.7109375" style="80" customWidth="1"/>
    <col min="3849" max="4096" width="16" style="80"/>
    <col min="4097" max="4097" width="11.85546875" style="80" bestFit="1" customWidth="1"/>
    <col min="4098" max="4098" width="16" style="80"/>
    <col min="4099" max="4099" width="12.7109375" style="80" customWidth="1"/>
    <col min="4100" max="4100" width="9.7109375" style="80" customWidth="1"/>
    <col min="4101" max="4101" width="13.7109375" style="80" customWidth="1"/>
    <col min="4102" max="4102" width="2.7109375" style="80" customWidth="1"/>
    <col min="4103" max="4104" width="15.7109375" style="80" customWidth="1"/>
    <col min="4105" max="4352" width="16" style="80"/>
    <col min="4353" max="4353" width="11.85546875" style="80" bestFit="1" customWidth="1"/>
    <col min="4354" max="4354" width="16" style="80"/>
    <col min="4355" max="4355" width="12.7109375" style="80" customWidth="1"/>
    <col min="4356" max="4356" width="9.7109375" style="80" customWidth="1"/>
    <col min="4357" max="4357" width="13.7109375" style="80" customWidth="1"/>
    <col min="4358" max="4358" width="2.7109375" style="80" customWidth="1"/>
    <col min="4359" max="4360" width="15.7109375" style="80" customWidth="1"/>
    <col min="4361" max="4608" width="16" style="80"/>
    <col min="4609" max="4609" width="11.85546875" style="80" bestFit="1" customWidth="1"/>
    <col min="4610" max="4610" width="16" style="80"/>
    <col min="4611" max="4611" width="12.7109375" style="80" customWidth="1"/>
    <col min="4612" max="4612" width="9.7109375" style="80" customWidth="1"/>
    <col min="4613" max="4613" width="13.7109375" style="80" customWidth="1"/>
    <col min="4614" max="4614" width="2.7109375" style="80" customWidth="1"/>
    <col min="4615" max="4616" width="15.7109375" style="80" customWidth="1"/>
    <col min="4617" max="4864" width="16" style="80"/>
    <col min="4865" max="4865" width="11.85546875" style="80" bestFit="1" customWidth="1"/>
    <col min="4866" max="4866" width="16" style="80"/>
    <col min="4867" max="4867" width="12.7109375" style="80" customWidth="1"/>
    <col min="4868" max="4868" width="9.7109375" style="80" customWidth="1"/>
    <col min="4869" max="4869" width="13.7109375" style="80" customWidth="1"/>
    <col min="4870" max="4870" width="2.7109375" style="80" customWidth="1"/>
    <col min="4871" max="4872" width="15.7109375" style="80" customWidth="1"/>
    <col min="4873" max="5120" width="16" style="80"/>
    <col min="5121" max="5121" width="11.85546875" style="80" bestFit="1" customWidth="1"/>
    <col min="5122" max="5122" width="16" style="80"/>
    <col min="5123" max="5123" width="12.7109375" style="80" customWidth="1"/>
    <col min="5124" max="5124" width="9.7109375" style="80" customWidth="1"/>
    <col min="5125" max="5125" width="13.7109375" style="80" customWidth="1"/>
    <col min="5126" max="5126" width="2.7109375" style="80" customWidth="1"/>
    <col min="5127" max="5128" width="15.7109375" style="80" customWidth="1"/>
    <col min="5129" max="5376" width="16" style="80"/>
    <col min="5377" max="5377" width="11.85546875" style="80" bestFit="1" customWidth="1"/>
    <col min="5378" max="5378" width="16" style="80"/>
    <col min="5379" max="5379" width="12.7109375" style="80" customWidth="1"/>
    <col min="5380" max="5380" width="9.7109375" style="80" customWidth="1"/>
    <col min="5381" max="5381" width="13.7109375" style="80" customWidth="1"/>
    <col min="5382" max="5382" width="2.7109375" style="80" customWidth="1"/>
    <col min="5383" max="5384" width="15.7109375" style="80" customWidth="1"/>
    <col min="5385" max="5632" width="16" style="80"/>
    <col min="5633" max="5633" width="11.85546875" style="80" bestFit="1" customWidth="1"/>
    <col min="5634" max="5634" width="16" style="80"/>
    <col min="5635" max="5635" width="12.7109375" style="80" customWidth="1"/>
    <col min="5636" max="5636" width="9.7109375" style="80" customWidth="1"/>
    <col min="5637" max="5637" width="13.7109375" style="80" customWidth="1"/>
    <col min="5638" max="5638" width="2.7109375" style="80" customWidth="1"/>
    <col min="5639" max="5640" width="15.7109375" style="80" customWidth="1"/>
    <col min="5641" max="5888" width="16" style="80"/>
    <col min="5889" max="5889" width="11.85546875" style="80" bestFit="1" customWidth="1"/>
    <col min="5890" max="5890" width="16" style="80"/>
    <col min="5891" max="5891" width="12.7109375" style="80" customWidth="1"/>
    <col min="5892" max="5892" width="9.7109375" style="80" customWidth="1"/>
    <col min="5893" max="5893" width="13.7109375" style="80" customWidth="1"/>
    <col min="5894" max="5894" width="2.7109375" style="80" customWidth="1"/>
    <col min="5895" max="5896" width="15.7109375" style="80" customWidth="1"/>
    <col min="5897" max="6144" width="16" style="80"/>
    <col min="6145" max="6145" width="11.85546875" style="80" bestFit="1" customWidth="1"/>
    <col min="6146" max="6146" width="16" style="80"/>
    <col min="6147" max="6147" width="12.7109375" style="80" customWidth="1"/>
    <col min="6148" max="6148" width="9.7109375" style="80" customWidth="1"/>
    <col min="6149" max="6149" width="13.7109375" style="80" customWidth="1"/>
    <col min="6150" max="6150" width="2.7109375" style="80" customWidth="1"/>
    <col min="6151" max="6152" width="15.7109375" style="80" customWidth="1"/>
    <col min="6153" max="6400" width="16" style="80"/>
    <col min="6401" max="6401" width="11.85546875" style="80" bestFit="1" customWidth="1"/>
    <col min="6402" max="6402" width="16" style="80"/>
    <col min="6403" max="6403" width="12.7109375" style="80" customWidth="1"/>
    <col min="6404" max="6404" width="9.7109375" style="80" customWidth="1"/>
    <col min="6405" max="6405" width="13.7109375" style="80" customWidth="1"/>
    <col min="6406" max="6406" width="2.7109375" style="80" customWidth="1"/>
    <col min="6407" max="6408" width="15.7109375" style="80" customWidth="1"/>
    <col min="6409" max="6656" width="16" style="80"/>
    <col min="6657" max="6657" width="11.85546875" style="80" bestFit="1" customWidth="1"/>
    <col min="6658" max="6658" width="16" style="80"/>
    <col min="6659" max="6659" width="12.7109375" style="80" customWidth="1"/>
    <col min="6660" max="6660" width="9.7109375" style="80" customWidth="1"/>
    <col min="6661" max="6661" width="13.7109375" style="80" customWidth="1"/>
    <col min="6662" max="6662" width="2.7109375" style="80" customWidth="1"/>
    <col min="6663" max="6664" width="15.7109375" style="80" customWidth="1"/>
    <col min="6665" max="6912" width="16" style="80"/>
    <col min="6913" max="6913" width="11.85546875" style="80" bestFit="1" customWidth="1"/>
    <col min="6914" max="6914" width="16" style="80"/>
    <col min="6915" max="6915" width="12.7109375" style="80" customWidth="1"/>
    <col min="6916" max="6916" width="9.7109375" style="80" customWidth="1"/>
    <col min="6917" max="6917" width="13.7109375" style="80" customWidth="1"/>
    <col min="6918" max="6918" width="2.7109375" style="80" customWidth="1"/>
    <col min="6919" max="6920" width="15.7109375" style="80" customWidth="1"/>
    <col min="6921" max="7168" width="16" style="80"/>
    <col min="7169" max="7169" width="11.85546875" style="80" bestFit="1" customWidth="1"/>
    <col min="7170" max="7170" width="16" style="80"/>
    <col min="7171" max="7171" width="12.7109375" style="80" customWidth="1"/>
    <col min="7172" max="7172" width="9.7109375" style="80" customWidth="1"/>
    <col min="7173" max="7173" width="13.7109375" style="80" customWidth="1"/>
    <col min="7174" max="7174" width="2.7109375" style="80" customWidth="1"/>
    <col min="7175" max="7176" width="15.7109375" style="80" customWidth="1"/>
    <col min="7177" max="7424" width="16" style="80"/>
    <col min="7425" max="7425" width="11.85546875" style="80" bestFit="1" customWidth="1"/>
    <col min="7426" max="7426" width="16" style="80"/>
    <col min="7427" max="7427" width="12.7109375" style="80" customWidth="1"/>
    <col min="7428" max="7428" width="9.7109375" style="80" customWidth="1"/>
    <col min="7429" max="7429" width="13.7109375" style="80" customWidth="1"/>
    <col min="7430" max="7430" width="2.7109375" style="80" customWidth="1"/>
    <col min="7431" max="7432" width="15.7109375" style="80" customWidth="1"/>
    <col min="7433" max="7680" width="16" style="80"/>
    <col min="7681" max="7681" width="11.85546875" style="80" bestFit="1" customWidth="1"/>
    <col min="7682" max="7682" width="16" style="80"/>
    <col min="7683" max="7683" width="12.7109375" style="80" customWidth="1"/>
    <col min="7684" max="7684" width="9.7109375" style="80" customWidth="1"/>
    <col min="7685" max="7685" width="13.7109375" style="80" customWidth="1"/>
    <col min="7686" max="7686" width="2.7109375" style="80" customWidth="1"/>
    <col min="7687" max="7688" width="15.7109375" style="80" customWidth="1"/>
    <col min="7689" max="7936" width="16" style="80"/>
    <col min="7937" max="7937" width="11.85546875" style="80" bestFit="1" customWidth="1"/>
    <col min="7938" max="7938" width="16" style="80"/>
    <col min="7939" max="7939" width="12.7109375" style="80" customWidth="1"/>
    <col min="7940" max="7940" width="9.7109375" style="80" customWidth="1"/>
    <col min="7941" max="7941" width="13.7109375" style="80" customWidth="1"/>
    <col min="7942" max="7942" width="2.7109375" style="80" customWidth="1"/>
    <col min="7943" max="7944" width="15.7109375" style="80" customWidth="1"/>
    <col min="7945" max="8192" width="16" style="80"/>
    <col min="8193" max="8193" width="11.85546875" style="80" bestFit="1" customWidth="1"/>
    <col min="8194" max="8194" width="16" style="80"/>
    <col min="8195" max="8195" width="12.7109375" style="80" customWidth="1"/>
    <col min="8196" max="8196" width="9.7109375" style="80" customWidth="1"/>
    <col min="8197" max="8197" width="13.7109375" style="80" customWidth="1"/>
    <col min="8198" max="8198" width="2.7109375" style="80" customWidth="1"/>
    <col min="8199" max="8200" width="15.7109375" style="80" customWidth="1"/>
    <col min="8201" max="8448" width="16" style="80"/>
    <col min="8449" max="8449" width="11.85546875" style="80" bestFit="1" customWidth="1"/>
    <col min="8450" max="8450" width="16" style="80"/>
    <col min="8451" max="8451" width="12.7109375" style="80" customWidth="1"/>
    <col min="8452" max="8452" width="9.7109375" style="80" customWidth="1"/>
    <col min="8453" max="8453" width="13.7109375" style="80" customWidth="1"/>
    <col min="8454" max="8454" width="2.7109375" style="80" customWidth="1"/>
    <col min="8455" max="8456" width="15.7109375" style="80" customWidth="1"/>
    <col min="8457" max="8704" width="16" style="80"/>
    <col min="8705" max="8705" width="11.85546875" style="80" bestFit="1" customWidth="1"/>
    <col min="8706" max="8706" width="16" style="80"/>
    <col min="8707" max="8707" width="12.7109375" style="80" customWidth="1"/>
    <col min="8708" max="8708" width="9.7109375" style="80" customWidth="1"/>
    <col min="8709" max="8709" width="13.7109375" style="80" customWidth="1"/>
    <col min="8710" max="8710" width="2.7109375" style="80" customWidth="1"/>
    <col min="8711" max="8712" width="15.7109375" style="80" customWidth="1"/>
    <col min="8713" max="8960" width="16" style="80"/>
    <col min="8961" max="8961" width="11.85546875" style="80" bestFit="1" customWidth="1"/>
    <col min="8962" max="8962" width="16" style="80"/>
    <col min="8963" max="8963" width="12.7109375" style="80" customWidth="1"/>
    <col min="8964" max="8964" width="9.7109375" style="80" customWidth="1"/>
    <col min="8965" max="8965" width="13.7109375" style="80" customWidth="1"/>
    <col min="8966" max="8966" width="2.7109375" style="80" customWidth="1"/>
    <col min="8967" max="8968" width="15.7109375" style="80" customWidth="1"/>
    <col min="8969" max="9216" width="16" style="80"/>
    <col min="9217" max="9217" width="11.85546875" style="80" bestFit="1" customWidth="1"/>
    <col min="9218" max="9218" width="16" style="80"/>
    <col min="9219" max="9219" width="12.7109375" style="80" customWidth="1"/>
    <col min="9220" max="9220" width="9.7109375" style="80" customWidth="1"/>
    <col min="9221" max="9221" width="13.7109375" style="80" customWidth="1"/>
    <col min="9222" max="9222" width="2.7109375" style="80" customWidth="1"/>
    <col min="9223" max="9224" width="15.7109375" style="80" customWidth="1"/>
    <col min="9225" max="9472" width="16" style="80"/>
    <col min="9473" max="9473" width="11.85546875" style="80" bestFit="1" customWidth="1"/>
    <col min="9474" max="9474" width="16" style="80"/>
    <col min="9475" max="9475" width="12.7109375" style="80" customWidth="1"/>
    <col min="9476" max="9476" width="9.7109375" style="80" customWidth="1"/>
    <col min="9477" max="9477" width="13.7109375" style="80" customWidth="1"/>
    <col min="9478" max="9478" width="2.7109375" style="80" customWidth="1"/>
    <col min="9479" max="9480" width="15.7109375" style="80" customWidth="1"/>
    <col min="9481" max="9728" width="16" style="80"/>
    <col min="9729" max="9729" width="11.85546875" style="80" bestFit="1" customWidth="1"/>
    <col min="9730" max="9730" width="16" style="80"/>
    <col min="9731" max="9731" width="12.7109375" style="80" customWidth="1"/>
    <col min="9732" max="9732" width="9.7109375" style="80" customWidth="1"/>
    <col min="9733" max="9733" width="13.7109375" style="80" customWidth="1"/>
    <col min="9734" max="9734" width="2.7109375" style="80" customWidth="1"/>
    <col min="9735" max="9736" width="15.7109375" style="80" customWidth="1"/>
    <col min="9737" max="9984" width="16" style="80"/>
    <col min="9985" max="9985" width="11.85546875" style="80" bestFit="1" customWidth="1"/>
    <col min="9986" max="9986" width="16" style="80"/>
    <col min="9987" max="9987" width="12.7109375" style="80" customWidth="1"/>
    <col min="9988" max="9988" width="9.7109375" style="80" customWidth="1"/>
    <col min="9989" max="9989" width="13.7109375" style="80" customWidth="1"/>
    <col min="9990" max="9990" width="2.7109375" style="80" customWidth="1"/>
    <col min="9991" max="9992" width="15.7109375" style="80" customWidth="1"/>
    <col min="9993" max="10240" width="16" style="80"/>
    <col min="10241" max="10241" width="11.85546875" style="80" bestFit="1" customWidth="1"/>
    <col min="10242" max="10242" width="16" style="80"/>
    <col min="10243" max="10243" width="12.7109375" style="80" customWidth="1"/>
    <col min="10244" max="10244" width="9.7109375" style="80" customWidth="1"/>
    <col min="10245" max="10245" width="13.7109375" style="80" customWidth="1"/>
    <col min="10246" max="10246" width="2.7109375" style="80" customWidth="1"/>
    <col min="10247" max="10248" width="15.7109375" style="80" customWidth="1"/>
    <col min="10249" max="10496" width="16" style="80"/>
    <col min="10497" max="10497" width="11.85546875" style="80" bestFit="1" customWidth="1"/>
    <col min="10498" max="10498" width="16" style="80"/>
    <col min="10499" max="10499" width="12.7109375" style="80" customWidth="1"/>
    <col min="10500" max="10500" width="9.7109375" style="80" customWidth="1"/>
    <col min="10501" max="10501" width="13.7109375" style="80" customWidth="1"/>
    <col min="10502" max="10502" width="2.7109375" style="80" customWidth="1"/>
    <col min="10503" max="10504" width="15.7109375" style="80" customWidth="1"/>
    <col min="10505" max="10752" width="16" style="80"/>
    <col min="10753" max="10753" width="11.85546875" style="80" bestFit="1" customWidth="1"/>
    <col min="10754" max="10754" width="16" style="80"/>
    <col min="10755" max="10755" width="12.7109375" style="80" customWidth="1"/>
    <col min="10756" max="10756" width="9.7109375" style="80" customWidth="1"/>
    <col min="10757" max="10757" width="13.7109375" style="80" customWidth="1"/>
    <col min="10758" max="10758" width="2.7109375" style="80" customWidth="1"/>
    <col min="10759" max="10760" width="15.7109375" style="80" customWidth="1"/>
    <col min="10761" max="11008" width="16" style="80"/>
    <col min="11009" max="11009" width="11.85546875" style="80" bestFit="1" customWidth="1"/>
    <col min="11010" max="11010" width="16" style="80"/>
    <col min="11011" max="11011" width="12.7109375" style="80" customWidth="1"/>
    <col min="11012" max="11012" width="9.7109375" style="80" customWidth="1"/>
    <col min="11013" max="11013" width="13.7109375" style="80" customWidth="1"/>
    <col min="11014" max="11014" width="2.7109375" style="80" customWidth="1"/>
    <col min="11015" max="11016" width="15.7109375" style="80" customWidth="1"/>
    <col min="11017" max="11264" width="16" style="80"/>
    <col min="11265" max="11265" width="11.85546875" style="80" bestFit="1" customWidth="1"/>
    <col min="11266" max="11266" width="16" style="80"/>
    <col min="11267" max="11267" width="12.7109375" style="80" customWidth="1"/>
    <col min="11268" max="11268" width="9.7109375" style="80" customWidth="1"/>
    <col min="11269" max="11269" width="13.7109375" style="80" customWidth="1"/>
    <col min="11270" max="11270" width="2.7109375" style="80" customWidth="1"/>
    <col min="11271" max="11272" width="15.7109375" style="80" customWidth="1"/>
    <col min="11273" max="11520" width="16" style="80"/>
    <col min="11521" max="11521" width="11.85546875" style="80" bestFit="1" customWidth="1"/>
    <col min="11522" max="11522" width="16" style="80"/>
    <col min="11523" max="11523" width="12.7109375" style="80" customWidth="1"/>
    <col min="11524" max="11524" width="9.7109375" style="80" customWidth="1"/>
    <col min="11525" max="11525" width="13.7109375" style="80" customWidth="1"/>
    <col min="11526" max="11526" width="2.7109375" style="80" customWidth="1"/>
    <col min="11527" max="11528" width="15.7109375" style="80" customWidth="1"/>
    <col min="11529" max="11776" width="16" style="80"/>
    <col min="11777" max="11777" width="11.85546875" style="80" bestFit="1" customWidth="1"/>
    <col min="11778" max="11778" width="16" style="80"/>
    <col min="11779" max="11779" width="12.7109375" style="80" customWidth="1"/>
    <col min="11780" max="11780" width="9.7109375" style="80" customWidth="1"/>
    <col min="11781" max="11781" width="13.7109375" style="80" customWidth="1"/>
    <col min="11782" max="11782" width="2.7109375" style="80" customWidth="1"/>
    <col min="11783" max="11784" width="15.7109375" style="80" customWidth="1"/>
    <col min="11785" max="12032" width="16" style="80"/>
    <col min="12033" max="12033" width="11.85546875" style="80" bestFit="1" customWidth="1"/>
    <col min="12034" max="12034" width="16" style="80"/>
    <col min="12035" max="12035" width="12.7109375" style="80" customWidth="1"/>
    <col min="12036" max="12036" width="9.7109375" style="80" customWidth="1"/>
    <col min="12037" max="12037" width="13.7109375" style="80" customWidth="1"/>
    <col min="12038" max="12038" width="2.7109375" style="80" customWidth="1"/>
    <col min="12039" max="12040" width="15.7109375" style="80" customWidth="1"/>
    <col min="12041" max="12288" width="16" style="80"/>
    <col min="12289" max="12289" width="11.85546875" style="80" bestFit="1" customWidth="1"/>
    <col min="12290" max="12290" width="16" style="80"/>
    <col min="12291" max="12291" width="12.7109375" style="80" customWidth="1"/>
    <col min="12292" max="12292" width="9.7109375" style="80" customWidth="1"/>
    <col min="12293" max="12293" width="13.7109375" style="80" customWidth="1"/>
    <col min="12294" max="12294" width="2.7109375" style="80" customWidth="1"/>
    <col min="12295" max="12296" width="15.7109375" style="80" customWidth="1"/>
    <col min="12297" max="12544" width="16" style="80"/>
    <col min="12545" max="12545" width="11.85546875" style="80" bestFit="1" customWidth="1"/>
    <col min="12546" max="12546" width="16" style="80"/>
    <col min="12547" max="12547" width="12.7109375" style="80" customWidth="1"/>
    <col min="12548" max="12548" width="9.7109375" style="80" customWidth="1"/>
    <col min="12549" max="12549" width="13.7109375" style="80" customWidth="1"/>
    <col min="12550" max="12550" width="2.7109375" style="80" customWidth="1"/>
    <col min="12551" max="12552" width="15.7109375" style="80" customWidth="1"/>
    <col min="12553" max="12800" width="16" style="80"/>
    <col min="12801" max="12801" width="11.85546875" style="80" bestFit="1" customWidth="1"/>
    <col min="12802" max="12802" width="16" style="80"/>
    <col min="12803" max="12803" width="12.7109375" style="80" customWidth="1"/>
    <col min="12804" max="12804" width="9.7109375" style="80" customWidth="1"/>
    <col min="12805" max="12805" width="13.7109375" style="80" customWidth="1"/>
    <col min="12806" max="12806" width="2.7109375" style="80" customWidth="1"/>
    <col min="12807" max="12808" width="15.7109375" style="80" customWidth="1"/>
    <col min="12809" max="13056" width="16" style="80"/>
    <col min="13057" max="13057" width="11.85546875" style="80" bestFit="1" customWidth="1"/>
    <col min="13058" max="13058" width="16" style="80"/>
    <col min="13059" max="13059" width="12.7109375" style="80" customWidth="1"/>
    <col min="13060" max="13060" width="9.7109375" style="80" customWidth="1"/>
    <col min="13061" max="13061" width="13.7109375" style="80" customWidth="1"/>
    <col min="13062" max="13062" width="2.7109375" style="80" customWidth="1"/>
    <col min="13063" max="13064" width="15.7109375" style="80" customWidth="1"/>
    <col min="13065" max="13312" width="16" style="80"/>
    <col min="13313" max="13313" width="11.85546875" style="80" bestFit="1" customWidth="1"/>
    <col min="13314" max="13314" width="16" style="80"/>
    <col min="13315" max="13315" width="12.7109375" style="80" customWidth="1"/>
    <col min="13316" max="13316" width="9.7109375" style="80" customWidth="1"/>
    <col min="13317" max="13317" width="13.7109375" style="80" customWidth="1"/>
    <col min="13318" max="13318" width="2.7109375" style="80" customWidth="1"/>
    <col min="13319" max="13320" width="15.7109375" style="80" customWidth="1"/>
    <col min="13321" max="13568" width="16" style="80"/>
    <col min="13569" max="13569" width="11.85546875" style="80" bestFit="1" customWidth="1"/>
    <col min="13570" max="13570" width="16" style="80"/>
    <col min="13571" max="13571" width="12.7109375" style="80" customWidth="1"/>
    <col min="13572" max="13572" width="9.7109375" style="80" customWidth="1"/>
    <col min="13573" max="13573" width="13.7109375" style="80" customWidth="1"/>
    <col min="13574" max="13574" width="2.7109375" style="80" customWidth="1"/>
    <col min="13575" max="13576" width="15.7109375" style="80" customWidth="1"/>
    <col min="13577" max="13824" width="16" style="80"/>
    <col min="13825" max="13825" width="11.85546875" style="80" bestFit="1" customWidth="1"/>
    <col min="13826" max="13826" width="16" style="80"/>
    <col min="13827" max="13827" width="12.7109375" style="80" customWidth="1"/>
    <col min="13828" max="13828" width="9.7109375" style="80" customWidth="1"/>
    <col min="13829" max="13829" width="13.7109375" style="80" customWidth="1"/>
    <col min="13830" max="13830" width="2.7109375" style="80" customWidth="1"/>
    <col min="13831" max="13832" width="15.7109375" style="80" customWidth="1"/>
    <col min="13833" max="14080" width="16" style="80"/>
    <col min="14081" max="14081" width="11.85546875" style="80" bestFit="1" customWidth="1"/>
    <col min="14082" max="14082" width="16" style="80"/>
    <col min="14083" max="14083" width="12.7109375" style="80" customWidth="1"/>
    <col min="14084" max="14084" width="9.7109375" style="80" customWidth="1"/>
    <col min="14085" max="14085" width="13.7109375" style="80" customWidth="1"/>
    <col min="14086" max="14086" width="2.7109375" style="80" customWidth="1"/>
    <col min="14087" max="14088" width="15.7109375" style="80" customWidth="1"/>
    <col min="14089" max="14336" width="16" style="80"/>
    <col min="14337" max="14337" width="11.85546875" style="80" bestFit="1" customWidth="1"/>
    <col min="14338" max="14338" width="16" style="80"/>
    <col min="14339" max="14339" width="12.7109375" style="80" customWidth="1"/>
    <col min="14340" max="14340" width="9.7109375" style="80" customWidth="1"/>
    <col min="14341" max="14341" width="13.7109375" style="80" customWidth="1"/>
    <col min="14342" max="14342" width="2.7109375" style="80" customWidth="1"/>
    <col min="14343" max="14344" width="15.7109375" style="80" customWidth="1"/>
    <col min="14345" max="14592" width="16" style="80"/>
    <col min="14593" max="14593" width="11.85546875" style="80" bestFit="1" customWidth="1"/>
    <col min="14594" max="14594" width="16" style="80"/>
    <col min="14595" max="14595" width="12.7109375" style="80" customWidth="1"/>
    <col min="14596" max="14596" width="9.7109375" style="80" customWidth="1"/>
    <col min="14597" max="14597" width="13.7109375" style="80" customWidth="1"/>
    <col min="14598" max="14598" width="2.7109375" style="80" customWidth="1"/>
    <col min="14599" max="14600" width="15.7109375" style="80" customWidth="1"/>
    <col min="14601" max="14848" width="16" style="80"/>
    <col min="14849" max="14849" width="11.85546875" style="80" bestFit="1" customWidth="1"/>
    <col min="14850" max="14850" width="16" style="80"/>
    <col min="14851" max="14851" width="12.7109375" style="80" customWidth="1"/>
    <col min="14852" max="14852" width="9.7109375" style="80" customWidth="1"/>
    <col min="14853" max="14853" width="13.7109375" style="80" customWidth="1"/>
    <col min="14854" max="14854" width="2.7109375" style="80" customWidth="1"/>
    <col min="14855" max="14856" width="15.7109375" style="80" customWidth="1"/>
    <col min="14857" max="15104" width="16" style="80"/>
    <col min="15105" max="15105" width="11.85546875" style="80" bestFit="1" customWidth="1"/>
    <col min="15106" max="15106" width="16" style="80"/>
    <col min="15107" max="15107" width="12.7109375" style="80" customWidth="1"/>
    <col min="15108" max="15108" width="9.7109375" style="80" customWidth="1"/>
    <col min="15109" max="15109" width="13.7109375" style="80" customWidth="1"/>
    <col min="15110" max="15110" width="2.7109375" style="80" customWidth="1"/>
    <col min="15111" max="15112" width="15.7109375" style="80" customWidth="1"/>
    <col min="15113" max="15360" width="16" style="80"/>
    <col min="15361" max="15361" width="11.85546875" style="80" bestFit="1" customWidth="1"/>
    <col min="15362" max="15362" width="16" style="80"/>
    <col min="15363" max="15363" width="12.7109375" style="80" customWidth="1"/>
    <col min="15364" max="15364" width="9.7109375" style="80" customWidth="1"/>
    <col min="15365" max="15365" width="13.7109375" style="80" customWidth="1"/>
    <col min="15366" max="15366" width="2.7109375" style="80" customWidth="1"/>
    <col min="15367" max="15368" width="15.7109375" style="80" customWidth="1"/>
    <col min="15369" max="15616" width="16" style="80"/>
    <col min="15617" max="15617" width="11.85546875" style="80" bestFit="1" customWidth="1"/>
    <col min="15618" max="15618" width="16" style="80"/>
    <col min="15619" max="15619" width="12.7109375" style="80" customWidth="1"/>
    <col min="15620" max="15620" width="9.7109375" style="80" customWidth="1"/>
    <col min="15621" max="15621" width="13.7109375" style="80" customWidth="1"/>
    <col min="15622" max="15622" width="2.7109375" style="80" customWidth="1"/>
    <col min="15623" max="15624" width="15.7109375" style="80" customWidth="1"/>
    <col min="15625" max="15872" width="16" style="80"/>
    <col min="15873" max="15873" width="11.85546875" style="80" bestFit="1" customWidth="1"/>
    <col min="15874" max="15874" width="16" style="80"/>
    <col min="15875" max="15875" width="12.7109375" style="80" customWidth="1"/>
    <col min="15876" max="15876" width="9.7109375" style="80" customWidth="1"/>
    <col min="15877" max="15877" width="13.7109375" style="80" customWidth="1"/>
    <col min="15878" max="15878" width="2.7109375" style="80" customWidth="1"/>
    <col min="15879" max="15880" width="15.7109375" style="80" customWidth="1"/>
    <col min="15881" max="16128" width="16" style="80"/>
    <col min="16129" max="16129" width="11.85546875" style="80" bestFit="1" customWidth="1"/>
    <col min="16130" max="16130" width="16" style="80"/>
    <col min="16131" max="16131" width="12.7109375" style="80" customWidth="1"/>
    <col min="16132" max="16132" width="9.7109375" style="80" customWidth="1"/>
    <col min="16133" max="16133" width="13.7109375" style="80" customWidth="1"/>
    <col min="16134" max="16134" width="2.7109375" style="80" customWidth="1"/>
    <col min="16135" max="16136" width="15.7109375" style="80" customWidth="1"/>
    <col min="16137" max="16384" width="16" style="80"/>
  </cols>
  <sheetData>
    <row r="1" spans="1:12" x14ac:dyDescent="0.25">
      <c r="A1" s="463"/>
      <c r="B1" s="463"/>
      <c r="C1" s="463"/>
      <c r="D1" s="463"/>
      <c r="E1" s="463"/>
      <c r="F1" s="463"/>
      <c r="G1" s="463"/>
      <c r="H1" s="463"/>
    </row>
    <row r="3" spans="1:12" ht="15.75" x14ac:dyDescent="0.25">
      <c r="A3" s="219" t="s">
        <v>110</v>
      </c>
      <c r="B3" s="220"/>
      <c r="C3" s="220"/>
      <c r="D3" s="221"/>
      <c r="E3" s="220"/>
      <c r="F3" s="220"/>
      <c r="G3" s="220"/>
    </row>
    <row r="4" spans="1:12" ht="15.75" x14ac:dyDescent="0.25">
      <c r="A4" s="219" t="s">
        <v>111</v>
      </c>
      <c r="B4" s="220" t="s">
        <v>120</v>
      </c>
      <c r="C4" s="220"/>
      <c r="D4" s="220"/>
      <c r="E4" s="220"/>
      <c r="F4" s="220"/>
      <c r="G4" s="220"/>
    </row>
    <row r="5" spans="1:12" ht="15.75" x14ac:dyDescent="0.25">
      <c r="A5" s="222"/>
      <c r="B5" s="219"/>
      <c r="C5" s="219"/>
      <c r="D5" s="219"/>
      <c r="E5" s="219"/>
      <c r="F5" s="219"/>
      <c r="G5" s="219"/>
    </row>
    <row r="6" spans="1:12" ht="15.75" x14ac:dyDescent="0.25">
      <c r="A6" s="222" t="s">
        <v>112</v>
      </c>
      <c r="B6" s="223">
        <v>43251</v>
      </c>
      <c r="C6" s="219"/>
      <c r="D6" s="219"/>
      <c r="E6" s="219"/>
      <c r="F6" s="219"/>
      <c r="G6" s="219"/>
    </row>
    <row r="7" spans="1:12" ht="15.75" x14ac:dyDescent="0.25">
      <c r="A7" s="219"/>
      <c r="B7" s="219"/>
      <c r="C7" s="219"/>
      <c r="D7" s="219"/>
      <c r="E7" s="219"/>
      <c r="F7" s="219"/>
      <c r="G7" s="219"/>
    </row>
    <row r="8" spans="1:12" x14ac:dyDescent="0.25">
      <c r="A8" s="224"/>
      <c r="B8" s="225"/>
      <c r="C8" s="225"/>
      <c r="D8" s="225"/>
      <c r="E8" s="225"/>
      <c r="F8" s="225"/>
      <c r="G8" s="225"/>
      <c r="H8" s="225"/>
    </row>
    <row r="9" spans="1:12" ht="20.25" x14ac:dyDescent="0.25">
      <c r="A9" s="464" t="s">
        <v>1248</v>
      </c>
      <c r="B9" s="464"/>
      <c r="C9" s="464"/>
      <c r="D9" s="464"/>
      <c r="E9" s="464"/>
      <c r="F9" s="464"/>
      <c r="G9" s="464"/>
      <c r="H9" s="226"/>
      <c r="L9" s="227"/>
    </row>
    <row r="10" spans="1:12" ht="18" x14ac:dyDescent="0.25">
      <c r="A10" s="228"/>
      <c r="B10" s="228"/>
      <c r="C10" s="228"/>
      <c r="D10" s="228"/>
      <c r="E10" s="228"/>
      <c r="F10" s="228"/>
      <c r="G10" s="228"/>
      <c r="H10" s="228"/>
      <c r="L10" s="227"/>
    </row>
    <row r="11" spans="1:12" x14ac:dyDescent="0.25">
      <c r="A11" s="224"/>
      <c r="B11" s="224"/>
      <c r="C11" s="225"/>
      <c r="D11" s="225"/>
      <c r="E11" s="225"/>
      <c r="F11" s="225"/>
      <c r="G11" s="225"/>
      <c r="H11" s="225"/>
    </row>
    <row r="12" spans="1:12" x14ac:dyDescent="0.25">
      <c r="A12" s="465" t="s">
        <v>123</v>
      </c>
      <c r="B12" s="466"/>
      <c r="C12" s="466"/>
      <c r="D12" s="466"/>
      <c r="E12" s="466"/>
      <c r="F12" s="466"/>
      <c r="G12" s="466"/>
      <c r="H12" s="467"/>
    </row>
    <row r="13" spans="1:12" x14ac:dyDescent="0.25">
      <c r="A13" s="224"/>
      <c r="B13" s="225"/>
      <c r="C13" s="225"/>
      <c r="D13" s="225"/>
      <c r="E13" s="225"/>
      <c r="F13" s="225"/>
      <c r="G13" s="225"/>
      <c r="H13" s="225"/>
    </row>
    <row r="14" spans="1:12" x14ac:dyDescent="0.25">
      <c r="B14" s="225"/>
      <c r="C14" s="225"/>
      <c r="D14" s="225"/>
      <c r="E14" s="225"/>
      <c r="F14" s="225"/>
      <c r="G14" s="225"/>
      <c r="H14" s="225"/>
    </row>
    <row r="15" spans="1:12" x14ac:dyDescent="0.25">
      <c r="A15" s="229" t="s">
        <v>124</v>
      </c>
      <c r="B15" s="225"/>
      <c r="C15" s="230">
        <v>10000</v>
      </c>
      <c r="D15" s="231" t="s">
        <v>113</v>
      </c>
      <c r="E15" s="232">
        <v>119</v>
      </c>
      <c r="F15" s="225"/>
      <c r="G15" s="233">
        <f>C15*E15</f>
        <v>1190000</v>
      </c>
      <c r="H15" s="225"/>
    </row>
    <row r="16" spans="1:12" x14ac:dyDescent="0.25">
      <c r="A16" s="224"/>
      <c r="B16" s="225"/>
      <c r="C16" s="234">
        <v>5000</v>
      </c>
      <c r="D16" s="235" t="s">
        <v>113</v>
      </c>
      <c r="E16" s="232">
        <v>12</v>
      </c>
      <c r="F16" s="225"/>
      <c r="G16" s="233">
        <f>C16*E16</f>
        <v>60000</v>
      </c>
      <c r="H16" s="225"/>
    </row>
    <row r="17" spans="1:11" x14ac:dyDescent="0.25">
      <c r="A17" s="224"/>
      <c r="B17" s="225"/>
      <c r="C17" s="234">
        <v>2000</v>
      </c>
      <c r="D17" s="235" t="s">
        <v>113</v>
      </c>
      <c r="E17" s="232">
        <v>2</v>
      </c>
      <c r="F17" s="225"/>
      <c r="G17" s="233">
        <f>C17*E17</f>
        <v>4000</v>
      </c>
      <c r="H17" s="225"/>
    </row>
    <row r="18" spans="1:11" x14ac:dyDescent="0.25">
      <c r="A18" s="224"/>
      <c r="B18" s="225"/>
      <c r="C18" s="234">
        <v>1000</v>
      </c>
      <c r="D18" s="235" t="s">
        <v>113</v>
      </c>
      <c r="E18" s="232"/>
      <c r="F18" s="225"/>
      <c r="G18" s="233">
        <f>C18*E18</f>
        <v>0</v>
      </c>
      <c r="H18" s="225"/>
    </row>
    <row r="19" spans="1:11" ht="15.75" thickBot="1" x14ac:dyDescent="0.3">
      <c r="A19" s="224"/>
      <c r="B19" s="225"/>
      <c r="C19" s="236">
        <v>500</v>
      </c>
      <c r="D19" s="237" t="s">
        <v>113</v>
      </c>
      <c r="E19" s="238"/>
      <c r="F19" s="225"/>
      <c r="G19" s="233">
        <f>C19*E19</f>
        <v>0</v>
      </c>
      <c r="H19" s="225"/>
    </row>
    <row r="20" spans="1:11" ht="15.75" thickBot="1" x14ac:dyDescent="0.3">
      <c r="A20" s="229" t="s">
        <v>114</v>
      </c>
      <c r="B20" s="225"/>
      <c r="C20" s="225"/>
      <c r="D20" s="225"/>
      <c r="E20" s="225"/>
      <c r="F20" s="225"/>
      <c r="G20" s="239">
        <f>SUM(G15:G19)</f>
        <v>1254000</v>
      </c>
      <c r="H20" s="225"/>
    </row>
    <row r="21" spans="1:11" x14ac:dyDescent="0.25">
      <c r="B21" s="225"/>
      <c r="C21" s="225"/>
      <c r="D21" s="225"/>
      <c r="E21" s="225"/>
      <c r="F21" s="225"/>
      <c r="G21" s="225"/>
      <c r="H21" s="225"/>
    </row>
    <row r="22" spans="1:11" x14ac:dyDescent="0.25">
      <c r="B22" s="225"/>
      <c r="C22" s="225"/>
      <c r="D22" s="225"/>
      <c r="E22" s="225"/>
      <c r="F22" s="225"/>
      <c r="G22" s="225"/>
      <c r="H22" s="225"/>
    </row>
    <row r="23" spans="1:11" x14ac:dyDescent="0.25">
      <c r="A23" s="229" t="s">
        <v>125</v>
      </c>
      <c r="B23" s="225"/>
      <c r="C23" s="230">
        <v>500</v>
      </c>
      <c r="D23" s="231" t="s">
        <v>113</v>
      </c>
      <c r="E23" s="232">
        <v>0</v>
      </c>
      <c r="F23" s="225"/>
      <c r="G23" s="233">
        <f t="shared" ref="G23:G29" si="0">C23*E23</f>
        <v>0</v>
      </c>
      <c r="H23" s="225"/>
    </row>
    <row r="24" spans="1:11" x14ac:dyDescent="0.25">
      <c r="A24" s="229"/>
      <c r="B24" s="225"/>
      <c r="C24" s="234">
        <v>200</v>
      </c>
      <c r="D24" s="235"/>
      <c r="E24" s="232">
        <v>0</v>
      </c>
      <c r="F24" s="225"/>
      <c r="G24" s="233">
        <f t="shared" si="0"/>
        <v>0</v>
      </c>
      <c r="H24" s="225"/>
    </row>
    <row r="25" spans="1:11" x14ac:dyDescent="0.25">
      <c r="A25" s="224"/>
      <c r="B25" s="225"/>
      <c r="C25" s="234">
        <v>100</v>
      </c>
      <c r="D25" s="235" t="s">
        <v>113</v>
      </c>
      <c r="E25" s="232">
        <v>0</v>
      </c>
      <c r="F25" s="225"/>
      <c r="G25" s="233">
        <f t="shared" si="0"/>
        <v>0</v>
      </c>
      <c r="H25" s="225"/>
    </row>
    <row r="26" spans="1:11" x14ac:dyDescent="0.25">
      <c r="A26" s="224"/>
      <c r="B26" s="225"/>
      <c r="C26" s="234">
        <v>50</v>
      </c>
      <c r="D26" s="235" t="s">
        <v>113</v>
      </c>
      <c r="E26" s="232">
        <v>1</v>
      </c>
      <c r="F26" s="225"/>
      <c r="G26" s="233">
        <f t="shared" si="0"/>
        <v>50</v>
      </c>
      <c r="H26" s="225"/>
    </row>
    <row r="27" spans="1:11" x14ac:dyDescent="0.25">
      <c r="A27" s="224"/>
      <c r="B27" s="225"/>
      <c r="C27" s="234">
        <v>25</v>
      </c>
      <c r="D27" s="235" t="s">
        <v>113</v>
      </c>
      <c r="E27" s="232">
        <v>0</v>
      </c>
      <c r="F27" s="225"/>
      <c r="G27" s="233">
        <f t="shared" si="0"/>
        <v>0</v>
      </c>
      <c r="H27" s="225"/>
    </row>
    <row r="28" spans="1:11" x14ac:dyDescent="0.25">
      <c r="A28" s="224"/>
      <c r="B28" s="225"/>
      <c r="C28" s="234">
        <v>10</v>
      </c>
      <c r="D28" s="235" t="s">
        <v>113</v>
      </c>
      <c r="E28" s="238">
        <v>0</v>
      </c>
      <c r="F28" s="225"/>
      <c r="G28" s="233">
        <f t="shared" si="0"/>
        <v>0</v>
      </c>
      <c r="H28" s="225"/>
    </row>
    <row r="29" spans="1:11" ht="15.75" thickBot="1" x14ac:dyDescent="0.3">
      <c r="A29" s="224"/>
      <c r="B29" s="225"/>
      <c r="C29" s="236">
        <v>5</v>
      </c>
      <c r="D29" s="237" t="s">
        <v>113</v>
      </c>
      <c r="E29" s="240">
        <v>0</v>
      </c>
      <c r="F29" s="225"/>
      <c r="G29" s="233">
        <f t="shared" si="0"/>
        <v>0</v>
      </c>
      <c r="H29" s="225"/>
    </row>
    <row r="30" spans="1:11" ht="15.75" thickBot="1" x14ac:dyDescent="0.3">
      <c r="A30" s="229" t="s">
        <v>115</v>
      </c>
      <c r="B30" s="241"/>
      <c r="C30" s="225"/>
      <c r="D30" s="225"/>
      <c r="E30" s="225"/>
      <c r="F30" s="225"/>
      <c r="G30" s="239">
        <f>SUM(G23:G29)</f>
        <v>50</v>
      </c>
      <c r="H30" s="225"/>
      <c r="K30" s="423"/>
    </row>
    <row r="31" spans="1:11" ht="15.75" thickBot="1" x14ac:dyDescent="0.3">
      <c r="A31" s="229"/>
      <c r="B31" s="229"/>
      <c r="C31" s="225"/>
      <c r="D31" s="225"/>
      <c r="E31" s="225"/>
      <c r="F31" s="225"/>
      <c r="G31" s="225"/>
      <c r="H31" s="225"/>
    </row>
    <row r="32" spans="1:11" ht="15.75" thickBot="1" x14ac:dyDescent="0.3">
      <c r="A32" s="229" t="s">
        <v>126</v>
      </c>
      <c r="B32" s="241"/>
      <c r="C32" s="225"/>
      <c r="D32" s="225"/>
      <c r="E32" s="225"/>
      <c r="F32" s="225"/>
      <c r="G32" s="225"/>
      <c r="H32" s="239">
        <f>G20+G30</f>
        <v>1254050</v>
      </c>
    </row>
    <row r="33" spans="1:8" ht="15.75" thickBot="1" x14ac:dyDescent="0.3">
      <c r="A33" s="229"/>
      <c r="B33" s="241"/>
      <c r="C33" s="225"/>
      <c r="D33" s="225"/>
      <c r="E33" s="225"/>
      <c r="F33" s="225"/>
      <c r="G33" s="225"/>
      <c r="H33" s="225"/>
    </row>
    <row r="34" spans="1:8" ht="15.75" thickBot="1" x14ac:dyDescent="0.3">
      <c r="A34" s="229" t="s">
        <v>127</v>
      </c>
      <c r="B34" s="241"/>
      <c r="C34" s="225"/>
      <c r="D34" s="225"/>
      <c r="E34" s="225"/>
      <c r="F34" s="225"/>
      <c r="G34" s="225"/>
      <c r="H34" s="239">
        <f>'Journal caisse MAI 2018'!G74</f>
        <v>3646335</v>
      </c>
    </row>
    <row r="35" spans="1:8" ht="15.75" thickBot="1" x14ac:dyDescent="0.3">
      <c r="A35" s="224"/>
      <c r="B35" s="225"/>
      <c r="C35" s="225"/>
      <c r="D35" s="225"/>
      <c r="E35" s="225"/>
      <c r="F35" s="225"/>
      <c r="G35" s="225"/>
      <c r="H35" s="225"/>
    </row>
    <row r="36" spans="1:8" ht="15.75" thickBot="1" x14ac:dyDescent="0.3">
      <c r="A36" s="229" t="s">
        <v>128</v>
      </c>
      <c r="B36" s="225"/>
      <c r="C36" s="225"/>
      <c r="D36" s="225"/>
      <c r="E36" s="225"/>
      <c r="F36" s="225"/>
      <c r="G36" s="225"/>
      <c r="H36" s="239">
        <f>+H32-H34</f>
        <v>-2392285</v>
      </c>
    </row>
    <row r="37" spans="1:8" x14ac:dyDescent="0.25">
      <c r="A37" s="229"/>
      <c r="B37" s="225"/>
      <c r="C37" s="225"/>
      <c r="D37" s="225"/>
      <c r="E37" s="225"/>
      <c r="F37" s="225"/>
      <c r="G37" s="225"/>
      <c r="H37" s="225"/>
    </row>
    <row r="38" spans="1:8" x14ac:dyDescent="0.25">
      <c r="A38" s="224"/>
      <c r="B38" s="241"/>
      <c r="C38" s="241"/>
      <c r="D38" s="241"/>
      <c r="E38" s="241"/>
      <c r="F38" s="241"/>
      <c r="G38" s="241"/>
      <c r="H38" s="241"/>
    </row>
    <row r="39" spans="1:8" x14ac:dyDescent="0.25">
      <c r="A39" s="229" t="s">
        <v>129</v>
      </c>
      <c r="B39" s="241"/>
      <c r="C39" s="241" t="s">
        <v>1247</v>
      </c>
      <c r="D39" s="241"/>
      <c r="E39" s="241"/>
      <c r="F39" s="241"/>
      <c r="G39" s="241"/>
      <c r="H39" s="241"/>
    </row>
    <row r="40" spans="1:8" x14ac:dyDescent="0.25">
      <c r="A40" s="229" t="s">
        <v>116</v>
      </c>
      <c r="B40" s="241"/>
      <c r="C40" s="241"/>
      <c r="D40" s="241"/>
      <c r="E40" s="241"/>
      <c r="F40" s="241"/>
      <c r="G40" s="241"/>
      <c r="H40" s="241"/>
    </row>
    <row r="41" spans="1:8" x14ac:dyDescent="0.25">
      <c r="A41" s="229" t="s">
        <v>117</v>
      </c>
      <c r="B41" s="242"/>
      <c r="C41" s="242"/>
      <c r="D41" s="242"/>
      <c r="E41" s="242"/>
      <c r="F41" s="242"/>
      <c r="G41" s="242"/>
      <c r="H41" s="242"/>
    </row>
    <row r="42" spans="1:8" x14ac:dyDescent="0.25">
      <c r="A42" s="224"/>
      <c r="B42" s="225"/>
      <c r="C42" s="225"/>
      <c r="D42" s="225"/>
      <c r="E42" s="225"/>
      <c r="F42" s="225"/>
      <c r="G42" s="241"/>
      <c r="H42" s="225"/>
    </row>
    <row r="43" spans="1:8" s="243" customFormat="1" ht="15.75" x14ac:dyDescent="0.25">
      <c r="B43" s="244" t="s">
        <v>118</v>
      </c>
      <c r="C43" s="245"/>
      <c r="D43" s="222"/>
      <c r="E43" s="222"/>
      <c r="F43" s="244" t="s">
        <v>119</v>
      </c>
      <c r="G43" s="245"/>
      <c r="H43" s="246"/>
    </row>
    <row r="44" spans="1:8" s="243" customFormat="1" ht="15.75" x14ac:dyDescent="0.2">
      <c r="B44" s="247"/>
      <c r="C44" s="246"/>
      <c r="F44" s="247"/>
      <c r="G44" s="246"/>
      <c r="H44" s="246"/>
    </row>
    <row r="45" spans="1:8" s="248" customFormat="1" ht="12.75" x14ac:dyDescent="0.2">
      <c r="B45" s="249" t="s">
        <v>121</v>
      </c>
      <c r="C45" s="249"/>
      <c r="D45" s="250"/>
      <c r="E45" s="250"/>
      <c r="F45" s="249"/>
      <c r="G45" s="251" t="s">
        <v>122</v>
      </c>
      <c r="H45" s="252"/>
    </row>
    <row r="46" spans="1:8" s="248" customFormat="1" ht="12.75" x14ac:dyDescent="0.2">
      <c r="B46" s="253">
        <v>43251</v>
      </c>
      <c r="C46" s="249"/>
      <c r="D46" s="250"/>
      <c r="E46" s="250"/>
      <c r="F46" s="249"/>
      <c r="G46" s="253">
        <v>43251</v>
      </c>
      <c r="H46" s="252"/>
    </row>
    <row r="47" spans="1:8" s="248" customFormat="1" ht="12.75" x14ac:dyDescent="0.2">
      <c r="A47" s="252"/>
      <c r="B47" s="249"/>
      <c r="C47" s="249"/>
      <c r="D47" s="250"/>
      <c r="E47" s="249"/>
      <c r="F47" s="249"/>
      <c r="G47" s="249"/>
      <c r="H47" s="252"/>
    </row>
    <row r="48" spans="1:8" s="250" customFormat="1" ht="12.75" x14ac:dyDescent="0.2">
      <c r="A48" s="468"/>
      <c r="B48" s="468"/>
      <c r="C48" s="468"/>
      <c r="D48" s="468"/>
      <c r="E48" s="468"/>
      <c r="F48" s="468"/>
      <c r="G48" s="468"/>
      <c r="H48" s="468"/>
    </row>
    <row r="49" spans="1:1" x14ac:dyDescent="0.25">
      <c r="A49" s="224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topLeftCell="A10" workbookViewId="0">
      <selection activeCell="I12" sqref="I12"/>
    </sheetView>
  </sheetViews>
  <sheetFormatPr baseColWidth="10" defaultRowHeight="12.75" x14ac:dyDescent="0.2"/>
  <cols>
    <col min="1" max="1" width="16.42578125" style="7" customWidth="1"/>
    <col min="2" max="2" width="12.28515625" style="7" customWidth="1"/>
    <col min="3" max="3" width="15" style="124" customWidth="1"/>
    <col min="4" max="4" width="60.42578125" style="122" customWidth="1"/>
    <col min="5" max="5" width="12.85546875" style="7" customWidth="1"/>
    <col min="6" max="6" width="12.28515625" style="23" customWidth="1"/>
    <col min="7" max="7" width="17.140625" style="7" customWidth="1"/>
    <col min="8" max="8" width="25.140625" style="7" customWidth="1"/>
    <col min="9" max="16384" width="11.42578125" style="7"/>
  </cols>
  <sheetData>
    <row r="2" spans="1:9" ht="18.75" x14ac:dyDescent="0.3">
      <c r="D2" s="307" t="s">
        <v>1067</v>
      </c>
    </row>
    <row r="4" spans="1:9" s="147" customFormat="1" ht="15.75" x14ac:dyDescent="0.25">
      <c r="A4" s="150" t="s">
        <v>74</v>
      </c>
      <c r="B4" s="150" t="s">
        <v>106</v>
      </c>
      <c r="C4" s="142" t="s">
        <v>153</v>
      </c>
      <c r="D4" s="143" t="s">
        <v>49</v>
      </c>
      <c r="E4" s="313" t="s">
        <v>54</v>
      </c>
      <c r="F4" s="145" t="s">
        <v>55</v>
      </c>
      <c r="G4" s="146" t="s">
        <v>50</v>
      </c>
      <c r="H4" s="334" t="s">
        <v>172</v>
      </c>
    </row>
    <row r="5" spans="1:9" s="209" customFormat="1" ht="14.25" customHeight="1" x14ac:dyDescent="0.25">
      <c r="A5" s="64"/>
      <c r="B5" s="64"/>
      <c r="C5" s="135">
        <v>43222</v>
      </c>
      <c r="D5" s="309" t="s">
        <v>1092</v>
      </c>
      <c r="E5" s="208">
        <f>11254519</f>
        <v>11254519</v>
      </c>
      <c r="F5" s="310"/>
      <c r="G5" s="310">
        <f>E5</f>
        <v>11254519</v>
      </c>
      <c r="H5" s="64" t="s">
        <v>164</v>
      </c>
    </row>
    <row r="6" spans="1:9" s="209" customFormat="1" ht="14.25" customHeight="1" x14ac:dyDescent="0.25">
      <c r="A6" s="415" t="s">
        <v>1226</v>
      </c>
      <c r="B6" s="64" t="s">
        <v>1213</v>
      </c>
      <c r="C6" s="135">
        <v>43222</v>
      </c>
      <c r="D6" s="309" t="s">
        <v>72</v>
      </c>
      <c r="E6" s="208"/>
      <c r="F6" s="310">
        <v>5850</v>
      </c>
      <c r="G6" s="310">
        <f>G5+E6-F6</f>
        <v>11248669</v>
      </c>
      <c r="H6" s="64" t="s">
        <v>164</v>
      </c>
    </row>
    <row r="7" spans="1:9" s="209" customFormat="1" ht="14.25" customHeight="1" x14ac:dyDescent="0.25">
      <c r="A7" s="415" t="s">
        <v>1211</v>
      </c>
      <c r="B7" s="64">
        <v>730985</v>
      </c>
      <c r="C7" s="135">
        <v>43222</v>
      </c>
      <c r="D7" s="166" t="s">
        <v>1094</v>
      </c>
      <c r="E7" s="208"/>
      <c r="F7" s="336">
        <v>43320</v>
      </c>
      <c r="G7" s="310">
        <f t="shared" ref="G7:G25" si="0">G6+E7-F7</f>
        <v>11205349</v>
      </c>
      <c r="H7" s="64" t="s">
        <v>164</v>
      </c>
    </row>
    <row r="8" spans="1:9" s="209" customFormat="1" ht="14.25" customHeight="1" x14ac:dyDescent="0.25">
      <c r="A8" s="459" t="s">
        <v>1227</v>
      </c>
      <c r="B8" s="469">
        <v>730984</v>
      </c>
      <c r="C8" s="135">
        <v>43222</v>
      </c>
      <c r="D8" s="166" t="s">
        <v>1095</v>
      </c>
      <c r="E8" s="207"/>
      <c r="F8" s="336">
        <v>350000</v>
      </c>
      <c r="G8" s="310">
        <f t="shared" si="0"/>
        <v>10855349</v>
      </c>
      <c r="H8" s="64" t="s">
        <v>164</v>
      </c>
    </row>
    <row r="9" spans="1:9" s="209" customFormat="1" ht="14.25" customHeight="1" x14ac:dyDescent="0.25">
      <c r="A9" s="460"/>
      <c r="B9" s="470"/>
      <c r="C9" s="135">
        <v>43222</v>
      </c>
      <c r="D9" s="163" t="s">
        <v>1210</v>
      </c>
      <c r="E9" s="207"/>
      <c r="F9" s="336">
        <v>100000</v>
      </c>
      <c r="G9" s="310">
        <f t="shared" si="0"/>
        <v>10755349</v>
      </c>
      <c r="H9" s="64" t="s">
        <v>164</v>
      </c>
      <c r="I9" s="308"/>
    </row>
    <row r="10" spans="1:9" s="209" customFormat="1" ht="14.25" customHeight="1" x14ac:dyDescent="0.25">
      <c r="A10" s="415" t="s">
        <v>1228</v>
      </c>
      <c r="B10" s="419" t="s">
        <v>1213</v>
      </c>
      <c r="C10" s="135">
        <v>43228</v>
      </c>
      <c r="D10" s="163" t="s">
        <v>1214</v>
      </c>
      <c r="E10" s="207"/>
      <c r="F10" s="336">
        <v>2500</v>
      </c>
      <c r="G10" s="310">
        <f t="shared" si="0"/>
        <v>10752849</v>
      </c>
      <c r="H10" s="64" t="s">
        <v>164</v>
      </c>
      <c r="I10" s="308"/>
    </row>
    <row r="11" spans="1:9" s="209" customFormat="1" ht="14.25" customHeight="1" x14ac:dyDescent="0.25">
      <c r="A11" s="415" t="s">
        <v>1229</v>
      </c>
      <c r="B11" s="330">
        <v>730986</v>
      </c>
      <c r="C11" s="311">
        <v>43234</v>
      </c>
      <c r="D11" s="163" t="s">
        <v>1101</v>
      </c>
      <c r="E11" s="207"/>
      <c r="F11" s="336">
        <v>600000</v>
      </c>
      <c r="G11" s="310">
        <f t="shared" si="0"/>
        <v>10152849</v>
      </c>
      <c r="H11" s="64" t="s">
        <v>164</v>
      </c>
      <c r="I11" s="308"/>
    </row>
    <row r="12" spans="1:9" s="209" customFormat="1" ht="14.25" customHeight="1" x14ac:dyDescent="0.25">
      <c r="A12" s="415" t="s">
        <v>1230</v>
      </c>
      <c r="B12" s="337">
        <v>730995</v>
      </c>
      <c r="C12" s="311">
        <v>43244</v>
      </c>
      <c r="D12" s="165" t="s">
        <v>1123</v>
      </c>
      <c r="E12" s="210"/>
      <c r="F12" s="310">
        <v>120000</v>
      </c>
      <c r="G12" s="310">
        <f t="shared" si="0"/>
        <v>10032849</v>
      </c>
      <c r="H12" s="64" t="s">
        <v>164</v>
      </c>
    </row>
    <row r="13" spans="1:9" s="319" customFormat="1" ht="15" x14ac:dyDescent="0.25">
      <c r="A13" s="415" t="s">
        <v>1231</v>
      </c>
      <c r="B13" s="337">
        <v>730994</v>
      </c>
      <c r="C13" s="311">
        <v>43244</v>
      </c>
      <c r="D13" s="165" t="s">
        <v>1124</v>
      </c>
      <c r="E13" s="210"/>
      <c r="F13" s="310">
        <v>120000</v>
      </c>
      <c r="G13" s="310">
        <f t="shared" si="0"/>
        <v>9912849</v>
      </c>
      <c r="H13" s="64" t="s">
        <v>164</v>
      </c>
    </row>
    <row r="14" spans="1:9" s="209" customFormat="1" ht="15" x14ac:dyDescent="0.25">
      <c r="A14" s="415" t="s">
        <v>1232</v>
      </c>
      <c r="B14" s="330">
        <v>730993</v>
      </c>
      <c r="C14" s="311">
        <v>43244</v>
      </c>
      <c r="D14" s="165" t="s">
        <v>1125</v>
      </c>
      <c r="E14" s="210"/>
      <c r="F14" s="310">
        <v>120000</v>
      </c>
      <c r="G14" s="310">
        <f t="shared" si="0"/>
        <v>9792849</v>
      </c>
      <c r="H14" s="64" t="s">
        <v>164</v>
      </c>
    </row>
    <row r="15" spans="1:9" s="209" customFormat="1" ht="15" x14ac:dyDescent="0.25">
      <c r="A15" s="415" t="s">
        <v>1233</v>
      </c>
      <c r="B15" s="330">
        <v>730992</v>
      </c>
      <c r="C15" s="311">
        <v>43244</v>
      </c>
      <c r="D15" s="165" t="s">
        <v>1126</v>
      </c>
      <c r="E15" s="210"/>
      <c r="F15" s="310">
        <v>120000</v>
      </c>
      <c r="G15" s="310">
        <f t="shared" si="0"/>
        <v>9672849</v>
      </c>
      <c r="H15" s="64" t="s">
        <v>164</v>
      </c>
    </row>
    <row r="16" spans="1:9" s="209" customFormat="1" ht="15" x14ac:dyDescent="0.25">
      <c r="A16" s="415" t="s">
        <v>1234</v>
      </c>
      <c r="B16" s="330">
        <v>730998</v>
      </c>
      <c r="C16" s="311">
        <v>43244</v>
      </c>
      <c r="D16" s="165" t="s">
        <v>1127</v>
      </c>
      <c r="E16" s="210"/>
      <c r="F16" s="310">
        <v>120000</v>
      </c>
      <c r="G16" s="310">
        <f t="shared" si="0"/>
        <v>9552849</v>
      </c>
      <c r="H16" s="64" t="s">
        <v>164</v>
      </c>
    </row>
    <row r="17" spans="1:11" s="209" customFormat="1" ht="15" x14ac:dyDescent="0.25">
      <c r="A17" s="415" t="s">
        <v>1235</v>
      </c>
      <c r="B17" s="330">
        <v>730989</v>
      </c>
      <c r="C17" s="311">
        <v>43244</v>
      </c>
      <c r="D17" s="165" t="s">
        <v>1117</v>
      </c>
      <c r="E17" s="210"/>
      <c r="F17" s="310">
        <v>240000</v>
      </c>
      <c r="G17" s="310">
        <f t="shared" si="0"/>
        <v>9312849</v>
      </c>
      <c r="H17" s="64" t="s">
        <v>164</v>
      </c>
    </row>
    <row r="18" spans="1:11" s="209" customFormat="1" ht="15" x14ac:dyDescent="0.25">
      <c r="A18" s="415" t="s">
        <v>1236</v>
      </c>
      <c r="B18" s="330">
        <v>730990</v>
      </c>
      <c r="C18" s="311">
        <v>43244</v>
      </c>
      <c r="D18" s="165" t="s">
        <v>1118</v>
      </c>
      <c r="E18" s="210"/>
      <c r="F18" s="310">
        <v>220000</v>
      </c>
      <c r="G18" s="310">
        <f t="shared" si="0"/>
        <v>9092849</v>
      </c>
      <c r="H18" s="64" t="s">
        <v>164</v>
      </c>
    </row>
    <row r="19" spans="1:11" s="209" customFormat="1" ht="15" x14ac:dyDescent="0.25">
      <c r="A19" s="415" t="s">
        <v>1237</v>
      </c>
      <c r="B19" s="330">
        <v>730991</v>
      </c>
      <c r="C19" s="311">
        <v>43244</v>
      </c>
      <c r="D19" s="165" t="s">
        <v>1119</v>
      </c>
      <c r="E19" s="211"/>
      <c r="F19" s="164">
        <v>220000</v>
      </c>
      <c r="G19" s="310">
        <f t="shared" si="0"/>
        <v>8872849</v>
      </c>
      <c r="H19" s="64" t="s">
        <v>164</v>
      </c>
    </row>
    <row r="20" spans="1:11" s="209" customFormat="1" ht="15" x14ac:dyDescent="0.25">
      <c r="A20" s="415" t="s">
        <v>1238</v>
      </c>
      <c r="B20" s="338">
        <v>730996</v>
      </c>
      <c r="C20" s="311">
        <v>43244</v>
      </c>
      <c r="D20" s="166" t="s">
        <v>1120</v>
      </c>
      <c r="E20" s="211"/>
      <c r="F20" s="164">
        <v>220000</v>
      </c>
      <c r="G20" s="310">
        <f t="shared" si="0"/>
        <v>8652849</v>
      </c>
      <c r="H20" s="64" t="s">
        <v>164</v>
      </c>
      <c r="K20" s="312"/>
    </row>
    <row r="21" spans="1:11" s="209" customFormat="1" ht="15" x14ac:dyDescent="0.25">
      <c r="A21" s="415" t="s">
        <v>1239</v>
      </c>
      <c r="B21" s="338">
        <v>730988</v>
      </c>
      <c r="C21" s="311">
        <v>43244</v>
      </c>
      <c r="D21" s="165" t="s">
        <v>1121</v>
      </c>
      <c r="E21" s="211"/>
      <c r="F21" s="164">
        <v>1200000</v>
      </c>
      <c r="G21" s="310">
        <f t="shared" si="0"/>
        <v>7452849</v>
      </c>
      <c r="H21" s="64" t="s">
        <v>164</v>
      </c>
    </row>
    <row r="22" spans="1:11" s="209" customFormat="1" ht="15" x14ac:dyDescent="0.25">
      <c r="A22" s="415" t="s">
        <v>1240</v>
      </c>
      <c r="B22" s="338">
        <v>730997</v>
      </c>
      <c r="C22" s="311">
        <v>43244</v>
      </c>
      <c r="D22" s="166" t="s">
        <v>1122</v>
      </c>
      <c r="E22" s="211"/>
      <c r="F22" s="164">
        <v>1950000</v>
      </c>
      <c r="G22" s="310">
        <f t="shared" si="0"/>
        <v>5502849</v>
      </c>
      <c r="H22" s="64" t="s">
        <v>164</v>
      </c>
    </row>
    <row r="23" spans="1:11" s="346" customFormat="1" ht="15" x14ac:dyDescent="0.25">
      <c r="A23" s="415" t="s">
        <v>1241</v>
      </c>
      <c r="B23" s="338">
        <v>731000</v>
      </c>
      <c r="C23" s="135">
        <v>43250</v>
      </c>
      <c r="D23" s="166" t="s">
        <v>1252</v>
      </c>
      <c r="E23" s="413"/>
      <c r="F23" s="164">
        <v>5000000</v>
      </c>
      <c r="G23" s="310">
        <f t="shared" si="0"/>
        <v>502849</v>
      </c>
      <c r="H23" s="64" t="s">
        <v>1631</v>
      </c>
    </row>
    <row r="24" spans="1:11" s="346" customFormat="1" ht="15" x14ac:dyDescent="0.25">
      <c r="A24" s="415" t="s">
        <v>1242</v>
      </c>
      <c r="B24" s="338" t="s">
        <v>1213</v>
      </c>
      <c r="C24" s="135">
        <v>43251</v>
      </c>
      <c r="D24" s="166" t="s">
        <v>1215</v>
      </c>
      <c r="E24" s="413"/>
      <c r="F24" s="164">
        <v>18570</v>
      </c>
      <c r="G24" s="310">
        <f t="shared" si="0"/>
        <v>484279</v>
      </c>
      <c r="H24" s="64" t="s">
        <v>164</v>
      </c>
    </row>
    <row r="25" spans="1:11" s="346" customFormat="1" ht="15" x14ac:dyDescent="0.25">
      <c r="A25" s="415" t="s">
        <v>1243</v>
      </c>
      <c r="B25" s="338" t="s">
        <v>1213</v>
      </c>
      <c r="C25" s="135">
        <v>43251</v>
      </c>
      <c r="D25" s="166" t="s">
        <v>1216</v>
      </c>
      <c r="E25" s="164">
        <v>13872333</v>
      </c>
      <c r="F25" s="164"/>
      <c r="G25" s="310">
        <f t="shared" si="0"/>
        <v>14356612</v>
      </c>
      <c r="H25" s="64" t="s">
        <v>164</v>
      </c>
    </row>
    <row r="26" spans="1:11" s="209" customFormat="1" ht="15" x14ac:dyDescent="0.25">
      <c r="A26" s="64"/>
      <c r="B26" s="338"/>
      <c r="C26" s="135"/>
      <c r="D26" s="166"/>
      <c r="E26" s="340"/>
      <c r="F26" s="164"/>
      <c r="G26" s="336"/>
      <c r="H26" s="64"/>
    </row>
    <row r="27" spans="1:11" s="209" customFormat="1" ht="15" x14ac:dyDescent="0.25">
      <c r="A27" s="64"/>
      <c r="B27" s="338"/>
      <c r="C27" s="135"/>
      <c r="D27" s="166"/>
      <c r="E27" s="211"/>
      <c r="F27" s="164"/>
      <c r="G27" s="336"/>
      <c r="H27" s="64"/>
    </row>
    <row r="28" spans="1:11" s="209" customFormat="1" ht="15" x14ac:dyDescent="0.25">
      <c r="A28" s="64"/>
      <c r="B28" s="64"/>
      <c r="C28" s="135"/>
      <c r="D28" s="166"/>
      <c r="E28" s="211"/>
      <c r="F28" s="164"/>
      <c r="G28" s="208"/>
      <c r="H28" s="64"/>
    </row>
    <row r="29" spans="1:11" x14ac:dyDescent="0.2">
      <c r="C29" s="123"/>
      <c r="D29" s="121" t="s">
        <v>1068</v>
      </c>
      <c r="E29" s="70">
        <f>SUM(E5:E28)</f>
        <v>25126852</v>
      </c>
      <c r="F29" s="70">
        <f>SUM(F5:F28)</f>
        <v>10770240</v>
      </c>
      <c r="G29" s="72">
        <f>E29-F29</f>
        <v>14356612</v>
      </c>
      <c r="H29" s="195"/>
    </row>
    <row r="31" spans="1:11" x14ac:dyDescent="0.2">
      <c r="G31" s="73"/>
    </row>
    <row r="32" spans="1:11" x14ac:dyDescent="0.2">
      <c r="G32" s="73"/>
    </row>
    <row r="34" spans="7:7" x14ac:dyDescent="0.2">
      <c r="G34" s="73"/>
    </row>
  </sheetData>
  <mergeCells count="2">
    <mergeCell ref="B8:B9"/>
    <mergeCell ref="A8:A9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0" workbookViewId="0">
      <selection activeCell="H23" sqref="H23"/>
    </sheetView>
  </sheetViews>
  <sheetFormatPr baseColWidth="10" defaultColWidth="16" defaultRowHeight="15" x14ac:dyDescent="0.25"/>
  <cols>
    <col min="1" max="1" width="14.7109375" style="80" customWidth="1"/>
    <col min="2" max="2" width="3.28515625" style="80" bestFit="1" customWidth="1"/>
    <col min="3" max="3" width="22.5703125" style="80" customWidth="1"/>
    <col min="4" max="4" width="13" style="80" bestFit="1" customWidth="1"/>
    <col min="5" max="5" width="11.85546875" style="80" customWidth="1"/>
    <col min="6" max="6" width="11" style="80" customWidth="1"/>
    <col min="7" max="7" width="3.28515625" style="80" bestFit="1" customWidth="1"/>
    <col min="8" max="8" width="24.140625" style="80" customWidth="1"/>
    <col min="9" max="9" width="11.28515625" style="80" customWidth="1"/>
    <col min="10" max="10" width="15.28515625" style="80" bestFit="1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63"/>
      <c r="B1" s="463"/>
      <c r="C1" s="463"/>
      <c r="D1" s="463"/>
      <c r="E1" s="463"/>
      <c r="F1" s="463"/>
      <c r="G1" s="463"/>
      <c r="H1" s="463"/>
      <c r="I1" s="463"/>
      <c r="J1" s="463"/>
    </row>
    <row r="2" spans="1:10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5.75" x14ac:dyDescent="0.25">
      <c r="A3" s="257" t="s">
        <v>110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0" ht="15.75" x14ac:dyDescent="0.25">
      <c r="A4" s="244" t="s">
        <v>131</v>
      </c>
      <c r="B4" s="247"/>
      <c r="C4" s="247" t="s">
        <v>135</v>
      </c>
      <c r="D4" s="258"/>
      <c r="E4" s="247"/>
      <c r="F4" s="247"/>
      <c r="G4" s="247"/>
      <c r="H4" s="224"/>
      <c r="I4" s="224"/>
      <c r="J4" s="224"/>
    </row>
    <row r="5" spans="1:10" ht="15.75" x14ac:dyDescent="0.25">
      <c r="A5" s="246"/>
      <c r="B5" s="247"/>
      <c r="C5" s="247"/>
      <c r="D5" s="247"/>
      <c r="E5" s="247"/>
      <c r="F5" s="247"/>
      <c r="G5" s="247"/>
      <c r="H5" s="479" t="s">
        <v>138</v>
      </c>
      <c r="I5" s="480"/>
      <c r="J5" s="481"/>
    </row>
    <row r="6" spans="1:10" ht="15.75" x14ac:dyDescent="0.25">
      <c r="A6" s="246"/>
      <c r="B6" s="247"/>
      <c r="C6" s="247"/>
      <c r="D6" s="247"/>
      <c r="E6" s="247"/>
      <c r="F6" s="247"/>
      <c r="G6" s="247"/>
      <c r="H6" s="260" t="s">
        <v>139</v>
      </c>
      <c r="I6" s="482" t="s">
        <v>154</v>
      </c>
      <c r="J6" s="483"/>
    </row>
    <row r="7" spans="1:10" ht="12.75" customHeight="1" x14ac:dyDescent="0.25">
      <c r="A7" s="247"/>
      <c r="B7" s="247"/>
      <c r="C7" s="247"/>
      <c r="D7" s="247"/>
      <c r="E7" s="247"/>
      <c r="F7" s="247"/>
      <c r="G7" s="224"/>
      <c r="H7" s="260" t="s">
        <v>140</v>
      </c>
      <c r="I7" s="484" t="s">
        <v>149</v>
      </c>
      <c r="J7" s="485"/>
    </row>
    <row r="8" spans="1:10" ht="20.25" x14ac:dyDescent="0.25">
      <c r="A8" s="464" t="s">
        <v>136</v>
      </c>
      <c r="B8" s="464"/>
      <c r="C8" s="464"/>
      <c r="D8" s="464"/>
      <c r="E8" s="464"/>
      <c r="F8" s="464"/>
      <c r="G8" s="464"/>
      <c r="H8" s="261" t="s">
        <v>141</v>
      </c>
      <c r="I8" s="486" t="s">
        <v>150</v>
      </c>
      <c r="J8" s="487"/>
    </row>
    <row r="9" spans="1:10" ht="15.75" customHeight="1" thickBot="1" x14ac:dyDescent="0.3">
      <c r="A9" s="471" t="s">
        <v>137</v>
      </c>
      <c r="B9" s="471"/>
      <c r="C9" s="471"/>
      <c r="D9" s="471"/>
      <c r="E9" s="471"/>
      <c r="F9" s="262" t="s">
        <v>1069</v>
      </c>
      <c r="G9" s="247"/>
      <c r="H9" s="224"/>
      <c r="I9" s="224"/>
      <c r="J9" s="224"/>
    </row>
    <row r="10" spans="1:10" ht="12.75" customHeight="1" thickBot="1" x14ac:dyDescent="0.3">
      <c r="A10" s="472" t="s">
        <v>142</v>
      </c>
      <c r="B10" s="473"/>
      <c r="C10" s="473"/>
      <c r="D10" s="473"/>
      <c r="E10" s="474"/>
      <c r="F10" s="475" t="s">
        <v>138</v>
      </c>
      <c r="G10" s="473"/>
      <c r="H10" s="473"/>
      <c r="I10" s="473"/>
      <c r="J10" s="476"/>
    </row>
    <row r="11" spans="1:10" ht="15.75" thickTop="1" x14ac:dyDescent="0.25">
      <c r="A11" s="263"/>
      <c r="B11" s="264"/>
      <c r="C11" s="264"/>
      <c r="D11" s="264"/>
      <c r="E11" s="265"/>
      <c r="F11" s="266"/>
      <c r="G11" s="264" t="s">
        <v>4</v>
      </c>
      <c r="H11" s="264" t="s">
        <v>4</v>
      </c>
      <c r="I11" s="264" t="s">
        <v>4</v>
      </c>
      <c r="J11" s="267" t="s">
        <v>4</v>
      </c>
    </row>
    <row r="12" spans="1:10" s="275" customFormat="1" ht="13.5" thickBot="1" x14ac:dyDescent="0.25">
      <c r="A12" s="268" t="s">
        <v>0</v>
      </c>
      <c r="B12" s="269" t="s">
        <v>132</v>
      </c>
      <c r="C12" s="270" t="s">
        <v>145</v>
      </c>
      <c r="D12" s="271" t="s">
        <v>133</v>
      </c>
      <c r="E12" s="272" t="s">
        <v>134</v>
      </c>
      <c r="F12" s="273" t="s">
        <v>0</v>
      </c>
      <c r="G12" s="269" t="s">
        <v>132</v>
      </c>
      <c r="H12" s="270" t="s">
        <v>145</v>
      </c>
      <c r="I12" s="269" t="s">
        <v>133</v>
      </c>
      <c r="J12" s="274" t="s">
        <v>134</v>
      </c>
    </row>
    <row r="13" spans="1:10" ht="12.75" customHeight="1" thickTop="1" x14ac:dyDescent="0.25">
      <c r="A13" s="276"/>
      <c r="B13" s="277"/>
      <c r="C13" s="264"/>
      <c r="D13" s="277"/>
      <c r="E13" s="265"/>
      <c r="F13" s="278"/>
      <c r="G13" s="277"/>
      <c r="H13" s="279"/>
      <c r="I13" s="277"/>
      <c r="J13" s="314"/>
    </row>
    <row r="14" spans="1:10" x14ac:dyDescent="0.25">
      <c r="A14" s="301">
        <v>43221</v>
      </c>
      <c r="B14" s="280"/>
      <c r="C14" s="281" t="s">
        <v>143</v>
      </c>
      <c r="D14" s="282">
        <f>'Journal SGBS 1'!E5</f>
        <v>11254519</v>
      </c>
      <c r="E14" s="283"/>
      <c r="F14" s="301">
        <v>43221</v>
      </c>
      <c r="G14" s="280"/>
      <c r="H14" s="281" t="s">
        <v>144</v>
      </c>
      <c r="I14" s="284"/>
      <c r="J14" s="285">
        <v>11424519</v>
      </c>
    </row>
    <row r="15" spans="1:10" ht="12" customHeight="1" x14ac:dyDescent="0.25">
      <c r="A15" s="302"/>
      <c r="B15" s="280"/>
      <c r="C15" s="279"/>
      <c r="D15" s="286"/>
      <c r="E15" s="287"/>
      <c r="F15" s="302"/>
      <c r="G15" s="280"/>
      <c r="H15" s="279"/>
      <c r="I15" s="286"/>
      <c r="J15" s="288"/>
    </row>
    <row r="16" spans="1:10" ht="12" customHeight="1" x14ac:dyDescent="0.25">
      <c r="A16" s="302">
        <v>43251</v>
      </c>
      <c r="B16" s="280"/>
      <c r="C16" s="279" t="s">
        <v>1217</v>
      </c>
      <c r="D16" s="286"/>
      <c r="E16" s="287">
        <f>'Journal SGBS 1'!F29</f>
        <v>10770240</v>
      </c>
      <c r="F16" s="302">
        <v>43251</v>
      </c>
      <c r="G16" s="280"/>
      <c r="H16" s="279" t="s">
        <v>1219</v>
      </c>
      <c r="I16" s="286">
        <v>5890240</v>
      </c>
      <c r="J16" s="288"/>
    </row>
    <row r="17" spans="1:10" ht="16.5" customHeight="1" thickBot="1" x14ac:dyDescent="0.3">
      <c r="A17" s="302">
        <v>43251</v>
      </c>
      <c r="B17" s="280"/>
      <c r="C17" s="279" t="s">
        <v>1218</v>
      </c>
      <c r="D17" s="286">
        <f>'Journal SGBS 1'!E25</f>
        <v>13872333</v>
      </c>
      <c r="E17" s="287"/>
      <c r="F17" s="302">
        <v>43251</v>
      </c>
      <c r="G17" s="280"/>
      <c r="H17" s="279" t="s">
        <v>1218</v>
      </c>
      <c r="I17" s="286"/>
      <c r="J17" s="288">
        <v>13872333</v>
      </c>
    </row>
    <row r="18" spans="1:10" ht="15.75" thickBot="1" x14ac:dyDescent="0.3">
      <c r="A18" s="301">
        <v>43251</v>
      </c>
      <c r="B18" s="277"/>
      <c r="C18" s="279"/>
      <c r="D18" s="291">
        <f>SUM(D14:D17)-SUM(E14:E17)</f>
        <v>14356612</v>
      </c>
      <c r="E18" s="292"/>
      <c r="F18" s="301">
        <v>43251</v>
      </c>
      <c r="G18" s="277"/>
      <c r="H18" s="279"/>
      <c r="I18" s="293"/>
      <c r="J18" s="291">
        <f>SUM(J14:J17)-SUM(I15:I17)</f>
        <v>19406612</v>
      </c>
    </row>
    <row r="19" spans="1:10" ht="15.75" thickBot="1" x14ac:dyDescent="0.3">
      <c r="A19" s="294"/>
      <c r="B19" s="295"/>
      <c r="C19" s="296"/>
      <c r="D19" s="295"/>
      <c r="E19" s="297"/>
      <c r="F19" s="298"/>
      <c r="G19" s="295"/>
      <c r="H19" s="296"/>
      <c r="I19" s="295"/>
      <c r="J19" s="299"/>
    </row>
    <row r="20" spans="1:10" x14ac:dyDescent="0.25">
      <c r="A20" s="224"/>
      <c r="B20" s="224"/>
      <c r="C20" s="224"/>
      <c r="D20" s="224"/>
      <c r="E20" s="477">
        <f>J18-D18</f>
        <v>5050000</v>
      </c>
      <c r="F20" s="478"/>
      <c r="G20" s="224"/>
      <c r="H20" s="224"/>
      <c r="I20" s="224"/>
      <c r="J20" s="224"/>
    </row>
    <row r="21" spans="1:10" s="243" customFormat="1" ht="15.75" x14ac:dyDescent="0.2">
      <c r="A21" s="246"/>
      <c r="B21" s="247"/>
      <c r="C21" s="247" t="s">
        <v>146</v>
      </c>
      <c r="D21" s="246"/>
      <c r="E21" s="246"/>
      <c r="F21" s="247"/>
      <c r="G21" s="246"/>
      <c r="H21" s="247" t="s">
        <v>147</v>
      </c>
      <c r="I21" s="246"/>
    </row>
    <row r="22" spans="1:10" s="243" customFormat="1" ht="15.75" x14ac:dyDescent="0.2">
      <c r="A22" s="246"/>
      <c r="B22" s="247"/>
      <c r="C22" s="247"/>
      <c r="D22" s="246"/>
      <c r="E22" s="246"/>
      <c r="F22" s="247"/>
      <c r="G22" s="246"/>
      <c r="H22" s="247"/>
      <c r="I22" s="246"/>
      <c r="J22" s="246"/>
    </row>
    <row r="23" spans="1:10" s="248" customFormat="1" ht="12.75" x14ac:dyDescent="0.2">
      <c r="A23" s="252"/>
      <c r="B23" s="252"/>
      <c r="C23" s="254" t="s">
        <v>148</v>
      </c>
      <c r="D23" s="249"/>
      <c r="E23" s="249"/>
      <c r="F23" s="249"/>
      <c r="G23" s="249"/>
      <c r="H23" s="254" t="s">
        <v>122</v>
      </c>
      <c r="I23" s="252"/>
      <c r="J23" s="252"/>
    </row>
    <row r="24" spans="1:10" s="248" customFormat="1" ht="12.75" x14ac:dyDescent="0.2">
      <c r="A24" s="252"/>
      <c r="B24" s="252"/>
      <c r="C24" s="418"/>
      <c r="D24" s="249"/>
      <c r="E24" s="249"/>
      <c r="F24" s="249"/>
      <c r="G24" s="249"/>
      <c r="H24" s="418"/>
      <c r="I24" s="252"/>
      <c r="J24" s="252"/>
    </row>
    <row r="25" spans="1:10" s="248" customFormat="1" ht="12.75" x14ac:dyDescent="0.2">
      <c r="A25" s="252"/>
      <c r="B25" s="252"/>
      <c r="C25" s="418"/>
      <c r="D25" s="249"/>
      <c r="E25" s="249"/>
      <c r="F25" s="249"/>
      <c r="G25" s="249"/>
      <c r="H25" s="418"/>
      <c r="I25" s="252"/>
      <c r="J25" s="252"/>
    </row>
    <row r="26" spans="1:10" ht="114.75" x14ac:dyDescent="0.25">
      <c r="A26" s="315" t="s">
        <v>155</v>
      </c>
      <c r="B26" s="252"/>
      <c r="C26" s="316" t="s">
        <v>1220</v>
      </c>
      <c r="D26" s="252"/>
      <c r="E26" s="252"/>
      <c r="F26" s="252"/>
      <c r="G26" s="252"/>
      <c r="H26" s="252"/>
      <c r="I26" s="252"/>
      <c r="J26" s="252"/>
    </row>
  </sheetData>
  <mergeCells count="10">
    <mergeCell ref="A9:E9"/>
    <mergeCell ref="A10:E10"/>
    <mergeCell ref="F10:J10"/>
    <mergeCell ref="E20:F20"/>
    <mergeCell ref="A1:J1"/>
    <mergeCell ref="H5:J5"/>
    <mergeCell ref="I6:J6"/>
    <mergeCell ref="I7:J7"/>
    <mergeCell ref="A8:G8"/>
    <mergeCell ref="I8:J8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A4" workbookViewId="0">
      <selection activeCell="A7" sqref="A7"/>
    </sheetView>
  </sheetViews>
  <sheetFormatPr baseColWidth="10" defaultRowHeight="12.75" x14ac:dyDescent="0.2"/>
  <cols>
    <col min="1" max="2" width="11.42578125" style="7"/>
    <col min="3" max="3" width="13.28515625" style="124" customWidth="1"/>
    <col min="4" max="4" width="66.7109375" style="122" customWidth="1"/>
    <col min="5" max="5" width="12.140625" style="7" customWidth="1"/>
    <col min="6" max="6" width="15.85546875" style="23" customWidth="1"/>
    <col min="7" max="7" width="16" style="7" customWidth="1"/>
    <col min="8" max="16384" width="11.42578125" style="7"/>
  </cols>
  <sheetData>
    <row r="1" spans="1:7" x14ac:dyDescent="0.2">
      <c r="D1" s="420"/>
    </row>
    <row r="2" spans="1:7" x14ac:dyDescent="0.2">
      <c r="D2" s="420"/>
    </row>
    <row r="3" spans="1:7" ht="15" x14ac:dyDescent="0.25">
      <c r="D3" s="325" t="s">
        <v>1070</v>
      </c>
    </row>
    <row r="4" spans="1:7" x14ac:dyDescent="0.2">
      <c r="D4" s="420"/>
    </row>
    <row r="5" spans="1:7" s="147" customFormat="1" ht="15.75" x14ac:dyDescent="0.25">
      <c r="A5" s="150" t="s">
        <v>74</v>
      </c>
      <c r="B5" s="150" t="s">
        <v>106</v>
      </c>
      <c r="C5" s="142" t="s">
        <v>153</v>
      </c>
      <c r="D5" s="143" t="s">
        <v>49</v>
      </c>
      <c r="E5" s="144" t="s">
        <v>54</v>
      </c>
      <c r="F5" s="145" t="s">
        <v>55</v>
      </c>
      <c r="G5" s="146" t="s">
        <v>50</v>
      </c>
    </row>
    <row r="6" spans="1:7" s="147" customFormat="1" ht="15.75" x14ac:dyDescent="0.25">
      <c r="A6" s="150"/>
      <c r="B6" s="150"/>
      <c r="C6" s="142">
        <v>43222</v>
      </c>
      <c r="D6" s="143" t="s">
        <v>1223</v>
      </c>
      <c r="E6" s="421">
        <v>274351</v>
      </c>
      <c r="F6" s="145"/>
      <c r="G6" s="422">
        <f>E6-F6</f>
        <v>274351</v>
      </c>
    </row>
    <row r="7" spans="1:7" ht="14.25" customHeight="1" x14ac:dyDescent="0.25">
      <c r="A7" s="195" t="s">
        <v>1224</v>
      </c>
      <c r="B7" s="195" t="s">
        <v>1221</v>
      </c>
      <c r="C7" s="130">
        <v>43222</v>
      </c>
      <c r="D7" s="68" t="s">
        <v>72</v>
      </c>
      <c r="E7" s="141"/>
      <c r="F7" s="69">
        <v>2925</v>
      </c>
      <c r="G7" s="422">
        <f>G6+E7-F7</f>
        <v>271426</v>
      </c>
    </row>
    <row r="8" spans="1:7" s="209" customFormat="1" ht="14.25" customHeight="1" x14ac:dyDescent="0.25">
      <c r="A8" s="195" t="s">
        <v>1225</v>
      </c>
      <c r="B8" s="324" t="s">
        <v>1221</v>
      </c>
      <c r="C8" s="324">
        <v>43251</v>
      </c>
      <c r="D8" s="385" t="s">
        <v>1222</v>
      </c>
      <c r="E8" s="207"/>
      <c r="F8" s="164">
        <v>15795</v>
      </c>
      <c r="G8" s="422">
        <f>G7+E8-F8</f>
        <v>255631</v>
      </c>
    </row>
    <row r="9" spans="1:7" s="209" customFormat="1" ht="14.25" customHeight="1" x14ac:dyDescent="0.25">
      <c r="A9" s="64"/>
      <c r="B9" s="324"/>
      <c r="C9" s="135"/>
      <c r="D9" s="163"/>
      <c r="E9" s="207"/>
      <c r="F9" s="164"/>
      <c r="G9" s="208"/>
    </row>
    <row r="10" spans="1:7" s="209" customFormat="1" ht="14.25" customHeight="1" x14ac:dyDescent="0.25">
      <c r="A10" s="64"/>
      <c r="B10" s="63"/>
      <c r="C10" s="135"/>
      <c r="D10" s="163"/>
      <c r="E10" s="207"/>
      <c r="F10" s="164"/>
      <c r="G10" s="208"/>
    </row>
    <row r="11" spans="1:7" s="209" customFormat="1" ht="15" x14ac:dyDescent="0.25">
      <c r="A11" s="64"/>
      <c r="B11" s="63"/>
      <c r="C11" s="135"/>
      <c r="D11" s="165"/>
      <c r="E11" s="210"/>
      <c r="F11" s="164"/>
      <c r="G11" s="208"/>
    </row>
    <row r="12" spans="1:7" s="209" customFormat="1" ht="15" x14ac:dyDescent="0.25">
      <c r="A12" s="64"/>
      <c r="B12" s="63"/>
      <c r="C12" s="135"/>
      <c r="D12" s="165"/>
      <c r="E12" s="210"/>
      <c r="F12" s="164"/>
      <c r="G12" s="208"/>
    </row>
    <row r="13" spans="1:7" s="209" customFormat="1" ht="15" x14ac:dyDescent="0.25">
      <c r="A13" s="64"/>
      <c r="B13" s="63"/>
      <c r="C13" s="135"/>
      <c r="D13" s="165"/>
      <c r="E13" s="211"/>
      <c r="F13" s="164"/>
      <c r="G13" s="208"/>
    </row>
    <row r="14" spans="1:7" x14ac:dyDescent="0.2">
      <c r="C14" s="123"/>
      <c r="D14" s="121" t="s">
        <v>1068</v>
      </c>
      <c r="E14" s="70">
        <f>SUM(E6:E13)</f>
        <v>274351</v>
      </c>
      <c r="F14" s="71">
        <f>SUM(F7:F13)</f>
        <v>18720</v>
      </c>
      <c r="G14" s="72">
        <f>E14-F14</f>
        <v>255631</v>
      </c>
    </row>
    <row r="16" spans="1:7" x14ac:dyDescent="0.2">
      <c r="G16" s="73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TCD INDV MAI 18</vt:lpstr>
      <vt:lpstr>TCD MAI 18</vt:lpstr>
      <vt:lpstr>DATA MAI 18</vt:lpstr>
      <vt:lpstr>RECAP MAI 18</vt:lpstr>
      <vt:lpstr>Journal caisse MAI 2018</vt:lpstr>
      <vt:lpstr>Arrêté de caisse</vt:lpstr>
      <vt:lpstr>Journal SGBS 1</vt:lpstr>
      <vt:lpstr>Rapprocht bancaire SGBS1</vt:lpstr>
      <vt:lpstr>Journal SGBS  2</vt:lpstr>
      <vt:lpstr>Rapprocht bancaire SGBS2</vt:lpstr>
      <vt:lpstr>Global MAI 2018</vt:lpstr>
      <vt:lpstr>Tableau donateurs</vt:lpstr>
      <vt:lpstr>AVANCE SUR SALAIRE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2018-06-07T12:25:34Z</cp:lastPrinted>
  <dcterms:created xsi:type="dcterms:W3CDTF">2016-04-25T11:19:09Z</dcterms:created>
  <dcterms:modified xsi:type="dcterms:W3CDTF">2018-06-21T11:54:34Z</dcterms:modified>
</cp:coreProperties>
</file>