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\Desktop\"/>
    </mc:Choice>
  </mc:AlternateContent>
  <bookViews>
    <workbookView xWindow="0" yWindow="0" windowWidth="20490" windowHeight="7755" activeTab="1"/>
  </bookViews>
  <sheets>
    <sheet name="Montant reçu individuel" sheetId="4" r:id="rId1"/>
    <sheet name="Journal Caisse juin2018" sheetId="1" r:id="rId2"/>
    <sheet name="Individuel" sheetId="7" r:id="rId3"/>
    <sheet name="TABLEAU" sheetId="9" r:id="rId4"/>
    <sheet name="COMPTA JUIN 2018" sheetId="6" r:id="rId5"/>
    <sheet name="RECAP" sheetId="8" r:id="rId6"/>
    <sheet name="Journal banque GNF Juin 2018" sheetId="2" r:id="rId7"/>
    <sheet name="Journal banque USD Juin 2018" sheetId="3" r:id="rId8"/>
    <sheet name="Arrêté Caisse" sheetId="13" r:id="rId9"/>
    <sheet name="Rapprochement Bancaire GNF JUIN" sheetId="14" r:id="rId10"/>
    <sheet name="Rapprochement Bancaire USD JUIN" sheetId="15" r:id="rId11"/>
  </sheets>
  <definedNames>
    <definedName name="_xlnm._FilterDatabase" localSheetId="4" hidden="1">'COMPTA JUIN 2018'!$A$1:$K$377</definedName>
    <definedName name="_xlnm._FilterDatabase" localSheetId="1" hidden="1">'Journal Caisse juin2018'!$A$5:$F$252</definedName>
  </definedNames>
  <calcPr calcId="152511"/>
  <pivotCaches>
    <pivotCache cacheId="0" r:id="rId12"/>
    <pivotCache cacheId="1" r:id="rId13"/>
    <pivotCache cacheId="2" r:id="rId1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6" l="1"/>
  <c r="J57" i="6"/>
  <c r="J25" i="15" l="1"/>
  <c r="F25" i="15"/>
  <c r="D25" i="15"/>
  <c r="A25" i="15"/>
  <c r="F19" i="15"/>
  <c r="A19" i="15"/>
  <c r="J23" i="14"/>
  <c r="F23" i="14"/>
  <c r="D23" i="14"/>
  <c r="A23" i="14"/>
  <c r="F17" i="14"/>
  <c r="A17" i="14"/>
  <c r="E25" i="14" l="1"/>
  <c r="E27" i="15"/>
  <c r="G37" i="13"/>
  <c r="G29" i="13"/>
  <c r="G28" i="13"/>
  <c r="G27" i="13"/>
  <c r="G26" i="13"/>
  <c r="G25" i="13"/>
  <c r="G21" i="13"/>
  <c r="G20" i="13"/>
  <c r="G19" i="13"/>
  <c r="G18" i="13"/>
  <c r="G17" i="13"/>
  <c r="G16" i="13"/>
  <c r="E251" i="1"/>
  <c r="F251" i="1"/>
  <c r="C14" i="8"/>
  <c r="I14" i="8"/>
  <c r="G15" i="8"/>
  <c r="J17" i="6"/>
  <c r="E15" i="8"/>
  <c r="D13" i="8"/>
  <c r="E12" i="8"/>
  <c r="D11" i="8"/>
  <c r="D10" i="8"/>
  <c r="D9" i="8"/>
  <c r="D8" i="8"/>
  <c r="D7" i="8"/>
  <c r="D6" i="8"/>
  <c r="E16" i="8"/>
  <c r="E13" i="8"/>
  <c r="D12" i="8"/>
  <c r="E11" i="8"/>
  <c r="E10" i="8"/>
  <c r="E9" i="8"/>
  <c r="E8" i="8"/>
  <c r="E7" i="8"/>
  <c r="E6" i="8"/>
  <c r="D5" i="8"/>
  <c r="G31" i="13" l="1"/>
  <c r="G22" i="13"/>
  <c r="J6" i="8"/>
  <c r="J13" i="8"/>
  <c r="J12" i="8"/>
  <c r="J11" i="8"/>
  <c r="J10" i="8"/>
  <c r="J9" i="8"/>
  <c r="J8" i="8"/>
  <c r="E26" i="8" l="1"/>
  <c r="E24" i="8"/>
  <c r="B24" i="8"/>
  <c r="I21" i="8"/>
  <c r="I24" i="8" s="1"/>
  <c r="I18" i="8"/>
  <c r="H18" i="8"/>
  <c r="F18" i="8"/>
  <c r="D18" i="8"/>
  <c r="C18" i="8"/>
  <c r="B25" i="8" s="1"/>
  <c r="J17" i="8"/>
  <c r="G18" i="8"/>
  <c r="G19" i="8" s="1"/>
  <c r="I19" i="8"/>
  <c r="H14" i="8"/>
  <c r="G14" i="8"/>
  <c r="J307" i="6"/>
  <c r="J308" i="6"/>
  <c r="J309" i="6"/>
  <c r="J310" i="6"/>
  <c r="J311" i="6"/>
  <c r="J312" i="6"/>
  <c r="J313" i="6"/>
  <c r="J340" i="6"/>
  <c r="J374" i="6"/>
  <c r="J375" i="6"/>
  <c r="J329" i="6"/>
  <c r="E4" i="8"/>
  <c r="E5" i="8"/>
  <c r="D4" i="8"/>
  <c r="D3" i="8"/>
  <c r="D2" i="8"/>
  <c r="E3" i="8"/>
  <c r="E2" i="8"/>
  <c r="D14" i="8" l="1"/>
  <c r="E14" i="8"/>
  <c r="H19" i="8"/>
  <c r="B26" i="8"/>
  <c r="B27" i="8" s="1"/>
  <c r="J3" i="8"/>
  <c r="J7" i="8"/>
  <c r="J4" i="8"/>
  <c r="J2" i="8"/>
  <c r="D19" i="8"/>
  <c r="J16" i="8"/>
  <c r="J5" i="8"/>
  <c r="E18" i="8"/>
  <c r="J15" i="8"/>
  <c r="J14" i="8" l="1"/>
  <c r="J18" i="8"/>
  <c r="I25" i="8" s="1"/>
  <c r="C19" i="8"/>
  <c r="E19" i="8"/>
  <c r="E25" i="8" s="1"/>
  <c r="E27" i="8" s="1"/>
  <c r="B29" i="8" s="1"/>
  <c r="J19" i="8" l="1"/>
  <c r="I26" i="8"/>
  <c r="I27" i="8" s="1"/>
  <c r="B30" i="8" s="1"/>
  <c r="B31" i="8" s="1"/>
  <c r="J213" i="6" l="1"/>
  <c r="J212" i="6"/>
  <c r="J211" i="6"/>
  <c r="J276" i="6"/>
  <c r="J196" i="6"/>
  <c r="J195" i="6"/>
  <c r="J194" i="6"/>
  <c r="J172" i="6"/>
  <c r="J154" i="6"/>
  <c r="J153" i="6"/>
  <c r="J152" i="6"/>
  <c r="J18" i="6" l="1"/>
  <c r="J47" i="6"/>
  <c r="J48" i="6"/>
  <c r="J59" i="6"/>
  <c r="J73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30" i="6"/>
  <c r="J131" i="6"/>
  <c r="J132" i="6"/>
  <c r="J133" i="6"/>
  <c r="J134" i="6"/>
  <c r="J135" i="6"/>
  <c r="J136" i="6"/>
  <c r="J137" i="6"/>
  <c r="J147" i="6"/>
  <c r="J148" i="6"/>
  <c r="J149" i="6"/>
  <c r="J150" i="6"/>
  <c r="J151" i="6"/>
  <c r="J178" i="6"/>
  <c r="J179" i="6"/>
  <c r="J180" i="6"/>
  <c r="J200" i="6"/>
  <c r="J201" i="6"/>
  <c r="J202" i="6"/>
  <c r="J203" i="6"/>
  <c r="J204" i="6"/>
  <c r="J209" i="6"/>
  <c r="J210" i="6"/>
  <c r="J248" i="6"/>
  <c r="J264" i="6"/>
  <c r="J281" i="6"/>
  <c r="J9" i="6" l="1"/>
  <c r="J10" i="6"/>
  <c r="J11" i="6"/>
  <c r="J12" i="6"/>
  <c r="J22" i="6"/>
  <c r="J23" i="6"/>
  <c r="J24" i="6"/>
  <c r="J43" i="6"/>
  <c r="J56" i="6"/>
  <c r="J64" i="6"/>
  <c r="J19" i="6"/>
  <c r="J49" i="6" l="1"/>
  <c r="J2" i="6" l="1"/>
  <c r="J3" i="6"/>
  <c r="J4" i="6"/>
  <c r="J5" i="6"/>
  <c r="J20" i="6"/>
  <c r="J21" i="6"/>
  <c r="J344" i="6" l="1"/>
  <c r="J334" i="6"/>
  <c r="J302" i="6"/>
  <c r="J272" i="6"/>
  <c r="J166" i="6"/>
  <c r="J122" i="6"/>
  <c r="J121" i="6"/>
  <c r="J52" i="6" l="1"/>
  <c r="J75" i="6" l="1"/>
  <c r="J138" i="6"/>
  <c r="J139" i="6"/>
  <c r="J140" i="6"/>
  <c r="J155" i="6"/>
  <c r="J156" i="6"/>
  <c r="J251" i="6"/>
  <c r="J286" i="6"/>
  <c r="J287" i="6"/>
  <c r="J314" i="6"/>
  <c r="J31" i="6"/>
  <c r="J74" i="6"/>
  <c r="J141" i="6"/>
  <c r="J157" i="6"/>
  <c r="J158" i="6"/>
  <c r="J232" i="6"/>
  <c r="J32" i="6"/>
  <c r="J33" i="6"/>
  <c r="J34" i="6"/>
  <c r="J60" i="6"/>
  <c r="J76" i="6"/>
  <c r="J77" i="6"/>
  <c r="J159" i="6"/>
  <c r="J160" i="6"/>
  <c r="J161" i="6"/>
  <c r="J187" i="6"/>
  <c r="J233" i="6"/>
  <c r="J288" i="6"/>
  <c r="J315" i="6"/>
  <c r="J330" i="6"/>
  <c r="J35" i="6"/>
  <c r="J50" i="6"/>
  <c r="J78" i="6"/>
  <c r="J115" i="6"/>
  <c r="J116" i="6"/>
  <c r="J142" i="6"/>
  <c r="J162" i="6"/>
  <c r="J188" i="6"/>
  <c r="J234" i="6"/>
  <c r="J267" i="6"/>
  <c r="J268" i="6"/>
  <c r="J36" i="6"/>
  <c r="J37" i="6"/>
  <c r="J51" i="6"/>
  <c r="J117" i="6"/>
  <c r="J118" i="6"/>
  <c r="J163" i="6"/>
  <c r="J164" i="6"/>
  <c r="J189" i="6"/>
  <c r="J235" i="6"/>
  <c r="J236" i="6"/>
  <c r="J252" i="6"/>
  <c r="J253" i="6"/>
  <c r="J269" i="6"/>
  <c r="J289" i="6"/>
  <c r="J299" i="6"/>
  <c r="J300" i="6"/>
  <c r="J316" i="6"/>
  <c r="J317" i="6"/>
  <c r="J331" i="6"/>
  <c r="J341" i="6"/>
  <c r="J342" i="6"/>
  <c r="J6" i="6"/>
  <c r="J38" i="6"/>
  <c r="J39" i="6"/>
  <c r="J40" i="6"/>
  <c r="J41" i="6"/>
  <c r="J53" i="6"/>
  <c r="J54" i="6"/>
  <c r="J61" i="6"/>
  <c r="J79" i="6"/>
  <c r="J80" i="6"/>
  <c r="J119" i="6"/>
  <c r="J120" i="6"/>
  <c r="J165" i="6"/>
  <c r="J190" i="6"/>
  <c r="J191" i="6"/>
  <c r="J207" i="6"/>
  <c r="J237" i="6"/>
  <c r="J238" i="6"/>
  <c r="J254" i="6"/>
  <c r="J255" i="6"/>
  <c r="J270" i="6"/>
  <c r="J271" i="6"/>
  <c r="J290" i="6"/>
  <c r="J301" i="6"/>
  <c r="J318" i="6"/>
  <c r="J319" i="6"/>
  <c r="J332" i="6"/>
  <c r="J333" i="6"/>
  <c r="J343" i="6"/>
  <c r="J357" i="6"/>
  <c r="J366" i="6"/>
  <c r="J367" i="6"/>
  <c r="J368" i="6"/>
  <c r="J7" i="6"/>
  <c r="J8" i="6"/>
  <c r="J42" i="6"/>
  <c r="J55" i="6"/>
  <c r="J62" i="6"/>
  <c r="J81" i="6"/>
  <c r="J123" i="6"/>
  <c r="J124" i="6"/>
  <c r="J167" i="6"/>
  <c r="J168" i="6"/>
  <c r="J169" i="6"/>
  <c r="J192" i="6"/>
  <c r="J239" i="6"/>
  <c r="J240" i="6"/>
  <c r="J256" i="6"/>
  <c r="J257" i="6"/>
  <c r="J273" i="6"/>
  <c r="J291" i="6"/>
  <c r="J320" i="6"/>
  <c r="J321" i="6"/>
  <c r="J335" i="6"/>
  <c r="J336" i="6"/>
  <c r="J345" i="6"/>
  <c r="J358" i="6"/>
  <c r="J359" i="6"/>
  <c r="J65" i="6"/>
  <c r="J66" i="6"/>
  <c r="J82" i="6"/>
  <c r="J170" i="6"/>
  <c r="J171" i="6"/>
  <c r="J193" i="6"/>
  <c r="J241" i="6"/>
  <c r="J258" i="6"/>
  <c r="J259" i="6"/>
  <c r="J274" i="6"/>
  <c r="J275" i="6"/>
  <c r="J292" i="6"/>
  <c r="J303" i="6"/>
  <c r="J304" i="6"/>
  <c r="J322" i="6"/>
  <c r="J323" i="6"/>
  <c r="J324" i="6"/>
  <c r="J337" i="6"/>
  <c r="J346" i="6"/>
  <c r="J360" i="6"/>
  <c r="J361" i="6"/>
  <c r="J13" i="6"/>
  <c r="J14" i="6"/>
  <c r="J15" i="6"/>
  <c r="J25" i="6"/>
  <c r="J26" i="6"/>
  <c r="J27" i="6"/>
  <c r="J28" i="6"/>
  <c r="J29" i="6"/>
  <c r="J30" i="6"/>
  <c r="J44" i="6"/>
  <c r="J45" i="6"/>
  <c r="J46" i="6"/>
  <c r="J58" i="6"/>
  <c r="J67" i="6"/>
  <c r="J68" i="6"/>
  <c r="J69" i="6"/>
  <c r="J70" i="6"/>
  <c r="J71" i="6"/>
  <c r="J72" i="6"/>
  <c r="J83" i="6"/>
  <c r="J84" i="6"/>
  <c r="J125" i="6"/>
  <c r="J126" i="6"/>
  <c r="J127" i="6"/>
  <c r="J128" i="6"/>
  <c r="J143" i="6"/>
  <c r="J144" i="6"/>
  <c r="J173" i="6"/>
  <c r="J174" i="6"/>
  <c r="J175" i="6"/>
  <c r="J184" i="6"/>
  <c r="J185" i="6"/>
  <c r="J197" i="6"/>
  <c r="J198" i="6"/>
  <c r="J208" i="6"/>
  <c r="J242" i="6"/>
  <c r="J243" i="6"/>
  <c r="J244" i="6"/>
  <c r="J245" i="6"/>
  <c r="J246" i="6"/>
  <c r="J260" i="6"/>
  <c r="J279" i="6"/>
  <c r="J280" i="6"/>
  <c r="J325" i="6"/>
  <c r="J326" i="6"/>
  <c r="J347" i="6"/>
  <c r="J348" i="6"/>
  <c r="J349" i="6"/>
  <c r="J350" i="6"/>
  <c r="J351" i="6"/>
  <c r="J352" i="6"/>
  <c r="J353" i="6"/>
  <c r="J354" i="6"/>
  <c r="J369" i="6"/>
  <c r="J370" i="6"/>
  <c r="J372" i="6"/>
  <c r="J373" i="6"/>
  <c r="J16" i="6"/>
  <c r="J85" i="6"/>
  <c r="J129" i="6"/>
  <c r="J145" i="6"/>
  <c r="J146" i="6"/>
  <c r="J176" i="6"/>
  <c r="J177" i="6"/>
  <c r="J199" i="6"/>
  <c r="J247" i="6"/>
  <c r="J261" i="6"/>
  <c r="J262" i="6"/>
  <c r="J263" i="6"/>
  <c r="J293" i="6"/>
  <c r="J327" i="6"/>
  <c r="J355" i="6"/>
  <c r="J371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81" i="6"/>
  <c r="J186" i="6"/>
  <c r="J205" i="6"/>
  <c r="J206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49" i="6"/>
  <c r="J265" i="6"/>
  <c r="J266" i="6"/>
  <c r="J282" i="6"/>
  <c r="J283" i="6"/>
  <c r="J294" i="6"/>
  <c r="J295" i="6"/>
  <c r="J296" i="6"/>
  <c r="J297" i="6"/>
  <c r="J298" i="6"/>
  <c r="J305" i="6"/>
  <c r="J306" i="6"/>
  <c r="J328" i="6"/>
  <c r="J338" i="6"/>
  <c r="J339" i="6"/>
  <c r="J356" i="6"/>
  <c r="J362" i="6"/>
  <c r="J363" i="6"/>
  <c r="J364" i="6"/>
  <c r="J365" i="6"/>
  <c r="J182" i="6"/>
  <c r="J183" i="6"/>
  <c r="J250" i="6"/>
  <c r="J284" i="6"/>
  <c r="J285" i="6"/>
  <c r="J376" i="6"/>
  <c r="J377" i="6"/>
  <c r="E12" i="3" l="1"/>
  <c r="D12" i="3"/>
  <c r="D13" i="3" l="1"/>
  <c r="D26" i="2"/>
  <c r="E26" i="2"/>
  <c r="D27" i="2" l="1"/>
  <c r="E252" i="1"/>
</calcChain>
</file>

<file path=xl/sharedStrings.xml><?xml version="1.0" encoding="utf-8"?>
<sst xmlns="http://schemas.openxmlformats.org/spreadsheetml/2006/main" count="3406" uniqueCount="838">
  <si>
    <t>PROJET: GALF</t>
  </si>
  <si>
    <t>N°</t>
  </si>
  <si>
    <t>DATE</t>
  </si>
  <si>
    <t>LIBELLE</t>
  </si>
  <si>
    <t>ENTREES</t>
  </si>
  <si>
    <t>SORTIES</t>
  </si>
  <si>
    <t>TOTAL ENTREES / SORTIES</t>
  </si>
  <si>
    <t>Chèque 01455141 Approvisionnement de caisse</t>
  </si>
  <si>
    <t>Chèque 01455142 Approvisionnement de caisse</t>
  </si>
  <si>
    <t>Chèque 01455146 Approvisionnement de caisse</t>
  </si>
  <si>
    <t>Chèque 01455143 Paiement Honoraire 25% Avocat Cas pélican et bébé chimpanzé Foulamadina</t>
  </si>
  <si>
    <t>Chèque 01455144 Approvisionnement de caisse</t>
  </si>
  <si>
    <t>Chèque 01455145 Paiement (2) jours location véhicule pour relâche bébé chimpanzé à Faranah</t>
  </si>
  <si>
    <t>Chèque 01455147 Paiement RTS pour le mois de Mai 2018</t>
  </si>
  <si>
    <t>Frais certification Chèque 01455147  Paiement RTS pour le mois de Mai 2018</t>
  </si>
  <si>
    <t>N°PC</t>
  </si>
  <si>
    <t>Nom</t>
  </si>
  <si>
    <t>JOURNAL DE CAISSE JUIN  2018</t>
  </si>
  <si>
    <t>SOLDE AU  30/06/18</t>
  </si>
  <si>
    <t>REPORT SOLDE DU 31/05/2018</t>
  </si>
  <si>
    <t>Repport solde au 31/05/2018</t>
  </si>
  <si>
    <t>18/06/GALFPC972</t>
  </si>
  <si>
    <t>18/06/GALFPC973</t>
  </si>
  <si>
    <t>18/06/GALFPC974</t>
  </si>
  <si>
    <t>18/06/GALFPC975</t>
  </si>
  <si>
    <t>18/06/GALFPC976</t>
  </si>
  <si>
    <t>18/06/GALFPC977</t>
  </si>
  <si>
    <t>18/06/GALFPC979</t>
  </si>
  <si>
    <t>18/06/GALFPC980</t>
  </si>
  <si>
    <t>18/06/GALFPC981</t>
  </si>
  <si>
    <t>18/06/GALFPC982</t>
  </si>
  <si>
    <t>18/06/GALFPC983</t>
  </si>
  <si>
    <t>18/06/GALFPC986</t>
  </si>
  <si>
    <t>18/06/GALFPC987</t>
  </si>
  <si>
    <t>18/06/GALFPC988</t>
  </si>
  <si>
    <t>18/06/GALFPC989</t>
  </si>
  <si>
    <t>18/06/GALFPC990</t>
  </si>
  <si>
    <t>18/06/GALFPC991</t>
  </si>
  <si>
    <t>18/06/GALFPC992</t>
  </si>
  <si>
    <t>18/06/GALFPC993</t>
  </si>
  <si>
    <t>18/06/GALFPC994</t>
  </si>
  <si>
    <t>18/06/GALFPC995</t>
  </si>
  <si>
    <t>18/06/GALFPC997</t>
  </si>
  <si>
    <t>18/06/GALFPC998</t>
  </si>
  <si>
    <t>18/06/GALFPC999</t>
  </si>
  <si>
    <t>18/06/GALFPC1000</t>
  </si>
  <si>
    <t>18/06/GALFPC1001</t>
  </si>
  <si>
    <t>18/06/GALFPC1003</t>
  </si>
  <si>
    <t>18/06/GALFPC1004</t>
  </si>
  <si>
    <t>18/06/GALFPC1005</t>
  </si>
  <si>
    <t>18/06/GALFPC1006</t>
  </si>
  <si>
    <t>18/06/GALFPC1007</t>
  </si>
  <si>
    <t>18/06/GALFPC1008</t>
  </si>
  <si>
    <t>18/06/GALFPC1009</t>
  </si>
  <si>
    <t>18/06/GALFPC1010</t>
  </si>
  <si>
    <t>18/06/GALFPC1011</t>
  </si>
  <si>
    <t>18/06/GALFPC1012</t>
  </si>
  <si>
    <t>18/06/GALFPC1013</t>
  </si>
  <si>
    <t>18/06/GALFPC1014</t>
  </si>
  <si>
    <t>18/06/GALFPC1015</t>
  </si>
  <si>
    <t>18/06/GALFPC1016</t>
  </si>
  <si>
    <t>18/06/GALFPC1017</t>
  </si>
  <si>
    <t>18/06/GALFPC1018</t>
  </si>
  <si>
    <t>18/06/GALFPC1019</t>
  </si>
  <si>
    <t>18/06/GALFPC1023</t>
  </si>
  <si>
    <t>18/06/GALFPC1025</t>
  </si>
  <si>
    <t>18/06/GALFPC1026</t>
  </si>
  <si>
    <t>18/06/GALFPC1027</t>
  </si>
  <si>
    <t>18/06/GALFPC1028</t>
  </si>
  <si>
    <t>18/06/GALFPC1029</t>
  </si>
  <si>
    <t>18/06/GALFPC1031</t>
  </si>
  <si>
    <t>18/06/GALFPC1032</t>
  </si>
  <si>
    <t>18/06/GALFPC1034</t>
  </si>
  <si>
    <t>18/06/GALFPC1035</t>
  </si>
  <si>
    <t>18/06/GALFPC1036</t>
  </si>
  <si>
    <t>18/06/GALFPC1038</t>
  </si>
  <si>
    <t>18/06/GALFPC1039</t>
  </si>
  <si>
    <t>18/06/GALFPC1040</t>
  </si>
  <si>
    <t>18/06/GALFPC1041</t>
  </si>
  <si>
    <t>18/06/GALFPC1042</t>
  </si>
  <si>
    <t>18/06/GALFPC1043</t>
  </si>
  <si>
    <t>18/06/GALFPC1044</t>
  </si>
  <si>
    <t>18/06/GALFPC1045</t>
  </si>
  <si>
    <t>18/06/GALFPC1046</t>
  </si>
  <si>
    <t>18/06/GALFPC1047</t>
  </si>
  <si>
    <t>18/06/GALFPC1048</t>
  </si>
  <si>
    <t>18/06/GALFPC1049</t>
  </si>
  <si>
    <t>18/06/GALFPC1050</t>
  </si>
  <si>
    <t>18/06/GALFPC1051</t>
  </si>
  <si>
    <t>18/06/GALFPC1052</t>
  </si>
  <si>
    <t>18/06/GALFPC1053</t>
  </si>
  <si>
    <t>18/06/GALFPC1054</t>
  </si>
  <si>
    <t>18/06/GALFPC1055</t>
  </si>
  <si>
    <t>18/06/GALFPC1056</t>
  </si>
  <si>
    <t>18/06/GALFPC1057</t>
  </si>
  <si>
    <t>18/06/GALFPC1058</t>
  </si>
  <si>
    <t>18/06/GALFPC1059</t>
  </si>
  <si>
    <t>18/06/GALFPC1060</t>
  </si>
  <si>
    <t>18/06/GALFPC1062</t>
  </si>
  <si>
    <t>18/06/GALFPC1063</t>
  </si>
  <si>
    <t>18/06/GALFPC1064</t>
  </si>
  <si>
    <t>18/06/GALFPC1065</t>
  </si>
  <si>
    <t>18/06/GALFPC1066</t>
  </si>
  <si>
    <t>18/06/GALFPC1067</t>
  </si>
  <si>
    <t>18/06/GALFPC1068</t>
  </si>
  <si>
    <t>18/06/GALFPC1069</t>
  </si>
  <si>
    <t>18/06/GALFPC1070</t>
  </si>
  <si>
    <t>18/06/GALFPC1071</t>
  </si>
  <si>
    <t>18/06/GALFPC1072</t>
  </si>
  <si>
    <t>18/06/GALFPC1073</t>
  </si>
  <si>
    <t>18/06/GALFPC1074</t>
  </si>
  <si>
    <t>18/06/GALFPC1075</t>
  </si>
  <si>
    <t>18/06/GALFPC1076</t>
  </si>
  <si>
    <t>18/06/GALFPC1077</t>
  </si>
  <si>
    <t>18/06/GALFPC1078</t>
  </si>
  <si>
    <t>18/06/GALFPC1079</t>
  </si>
  <si>
    <t>18/06/GALFPC1080</t>
  </si>
  <si>
    <t>18/06/GALFPC1081</t>
  </si>
  <si>
    <t>18/06/GALFPC1082</t>
  </si>
  <si>
    <t>18/06/GALFPC1083</t>
  </si>
  <si>
    <t>18/06/GALFPC1084</t>
  </si>
  <si>
    <t>18/06/GALFPC1085</t>
  </si>
  <si>
    <t>18/06/GALFPC1086</t>
  </si>
  <si>
    <t>18/06/GALFPC1087</t>
  </si>
  <si>
    <t>18/06/GALFPC1089</t>
  </si>
  <si>
    <t>18/06/GALFPC1090</t>
  </si>
  <si>
    <t>18/06/GALFPC1091</t>
  </si>
  <si>
    <t>18/06/GALFPC1093</t>
  </si>
  <si>
    <t>18/06/GALFPC1094</t>
  </si>
  <si>
    <t>18/06/GALFPC1095</t>
  </si>
  <si>
    <t>18/06/GALFPC1096</t>
  </si>
  <si>
    <t>18/06/GALFPC1097</t>
  </si>
  <si>
    <t>18/06/GALFPC1098</t>
  </si>
  <si>
    <t>18/06/GALFPC1100</t>
  </si>
  <si>
    <t>18/06/GALFPC1101</t>
  </si>
  <si>
    <t>18/06/GALFPC1102</t>
  </si>
  <si>
    <t>18/06/GALFPC1104</t>
  </si>
  <si>
    <t>18/06/GALFPC1105</t>
  </si>
  <si>
    <t>18/06/GALFPC1106</t>
  </si>
  <si>
    <t>18/06/GALFPC1107</t>
  </si>
  <si>
    <t>18/06/GALFPC1108</t>
  </si>
  <si>
    <t>18/06/GALFPC1109</t>
  </si>
  <si>
    <t>18/06/GALFPC1110</t>
  </si>
  <si>
    <t>18/06/GALFPC1111</t>
  </si>
  <si>
    <t>18/06/GALFPC1112</t>
  </si>
  <si>
    <t>18/06/GALFPC1113</t>
  </si>
  <si>
    <t>18/06/GALFPC1114</t>
  </si>
  <si>
    <t>18/06/GALFPC1115</t>
  </si>
  <si>
    <t>18/06/GALFPC1116</t>
  </si>
  <si>
    <t>18/06/GALFPC1117</t>
  </si>
  <si>
    <t>18/06/GALFPC1118</t>
  </si>
  <si>
    <t>18/06/GALFPC1119</t>
  </si>
  <si>
    <t>18/06/GALFPC1120</t>
  </si>
  <si>
    <t>18/06/GALFPC1121</t>
  </si>
  <si>
    <t>18/06/GALFPC1122</t>
  </si>
  <si>
    <t>18/06/GALFPC1124</t>
  </si>
  <si>
    <t>18/06/GALFPC1125</t>
  </si>
  <si>
    <t>18/06/GALFPC1126</t>
  </si>
  <si>
    <t>18/06/GALFPC1128</t>
  </si>
  <si>
    <t>18/06/GALFPC1129</t>
  </si>
  <si>
    <t>18/06/GALFPC1130</t>
  </si>
  <si>
    <t>18/06/GALFPC1132</t>
  </si>
  <si>
    <t>18/06/GALFPC1133</t>
  </si>
  <si>
    <t>18/06/GALFPC1134</t>
  </si>
  <si>
    <t>18/06/GALFPC1135</t>
  </si>
  <si>
    <t>18/06/GALFPC1136</t>
  </si>
  <si>
    <t>18/06/GALFPC1137</t>
  </si>
  <si>
    <t>18/06/GALFPC1139</t>
  </si>
  <si>
    <t>18/06/GALFPC1140</t>
  </si>
  <si>
    <t>18/06/GALFPC1142</t>
  </si>
  <si>
    <t>18/06/GALFPC1143</t>
  </si>
  <si>
    <t>18/06/GALFPC1144</t>
  </si>
  <si>
    <t>18/06/GALFPC1145</t>
  </si>
  <si>
    <t>18/06/GALFPC1146</t>
  </si>
  <si>
    <t>18/06/GALFPC1147</t>
  </si>
  <si>
    <t>18/06/GALFPC1148</t>
  </si>
  <si>
    <t>18/06/GALFPC1150</t>
  </si>
  <si>
    <t>18/06/GALFPC1151</t>
  </si>
  <si>
    <t>18/06/GALFPC1152</t>
  </si>
  <si>
    <t>18/06/GALFPC1154</t>
  </si>
  <si>
    <t>18/06/GALFPC1156</t>
  </si>
  <si>
    <t>18/06/GALFPC1157</t>
  </si>
  <si>
    <t>18/06/GALFPC1158</t>
  </si>
  <si>
    <t>18/06/GALFPC1159</t>
  </si>
  <si>
    <t>18/06/GALFPC1160</t>
  </si>
  <si>
    <t>18/06/GALFPC1162</t>
  </si>
  <si>
    <t>18/06/GALFPC1163</t>
  </si>
  <si>
    <t>18/06/GALFPC1164</t>
  </si>
  <si>
    <t>18/06/GALFPC1166</t>
  </si>
  <si>
    <t>18/06/GALFPC1167</t>
  </si>
  <si>
    <t>18/06/GALFPC1168</t>
  </si>
  <si>
    <t>18/06/GALFPC1169</t>
  </si>
  <si>
    <t>18/06/GALFPC1170</t>
  </si>
  <si>
    <t>18/06/GALFPC1172</t>
  </si>
  <si>
    <t>18/06/GALFPC1173</t>
  </si>
  <si>
    <t>18/06/GALFPC1175</t>
  </si>
  <si>
    <t>18/06/GALFPC1177</t>
  </si>
  <si>
    <t>18/06/GALFPC1178</t>
  </si>
  <si>
    <t>18/06/GALFPC1179</t>
  </si>
  <si>
    <t>18/06/GALFPC1181</t>
  </si>
  <si>
    <t>18/06/GALFPC1182</t>
  </si>
  <si>
    <t>18/06/GALFPC1183</t>
  </si>
  <si>
    <t>18/06/GALFPC1184</t>
  </si>
  <si>
    <t>18/06/GALFPC1186</t>
  </si>
  <si>
    <t>18/06/GALFPC1188</t>
  </si>
  <si>
    <t>18/06/GALFPC1190</t>
  </si>
  <si>
    <t>18/06/GALFPC1191</t>
  </si>
  <si>
    <t>18/06/GALFPC1193</t>
  </si>
  <si>
    <t>18/06/GALFPC1194</t>
  </si>
  <si>
    <t>18/06/GALFPC1195</t>
  </si>
  <si>
    <t>18/06/GALFPC1196</t>
  </si>
  <si>
    <t>18/06/GALFPC1197</t>
  </si>
  <si>
    <t>18/06/GALFPC1198</t>
  </si>
  <si>
    <t>18/06/GALFPC1199</t>
  </si>
  <si>
    <t>18/06/GALFPC1200</t>
  </si>
  <si>
    <t>18/06/GALFPC1201</t>
  </si>
  <si>
    <t>18/06/GALFPC1202</t>
  </si>
  <si>
    <t>18/06/GALFPC1203</t>
  </si>
  <si>
    <t>18/06/GALFPC1204</t>
  </si>
  <si>
    <t>18/06/GALFPC1205</t>
  </si>
  <si>
    <t>18/06/GALFPC1206</t>
  </si>
  <si>
    <t>18/06/GALFPC1207</t>
  </si>
  <si>
    <t>18/06/GALFPC1208</t>
  </si>
  <si>
    <t>18/06/GALFPC1209</t>
  </si>
  <si>
    <t>18/06/GALFPC1210</t>
  </si>
  <si>
    <t>18/06/GALFPC1211</t>
  </si>
  <si>
    <t>Chèque 01455148  Approvisionnement de caisse</t>
  </si>
  <si>
    <t>E39</t>
  </si>
  <si>
    <t>Transport A/R bureau bambeto-bonfi pour enquête</t>
  </si>
  <si>
    <t>Moné</t>
  </si>
  <si>
    <t>Achat de nouritures pour (7)  pour le pélican</t>
  </si>
  <si>
    <t>Frais  transport (7) de Thierno Ousmane Baldé intendant animalier pour l'entretien du pélican</t>
  </si>
  <si>
    <t>Achat de carte de recharge pour E39 pour enquête</t>
  </si>
  <si>
    <t>E37</t>
  </si>
  <si>
    <t>Frais de fonctionnement E37  pour la semaine</t>
  </si>
  <si>
    <t>E19</t>
  </si>
  <si>
    <t>Frais de fonctionnement E19  pour la semaine</t>
  </si>
  <si>
    <t>E20</t>
  </si>
  <si>
    <t>Frais de fonctionnement E20  pour (3) jours</t>
  </si>
  <si>
    <t>E40</t>
  </si>
  <si>
    <t>Frais de fonctionnement E40  pour (3) jours</t>
  </si>
  <si>
    <t>Saïdou</t>
  </si>
  <si>
    <t>Paiement 100%  frais médicaux et achat de produits pharmaceutique pour Mamadou Saïdou Barry</t>
  </si>
  <si>
    <t>Frais de transfert/orange money les frais médicaux et achat de produits pour Mamadou Saïdou Barry</t>
  </si>
  <si>
    <t>Facture 36 Issagha Bah pour achat d'un rouleau de grillage et fil d'attache pour la convection de la volière des perroquets</t>
  </si>
  <si>
    <t>Reçu 50 Alpha Oumar Baldé  achat d'un contre plaquet  pour la confection de la volière des perroquets</t>
  </si>
  <si>
    <t>Achat complment de grillage de 3m et 1/2  pour la confection de la volière des perroquets</t>
  </si>
  <si>
    <t>Frais de deplacement d'un taxi pour le transport du matériel pour la confection de la volière des perroquets</t>
  </si>
  <si>
    <t>Frais mains d'œuvre pour la confection de la case (volière) des perroquets</t>
  </si>
  <si>
    <t>Dépôt par orange money à E20 en enquête à Boké</t>
  </si>
  <si>
    <t>Dépôt par orange money à E40 en enquête à Boké</t>
  </si>
  <si>
    <t>Frais de transfert/orange money  (100 000 fg) à E20 et E40 en enquête à Boké</t>
  </si>
  <si>
    <t>Transport maison-bureau Tamba (2) jours</t>
  </si>
  <si>
    <t>Chérif</t>
  </si>
  <si>
    <t>Frais de fonctionnement Chérif pour la semaine</t>
  </si>
  <si>
    <t>Frais de fonctionnement E39  pour la semaine</t>
  </si>
  <si>
    <t xml:space="preserve">Castro </t>
  </si>
  <si>
    <t>Frais de fonctionnement Castro pour la semaine</t>
  </si>
  <si>
    <t>Frais de fonctionnement Moné pour la semaine</t>
  </si>
  <si>
    <t>Sessou</t>
  </si>
  <si>
    <t>Versement à Sessou complement bonus cas saisie de pérroquets</t>
  </si>
  <si>
    <t>Frais taxi moto bureau-TPI-Kaloum pour suivi juridique cas chimpanzé Sierra</t>
  </si>
  <si>
    <t>Achat de carte de recharge pour E20  pour enquête</t>
  </si>
  <si>
    <t>Frais mains d'œuvre pour la reparation du groupe électrogène</t>
  </si>
  <si>
    <t>Achat de nouritures pour (7)  pour les perroqutes</t>
  </si>
  <si>
    <t>Achat de crédit pour E37 pour enquête</t>
  </si>
  <si>
    <t>Achat de (20) l d'essence pour le groupe électrogène</t>
  </si>
  <si>
    <t>Frais transport bureau-station pour carburant du groupe électogène</t>
  </si>
  <si>
    <t>Transport bureau-Matam pour recupération du jugement cas peaux de python Faranah</t>
  </si>
  <si>
    <t>Transport bureau-Kagbelen, Km36 pour enquête</t>
  </si>
  <si>
    <t>Transport bureau-Camayenne-Coléah + trust building  pour enquête</t>
  </si>
  <si>
    <t>Transport bureau-Dixinn--Madina-Bonfi port + trust building pour enquête</t>
  </si>
  <si>
    <t>Remboursement à 100% les frais médicaux et achat de produits pharmaceutique pour Moné</t>
  </si>
  <si>
    <t>Transport bureau-Taouyah-Kaporo marché pour enquête</t>
  </si>
  <si>
    <t>Transport bureau-Station pour achat de (20) l d'essence pour le groupe électrogène</t>
  </si>
  <si>
    <t>Frais de fonctionnement Maïmouna pour la semaine</t>
  </si>
  <si>
    <t>Transport bureau-marché Niger + trust building pour enquête</t>
  </si>
  <si>
    <t>Transport bureau-Enco5-Sangoyah-Matot pour enquête</t>
  </si>
  <si>
    <t>Achat de carte de recharge  pour E40 pour enquête</t>
  </si>
  <si>
    <t>JOURNAL BANQUE USD JUIN  2018</t>
  </si>
  <si>
    <t>JOURNAL DE   BANQUE  GNF   JUIN 2018</t>
  </si>
  <si>
    <t>REPORT SOLDE 31/05/2018</t>
  </si>
  <si>
    <t>Arbitrage (200 USD x 9 000) pour alimentation compte GNF</t>
  </si>
  <si>
    <t>SOLDE AU 30/06/18</t>
  </si>
  <si>
    <t>Taxe frais fixe au 30/06/2018</t>
  </si>
  <si>
    <t>Transfert de crédit Areeba à une cible pour enquête (trust building)</t>
  </si>
  <si>
    <t>Frais transport taxi ville pour le transport du bois rond pour la confection e la volière des perroquets</t>
  </si>
  <si>
    <t>Paiement reçu 002 frais poubelle pour ramassage  des ordures du bureau</t>
  </si>
  <si>
    <t>Reçue de Tamba pour reversement à la caisse reliquat frais mission de terrain</t>
  </si>
  <si>
    <t>Reçue de Castro  pour reversement à la caisse reliquat frais mission de terrain</t>
  </si>
  <si>
    <t>Tamba</t>
  </si>
  <si>
    <t>Versement à Tamba bonus média cas sur les décisions de justice à Dabola, TPI Dixinn et sur la saisie de pérroquets</t>
  </si>
  <si>
    <t>Facture 29 Mamadou Alpha Diallo Achat de E-recharge pour l'equipe du bureau</t>
  </si>
  <si>
    <t>Frais transport Tamba (3) jours maison-bureau</t>
  </si>
  <si>
    <t>Achat de bois pour la confection de la volière pour les perroquets</t>
  </si>
  <si>
    <t>Transport bureau-Tannerie-port de bonfi pour enquête</t>
  </si>
  <si>
    <t>Transport bureai-marché Sonfonia-Entag pour enquête</t>
  </si>
  <si>
    <t>Transport Kaporo marché-port pour enquête</t>
  </si>
  <si>
    <t>Versement à E37 transport bureau-Foulamadina pour un constat des lieux de l'opération du bébé chimpanzé</t>
  </si>
  <si>
    <t xml:space="preserve">Versement à Castro pour transport bureau-DNEF Camayenne avec les agents de faune pour pour l'opération bébé chimpanzé  Foulamadina </t>
  </si>
  <si>
    <t>Frais de phocopie et reliure du  code de faune du cas bébé  chimpanzé Foulamadina</t>
  </si>
  <si>
    <t>Transport bureau-centre emetteur pour phocopie et reliure du  code de faune du cas bébé  chimpanzé Foulamadina</t>
  </si>
  <si>
    <t>SOLDE  AU  30/06/18</t>
  </si>
  <si>
    <t>Versement à Sessou frais opération cas bébé chimpanzé Foulamadina</t>
  </si>
  <si>
    <t>Frais taxi moto bureau-Kagbelen</t>
  </si>
  <si>
    <t>Achat de(20) l gasoil pour véh perso Saidou pour son transport maison-bureau</t>
  </si>
  <si>
    <t>Achat de nourriture pour le bébé chimpanzé Foulamadina</t>
  </si>
  <si>
    <t>Chèque 01455142  Approvisionnement de caisse</t>
  </si>
  <si>
    <t>Transport bureau-centre emetteur-Kaporo marché-Kaporo port pour enquête</t>
  </si>
  <si>
    <t xml:space="preserve">E39 </t>
  </si>
  <si>
    <t>Versement à E39 Trust building  pour enquête</t>
  </si>
  <si>
    <t>Transport bureau-Bambeto-Sonfonia pour enquête</t>
  </si>
  <si>
    <t>Versement à E20 Trust building  pour enquête</t>
  </si>
  <si>
    <t>Transport bureau-Kipé pour enquête</t>
  </si>
  <si>
    <t>Versement à E19  Trust building  pour enquête</t>
  </si>
  <si>
    <t>Paiement Thierno Ousmane Baldé pour les frais de deplacement pour la saisie du bébé chimpanzé à Foulamadina</t>
  </si>
  <si>
    <t>Frais taxi moto bureau-centre ville (BPMG) pour retrait</t>
  </si>
  <si>
    <t>Transport bureau-centre emetteur pour achat d'une bouteillz de gaz</t>
  </si>
  <si>
    <t>Transport thierno Ousmane Baldé pour achat d'une beignoire pour les perroquets</t>
  </si>
  <si>
    <t>Versement à Thierno Ousmane Baldé pour la relâche du bébé chimpanzé Foulamadina</t>
  </si>
  <si>
    <t>Transport maison-bureau Moné (1) jour pour la préparation de l'Audit 2017</t>
  </si>
  <si>
    <t>Frais transport maison-centre ville-maison pour l'achat de billet d'avion Dakar-France pour Charlotte</t>
  </si>
  <si>
    <t>Baldé</t>
  </si>
  <si>
    <t>Paiement Bonus Baldé pour l'opération bébé chimpanzé Foulamadina</t>
  </si>
  <si>
    <t>Achat de poisson frais pour le pélican</t>
  </si>
  <si>
    <t>Transport maison-marché pour du poisson pour le pélican</t>
  </si>
  <si>
    <t>Frais taxi moto bureau-centre ville (BPMG) pour dépôt de chèque du Me Sovogui</t>
  </si>
  <si>
    <t>Transportbureau-Bambeto-Château-Matam pour enquête</t>
  </si>
  <si>
    <t>frais taxi moto bureau-Kaloum pour suivi juridique</t>
  </si>
  <si>
    <t>Transport bureau-Bonfi marché et port pour enquête</t>
  </si>
  <si>
    <t>Transport bureau-Taouyah marché-Belle vue-Kenien pour enquête pour enquête</t>
  </si>
  <si>
    <t>Transport bureau-Camayenne-Coléah-Kenien-Boussoura pour enquête</t>
  </si>
  <si>
    <t>Frais de fonctionnement E37 pour la semaine</t>
  </si>
  <si>
    <t>Paiement Bonus  E37 pour l'opération bébé chimpanzé Foulamadina</t>
  </si>
  <si>
    <t>Paiement Bonus  E39 pour l'opération bébé chimpanzé Foulamadina</t>
  </si>
  <si>
    <t>Paiement Bonus  Chérif  pour l'opération bébé chimpanzé Foulamadina</t>
  </si>
  <si>
    <t>Paiement Bonus  Castro  pour l'opération bébé chimpanzé Foulamadina</t>
  </si>
  <si>
    <t>Frais de fonctionnement Tamba pour la semaine</t>
  </si>
  <si>
    <t>Frais de fonctionnement  Moné pour la semaine</t>
  </si>
  <si>
    <t>Frais de fonctionnement Castro  pour la semaine</t>
  </si>
  <si>
    <t>Frais de fonctionnement E40  pour la semaine</t>
  </si>
  <si>
    <t>Frais de fonctionnement E20  pour la semaine</t>
  </si>
  <si>
    <t>Frais de fonctionnement Chérif  pour la semaine</t>
  </si>
  <si>
    <t>Achat de (20)l d'essence pour véh. Pers. Saidou pour son transport maison-bureau</t>
  </si>
  <si>
    <t>Paiement Mamadou Diallo électricien pour la reparation du dijoincteur</t>
  </si>
  <si>
    <t>Transport maison-bureau pour (1) jour</t>
  </si>
  <si>
    <t>Transport bureau-Bambeto-Kagbelen-Km36-Lansanaya barrage pour enquête</t>
  </si>
  <si>
    <t>Transport bureau-Bambeto-Sonfonia-Entag pour enquête</t>
  </si>
  <si>
    <t>Transport bureau-Bambeto-Cimenterie-marché Ansoumania pour enquête</t>
  </si>
  <si>
    <t>Reçu de E20 pour reversement à la caisse reliquat frais enquête à Boké</t>
  </si>
  <si>
    <t>Transport bureau-Kaporo marché-Lambayi marché-Cobayah pour enquête</t>
  </si>
  <si>
    <t>tamba</t>
  </si>
  <si>
    <t>Transport bureau-belleveder pour interview TV</t>
  </si>
  <si>
    <t>Frais tansport bureau-Eaux et Forêts-Agent Judiciaire de l'etat pour cas bébé chimpanzé</t>
  </si>
  <si>
    <t>Versement à Tamba bonus média cas  verdict sur chimpanzé Sierra au TPI de Kaloum</t>
  </si>
  <si>
    <t>Versement à Tamba bonus média cas  bébé chimpanzé Foulamadina</t>
  </si>
  <si>
    <t>Versement à Sessou Bonus agent de faune du cas bébé chimpanzé</t>
  </si>
  <si>
    <t>Achat de (20) l d'essence pour véh. Perso Saidou pour son transport maison-bureau</t>
  </si>
  <si>
    <t>Versement à Sessou pour achat de condiments pour la rupture du jeun</t>
  </si>
  <si>
    <t>Transport bureau-Bambeto-Kaloum pour enquête</t>
  </si>
  <si>
    <t>Versement à Maïmouna pour achat d'un bidon d'eau de javel pour nettoyage buireau</t>
  </si>
  <si>
    <t>frais fonctionnement Tamba pour la semaine</t>
  </si>
  <si>
    <t>Frais taxi moto A/R bureau maison de presse pour la recupération des journaux</t>
  </si>
  <si>
    <t>Frais de fonctionement E39 pour la semaine</t>
  </si>
  <si>
    <t>Frais de fonctionnement E20 pour la semaine</t>
  </si>
  <si>
    <t xml:space="preserve">frais de fonctionnement E40 pour la semaine </t>
  </si>
  <si>
    <t>Achat de carte de recharge areeba pour enquête</t>
  </si>
  <si>
    <t>Transfert de crédit Areeba pour enquête</t>
  </si>
  <si>
    <t>Frais taxi moto Tamba bureau-cenytre ville  pour dépôt de l'ordinateur Officier Média à lareparation</t>
  </si>
  <si>
    <t>versement à Tamba pour Bonus média cas Verdict sur l'affaire peaux de panthère à Labé  (Presse écrite)</t>
  </si>
  <si>
    <t>Frais taxi moto bureau-TPI-Dixinn pour suivi Audience Bébé chimpanzé Foula madina</t>
  </si>
  <si>
    <t>Frais transport bureau-Bambeto-Nboulbinet port -marché Noger A/R pour enquête</t>
  </si>
  <si>
    <t>Transport bureau-Bambeto-Dixinn port Matam-Bonfi pour enquête</t>
  </si>
  <si>
    <t>Transport bureau-Bambeto-Cimenterie-Lansanayah barrage-Sangoyah pour enquête</t>
  </si>
  <si>
    <t>Frais taxi moto bureau-Lambayi pour recupération du nouveau code de faune avec le Député</t>
  </si>
  <si>
    <t xml:space="preserve">Frais taxi moto Tamba bureau-Radio Global FM pour une emission sur le cas attage de panthère à Dabola et optention du nouveau code de faune </t>
  </si>
  <si>
    <t xml:space="preserve">Frais taxi moto  Baldé bureau-Radio Global FM pour une emission sur le cas attage de panthère à Dabola et optention du nouveau code de faune </t>
  </si>
  <si>
    <t>Versement à Tamba les frais de mainytenance de l'ordinateur pour l'Officier média</t>
  </si>
  <si>
    <t>Transport bureau-Coyah A/R pour enquête</t>
  </si>
  <si>
    <t>Versement à E40 trust building pour enquête</t>
  </si>
  <si>
    <t>Transport bureau-Centre emetteur6Camayenne-Coléah-Entag marché-Sonfonia A/R pour enquête</t>
  </si>
  <si>
    <t>Versement  à E20 trust building pour enquête</t>
  </si>
  <si>
    <t xml:space="preserve">E37 </t>
  </si>
  <si>
    <t>Transport maison-bureau-maison pour dépôt de la clée à Baldé</t>
  </si>
  <si>
    <t>Frais de  fonctionnement E37  pour(3) jours</t>
  </si>
  <si>
    <t>Frais de  fonctionnement Chérif  pour(3) jours</t>
  </si>
  <si>
    <t xml:space="preserve">frais de fonctionnement E40 pour  (3) jours </t>
  </si>
  <si>
    <t>Frais de fonctionnement E39  pour (3) jpurs</t>
  </si>
  <si>
    <t>Facture ---------------paiement frais main d'œuvre Thierno Ousmane Baldé pour l'entretien du pélican et des (2) pérroquets</t>
  </si>
  <si>
    <t>Frais fonctionnement E20 pour (3) jours</t>
  </si>
  <si>
    <t xml:space="preserve">Tamba </t>
  </si>
  <si>
    <t>transport centre ville-radio  Soleil  FM pour une émission</t>
  </si>
  <si>
    <t>Transport bureau-Bambeto-Enco5-Sangoya-Kissosso marché pour enquête</t>
  </si>
  <si>
    <t>Transport bureau-Babeto-Coyah pour enquête</t>
  </si>
  <si>
    <t>Transport bureau-Centre emetteur-Kaporo marché-Taouyah-Camayenne pour enquête</t>
  </si>
  <si>
    <t>Transport bureau-Belle vue pour recupération des relevés de banque</t>
  </si>
  <si>
    <t>Transport bureau-Belle-vue (BPMG) pour retrait</t>
  </si>
  <si>
    <t>Transport bureau-Enco5Lambayi  pour enquête</t>
  </si>
  <si>
    <t>Transport bureau-Bonfi marché et bonfi port pour enquête</t>
  </si>
  <si>
    <t>Transport bureau-Kaporo port, marché-Cosa  pour enquête</t>
  </si>
  <si>
    <t>Transferyt de crédit areeba pour les enquêtes</t>
  </si>
  <si>
    <t>Transport byureau-TPI Dixinn pour (2) decisions de justice cas pélican et bébé chimpanzé</t>
  </si>
  <si>
    <t>Versement à Tamba Officier Média bonus  média cas émission radio globa FM</t>
  </si>
  <si>
    <t>Transport bureau-Entag-Matoto marché pour les enquêtes</t>
  </si>
  <si>
    <t>transport bureau-Camayenne-Coléah marché pour les enquêtes</t>
  </si>
  <si>
    <t>Transport bureau-Sonfonia-Entag pour les enquêtes</t>
  </si>
  <si>
    <t>Achat de nouritures pour le pélican et les pérroquets pour (7) jours</t>
  </si>
  <si>
    <t xml:space="preserve">Transport Thierno Ousmane Baldé (7) jours maison-bureau A/r pour l'enytretien du pélican et (2) perroquets </t>
  </si>
  <si>
    <t>transport maison - bureau Moné pour (1) jour du 23/06/2018</t>
  </si>
  <si>
    <t>Transport E40 bueau-Bambeto-Kagbelen km36 A/R pour les enquêtes</t>
  </si>
  <si>
    <t>Versement à  E40 trust building pour mes enquêtes</t>
  </si>
  <si>
    <t>transport E39 bureau-Bambeto-Cosa-Cité Enco5 pour les enquêtes</t>
  </si>
  <si>
    <t>Frais fonctionnement Maïmouna pour la semaine</t>
  </si>
  <si>
    <t>Frais taxi moto bureaui-centre (BPMG) pour la verification du virement sur le USD de GALF/eagle</t>
  </si>
  <si>
    <t>Achat de (10) paquets d'eau minérale pour le bureau</t>
  </si>
  <si>
    <t>Facture 08061801 Daye Voyage achta de billet d'avion Dakar-Conakry A/R poir Charlotte</t>
  </si>
  <si>
    <t>Facture 0068319 Hotimex Achat de (5) chronos, (1) paquet de bic, (1) paquet de bloc note A5, et (1) paquet de chemise cartonnées</t>
  </si>
  <si>
    <t>Frais maind'œuvre Thierno Ousmane Baldé du soigneur de chimpanzé pour le 08 et 09/2018</t>
  </si>
  <si>
    <t>Achat de (30) l d'essence véh. Perso. Saïdou pour transport bureau-</t>
  </si>
  <si>
    <t>Achta de (40) l d'essence pour le véhicule de location pour la relâche du bébé chimpanzé Foulamadina</t>
  </si>
  <si>
    <t xml:space="preserve">Food allowance (1) jour pour enquête </t>
  </si>
  <si>
    <t>Frais transport maison-gare routière</t>
  </si>
  <si>
    <t>Transport maison -gare routière</t>
  </si>
  <si>
    <t>Transport Saïdou bureau-Eaux et Forêts</t>
  </si>
  <si>
    <t>Transport Baldé bureau-TPI Kaloum pour dépôt analyse du cas bébé chimpanzé Foulamadina</t>
  </si>
  <si>
    <t>Transport bureau-Kiosque orange meoney pour frais médicaux et achat de produits pharmaceutiques de Saïdou</t>
  </si>
  <si>
    <t>Facture SN Kaloum Biomedica Center Frais d'analyse et de consultation Mamadou Saïdou Barry</t>
  </si>
  <si>
    <t>Facture 495153/PD/FD/6/2018 Achat de produits pharmaceutiques pour  Mamadou Saïdou Barry</t>
  </si>
  <si>
    <t>Frais orange money pour transfert frais médicaux de Mamadou Saïdou Barry</t>
  </si>
  <si>
    <t>Achat de (5) paquets d'eaux coyah pour le bureau</t>
  </si>
  <si>
    <t>Transport bureau-Coyah pour les enquêtes</t>
  </si>
  <si>
    <t>Transport E40 bureau-Coyah pour les enquêtes</t>
  </si>
  <si>
    <t>Transport E20 bureau-Matot  pour les enquêtes</t>
  </si>
  <si>
    <t>Transport  E39 bureau-Kagbelen-km36 pour les enquêtes</t>
  </si>
  <si>
    <t>Achat de carte de recharge areeba  de E40 pour enquête</t>
  </si>
  <si>
    <t>Transport bureau-Belle vue BPMG) pour certification chèque RTS</t>
  </si>
  <si>
    <t>Chèque 01455149 Approvisionnement de caisse</t>
  </si>
  <si>
    <t>Paiement salaire Maîmouna baldé pour lempis de juin 2018</t>
  </si>
  <si>
    <t xml:space="preserve">Paiement primes de stage  Abdoulaye Chérif Diallo  departement Juridique pour le mois de juin 2018 de </t>
  </si>
  <si>
    <t>Paiement primes de stage  Aboubacar Sidy Baldé departement Investigation pour le mois de juin 2018</t>
  </si>
  <si>
    <t>Paiement primes de stage  Ibrahima Diallo departement Investigation pour le mois de juin 2018</t>
  </si>
  <si>
    <t>Paiement primes de stage  Ibrahima Khali Chérif Haïdara departement Investigation pour le mois de juin 2018</t>
  </si>
  <si>
    <t>Transport maison-bureau (1) jour</t>
  </si>
  <si>
    <t>Facture 30 Mamadou Alpha Diallo Achat de E-recharge pour l'équipe  du bureau</t>
  </si>
  <si>
    <t>Facture 31 Mamadou Alpha Diallo achat de 10 parapluis et 06 manteaux pour l'équipe du Bureau</t>
  </si>
  <si>
    <t>Facture 32 Mamadou Dian Barry Mécanicien achat huile de moteur, choc de demarage + main d'œuvre entretien du groupe électrogène</t>
  </si>
  <si>
    <t>Remboursement à Saïdou transport bureau-maison du 09/06/2018 pour retour bureau-maison</t>
  </si>
  <si>
    <t>Facture 38 Thierno boutique Achat d'une beignoire pour les pérroquats</t>
  </si>
  <si>
    <t>Facture  39 Thierno Boutique Kipé Achat d'une bouteille de gaz pour le bureau</t>
  </si>
  <si>
    <t>Paiement Bonus Agent de faune pour la relâche du bébé chimpanzé Foulamadina à Faranah</t>
  </si>
  <si>
    <t>Paiement complement main d'œuvre mécanicien pour la reparation du véhicule de l'opération après l'accident entre Kouroussa-Faranah</t>
  </si>
  <si>
    <t>18/06/GALFPC1213</t>
  </si>
  <si>
    <t>Étiquettes de lignes</t>
  </si>
  <si>
    <t>(vide)</t>
  </si>
  <si>
    <t>Total général</t>
  </si>
  <si>
    <t>Somme de SORTIES</t>
  </si>
  <si>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</si>
  <si>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</si>
  <si>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</t>
  </si>
  <si>
    <t>Department (Investigations,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</si>
  <si>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</si>
  <si>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Donor</t>
  </si>
  <si>
    <t>Number</t>
  </si>
  <si>
    <t>Justificatifs</t>
  </si>
  <si>
    <t>Montant en dollars  (USD)</t>
  </si>
  <si>
    <t>Taux de change en dollars (USD)</t>
  </si>
  <si>
    <t>Office</t>
  </si>
  <si>
    <t>WILDCAT</t>
  </si>
  <si>
    <t>Oui</t>
  </si>
  <si>
    <t>Transport</t>
  </si>
  <si>
    <t>Management</t>
  </si>
  <si>
    <t>Investigations</t>
  </si>
  <si>
    <t>Transport Maison-Bureau</t>
  </si>
  <si>
    <t>Legal</t>
  </si>
  <si>
    <t>Travel Subsistence</t>
  </si>
  <si>
    <t>Office Materials</t>
  </si>
  <si>
    <t>Personnel</t>
  </si>
  <si>
    <t>Transfer Fees</t>
  </si>
  <si>
    <t>Trust building</t>
  </si>
  <si>
    <t>Flight</t>
  </si>
  <si>
    <t>Services</t>
  </si>
  <si>
    <t>Castro</t>
  </si>
  <si>
    <t>Team Building</t>
  </si>
  <si>
    <t>Telephone</t>
  </si>
  <si>
    <t>Transport Maison-Bureau AR</t>
  </si>
  <si>
    <t>Bonus</t>
  </si>
  <si>
    <t>Media</t>
  </si>
  <si>
    <t xml:space="preserve">Transport Castro Bureau-DNEF pour la  rencontre des agents de faune  pour l'opération bébé chimpanzé  Foulamadina </t>
  </si>
  <si>
    <t>18/06/GALFPC1030R02</t>
  </si>
  <si>
    <t>Frais deplacement véhicule de la DNEF-Foulamadina pour l'opération du bébé chimpanzé</t>
  </si>
  <si>
    <t>18/06/GALFPC1030R01</t>
  </si>
  <si>
    <t xml:space="preserve">Transport </t>
  </si>
  <si>
    <t>Frais taxi moto bureau-Kaloum pour suivi juridique</t>
  </si>
  <si>
    <t>Trust building  E19 pour enquête</t>
  </si>
  <si>
    <t>Transport  bureau-Bambeto-Château-Matam pour enquête</t>
  </si>
  <si>
    <t>Trust building  E20  pour enquête</t>
  </si>
  <si>
    <t>Trust building E20   pour enquête</t>
  </si>
  <si>
    <t>Trust  building E20  pour enquête</t>
  </si>
  <si>
    <t>Achat Carte Credits Pour enquête</t>
  </si>
  <si>
    <t>Transport Bureau-station carburant AR</t>
  </si>
  <si>
    <t>Transport de E37,E39 et l'agent du Bureau-Foulamadina AR</t>
  </si>
  <si>
    <t>Transport Bureau-Madina AR</t>
  </si>
  <si>
    <t>Transport Bureau-Banque Belle vue Retrait AR</t>
  </si>
  <si>
    <t>Transport Bureau-Kiosque OM pour un depôt AR</t>
  </si>
  <si>
    <t>Transport pour depôt des clés au Bureau</t>
  </si>
  <si>
    <t>Achat de (20) d'essence  pour le groupe électrogène</t>
  </si>
  <si>
    <t>18/06/GALF</t>
  </si>
  <si>
    <t>Frais transport bureau-Belle vue pour retrait</t>
  </si>
  <si>
    <t>18/06/GALFPC1214</t>
  </si>
  <si>
    <t>Frais taxi moto E37 bureau-centre emetteur-centre ville (BPMG) pour dépôt de la lettre de virement salaire personnel juin 2018</t>
  </si>
  <si>
    <t>Transport Bureau-Banque Belle vue pour recupération relevés de banque</t>
  </si>
  <si>
    <t>Transport Bureau-Banque Belle vue (BPMG) pour retrait</t>
  </si>
  <si>
    <t>Trust building  E39 pour les enquêtes</t>
  </si>
  <si>
    <t>Transport bureau-Camayenne-Coléah marché pour les enquêtes</t>
  </si>
  <si>
    <t>Trust building E40 pour les enquêtes</t>
  </si>
  <si>
    <t xml:space="preserve">Frais de fonctionnement E40 pour  (3) jours </t>
  </si>
  <si>
    <t>Paiement frais main d'œuvre Thierno Ousmane Baldé pour l'entretien du pélican et des (2) pérroquets</t>
  </si>
  <si>
    <t>Achat d'un bidon d'eau de javel pour nettoyage buireau</t>
  </si>
  <si>
    <t>Transport bureau-maison du 09/06/2018 pour retour bureau-maison</t>
  </si>
  <si>
    <t xml:space="preserve">Transport Conakry-Boké </t>
  </si>
  <si>
    <t>Transport Boké-Katougouma et base vie pour enquête</t>
  </si>
  <si>
    <t xml:space="preserve">Déplacement taxi moto maison pour coleah pour payer bonus média </t>
  </si>
  <si>
    <t>Paiement de bonus media au site www,ledeclic,info sur le cas conadmantion d'un haut gradé des conservateurs et 2 braconniers pour abattage de panthère à Dabola</t>
  </si>
  <si>
    <t>Paiement de bonus media au site www,soleilfmguinee,net  sur le cas conadmantion d'un haut gradé des conservateurs et 2 braconniers pour abattage de panthère à Dabola</t>
  </si>
  <si>
    <t>Paiement de bonus media au site www,visionguinee,info sur la condamnation d'un haut gradé des conservateurs de la nature et deux braconniers pour abattage de panthère à dabola</t>
  </si>
  <si>
    <t>Paiement de bonus au site www,ledeclic,info sur l'arrestation à hamdallaye de deux présumés trafiquants de perroquets</t>
  </si>
  <si>
    <t>Paiement de bonus au site www,visionguinee,info sur l'arrestation à hamdallaye de deux présumés trafiquants de perroquets</t>
  </si>
  <si>
    <t>Paiement de bonus au site www,soleilfmguinee,net sur le cas arrestation à hamdallaye de deux personnes pour trafic de perroquets</t>
  </si>
  <si>
    <t>Paiement de bonus au site www,ledeclic,info sur la condamnation d'un militaire au tpi de dixinn pour trafic de pelican</t>
  </si>
  <si>
    <t>Paiement de bonus au site www,visionguinee,info sur la condamnation d'un militaire par le tpi de dixinn pour trafic de pelican</t>
  </si>
  <si>
    <t>Paiement de bonus au site www,soleilfmguinee,net sur la condamnation d'un militaire par le tpi de dixinn pour trafic de pelican</t>
  </si>
  <si>
    <t xml:space="preserve">Paiement de bonus à la radio global fm sur son reportage sur l'arrestation d'un militaire pris en flagrant délit de détention, circulation et commercialisation d'un pélican </t>
  </si>
  <si>
    <t xml:space="preserve">Paiement de bonus à la radio global fm sur la participation de l'assistant juridique mamadou saliou baldé sur l'arrestation suivie de sa condamnation d'un militaire pour trafic de pelican </t>
  </si>
  <si>
    <t>Taxi maison-bureau ( aller retour)</t>
  </si>
  <si>
    <t xml:space="preserve">Déplacement taxi moto pour bureau belle vue aller retour pour interview avec la chaine de télévision Star 21 TV </t>
  </si>
  <si>
    <t>Paiement de bonus au site www,worldmediaguinee,com sur le cas condamnation de deux leonais par le tpi de kaloum pour trafic de chimpanzé</t>
  </si>
  <si>
    <t>Paiement de bonus au site www,visionguinee,info sur la condamnation de deux léonais par le tpi de kaloum pour trafic de chimpanzé</t>
  </si>
  <si>
    <t>Paiement de bonus au site www,soleilguinee,net  pour le cas condamnation par le tpi de kaloum de deux leonais pour trafic de chimpanzé</t>
  </si>
  <si>
    <t>Paiement de bonus au site www,leverificateur,net sur la condamnation de deux léonais par le tpi de kaloum pour trafic de chimpanzé</t>
  </si>
  <si>
    <t>Paiement de bonus au site www,leprojecteurguinee,com sur la condamnation de deux leonais par le tpi de kaloum pour trafic de chimpanzé</t>
  </si>
  <si>
    <t>Paiement de bonus au site www,lemakona,com sur la condamnation de deux léonais pour trafic de chimpanzé</t>
  </si>
  <si>
    <t>Paiement de bonus au site www,ledeclic,info sur la condamnation de deux léonais par le tpi de kaloum pour trafic de chimpanzé</t>
  </si>
  <si>
    <t>Paiement de bonus au site www,guineemail,com sur la condamnation de deux léonais par le tpi de kaloum pour trafic de chimpanzé</t>
  </si>
  <si>
    <t>Paiement de bonus au site www,guineematin,com sur la condamnation de deux léonais par le tpi de kaloum pour trafic de chimpanzé</t>
  </si>
  <si>
    <t>Paiement de bonus au site www,flammeguinee,com sur la condamnation de deux léonais par le tpi de kaloum pour trafic de chimpanzé</t>
  </si>
  <si>
    <t>Paiement bonus au site www,visionguinee,info sur l'arrestation d'un présumé trafiquant de chimpanzé à foulamadina, conakry</t>
  </si>
  <si>
    <t>Paiement de bonus au site www,flammeguinee,com sur l'arrestation d'un présumé trafiquant de chimpanzé à foulamadina, conakry</t>
  </si>
  <si>
    <t>Paiement de bonus au site www,guineematin,com  sur l'arrestation d'un présumé trafiquant de chimpanzé à foulamadina, conakry</t>
  </si>
  <si>
    <t>Paiement de bonus au site www,leverificateur,net  sur l'arrestation d'un présumé trafiquant de chimpanzé à foulamadina, conakry</t>
  </si>
  <si>
    <t>Paiement de bonus au site www,lemakona,com sur l'arrestation d'un présumé trafiquant de chimpanzé à foulamadina, conakry</t>
  </si>
  <si>
    <t>Paiement de bonus au site www,ledeclic,info sur l'arrestation d'un présumé trafiquant de chimpanzé à foulamadina, conakry</t>
  </si>
  <si>
    <t>Paiement de bonus au site www,leprojecteurguinee,com  sur l'arrestation d'un présumé trafiquant de chimpanzé à foulamadina, conakry</t>
  </si>
  <si>
    <t xml:space="preserve">Taxi bureau-maison retour </t>
  </si>
  <si>
    <t>Taxi maison bureau ( aller retour)</t>
  </si>
  <si>
    <t>Paiement de bonus au journal '' L'Indexeur '' sur le cas verdict tpi de labé sur l'affaire peau de panthère</t>
  </si>
  <si>
    <t>Paiement de bonus au journal '' L'Observateur '' sur le cas verdict tpi de labé sur l'affaire peau de panthère</t>
  </si>
  <si>
    <t>Paiement de bonus au journal '' Affices Guinéennes'' sur cas verdict tpi de labé sur affaire peau de panthère</t>
  </si>
  <si>
    <t xml:space="preserve">Taxi moto bureau - radio global FM pour une émission </t>
  </si>
  <si>
    <t xml:space="preserve">Paiement des frais de mantenance de l'ordinateur </t>
  </si>
  <si>
    <t>Taxi maison maison-bureau(aller retour)</t>
  </si>
  <si>
    <t>Taxi moto maison-radio global fm et retour au bureau pour récupération de cd émission</t>
  </si>
  <si>
    <t xml:space="preserve">Taxi moto bureau radio soleil fm pour une émission </t>
  </si>
  <si>
    <t xml:space="preserve">Paiement de bonus média à la radio global pour obtention élément sonore de l'émission sur affaire chimp foulamadina et autres </t>
  </si>
  <si>
    <t>Frais  moto taxi maison en ville et au bureau  pour récuperer les journaux cas verdict tpi de labé sur affaire peau de panthère</t>
  </si>
  <si>
    <t>Frais taxi moto bureau-Coléyah pour dépôt de l'ordinateur au technicien pour la reparation</t>
  </si>
  <si>
    <t>Frais taxi bureau-Coléayah pour le dépos de l'ordinateur Officier  pour la réparation.</t>
  </si>
  <si>
    <t xml:space="preserve">Transport Tamba bureau-maison de presse pour la recupération du CD d"émission radio sur l'optention du nouveau code de faune </t>
  </si>
  <si>
    <t>Taxi moto maison-en ville et retour au bureau (récupération de l'ordinateur)</t>
  </si>
  <si>
    <t>Frais taxi moto Tamba bureau-centre ville  pour la recupération de l'ordinateur Officier Média à lareparation</t>
  </si>
  <si>
    <t xml:space="preserve">Frais  taxi moto bureau-centre ville  pour le dépôt de l'ordinateur pour maintenance et installation  </t>
  </si>
  <si>
    <t>Trust building pour des informateur pour enquête à Katoukouma</t>
  </si>
  <si>
    <t xml:space="preserve">Frais hôtel (3) nuitées </t>
  </si>
  <si>
    <t>Transport hôtel-gare routière</t>
  </si>
  <si>
    <t>Transport Boké- Kaboé-Katougouma  pour enquête</t>
  </si>
  <si>
    <t>taxi maison-bureau</t>
  </si>
  <si>
    <t>Taxi maison-bureau</t>
  </si>
  <si>
    <t>Paiement Bonus  E20 pour l'opération de (2) perroquets</t>
  </si>
  <si>
    <t>Achat de nourriture du chimpanzé bébé  Foulamadina</t>
  </si>
  <si>
    <t>GALFPC956R39</t>
  </si>
  <si>
    <t>GALFR41</t>
  </si>
  <si>
    <t>GALFR40</t>
  </si>
  <si>
    <t>18/06/GALFPC1033R01</t>
  </si>
  <si>
    <t>18/06/GALFPC1033R02</t>
  </si>
  <si>
    <t>18/06/GALFPC1033R03</t>
  </si>
  <si>
    <t>18/06/GALFPC1033R04</t>
  </si>
  <si>
    <t>18/06/GALFPC1033R05</t>
  </si>
  <si>
    <t>18/06/GALFPC1033R06</t>
  </si>
  <si>
    <t>18/06/GALFPC1033R07</t>
  </si>
  <si>
    <t>18/06/GALFPC1033R08</t>
  </si>
  <si>
    <t>18/06/GALFPC1033R09</t>
  </si>
  <si>
    <t>18/06/GALFPC1033R10</t>
  </si>
  <si>
    <t>18/06/GALFPC1033R12</t>
  </si>
  <si>
    <t>18/06/GALFPC1033R13</t>
  </si>
  <si>
    <t>18/06/GALFPC1033R14</t>
  </si>
  <si>
    <t>18/06/GALFPC1033R15</t>
  </si>
  <si>
    <t>18/06/GALFPC1033R16</t>
  </si>
  <si>
    <t>18/06/GALFPC1033R18</t>
  </si>
  <si>
    <t>18/06/GALFPC1033R19</t>
  </si>
  <si>
    <t>18/06/GALFPC1033R20</t>
  </si>
  <si>
    <t>18/06/GALFPC1033R21</t>
  </si>
  <si>
    <t>18/06/GALFPC1033R22</t>
  </si>
  <si>
    <t>18/06/GALFPC1033R23</t>
  </si>
  <si>
    <t>18/06/GALFPC1033R24</t>
  </si>
  <si>
    <t>18/06/GALFPC1033R25</t>
  </si>
  <si>
    <t>18/06/GALFPC1033R26</t>
  </si>
  <si>
    <t>18/06/GALFPC1033R27</t>
  </si>
  <si>
    <t>18/06/GALFPC1033R28</t>
  </si>
  <si>
    <t>18/06/GALFPC1033R29</t>
  </si>
  <si>
    <t>18/06/GALFPC1033R30</t>
  </si>
  <si>
    <t>18/06/GALFPC1033R32</t>
  </si>
  <si>
    <t>18/06/GALFPC1033R33</t>
  </si>
  <si>
    <t>18/06/GALFPC1033R34</t>
  </si>
  <si>
    <t>18/06/GALFPC1033R35</t>
  </si>
  <si>
    <t>18/06/GALFPC1033R36</t>
  </si>
  <si>
    <t>18/06/GALFPC1033R48</t>
  </si>
  <si>
    <t>Paiement bonus operation pour A/C Mamadou Diallo</t>
  </si>
  <si>
    <t>18/06/GALFPC1033R37</t>
  </si>
  <si>
    <t>18/06/GALFPC1033R38</t>
  </si>
  <si>
    <t>Paiement bonus operation pour A/C Cissé lancinet</t>
  </si>
  <si>
    <t>Operation</t>
  </si>
  <si>
    <t>Paiement bonus opération pour A/C Diarra Moussa</t>
  </si>
  <si>
    <t>Paiement bonus opération pour A/C souleymane Condé</t>
  </si>
  <si>
    <t>Paiement bonus opération pour A/C Traoré Lansana</t>
  </si>
  <si>
    <t>Paiement bonus opération pour C/C Emile Sory Diawara</t>
  </si>
  <si>
    <t>Food allowence CHERIF (1) jour opération bébé chimpanzé Foulamadina</t>
  </si>
  <si>
    <t>Food allowence sessou (1) opération bébé chimpanzé Foulamadina</t>
  </si>
  <si>
    <t>Food allowence Castro (1) jour opération bébé chimpanzé Foulamadina</t>
  </si>
  <si>
    <t>Food allowence Baldé  (1) jour opération bébé chimpanzé Foulamadina</t>
  </si>
  <si>
    <t>Frais transport Castro  pour transport Eaux et Forets -cimenterie</t>
  </si>
  <si>
    <t>Achat nourriture pour détenu cas chimpanzé foulamadina</t>
  </si>
  <si>
    <t>Jail visit</t>
  </si>
  <si>
    <t>Frais transport  Eaux et forets-Ratoma A/R</t>
  </si>
  <si>
    <t>Transport baldé  Eaux et forets-kipé A/R</t>
  </si>
  <si>
    <t xml:space="preserve">Transport Chérif  Eaux et forets -koporo  </t>
  </si>
  <si>
    <t xml:space="preserve">Transport Eaux et forets -Dixinn achat nourriture pour détenu cas chimpanzé </t>
  </si>
  <si>
    <t>Achat nourriture pour le détenu cas chimpanzé foulamadina</t>
  </si>
  <si>
    <t xml:space="preserve">Frais impression soit transmis et cloture de transmission </t>
  </si>
  <si>
    <t>Frais photocophie document juridique cas bébé chimpanzé Foulamadina</t>
  </si>
  <si>
    <t>Frais transport Eaux et forets -ratoma suivi du cas chimpanzé</t>
  </si>
  <si>
    <t xml:space="preserve">Transport Baldé pour  Eaux te forets -kipé </t>
  </si>
  <si>
    <t xml:space="preserve">Transport  Baldé  Bureau -Eaux et forets du 07/06/2018 pour suivi Audition detenu du cas bébé chimpanzé </t>
  </si>
  <si>
    <t xml:space="preserve">Achat carburant pour le deferrement du trafiquant blaise </t>
  </si>
  <si>
    <t>Taxi moto Enta-Eaux et forets pour audition de Pamela cas chimpanzé foulamadina</t>
  </si>
  <si>
    <t>Transport C/C Emile Sory DAIWARA  maison-Eaux et forets  pour l'audition de Pamela cas chimpanzé foulamadina</t>
  </si>
  <si>
    <t>Paiement Bonus Sessou pour opération cas chimpanzé foulamadina</t>
  </si>
  <si>
    <t>Transport Baldé  bureau -Eaux et Forets A/R pour l'audition detenu cas bébé chimpanzé</t>
  </si>
  <si>
    <t xml:space="preserve">Frais Taxi moto Eaux et Forets maison -suivi du cas chimapanzé </t>
  </si>
  <si>
    <t>Frais taxi moto bureau-Eaux et Forets pour le suivi du cas chimpanzé</t>
  </si>
  <si>
    <t xml:space="preserve">Transport Cherif pour transport bureau -Eaux et forets -agent judiciare pour depot de la lettre de constitution cas chimpanzé </t>
  </si>
  <si>
    <t>Complement transport Chérif pour complement transport Eaux forets-maison</t>
  </si>
  <si>
    <t>Taxi moto ratoma-Eaux et forets pour deferrement de Pamela cas chimpanzé</t>
  </si>
  <si>
    <t xml:space="preserve">Frais photocophie pv ,soit transmis et cloture de transmission </t>
  </si>
  <si>
    <t xml:space="preserve">Frais taxi moto Eaux et Forets maison - dixinn pour photocophie  du P.V et soit transmis du cas chimapanzé </t>
  </si>
  <si>
    <t>Achat carburant pour le deferrement de Pamela cas chimpanzé foulamadina</t>
  </si>
  <si>
    <t xml:space="preserve">Paiement bonus  SESSOU pour  deferrement Pamela cas chimpanzé </t>
  </si>
  <si>
    <t xml:space="preserve">Frais taxi moto bureau-Eaux et Forets pour paiement du bonus à C/C EMILE SORY </t>
  </si>
  <si>
    <t>Paiement bonus C/C EMILE SORY DIAWARA</t>
  </si>
  <si>
    <t>18/06/GALFPC1033R</t>
  </si>
  <si>
    <t>18/06/GALFPC1100R30</t>
  </si>
  <si>
    <t>18/06/GALFPC1100R31</t>
  </si>
  <si>
    <t>18/06/GALFPC1099R20</t>
  </si>
  <si>
    <t>18/06/GALFPC1099R21</t>
  </si>
  <si>
    <t>18/06/GALFPC1099R22</t>
  </si>
  <si>
    <t>18/06/GALFPC1099R23</t>
  </si>
  <si>
    <t>18/06/GALFPC1099R24</t>
  </si>
  <si>
    <t>18/06/GALFPC1099R25</t>
  </si>
  <si>
    <t>18/06/GALFPC1099R26</t>
  </si>
  <si>
    <t>18/06/GALFPC1099R27</t>
  </si>
  <si>
    <t>18/06/GALFPC1099R28</t>
  </si>
  <si>
    <t>18/06/GALFPC1099R29</t>
  </si>
  <si>
    <t>18/06/GALFPC1022R01</t>
  </si>
  <si>
    <t>18/06/GALFPC1022R02</t>
  </si>
  <si>
    <t>18/06/GALFPC1022R03</t>
  </si>
  <si>
    <t>18/06/GALFPC1022R04</t>
  </si>
  <si>
    <t>18/06/GALFPC1022R05</t>
  </si>
  <si>
    <t>18/06/GALFPC1022R06</t>
  </si>
  <si>
    <t>18/06/GALFPC1022R07</t>
  </si>
  <si>
    <t>18/06/GALFPC1022R08</t>
  </si>
  <si>
    <t>18/06/GALFPC1022R09</t>
  </si>
  <si>
    <t>18/06/GALFPC1022R10</t>
  </si>
  <si>
    <t>18/06/GALFPC1022R11</t>
  </si>
  <si>
    <t>Paiement Food allowance (2) jours agent de faune pour la relâche du bébé chimpanzé à Faranah</t>
  </si>
  <si>
    <t>18/06/GALFPC1052R01</t>
  </si>
  <si>
    <t>Achat de (10) sachets cerélac pour le chimpanzé de Foulamadina pour  sa relâche à Faranah</t>
  </si>
  <si>
    <t>18/06/GALFPC1052R02</t>
  </si>
  <si>
    <t>Achat de (32) l de gasoil pour le véhicule de location pour la relâche du bébé chimpanzé à Faranah</t>
  </si>
  <si>
    <t>18/06/GALFPC1052R40</t>
  </si>
  <si>
    <t>Achat de (80) l de gasoil pour le véhicule de location pour la relâche du bébé chimpanzé à Faranah</t>
  </si>
  <si>
    <t>Transport maison-bureau A/R (8) jour de l'Intendant Animalier pour l'entretien du pélican et des (2)  pérroquets</t>
  </si>
  <si>
    <t>18/06/GALFPC1052R04</t>
  </si>
  <si>
    <t>Achat de nourriture pour (8) jours pour le pélican</t>
  </si>
  <si>
    <t>18/06/GALFPC1052R07</t>
  </si>
  <si>
    <t xml:space="preserve">Achat de nourriture pour (8) jours pour les pérroquets </t>
  </si>
  <si>
    <t>18/06/GALFPC1052R08</t>
  </si>
  <si>
    <t>18/06/GALFPC1052R09</t>
  </si>
  <si>
    <t>18/06/GALFPC1052R10</t>
  </si>
  <si>
    <t>18/06/GALFPC1052R11</t>
  </si>
  <si>
    <t xml:space="preserve">Paiement   Reliquat les frais de relâche de l'Intendant Animalier pour la relâche du bébé chimpanzé  à Faranah  saisie à Foulamadina (Conakry) </t>
  </si>
  <si>
    <t xml:space="preserve">Paiement   Avance  les frais de relâche de l'Intendant Animalier pour la relâche du bébé chimpanzé  à Faranah  saisie à Foulamadina (Conakry) </t>
  </si>
  <si>
    <t>Facture n°32 Mamadou Dian Barry Mécanicien achat huile de moteur, choc de demarage + main d'œuvre entretien du groupe électrogène</t>
  </si>
  <si>
    <t>Facture 08061801 Daye Voyage achta de billet d'avion Dakar-Conakry A/R pour Charlotte</t>
  </si>
  <si>
    <t>Reçu de caisse 007497 Daye Voyage Achat de billet d'avion Dakar-France-Dakar  pour Charlotte</t>
  </si>
  <si>
    <t>Transport bureau-Madina A/R</t>
  </si>
  <si>
    <t>Facture 03 Thierno Boutique achat de Produits vivriers pour la rupture de jeun de l'équipe de GALF</t>
  </si>
  <si>
    <t>Frais deplacement véhicule a/r Centre emetteur-Bureau Kipé</t>
  </si>
  <si>
    <t>18/06/GALFPC1103F03</t>
  </si>
  <si>
    <t>18/06/GALFPC1103F02</t>
  </si>
  <si>
    <t>18/06/GALFPC1103R21</t>
  </si>
  <si>
    <t>GALF</t>
  </si>
  <si>
    <t xml:space="preserve">Chèque 5478297 guichet approvisionnement de caisse </t>
  </si>
  <si>
    <t>Commission chèque guichet 5478297</t>
  </si>
  <si>
    <t>Frais demande d'extrait de compte</t>
  </si>
  <si>
    <t>Commissionmanipulation de compte au 30/06/2018</t>
  </si>
  <si>
    <t xml:space="preserve">Arbitrage pour appro compte GNF (200 USD x 9 003)  </t>
  </si>
  <si>
    <t xml:space="preserve">Demande d'extrait de compte </t>
  </si>
  <si>
    <t>Commission Manipulation de compte au 30/06/2018</t>
  </si>
  <si>
    <t>BPMG GNF</t>
  </si>
  <si>
    <t>Paiement   Salaire Mamadou Sïdou Barry Juin 2018</t>
  </si>
  <si>
    <t>Paiement Salaire Tamba Fatou Oularé Juin/2018</t>
  </si>
  <si>
    <t>Paiement  Salaire Sekou Castro Kourouma  Juin/2018</t>
  </si>
  <si>
    <t>Paiement  Salaire Mamadou Saliou Baldé Juin/2018</t>
  </si>
  <si>
    <t>Paiement  Salaire Aissatou Sessou Juin/2018</t>
  </si>
  <si>
    <t>Paiement Salaire Amadou Oury Diallo Juin/2018</t>
  </si>
  <si>
    <t>PaiementSalaire Aïssatou KEITA Juin/2018</t>
  </si>
  <si>
    <t>Lawyer Fees</t>
  </si>
  <si>
    <t>Bank Fees</t>
  </si>
  <si>
    <t>BPMG USD</t>
  </si>
  <si>
    <t>Chèque 01455145 Paiement Facture 001674 BALDE &amp; FRERES pour (2) jours location véhicule pour relâche bébé chimpanzé à Faranah</t>
  </si>
  <si>
    <t>Chèque 01455143 Paiement Honoraire 25% Avocat (Réf 3435/104, 3441/105) Cas pélican et bébé chimpanzé Foulamadina</t>
  </si>
  <si>
    <t>18/06/GALFPB72</t>
  </si>
  <si>
    <t>18/06/GALFPB76</t>
  </si>
  <si>
    <t>18/06/GALFPB78</t>
  </si>
  <si>
    <t>18/06/GALFPB79</t>
  </si>
  <si>
    <t>18/06/GALFRéf 52</t>
  </si>
  <si>
    <t>18/06/GALFRéf 51</t>
  </si>
  <si>
    <t xml:space="preserve">Lettre Réf 51 Virement salaire personnel juin 2018 </t>
  </si>
  <si>
    <t>Lettre Réf 52 Virement salaire Mamadou Saidou Barry  et Tamba Fatou Oularél juin 2018</t>
  </si>
  <si>
    <t>18/06/GALFFB</t>
  </si>
  <si>
    <t>Somme de Montant dépensé</t>
  </si>
  <si>
    <t>NOM</t>
  </si>
  <si>
    <t>Département</t>
  </si>
  <si>
    <t>Total reçu</t>
  </si>
  <si>
    <t>Total dépensé</t>
  </si>
  <si>
    <t>Virement interne</t>
  </si>
  <si>
    <t>Total Retrait cash</t>
  </si>
  <si>
    <t>Fonds Exterieur pour le projet</t>
  </si>
  <si>
    <t>Total reversé</t>
  </si>
  <si>
    <t>Balance au 31/05/2018</t>
  </si>
  <si>
    <t>Saidou</t>
  </si>
  <si>
    <t>TOTAL CAISSE</t>
  </si>
  <si>
    <t>BPMG-21201914701-11</t>
  </si>
  <si>
    <t>GNF</t>
  </si>
  <si>
    <t>BPMG-21201914703-11</t>
  </si>
  <si>
    <t>USD</t>
  </si>
  <si>
    <t>TOTAL BANQUES</t>
  </si>
  <si>
    <t xml:space="preserve">TOTAL </t>
  </si>
  <si>
    <t>Cash book</t>
  </si>
  <si>
    <t>Mouvements mensuels</t>
  </si>
  <si>
    <t>Solde comptable au 31/05/2018</t>
  </si>
  <si>
    <t>caisse</t>
  </si>
  <si>
    <t>Reçu du bailleur</t>
  </si>
  <si>
    <t>banque</t>
  </si>
  <si>
    <t>Dépensé</t>
  </si>
  <si>
    <t>Avances</t>
  </si>
  <si>
    <t xml:space="preserve">Avances </t>
  </si>
  <si>
    <t>total</t>
  </si>
  <si>
    <t>Comptabilité</t>
  </si>
  <si>
    <t>Réel</t>
  </si>
  <si>
    <t>Difference</t>
  </si>
  <si>
    <t>Balance au 30/06/2018</t>
  </si>
  <si>
    <t>Transport du bureau-banque belle vue A/R pour retrait</t>
  </si>
  <si>
    <t>Transport Bureau-Kaloum (BPMG)  pour retrait</t>
  </si>
  <si>
    <t xml:space="preserve">Taxi bureau - radio global fm  pour récuperer l'élément sonore(CD) de l'émission </t>
  </si>
  <si>
    <t>Transport bureau-radion  Soleil FM pour une émission</t>
  </si>
  <si>
    <t>Achta de (40) l d'essence pour véh perso. Saïdou pour transport maison-bureau</t>
  </si>
  <si>
    <t>18/06/GALFR</t>
  </si>
  <si>
    <t>Solde comptable au 30/06/2018</t>
  </si>
  <si>
    <t>Étiquettes de colonnes</t>
  </si>
  <si>
    <t>Reçu de caisse 007497 Daye Voyage Achat de billet d'avion Dakar-France-Dakar  pour Charlotte pour evacuation sanitaire</t>
  </si>
  <si>
    <t>Chèque  guichet 5478297   Approvisionnement de  caisse</t>
  </si>
  <si>
    <t>Document de Suivi financier</t>
  </si>
  <si>
    <t>EAGLE NETWORK</t>
  </si>
  <si>
    <t xml:space="preserve">Compte n° 21201914701-11 </t>
  </si>
  <si>
    <t>Intitulé :  WCP-GALF-GNF</t>
  </si>
  <si>
    <t>BILLETAGE</t>
  </si>
  <si>
    <t>Billets de :</t>
  </si>
  <si>
    <t>×</t>
  </si>
  <si>
    <t>x</t>
  </si>
  <si>
    <t>Sous total A</t>
  </si>
  <si>
    <t>Pièces de :</t>
  </si>
  <si>
    <t>Sous total B</t>
  </si>
  <si>
    <t>Solde physique (C = A+B)</t>
  </si>
  <si>
    <t>Solde Comptable (D)</t>
  </si>
  <si>
    <t>Ecart (E = C-D)</t>
  </si>
  <si>
    <t>……………………………………………………………………………………………………</t>
  </si>
  <si>
    <t>……………………………………………………………………………………………………..</t>
  </si>
  <si>
    <t>LE CHEF DE PROJET</t>
  </si>
  <si>
    <t>LE COMPTABLE</t>
  </si>
  <si>
    <t>Mamadou Saidou Deba Barry</t>
  </si>
  <si>
    <t xml:space="preserve">  Moné Doré</t>
  </si>
  <si>
    <t xml:space="preserve">COUVRANT LA PERIODE DU 01/06/2018 AU 30/06/2018                        </t>
  </si>
  <si>
    <r>
      <t xml:space="preserve">Arrêté de caisse en </t>
    </r>
    <r>
      <rPr>
        <b/>
        <i/>
        <sz val="16"/>
        <color indexed="10"/>
        <rFont val="Arial"/>
        <family val="2"/>
      </rPr>
      <t>(GNF)</t>
    </r>
    <r>
      <rPr>
        <b/>
        <sz val="16"/>
        <rFont val="Arial"/>
        <family val="2"/>
      </rPr>
      <t xml:space="preserve"> au 30/06/2018</t>
    </r>
  </si>
  <si>
    <r>
      <t xml:space="preserve">Justification de l'écart : </t>
    </r>
    <r>
      <rPr>
        <b/>
        <sz val="10"/>
        <color indexed="10"/>
        <rFont val="Arial"/>
        <family val="2"/>
      </rPr>
      <t xml:space="preserve">(+58) GNF car il n'ya pas de pieces de  (58) francs guineens </t>
    </r>
  </si>
  <si>
    <t>BANQUE</t>
  </si>
  <si>
    <t>Nom de la banque:</t>
  </si>
  <si>
    <t>BPMG</t>
  </si>
  <si>
    <t>Numéro du compte:</t>
  </si>
  <si>
    <t>21201914701-11</t>
  </si>
  <si>
    <t>Etat de rapprochement du solde du compte bancaire</t>
  </si>
  <si>
    <t>Intitulé du compte:</t>
  </si>
  <si>
    <t>WCP-GALF-GNF</t>
  </si>
  <si>
    <r>
      <t>en (GNF</t>
    </r>
    <r>
      <rPr>
        <b/>
        <i/>
        <sz val="12"/>
        <rFont val="Arial"/>
        <family val="2"/>
      </rPr>
      <t>)</t>
    </r>
    <r>
      <rPr>
        <b/>
        <sz val="12"/>
        <rFont val="Arial"/>
        <family val="2"/>
      </rPr>
      <t xml:space="preserve"> au</t>
    </r>
  </si>
  <si>
    <t>COMPTABILITE</t>
  </si>
  <si>
    <t xml:space="preserve"> </t>
  </si>
  <si>
    <t xml:space="preserve">n° </t>
  </si>
  <si>
    <t>Libellé</t>
  </si>
  <si>
    <t>Débit</t>
  </si>
  <si>
    <t>Crédit</t>
  </si>
  <si>
    <t>Solde du journal de banque</t>
  </si>
  <si>
    <t>Solde de l'extrait de compte</t>
  </si>
  <si>
    <t>Le CHEF DE PROJET</t>
  </si>
  <si>
    <t>La COMPTABLE</t>
  </si>
  <si>
    <t xml:space="preserve">      Moné  Doré</t>
  </si>
  <si>
    <t>21201914703-11</t>
  </si>
  <si>
    <t>WCP-GALF-USD</t>
  </si>
  <si>
    <r>
      <t>Etat de rapprochement du solde du compte bancaire en (</t>
    </r>
    <r>
      <rPr>
        <b/>
        <sz val="16"/>
        <color rgb="FFFF0000"/>
        <rFont val="Arial"/>
        <family val="2"/>
      </rPr>
      <t>USD</t>
    </r>
    <r>
      <rPr>
        <b/>
        <sz val="16"/>
        <rFont val="Arial"/>
        <family val="2"/>
      </rPr>
      <t>) au</t>
    </r>
  </si>
  <si>
    <t xml:space="preserve">             Moné  Doré</t>
  </si>
  <si>
    <t xml:space="preserve">         30/06/2018</t>
  </si>
  <si>
    <t xml:space="preserve">     30/06/2018</t>
  </si>
  <si>
    <t xml:space="preserve">              30/06/2018</t>
  </si>
  <si>
    <t>Rent &amp;Utilities</t>
  </si>
  <si>
    <t xml:space="preserve">Achat de (20)l d'essence pour le groupe électrogène </t>
  </si>
  <si>
    <t>Transport bureau-Camayenne-Coléah pour enquête</t>
  </si>
  <si>
    <t>Transport bureau-Dixinn--Madina-Bonfi port  pour enquête</t>
  </si>
  <si>
    <t>Trust building pour enquête</t>
  </si>
  <si>
    <t>Transport bureau-marché Niger pour enquête</t>
  </si>
  <si>
    <t>Trust Building pour enquête</t>
  </si>
  <si>
    <t>Equipement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</si>
</sst>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d\-mmm\-yy"/>
    <numFmt numFmtId="165" formatCode="_(* #,##0.00_);_(* \(#,##0.00\);_(* &quot;-&quot;??_);_(@_)"/>
    <numFmt numFmtId="166" formatCode="_-* #,##0\ _€_-;\-* #,##0\ _€_-;_-* &quot;-&quot;??\ _€_-;_-@_-"/>
    <numFmt numFmtId="167" formatCode="_-* #,##0.0\ _€_-;\-* #,##0.0\ _€_-;_-* &quot;-&quot;??\ _€_-;_-@_-"/>
    <numFmt numFmtId="168" formatCode="#,##0.00\ _A_r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6"/>
      <name val="Arial"/>
      <family val="2"/>
    </font>
    <font>
      <b/>
      <i/>
      <sz val="16"/>
      <color indexed="10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b/>
      <sz val="16"/>
      <color rgb="FFFF0000"/>
      <name val="Arial"/>
      <family val="2"/>
    </font>
    <font>
      <b/>
      <sz val="11"/>
      <color indexed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6" fillId="0" borderId="0"/>
  </cellStyleXfs>
  <cellXfs count="320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3" fontId="4" fillId="0" borderId="0" xfId="0" applyNumberFormat="1" applyFont="1" applyBorder="1"/>
    <xf numFmtId="0" fontId="2" fillId="2" borderId="1" xfId="0" applyFont="1" applyFill="1" applyBorder="1"/>
    <xf numFmtId="3" fontId="4" fillId="2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2" fillId="2" borderId="3" xfId="0" applyFont="1" applyFill="1" applyBorder="1"/>
    <xf numFmtId="3" fontId="4" fillId="2" borderId="3" xfId="0" applyNumberFormat="1" applyFont="1" applyFill="1" applyBorder="1"/>
    <xf numFmtId="0" fontId="3" fillId="0" borderId="4" xfId="0" applyFont="1" applyBorder="1"/>
    <xf numFmtId="15" fontId="2" fillId="0" borderId="4" xfId="0" applyNumberFormat="1" applyFont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3" fontId="1" fillId="0" borderId="0" xfId="0" applyNumberFormat="1" applyFont="1" applyAlignment="1">
      <alignment horizontal="center"/>
    </xf>
    <xf numFmtId="3" fontId="4" fillId="3" borderId="4" xfId="0" applyNumberFormat="1" applyFont="1" applyFill="1" applyBorder="1"/>
    <xf numFmtId="15" fontId="3" fillId="0" borderId="4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4" fontId="4" fillId="3" borderId="6" xfId="0" applyNumberFormat="1" applyFont="1" applyFill="1" applyBorder="1"/>
    <xf numFmtId="0" fontId="0" fillId="0" borderId="1" xfId="0" applyFill="1" applyBorder="1" applyAlignment="1">
      <alignment horizontal="left"/>
    </xf>
    <xf numFmtId="4" fontId="4" fillId="3" borderId="4" xfId="0" applyNumberFormat="1" applyFont="1" applyFill="1" applyBorder="1"/>
    <xf numFmtId="0" fontId="0" fillId="0" borderId="4" xfId="0" applyFill="1" applyBorder="1" applyAlignment="1">
      <alignment horizontal="left"/>
    </xf>
    <xf numFmtId="0" fontId="2" fillId="0" borderId="4" xfId="0" applyFont="1" applyBorder="1" applyAlignment="1">
      <alignment horizontal="right"/>
    </xf>
    <xf numFmtId="3" fontId="5" fillId="0" borderId="4" xfId="0" applyNumberFormat="1" applyFont="1" applyBorder="1"/>
    <xf numFmtId="0" fontId="2" fillId="0" borderId="7" xfId="0" applyFont="1" applyBorder="1" applyAlignment="1">
      <alignment horizontal="right"/>
    </xf>
    <xf numFmtId="3" fontId="5" fillId="0" borderId="3" xfId="0" applyNumberFormat="1" applyFont="1" applyBorder="1"/>
    <xf numFmtId="4" fontId="4" fillId="0" borderId="3" xfId="0" applyNumberFormat="1" applyFont="1" applyBorder="1"/>
    <xf numFmtId="3" fontId="0" fillId="0" borderId="4" xfId="0" applyNumberFormat="1" applyFont="1" applyBorder="1" applyAlignment="1"/>
    <xf numFmtId="3" fontId="0" fillId="0" borderId="6" xfId="0" applyNumberFormat="1" applyFont="1" applyBorder="1" applyAlignment="1"/>
    <xf numFmtId="3" fontId="4" fillId="3" borderId="4" xfId="0" applyNumberFormat="1" applyFont="1" applyFill="1" applyBorder="1" applyAlignment="1"/>
    <xf numFmtId="3" fontId="4" fillId="2" borderId="9" xfId="0" applyNumberFormat="1" applyFont="1" applyFill="1" applyBorder="1"/>
    <xf numFmtId="0" fontId="2" fillId="2" borderId="10" xfId="0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0" fontId="0" fillId="5" borderId="4" xfId="0" applyFill="1" applyBorder="1"/>
    <xf numFmtId="0" fontId="7" fillId="5" borderId="14" xfId="0" applyFont="1" applyFill="1" applyBorder="1"/>
    <xf numFmtId="0" fontId="7" fillId="5" borderId="5" xfId="0" applyFont="1" applyFill="1" applyBorder="1"/>
    <xf numFmtId="3" fontId="5" fillId="5" borderId="0" xfId="0" applyNumberFormat="1" applyFont="1" applyFill="1" applyAlignment="1">
      <alignment horizontal="center"/>
    </xf>
    <xf numFmtId="3" fontId="8" fillId="5" borderId="15" xfId="0" applyNumberFormat="1" applyFont="1" applyFill="1" applyBorder="1"/>
    <xf numFmtId="0" fontId="4" fillId="0" borderId="4" xfId="0" applyFont="1" applyFill="1" applyBorder="1"/>
    <xf numFmtId="14" fontId="4" fillId="0" borderId="16" xfId="0" applyNumberFormat="1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left"/>
    </xf>
    <xf numFmtId="3" fontId="4" fillId="0" borderId="4" xfId="0" applyNumberFormat="1" applyFont="1" applyFill="1" applyBorder="1" applyAlignment="1">
      <alignment horizontal="center"/>
    </xf>
    <xf numFmtId="0" fontId="0" fillId="0" borderId="4" xfId="0" applyBorder="1"/>
    <xf numFmtId="0" fontId="4" fillId="0" borderId="17" xfId="0" applyFont="1" applyFill="1" applyBorder="1" applyAlignment="1">
      <alignment horizontal="left"/>
    </xf>
    <xf numFmtId="0" fontId="4" fillId="0" borderId="17" xfId="0" applyFont="1" applyFill="1" applyBorder="1" applyAlignment="1">
      <alignment vertical="top"/>
    </xf>
    <xf numFmtId="0" fontId="0" fillId="0" borderId="4" xfId="0" applyFill="1" applyBorder="1"/>
    <xf numFmtId="0" fontId="4" fillId="0" borderId="17" xfId="0" applyFont="1" applyFill="1" applyBorder="1"/>
    <xf numFmtId="3" fontId="4" fillId="0" borderId="4" xfId="1" applyNumberFormat="1" applyFont="1" applyFill="1" applyBorder="1" applyAlignment="1">
      <alignment horizontal="center"/>
    </xf>
    <xf numFmtId="3" fontId="4" fillId="0" borderId="13" xfId="1" applyNumberFormat="1" applyFont="1" applyFill="1" applyBorder="1" applyAlignment="1">
      <alignment horizontal="center"/>
    </xf>
    <xf numFmtId="3" fontId="4" fillId="0" borderId="1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3" fontId="4" fillId="0" borderId="5" xfId="0" applyNumberFormat="1" applyFont="1" applyFill="1" applyBorder="1" applyAlignment="1">
      <alignment horizontal="center"/>
    </xf>
    <xf numFmtId="0" fontId="4" fillId="0" borderId="13" xfId="0" applyFont="1" applyFill="1" applyBorder="1"/>
    <xf numFmtId="14" fontId="4" fillId="0" borderId="17" xfId="0" applyNumberFormat="1" applyFont="1" applyFill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7" fillId="0" borderId="0" xfId="0" applyFont="1" applyBorder="1"/>
    <xf numFmtId="0" fontId="10" fillId="0" borderId="3" xfId="0" applyFont="1" applyBorder="1" applyAlignment="1">
      <alignment horizontal="right"/>
    </xf>
    <xf numFmtId="3" fontId="5" fillId="0" borderId="19" xfId="0" applyNumberFormat="1" applyFont="1" applyBorder="1"/>
    <xf numFmtId="43" fontId="0" fillId="0" borderId="0" xfId="1" applyFont="1"/>
    <xf numFmtId="3" fontId="4" fillId="0" borderId="5" xfId="1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0" fontId="2" fillId="2" borderId="2" xfId="0" applyFont="1" applyFill="1" applyBorder="1"/>
    <xf numFmtId="3" fontId="0" fillId="0" borderId="4" xfId="0" applyNumberFormat="1" applyBorder="1"/>
    <xf numFmtId="3" fontId="0" fillId="0" borderId="4" xfId="0" applyNumberFormat="1" applyBorder="1" applyAlignment="1">
      <alignment horizontal="center"/>
    </xf>
    <xf numFmtId="0" fontId="4" fillId="0" borderId="4" xfId="0" applyFont="1" applyFill="1" applyBorder="1" applyAlignment="1">
      <alignment vertical="top"/>
    </xf>
    <xf numFmtId="3" fontId="4" fillId="0" borderId="0" xfId="0" applyNumberFormat="1" applyFont="1" applyFill="1" applyAlignment="1">
      <alignment horizontal="center"/>
    </xf>
    <xf numFmtId="3" fontId="0" fillId="0" borderId="4" xfId="0" applyNumberFormat="1" applyFill="1" applyBorder="1"/>
    <xf numFmtId="0" fontId="0" fillId="0" borderId="2" xfId="0" applyFill="1" applyBorder="1" applyAlignment="1">
      <alignment horizontal="left"/>
    </xf>
    <xf numFmtId="0" fontId="2" fillId="0" borderId="0" xfId="0" applyFont="1" applyBorder="1" applyAlignment="1">
      <alignment horizontal="left"/>
    </xf>
    <xf numFmtId="3" fontId="4" fillId="2" borderId="2" xfId="0" applyNumberFormat="1" applyFont="1" applyFill="1" applyBorder="1"/>
    <xf numFmtId="0" fontId="2" fillId="3" borderId="4" xfId="0" applyFont="1" applyFill="1" applyBorder="1" applyAlignment="1">
      <alignment horizontal="left"/>
    </xf>
    <xf numFmtId="4" fontId="1" fillId="0" borderId="4" xfId="0" applyNumberFormat="1" applyFont="1" applyBorder="1"/>
    <xf numFmtId="4" fontId="4" fillId="3" borderId="4" xfId="0" applyNumberFormat="1" applyFont="1" applyFill="1" applyBorder="1" applyAlignment="1"/>
    <xf numFmtId="4" fontId="0" fillId="0" borderId="4" xfId="0" applyNumberFormat="1" applyBorder="1"/>
    <xf numFmtId="1" fontId="3" fillId="0" borderId="20" xfId="0" applyNumberFormat="1" applyFont="1" applyBorder="1" applyAlignment="1">
      <alignment horizontal="center"/>
    </xf>
    <xf numFmtId="4" fontId="5" fillId="0" borderId="4" xfId="0" applyNumberFormat="1" applyFont="1" applyBorder="1"/>
    <xf numFmtId="4" fontId="5" fillId="0" borderId="4" xfId="0" applyNumberFormat="1" applyFont="1" applyBorder="1" applyAlignment="1"/>
    <xf numFmtId="0" fontId="2" fillId="0" borderId="3" xfId="0" applyFont="1" applyBorder="1" applyAlignment="1">
      <alignment horizontal="right"/>
    </xf>
    <xf numFmtId="4" fontId="5" fillId="0" borderId="3" xfId="0" applyNumberFormat="1" applyFont="1" applyBorder="1"/>
    <xf numFmtId="0" fontId="4" fillId="6" borderId="4" xfId="0" applyFont="1" applyFill="1" applyBorder="1"/>
    <xf numFmtId="14" fontId="4" fillId="6" borderId="16" xfId="0" applyNumberFormat="1" applyFont="1" applyFill="1" applyBorder="1" applyAlignment="1">
      <alignment horizontal="center"/>
    </xf>
    <xf numFmtId="14" fontId="4" fillId="6" borderId="4" xfId="0" applyNumberFormat="1" applyFont="1" applyFill="1" applyBorder="1" applyAlignment="1">
      <alignment horizontal="left"/>
    </xf>
    <xf numFmtId="0" fontId="4" fillId="6" borderId="17" xfId="0" applyFont="1" applyFill="1" applyBorder="1" applyAlignment="1">
      <alignment horizontal="left"/>
    </xf>
    <xf numFmtId="3" fontId="4" fillId="6" borderId="4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4" xfId="2" applyFont="1" applyFill="1" applyBorder="1" applyAlignment="1">
      <alignment horizontal="left"/>
    </xf>
    <xf numFmtId="3" fontId="4" fillId="0" borderId="4" xfId="1" applyNumberFormat="1" applyFont="1" applyFill="1" applyBorder="1" applyAlignment="1">
      <alignment horizontal="right" vertical="center" wrapText="1"/>
    </xf>
    <xf numFmtId="0" fontId="4" fillId="0" borderId="6" xfId="2" applyFont="1" applyFill="1" applyBorder="1" applyAlignment="1">
      <alignment horizontal="left" wrapText="1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/>
    <xf numFmtId="3" fontId="4" fillId="0" borderId="0" xfId="0" applyNumberFormat="1" applyFont="1" applyFill="1" applyBorder="1"/>
    <xf numFmtId="14" fontId="4" fillId="0" borderId="0" xfId="0" applyNumberFormat="1" applyFont="1" applyFill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/>
    <xf numFmtId="3" fontId="4" fillId="0" borderId="0" xfId="1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0" fontId="4" fillId="0" borderId="0" xfId="2" applyFont="1" applyFill="1" applyBorder="1" applyAlignment="1">
      <alignment horizontal="left"/>
    </xf>
    <xf numFmtId="3" fontId="4" fillId="0" borderId="0" xfId="1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/>
    <xf numFmtId="0" fontId="4" fillId="0" borderId="0" xfId="0" applyFont="1" applyFill="1" applyBorder="1" applyAlignment="1"/>
    <xf numFmtId="0" fontId="4" fillId="0" borderId="0" xfId="0" applyFont="1" applyFill="1" applyAlignment="1">
      <alignment horizontal="left" vertical="top"/>
    </xf>
    <xf numFmtId="14" fontId="4" fillId="0" borderId="4" xfId="2" applyNumberFormat="1" applyFont="1" applyFill="1" applyBorder="1" applyAlignment="1">
      <alignment horizontal="left" wrapText="1"/>
    </xf>
    <xf numFmtId="3" fontId="0" fillId="0" borderId="0" xfId="0" applyNumberFormat="1"/>
    <xf numFmtId="3" fontId="4" fillId="0" borderId="0" xfId="1" applyNumberFormat="1" applyFont="1" applyFill="1" applyAlignment="1">
      <alignment horizontal="center"/>
    </xf>
    <xf numFmtId="3" fontId="4" fillId="2" borderId="19" xfId="0" applyNumberFormat="1" applyFont="1" applyFill="1" applyBorder="1"/>
    <xf numFmtId="4" fontId="4" fillId="0" borderId="19" xfId="0" applyNumberFormat="1" applyFont="1" applyBorder="1"/>
    <xf numFmtId="14" fontId="14" fillId="7" borderId="4" xfId="2" applyNumberFormat="1" applyFont="1" applyFill="1" applyBorder="1" applyAlignment="1">
      <alignment horizontal="center"/>
    </xf>
    <xf numFmtId="0" fontId="14" fillId="7" borderId="4" xfId="2" applyFont="1" applyFill="1" applyBorder="1" applyAlignment="1">
      <alignment horizontal="center"/>
    </xf>
    <xf numFmtId="0" fontId="14" fillId="7" borderId="4" xfId="2" applyFont="1" applyFill="1" applyBorder="1" applyAlignment="1">
      <alignment horizontal="center" wrapText="1"/>
    </xf>
    <xf numFmtId="165" fontId="15" fillId="0" borderId="4" xfId="0" applyNumberFormat="1" applyFont="1" applyBorder="1" applyAlignment="1">
      <alignment horizontal="left"/>
    </xf>
    <xf numFmtId="165" fontId="15" fillId="0" borderId="4" xfId="0" applyNumberFormat="1" applyFont="1" applyBorder="1"/>
    <xf numFmtId="166" fontId="16" fillId="8" borderId="4" xfId="3" applyNumberFormat="1" applyFont="1" applyFill="1" applyBorder="1"/>
    <xf numFmtId="165" fontId="14" fillId="0" borderId="4" xfId="0" applyNumberFormat="1" applyFont="1" applyBorder="1"/>
    <xf numFmtId="43" fontId="14" fillId="8" borderId="4" xfId="3" applyNumberFormat="1" applyFont="1" applyFill="1" applyBorder="1"/>
    <xf numFmtId="166" fontId="14" fillId="0" borderId="4" xfId="3" applyNumberFormat="1" applyFont="1" applyFill="1" applyBorder="1"/>
    <xf numFmtId="166" fontId="14" fillId="8" borderId="4" xfId="3" applyNumberFormat="1" applyFont="1" applyFill="1" applyBorder="1"/>
    <xf numFmtId="166" fontId="16" fillId="0" borderId="4" xfId="3" applyNumberFormat="1" applyFont="1" applyFill="1" applyBorder="1"/>
    <xf numFmtId="14" fontId="13" fillId="9" borderId="4" xfId="4" applyNumberFormat="1" applyFont="1" applyFill="1" applyBorder="1"/>
    <xf numFmtId="165" fontId="13" fillId="9" borderId="4" xfId="4" applyNumberFormat="1" applyFont="1" applyFill="1" applyBorder="1"/>
    <xf numFmtId="166" fontId="13" fillId="9" borderId="4" xfId="3" applyNumberFormat="1" applyFont="1" applyFill="1" applyBorder="1"/>
    <xf numFmtId="43" fontId="13" fillId="9" borderId="4" xfId="1" applyFont="1" applyFill="1" applyBorder="1"/>
    <xf numFmtId="166" fontId="14" fillId="9" borderId="4" xfId="3" applyNumberFormat="1" applyFont="1" applyFill="1" applyBorder="1"/>
    <xf numFmtId="14" fontId="12" fillId="10" borderId="18" xfId="4" applyNumberFormat="1" applyFont="1" applyFill="1" applyBorder="1"/>
    <xf numFmtId="14" fontId="12" fillId="10" borderId="24" xfId="4" applyNumberFormat="1" applyFont="1" applyFill="1" applyBorder="1"/>
    <xf numFmtId="166" fontId="12" fillId="10" borderId="24" xfId="3" applyNumberFormat="1" applyFont="1" applyFill="1" applyBorder="1"/>
    <xf numFmtId="166" fontId="12" fillId="10" borderId="24" xfId="3" applyNumberFormat="1" applyFont="1" applyFill="1" applyBorder="1" applyAlignment="1">
      <alignment horizontal="center"/>
    </xf>
    <xf numFmtId="3" fontId="12" fillId="10" borderId="24" xfId="1" applyNumberFormat="1" applyFont="1" applyFill="1" applyBorder="1" applyAlignment="1">
      <alignment horizontal="center"/>
    </xf>
    <xf numFmtId="43" fontId="12" fillId="11" borderId="4" xfId="3" applyNumberFormat="1" applyFont="1" applyFill="1" applyBorder="1"/>
    <xf numFmtId="14" fontId="13" fillId="10" borderId="23" xfId="4" applyNumberFormat="1" applyFont="1" applyFill="1" applyBorder="1"/>
    <xf numFmtId="166" fontId="13" fillId="10" borderId="0" xfId="3" applyNumberFormat="1" applyFont="1" applyFill="1" applyBorder="1" applyAlignment="1">
      <alignment horizontal="left"/>
    </xf>
    <xf numFmtId="43" fontId="13" fillId="10" borderId="0" xfId="1" applyFont="1" applyFill="1" applyBorder="1"/>
    <xf numFmtId="3" fontId="13" fillId="10" borderId="0" xfId="1" applyNumberFormat="1" applyFont="1" applyFill="1" applyBorder="1" applyAlignment="1">
      <alignment horizontal="center"/>
    </xf>
    <xf numFmtId="166" fontId="13" fillId="10" borderId="0" xfId="3" applyNumberFormat="1" applyFont="1" applyFill="1" applyBorder="1"/>
    <xf numFmtId="167" fontId="13" fillId="10" borderId="0" xfId="3" applyNumberFormat="1" applyFont="1" applyFill="1" applyBorder="1"/>
    <xf numFmtId="43" fontId="13" fillId="11" borderId="4" xfId="3" applyNumberFormat="1" applyFont="1" applyFill="1" applyBorder="1"/>
    <xf numFmtId="14" fontId="13" fillId="10" borderId="22" xfId="4" applyNumberFormat="1" applyFont="1" applyFill="1" applyBorder="1"/>
    <xf numFmtId="166" fontId="13" fillId="10" borderId="25" xfId="3" applyNumberFormat="1" applyFont="1" applyFill="1" applyBorder="1"/>
    <xf numFmtId="167" fontId="13" fillId="10" borderId="25" xfId="3" applyNumberFormat="1" applyFont="1" applyFill="1" applyBorder="1"/>
    <xf numFmtId="0" fontId="15" fillId="6" borderId="0" xfId="4" applyFont="1" applyFill="1"/>
    <xf numFmtId="166" fontId="14" fillId="0" borderId="0" xfId="3" applyNumberFormat="1" applyFont="1"/>
    <xf numFmtId="3" fontId="14" fillId="0" borderId="0" xfId="3" applyNumberFormat="1" applyFont="1" applyAlignment="1">
      <alignment horizontal="center"/>
    </xf>
    <xf numFmtId="43" fontId="14" fillId="0" borderId="0" xfId="3" applyNumberFormat="1" applyFont="1"/>
    <xf numFmtId="166" fontId="14" fillId="0" borderId="13" xfId="3" applyNumberFormat="1" applyFont="1" applyBorder="1"/>
    <xf numFmtId="168" fontId="15" fillId="0" borderId="26" xfId="4" applyNumberFormat="1" applyFont="1" applyBorder="1"/>
    <xf numFmtId="168" fontId="15" fillId="0" borderId="27" xfId="4" applyNumberFormat="1" applyFont="1" applyBorder="1"/>
    <xf numFmtId="166" fontId="13" fillId="10" borderId="27" xfId="3" applyNumberFormat="1" applyFont="1" applyFill="1" applyBorder="1"/>
    <xf numFmtId="166" fontId="13" fillId="10" borderId="28" xfId="3" applyNumberFormat="1" applyFont="1" applyFill="1" applyBorder="1"/>
    <xf numFmtId="0" fontId="13" fillId="0" borderId="0" xfId="0" applyFont="1"/>
    <xf numFmtId="166" fontId="13" fillId="0" borderId="0" xfId="0" applyNumberFormat="1" applyFont="1"/>
    <xf numFmtId="166" fontId="15" fillId="0" borderId="4" xfId="1" applyNumberFormat="1" applyFont="1" applyBorder="1"/>
    <xf numFmtId="166" fontId="13" fillId="0" borderId="4" xfId="1" applyNumberFormat="1" applyFont="1" applyBorder="1"/>
    <xf numFmtId="166" fontId="13" fillId="0" borderId="0" xfId="1" applyNumberFormat="1" applyFont="1"/>
    <xf numFmtId="166" fontId="13" fillId="0" borderId="18" xfId="1" applyNumberFormat="1" applyFont="1" applyBorder="1"/>
    <xf numFmtId="166" fontId="13" fillId="0" borderId="14" xfId="1" applyNumberFormat="1" applyFont="1" applyBorder="1"/>
    <xf numFmtId="166" fontId="13" fillId="0" borderId="0" xfId="1" applyNumberFormat="1" applyFont="1" applyBorder="1"/>
    <xf numFmtId="43" fontId="13" fillId="0" borderId="0" xfId="0" applyNumberFormat="1" applyFont="1"/>
    <xf numFmtId="166" fontId="13" fillId="0" borderId="23" xfId="1" applyNumberFormat="1" applyFont="1" applyBorder="1"/>
    <xf numFmtId="166" fontId="17" fillId="0" borderId="29" xfId="1" applyNumberFormat="1" applyFont="1" applyBorder="1"/>
    <xf numFmtId="166" fontId="13" fillId="0" borderId="29" xfId="1" applyNumberFormat="1" applyFont="1" applyBorder="1"/>
    <xf numFmtId="166" fontId="13" fillId="0" borderId="22" xfId="1" applyNumberFormat="1" applyFont="1" applyBorder="1"/>
    <xf numFmtId="166" fontId="13" fillId="0" borderId="30" xfId="1" applyNumberFormat="1" applyFont="1" applyBorder="1"/>
    <xf numFmtId="43" fontId="13" fillId="0" borderId="0" xfId="1" applyFont="1"/>
    <xf numFmtId="166" fontId="17" fillId="0" borderId="0" xfId="1" applyNumberFormat="1" applyFont="1"/>
    <xf numFmtId="166" fontId="0" fillId="0" borderId="0" xfId="0" applyNumberFormat="1"/>
    <xf numFmtId="14" fontId="4" fillId="0" borderId="0" xfId="0" applyNumberFormat="1" applyFont="1" applyFill="1" applyAlignment="1">
      <alignment horizontal="center"/>
    </xf>
    <xf numFmtId="0" fontId="0" fillId="0" borderId="0" xfId="0" applyAlignment="1">
      <alignment horizontal="left" indent="1"/>
    </xf>
    <xf numFmtId="0" fontId="19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4" fontId="0" fillId="0" borderId="18" xfId="0" applyNumberFormat="1" applyFill="1" applyBorder="1" applyAlignment="1">
      <alignment vertical="center"/>
    </xf>
    <xf numFmtId="0" fontId="11" fillId="0" borderId="24" xfId="0" applyFont="1" applyFill="1" applyBorder="1" applyAlignment="1">
      <alignment horizontal="center"/>
    </xf>
    <xf numFmtId="3" fontId="0" fillId="0" borderId="14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23" xfId="0" applyNumberForma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0" fillId="0" borderId="29" xfId="0" applyFill="1" applyBorder="1" applyAlignment="1">
      <alignment vertical="center"/>
    </xf>
    <xf numFmtId="4" fontId="0" fillId="0" borderId="22" xfId="0" applyNumberFormat="1" applyFill="1" applyBorder="1" applyAlignment="1">
      <alignment vertical="center"/>
    </xf>
    <xf numFmtId="0" fontId="11" fillId="0" borderId="25" xfId="0" applyFont="1" applyFill="1" applyBorder="1" applyAlignment="1">
      <alignment horizontal="center"/>
    </xf>
    <xf numFmtId="0" fontId="0" fillId="0" borderId="30" xfId="0" applyFill="1" applyBorder="1" applyAlignment="1">
      <alignment vertical="center"/>
    </xf>
    <xf numFmtId="4" fontId="0" fillId="0" borderId="28" xfId="0" applyNumberForma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6" fontId="0" fillId="0" borderId="28" xfId="1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7" fillId="0" borderId="0" xfId="0" applyFont="1"/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vertical="center"/>
    </xf>
    <xf numFmtId="14" fontId="24" fillId="0" borderId="0" xfId="0" applyNumberFormat="1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6" fillId="0" borderId="23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14" fontId="28" fillId="0" borderId="0" xfId="0" applyNumberFormat="1" applyFont="1" applyAlignment="1">
      <alignment vertical="center"/>
    </xf>
    <xf numFmtId="0" fontId="0" fillId="0" borderId="3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14" fontId="0" fillId="0" borderId="36" xfId="0" applyNumberFormat="1" applyBorder="1" applyAlignment="1">
      <alignment horizontal="center" vertical="center"/>
    </xf>
    <xf numFmtId="3" fontId="3" fillId="0" borderId="2" xfId="0" applyNumberFormat="1" applyFont="1" applyBorder="1"/>
    <xf numFmtId="3" fontId="0" fillId="0" borderId="37" xfId="0" applyNumberFormat="1" applyBorder="1" applyAlignment="1">
      <alignment vertical="center"/>
    </xf>
    <xf numFmtId="14" fontId="0" fillId="0" borderId="46" xfId="0" applyNumberFormat="1" applyBorder="1" applyAlignment="1">
      <alignment horizontal="center" vertical="center"/>
    </xf>
    <xf numFmtId="3" fontId="0" fillId="0" borderId="13" xfId="0" applyNumberFormat="1" applyBorder="1" applyAlignment="1">
      <alignment vertical="center"/>
    </xf>
    <xf numFmtId="3" fontId="30" fillId="0" borderId="13" xfId="0" applyNumberFormat="1" applyFont="1" applyBorder="1" applyAlignment="1">
      <alignment vertical="center"/>
    </xf>
    <xf numFmtId="3" fontId="31" fillId="0" borderId="13" xfId="0" applyNumberFormat="1" applyFont="1" applyBorder="1" applyAlignment="1">
      <alignment vertical="center"/>
    </xf>
    <xf numFmtId="3" fontId="0" fillId="0" borderId="39" xfId="0" applyNumberFormat="1" applyBorder="1" applyAlignment="1">
      <alignment vertical="center"/>
    </xf>
    <xf numFmtId="4" fontId="3" fillId="0" borderId="2" xfId="0" applyNumberFormat="1" applyFont="1" applyBorder="1"/>
    <xf numFmtId="14" fontId="0" fillId="0" borderId="38" xfId="0" applyNumberFormat="1" applyBorder="1" applyAlignment="1">
      <alignment horizontal="center" vertical="center"/>
    </xf>
    <xf numFmtId="14" fontId="2" fillId="0" borderId="36" xfId="0" applyNumberFormat="1" applyFont="1" applyBorder="1" applyAlignment="1">
      <alignment horizontal="center" vertical="center"/>
    </xf>
    <xf numFmtId="3" fontId="0" fillId="0" borderId="47" xfId="0" applyNumberFormat="1" applyBorder="1" applyAlignment="1">
      <alignment vertical="center"/>
    </xf>
    <xf numFmtId="14" fontId="2" fillId="0" borderId="38" xfId="0" applyNumberFormat="1" applyFont="1" applyBorder="1" applyAlignment="1">
      <alignment horizontal="center" vertical="center"/>
    </xf>
    <xf numFmtId="3" fontId="0" fillId="0" borderId="23" xfId="0" applyNumberFormat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29" fillId="0" borderId="50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26" fillId="0" borderId="0" xfId="0" applyFont="1" applyAlignment="1">
      <alignment vertical="center"/>
    </xf>
    <xf numFmtId="15" fontId="24" fillId="0" borderId="0" xfId="0" applyNumberFormat="1" applyFont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" fillId="0" borderId="0" xfId="0" applyFont="1" applyAlignment="1">
      <alignment vertical="center"/>
    </xf>
    <xf numFmtId="14" fontId="33" fillId="0" borderId="0" xfId="0" applyNumberFormat="1" applyFont="1" applyAlignment="1">
      <alignment vertical="center"/>
    </xf>
    <xf numFmtId="0" fontId="13" fillId="0" borderId="39" xfId="0" applyFont="1" applyBorder="1" applyAlignment="1">
      <alignment vertical="center"/>
    </xf>
    <xf numFmtId="14" fontId="0" fillId="0" borderId="36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4" fontId="30" fillId="0" borderId="13" xfId="0" applyNumberFormat="1" applyFont="1" applyBorder="1" applyAlignment="1">
      <alignment vertical="center"/>
    </xf>
    <xf numFmtId="3" fontId="0" fillId="0" borderId="37" xfId="0" applyNumberFormat="1" applyFont="1" applyBorder="1" applyAlignment="1">
      <alignment vertical="center"/>
    </xf>
    <xf numFmtId="14" fontId="0" fillId="0" borderId="46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vertical="center"/>
    </xf>
    <xf numFmtId="0" fontId="0" fillId="0" borderId="36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3" fontId="13" fillId="0" borderId="39" xfId="0" applyNumberFormat="1" applyFont="1" applyBorder="1" applyAlignment="1">
      <alignment vertical="center"/>
    </xf>
    <xf numFmtId="14" fontId="0" fillId="0" borderId="38" xfId="0" applyNumberFormat="1" applyFont="1" applyBorder="1" applyAlignment="1">
      <alignment horizontal="center" vertical="center"/>
    </xf>
    <xf numFmtId="14" fontId="10" fillId="0" borderId="36" xfId="0" applyNumberFormat="1" applyFont="1" applyBorder="1" applyAlignment="1">
      <alignment horizontal="center" vertical="center"/>
    </xf>
    <xf numFmtId="4" fontId="13" fillId="0" borderId="47" xfId="0" applyNumberFormat="1" applyFont="1" applyBorder="1" applyAlignment="1">
      <alignment vertical="center"/>
    </xf>
    <xf numFmtId="14" fontId="10" fillId="0" borderId="38" xfId="0" applyNumberFormat="1" applyFont="1" applyBorder="1" applyAlignment="1">
      <alignment horizontal="center" vertical="center"/>
    </xf>
    <xf numFmtId="3" fontId="13" fillId="0" borderId="23" xfId="0" applyNumberFormat="1" applyFont="1" applyBorder="1" applyAlignment="1">
      <alignment vertical="center"/>
    </xf>
    <xf numFmtId="0" fontId="0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vertical="center"/>
    </xf>
    <xf numFmtId="0" fontId="13" fillId="0" borderId="51" xfId="0" applyFont="1" applyBorder="1" applyAlignment="1">
      <alignment vertic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vertical="center"/>
    </xf>
    <xf numFmtId="0" fontId="4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8" xfId="0" applyFont="1" applyFill="1" applyBorder="1"/>
    <xf numFmtId="0" fontId="2" fillId="0" borderId="1" xfId="0" applyFont="1" applyFill="1" applyBorder="1"/>
    <xf numFmtId="3" fontId="4" fillId="0" borderId="1" xfId="0" applyNumberFormat="1" applyFont="1" applyFill="1" applyBorder="1"/>
    <xf numFmtId="3" fontId="4" fillId="0" borderId="9" xfId="0" applyNumberFormat="1" applyFont="1" applyFill="1" applyBorder="1"/>
    <xf numFmtId="3" fontId="4" fillId="0" borderId="4" xfId="0" applyNumberFormat="1" applyFont="1" applyFill="1" applyBorder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" fontId="3" fillId="0" borderId="54" xfId="0" applyNumberFormat="1" applyFont="1" applyBorder="1" applyAlignment="1">
      <alignment horizontal="center" vertical="center"/>
    </xf>
    <xf numFmtId="4" fontId="3" fillId="0" borderId="55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colors>
    <mruColors>
      <color rgb="FFFFFF00"/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171450</xdr:colOff>
      <xdr:row>15</xdr:row>
      <xdr:rowOff>19050</xdr:rowOff>
    </xdr:from>
    <xdr:ext cx="18531" cy="760465"/>
    <xdr:sp macro="" textlink="">
      <xdr:nvSpPr>
        <xdr:cNvPr id="2" name="Text Box 188"/>
        <xdr:cNvSpPr txBox="1">
          <a:spLocks noChangeArrowheads="1"/>
        </xdr:cNvSpPr>
      </xdr:nvSpPr>
      <xdr:spPr bwMode="auto">
        <a:xfrm>
          <a:off x="1695450" y="30289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24</xdr:row>
      <xdr:rowOff>19050</xdr:rowOff>
    </xdr:from>
    <xdr:ext cx="18531" cy="760465"/>
    <xdr:sp macro="" textlink="">
      <xdr:nvSpPr>
        <xdr:cNvPr id="3" name="Text Box 188"/>
        <xdr:cNvSpPr txBox="1">
          <a:spLocks noChangeArrowheads="1"/>
        </xdr:cNvSpPr>
      </xdr:nvSpPr>
      <xdr:spPr bwMode="auto">
        <a:xfrm>
          <a:off x="1695450" y="4762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42</xdr:row>
      <xdr:rowOff>0</xdr:rowOff>
    </xdr:from>
    <xdr:to>
      <xdr:col>5</xdr:col>
      <xdr:colOff>190500</xdr:colOff>
      <xdr:row>43</xdr:row>
      <xdr:rowOff>38100</xdr:rowOff>
    </xdr:to>
    <xdr:sp macro="" textlink="">
      <xdr:nvSpPr>
        <xdr:cNvPr id="4" name="Text Box 32"/>
        <xdr:cNvSpPr txBox="1">
          <a:spLocks noChangeArrowheads="1"/>
        </xdr:cNvSpPr>
      </xdr:nvSpPr>
      <xdr:spPr bwMode="auto">
        <a:xfrm>
          <a:off x="3924300" y="8248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42</xdr:row>
      <xdr:rowOff>0</xdr:rowOff>
    </xdr:from>
    <xdr:to>
      <xdr:col>5</xdr:col>
      <xdr:colOff>704850</xdr:colOff>
      <xdr:row>43</xdr:row>
      <xdr:rowOff>19050</xdr:rowOff>
    </xdr:to>
    <xdr:sp macro="" textlink="">
      <xdr:nvSpPr>
        <xdr:cNvPr id="5" name="Text Box 34"/>
        <xdr:cNvSpPr txBox="1">
          <a:spLocks noChangeArrowheads="1"/>
        </xdr:cNvSpPr>
      </xdr:nvSpPr>
      <xdr:spPr bwMode="auto">
        <a:xfrm>
          <a:off x="4495800" y="8248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24</xdr:row>
      <xdr:rowOff>0</xdr:rowOff>
    </xdr:from>
    <xdr:ext cx="76200" cy="228600"/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5705475" y="4819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24</xdr:row>
      <xdr:rowOff>0</xdr:rowOff>
    </xdr:from>
    <xdr:ext cx="19050" cy="209550"/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276975" y="4819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26</xdr:row>
      <xdr:rowOff>0</xdr:rowOff>
    </xdr:from>
    <xdr:ext cx="76200" cy="228600"/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5448300" y="5153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26</xdr:row>
      <xdr:rowOff>0</xdr:rowOff>
    </xdr:from>
    <xdr:ext cx="19050" cy="209550"/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019800" y="51530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CP-PC" refreshedDate="43290.6678880787" createdVersion="5" refreshedVersion="5" minRefreshableVersion="3" recordCount="244">
  <cacheSource type="worksheet">
    <worksheetSource ref="B6:F250" sheet="Journal Caisse juin2018"/>
  </cacheSource>
  <cacheFields count="5">
    <cacheField name="DATE" numFmtId="0">
      <sharedItems containsNonDate="0" containsDate="1" containsString="0" containsBlank="1" minDate="2018-06-01T00:00:00" maxDate="2018-07-01T00:00:00"/>
    </cacheField>
    <cacheField name="Nom" numFmtId="0">
      <sharedItems containsBlank="1" count="16">
        <m/>
        <s v="E39"/>
        <s v="Moné"/>
        <s v="Saïdou"/>
        <s v="E20"/>
        <s v="E40"/>
        <s v="E37"/>
        <s v="E19"/>
        <s v="Tamba "/>
        <s v="Chérif"/>
        <s v="Castro "/>
        <s v="Sessou"/>
        <s v="Tamba"/>
        <s v="E39 "/>
        <s v="Baldé"/>
        <s v="E37 "/>
      </sharedItems>
    </cacheField>
    <cacheField name="LIBELLE" numFmtId="0">
      <sharedItems/>
    </cacheField>
    <cacheField name="ENTREES" numFmtId="3">
      <sharedItems containsString="0" containsBlank="1" containsNumber="1" containsInteger="1" minValue="15000" maxValue="15960492"/>
    </cacheField>
    <cacheField name="SORTIES" numFmtId="3">
      <sharedItems containsString="0" containsBlank="1" containsNumber="1" containsInteger="1" minValue="5000" maxValue="11213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CP-PC" refreshedDate="43290.732953472223" createdVersion="5" refreshedVersion="5" minRefreshableVersion="3" recordCount="374">
  <cacheSource type="worksheet">
    <worksheetSource ref="A1:K377" sheet="COMPTA JUIN 2018"/>
  </cacheSource>
  <cacheFields count="11">
    <cacheField name="Date" numFmtId="14">
      <sharedItems containsSemiMixedTypes="0" containsNonDate="0" containsDate="1" containsString="0" minDate="2018-06-01T00:00:00" maxDate="2018-07-01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" numFmtId="0">
      <sharedItems containsBlank="1" count="17">
        <s v="Transport"/>
        <s v="Travel Subsistence"/>
        <s v="Trust building"/>
        <s v="Telephone"/>
        <s v="Office Materials"/>
        <s v="Transfer Fees"/>
        <s v="Personnel"/>
        <s v="Services"/>
        <s v="Transport "/>
        <s v="Bonus"/>
        <s v="Jail visit"/>
        <s v="Flight"/>
        <s v="Lawyer Fees"/>
        <s v="Bank Fees"/>
        <m u="1"/>
        <s v="Tansport" u="1"/>
        <s v="Service-Office" u="1"/>
      </sharedItems>
    </cacheField>
    <cacheField name="Department (Investigations, Legal, Operations, Media, Management, Office, Animal Care, Policy &amp; External Relations( Frais de voyage à l'etranger, mission en déhors du projet), Team Building( Repas de l'equipe , Faire une excursion)" numFmtId="0">
      <sharedItems containsBlank="1" count="8">
        <s v="Investigations"/>
        <s v="Office"/>
        <s v="Team Building"/>
        <s v="Management"/>
        <s v="Legal"/>
        <s v="Media"/>
        <s v="Operation"/>
        <m u="1"/>
      </sharedItems>
    </cacheField>
    <cacheField name="Montant dépensé" numFmtId="3">
      <sharedItems containsSemiMixedTypes="0" containsString="0" containsNumber="1" containsInteger="1" minValue="4576" maxValue="13467500"/>
    </cacheField>
    <cacheField name="Nom" numFmtId="0">
      <sharedItems/>
    </cacheField>
    <cacheField name="Donor" numFmtId="0">
      <sharedItems count="1">
        <s v="WILDCAT"/>
      </sharedItems>
    </cacheField>
    <cacheField name="Number" numFmtId="0">
      <sharedItems/>
    </cacheField>
    <cacheField name="Justificatifs" numFmtId="0">
      <sharedItems/>
    </cacheField>
    <cacheField name="Montant en dollars  (USD)" numFmtId="0">
      <sharedItems containsString="0" containsBlank="1" containsNumber="1" minValue="0.50844444444444448" maxValue="1496.3888888888889"/>
    </cacheField>
    <cacheField name="Taux de change en dollars (USD)" numFmtId="0">
      <sharedItems containsSemiMixedTypes="0" containsString="0" containsNumber="1" containsInteger="1" minValue="9000" maxValue="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WCP-PC" refreshedDate="43290.733037152779" createdVersion="5" refreshedVersion="5" minRefreshableVersion="3" recordCount="374">
  <cacheSource type="worksheet">
    <worksheetSource ref="A1:I377" sheet="COMPTA JUIN 2018"/>
  </cacheSource>
  <cacheFields count="9">
    <cacheField name="Date" numFmtId="14">
      <sharedItems containsSemiMixedTypes="0" containsNonDate="0" containsDate="1" containsString="0" minDate="2018-06-01T00:00:00" maxDate="2018-07-01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" numFmtId="0">
      <sharedItems/>
    </cacheField>
    <cacheField name="Department (Investigations, Legal, Operations, Media, Management, Office, Animal Care, Policy &amp; External Relations( Frais de voyage à l'etranger, mission en déhors du projet), Team Building( Repas de l'equipe , Faire une excursion)" numFmtId="0">
      <sharedItems/>
    </cacheField>
    <cacheField name="Montant dépensé" numFmtId="3">
      <sharedItems containsSemiMixedTypes="0" containsString="0" containsNumber="1" containsInteger="1" minValue="4576" maxValue="13467500"/>
    </cacheField>
    <cacheField name="Nom" numFmtId="0">
      <sharedItems count="14">
        <s v="E20"/>
        <s v="E37"/>
        <s v="E39"/>
        <s v="E40"/>
        <s v="Moné"/>
        <s v="Saïdou"/>
        <s v="Sessou"/>
        <s v="Castro"/>
        <s v="Chérif"/>
        <s v="E19"/>
        <s v="Tamba"/>
        <s v="Baldé"/>
        <s v="BPMG GNF"/>
        <s v="BPMG USD"/>
      </sharedItems>
    </cacheField>
    <cacheField name="Donor" numFmtId="0">
      <sharedItems/>
    </cacheField>
    <cacheField name="Number" numFmtId="0">
      <sharedItems/>
    </cacheField>
    <cacheField name="Justificatif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4">
  <r>
    <m/>
    <x v="0"/>
    <s v="Repport solde au 31/05/2018"/>
    <n v="15960492"/>
    <m/>
  </r>
  <r>
    <d v="2018-06-01T00:00:00"/>
    <x v="1"/>
    <s v="Transport A/R bureau bambeto-bonfi pour enquête"/>
    <m/>
    <n v="20000"/>
  </r>
  <r>
    <d v="2018-06-01T00:00:00"/>
    <x v="2"/>
    <s v="Achat de nouritures pour (7)  pour le pélican"/>
    <m/>
    <n v="140000"/>
  </r>
  <r>
    <d v="2018-06-01T00:00:00"/>
    <x v="2"/>
    <s v="Frais  transport (7) de Thierno Ousmane Baldé intendant animalier pour l'entretien du pélican"/>
    <m/>
    <n v="105000"/>
  </r>
  <r>
    <d v="2018-06-01T00:00:00"/>
    <x v="3"/>
    <s v="Paiement 100%  frais médicaux et achat de produits pharmaceutique pour Mamadou Saïdou Barry"/>
    <m/>
    <n v="987000"/>
  </r>
  <r>
    <d v="2018-06-01T00:00:00"/>
    <x v="2"/>
    <s v="Frais de transfert/orange money les frais médicaux et achat de produits pour Mamadou Saïdou Barry"/>
    <m/>
    <n v="20000"/>
  </r>
  <r>
    <d v="2018-06-01T00:00:00"/>
    <x v="1"/>
    <s v="Achat de carte de recharge pour E39 pour enquête"/>
    <m/>
    <n v="10000"/>
  </r>
  <r>
    <d v="2018-06-01T00:00:00"/>
    <x v="2"/>
    <s v="Chèque 01455141 Approvisionnement de caisse"/>
    <n v="10000000"/>
    <m/>
  </r>
  <r>
    <d v="2018-06-02T00:00:00"/>
    <x v="2"/>
    <s v="Facture 36 Issagha Bah pour achat d'un rouleau de grillage et fil d'attache pour la convection de la volière des perroquets"/>
    <m/>
    <n v="235000"/>
  </r>
  <r>
    <d v="2018-06-02T00:00:00"/>
    <x v="2"/>
    <s v="Reçu 50 Alpha Oumar Baldé  achat d'un contre plaquet  pour la confection de la volière des perroquets"/>
    <m/>
    <n v="80000"/>
  </r>
  <r>
    <d v="2018-06-02T00:00:00"/>
    <x v="2"/>
    <s v="Achat complment de grillage de 3m et 1/2  pour la confection de la volière des perroquets"/>
    <m/>
    <n v="70000"/>
  </r>
  <r>
    <d v="2018-06-02T00:00:00"/>
    <x v="2"/>
    <s v="Frais de deplacement d'un taxi pour le transport du matériel pour la confection de la volière des perroquets"/>
    <m/>
    <n v="80000"/>
  </r>
  <r>
    <d v="2018-06-03T00:00:00"/>
    <x v="2"/>
    <s v="Frais mains d'œuvre pour la confection de la case (volière) des perroquets"/>
    <m/>
    <n v="250000"/>
  </r>
  <r>
    <d v="2018-06-03T00:00:00"/>
    <x v="4"/>
    <s v="Dépôt par orange money à E20 en enquête à Boké"/>
    <m/>
    <n v="50000"/>
  </r>
  <r>
    <d v="2018-06-03T00:00:00"/>
    <x v="5"/>
    <s v="Dépôt par orange money à E40 en enquête à Boké"/>
    <m/>
    <n v="50000"/>
  </r>
  <r>
    <d v="2018-06-03T00:00:00"/>
    <x v="2"/>
    <s v="Frais de transfert/orange money  (100 000 fg) à E20 et E40 en enquête à Boké"/>
    <m/>
    <n v="5000"/>
  </r>
  <r>
    <d v="2018-06-04T00:00:00"/>
    <x v="6"/>
    <s v="Frais de fonctionnement E37  pour la semaine"/>
    <m/>
    <n v="75000"/>
  </r>
  <r>
    <d v="2018-06-04T00:00:00"/>
    <x v="7"/>
    <s v="Frais de fonctionnement E19  pour la semaine"/>
    <m/>
    <n v="85000"/>
  </r>
  <r>
    <d v="2018-06-04T00:00:00"/>
    <x v="4"/>
    <s v="Frais de fonctionnement E20  pour (3) jours"/>
    <m/>
    <n v="69000"/>
  </r>
  <r>
    <d v="2018-06-04T00:00:00"/>
    <x v="5"/>
    <s v="Frais de fonctionnement E40  pour (3) jours"/>
    <m/>
    <n v="45000"/>
  </r>
  <r>
    <d v="2018-06-04T00:00:00"/>
    <x v="8"/>
    <s v="Transport maison-bureau Tamba (2) jours"/>
    <m/>
    <n v="20000"/>
  </r>
  <r>
    <d v="2018-06-04T00:00:00"/>
    <x v="9"/>
    <s v="Frais de fonctionnement Chérif pour la semaine"/>
    <m/>
    <n v="70000"/>
  </r>
  <r>
    <d v="2018-06-04T00:00:00"/>
    <x v="1"/>
    <s v="Frais de fonctionnement E39  pour la semaine"/>
    <m/>
    <n v="85000"/>
  </r>
  <r>
    <d v="2018-06-04T00:00:00"/>
    <x v="10"/>
    <s v="Frais de fonctionnement Castro pour la semaine"/>
    <m/>
    <n v="150000"/>
  </r>
  <r>
    <d v="2018-06-04T00:00:00"/>
    <x v="2"/>
    <s v="Frais de fonctionnement Moné pour la semaine"/>
    <m/>
    <n v="150000"/>
  </r>
  <r>
    <d v="2018-06-04T00:00:00"/>
    <x v="11"/>
    <s v="Versement à Sessou complement bonus cas saisie de pérroquets"/>
    <m/>
    <n v="115000"/>
  </r>
  <r>
    <d v="2018-06-04T00:00:00"/>
    <x v="9"/>
    <s v="Frais taxi moto bureau-TPI-Kaloum pour suivi juridique cas chimpanzé Sierra"/>
    <m/>
    <n v="70000"/>
  </r>
  <r>
    <d v="2018-06-04T00:00:00"/>
    <x v="4"/>
    <s v="Achat de carte de recharge pour E20  pour enquête"/>
    <m/>
    <n v="10000"/>
  </r>
  <r>
    <d v="2018-06-04T00:00:00"/>
    <x v="2"/>
    <s v="Frais mains d'œuvre pour la reparation du groupe électrogène"/>
    <m/>
    <n v="50000"/>
  </r>
  <r>
    <d v="2018-06-04T00:00:00"/>
    <x v="2"/>
    <s v="Achat de nouritures pour (7)  pour les perroqutes"/>
    <m/>
    <n v="102000"/>
  </r>
  <r>
    <d v="2018-06-04T00:00:00"/>
    <x v="6"/>
    <s v="Achat de crédit pour E37 pour enquête"/>
    <m/>
    <n v="20000"/>
  </r>
  <r>
    <d v="2018-06-04T00:00:00"/>
    <x v="6"/>
    <s v="Achat de (20) l d'essence pour le groupe électrogène"/>
    <m/>
    <n v="160000"/>
  </r>
  <r>
    <d v="2018-06-04T00:00:00"/>
    <x v="6"/>
    <s v="Frais transport bureau-station pour carburant du groupe électogène"/>
    <m/>
    <n v="10000"/>
  </r>
  <r>
    <d v="2018-06-04T00:00:00"/>
    <x v="9"/>
    <s v="Transport bureau-Matam pour recupération du jugement cas peaux de python Faranah"/>
    <m/>
    <n v="10000"/>
  </r>
  <r>
    <d v="2018-06-05T00:00:00"/>
    <x v="1"/>
    <s v="Transport bureau-Kagbelen, Km36 pour enquête"/>
    <m/>
    <n v="23000"/>
  </r>
  <r>
    <d v="2018-06-05T00:00:00"/>
    <x v="4"/>
    <s v="Transport bureau-Camayenne-Coléah + trust building  pour enquête"/>
    <m/>
    <n v="107000"/>
  </r>
  <r>
    <d v="2018-06-05T00:00:00"/>
    <x v="5"/>
    <s v="Transport bureau-Dixinn--Madina-Bonfi port + trust building pour enquête"/>
    <m/>
    <n v="67500"/>
  </r>
  <r>
    <d v="2018-06-05T00:00:00"/>
    <x v="2"/>
    <s v="Remboursement à 100% les frais médicaux et achat de produits pharmaceutique pour Moné"/>
    <m/>
    <n v="115000"/>
  </r>
  <r>
    <d v="2018-06-05T00:00:00"/>
    <x v="7"/>
    <s v="Transport bureau-Taouyah-Kaporo marché pour enquête"/>
    <m/>
    <n v="15000"/>
  </r>
  <r>
    <d v="2018-06-06T00:00:00"/>
    <x v="6"/>
    <s v="Transport bureau-Station pour achat de (20) l d'essence pour le groupe électrogène"/>
    <m/>
    <n v="10000"/>
  </r>
  <r>
    <d v="2018-06-06T00:00:00"/>
    <x v="2"/>
    <s v="Frais de fonctionnement Maïmouna pour la semaine"/>
    <m/>
    <n v="70000"/>
  </r>
  <r>
    <d v="2018-06-06T00:00:00"/>
    <x v="2"/>
    <s v="Achat de (20) l d'essence pour le groupe électrogène"/>
    <m/>
    <n v="160000"/>
  </r>
  <r>
    <d v="2018-06-06T00:00:00"/>
    <x v="1"/>
    <s v="Transport bureau-marché Niger + trust building pour enquête"/>
    <m/>
    <n v="72000"/>
  </r>
  <r>
    <d v="2018-06-06T00:00:00"/>
    <x v="9"/>
    <s v="Transport bureau-Matam pour recupération du jugement cas peaux de python Faranah"/>
    <m/>
    <n v="10000"/>
  </r>
  <r>
    <d v="2018-06-06T00:00:00"/>
    <x v="5"/>
    <s v="Transport bureau-Enco5-Sangoyah-Matot pour enquête"/>
    <m/>
    <n v="18000"/>
  </r>
  <r>
    <d v="2018-06-06T00:00:00"/>
    <x v="5"/>
    <s v="Achat de carte de recharge  pour E40 pour enquête"/>
    <m/>
    <n v="5000"/>
  </r>
  <r>
    <d v="2018-06-06T00:00:00"/>
    <x v="5"/>
    <s v="Transfert de crédit Areeba à une cible pour enquête (trust building)"/>
    <m/>
    <n v="10000"/>
  </r>
  <r>
    <d v="2018-06-06T00:00:00"/>
    <x v="2"/>
    <s v="Frais transport taxi ville pour le transport du bois rond pour la confection e la volière des perroquets"/>
    <m/>
    <n v="40000"/>
  </r>
  <r>
    <d v="2018-06-06T00:00:00"/>
    <x v="2"/>
    <s v="Paiement reçu 002 frais poubelle pour ramassage  des ordures du bureau"/>
    <m/>
    <n v="75000"/>
  </r>
  <r>
    <d v="2018-06-06T00:00:00"/>
    <x v="2"/>
    <s v="Reçue de Tamba pour reversement à la caisse reliquat frais mission de terrain"/>
    <n v="728750"/>
    <m/>
  </r>
  <r>
    <d v="2018-06-06T00:00:00"/>
    <x v="2"/>
    <s v="Reçue de Castro  pour reversement à la caisse reliquat frais mission de terrain"/>
    <n v="375000"/>
    <m/>
  </r>
  <r>
    <d v="2018-06-06T00:00:00"/>
    <x v="12"/>
    <s v="Versement à Tamba bonus média cas sur les décisions de justice à Dabola, TPI Dixinn et sur la saisie de pérroquets"/>
    <m/>
    <n v="1210000"/>
  </r>
  <r>
    <d v="2018-06-06T00:00:00"/>
    <x v="2"/>
    <s v="Facture 29 Mamadou Alpha Diallo Achat de E-recharge pour l'equipe du bureau"/>
    <m/>
    <n v="800000"/>
  </r>
  <r>
    <d v="2018-06-06T00:00:00"/>
    <x v="12"/>
    <s v="Frais transport Tamba (3) jours maison-bureau"/>
    <m/>
    <n v="30000"/>
  </r>
  <r>
    <d v="2018-06-06T00:00:00"/>
    <x v="2"/>
    <s v="Achat de bois pour la confection de la volière pour les perroquets"/>
    <m/>
    <n v="24000"/>
  </r>
  <r>
    <d v="2018-06-07T00:00:00"/>
    <x v="7"/>
    <s v="Transport bureau-Tannerie-port de bonfi pour enquête"/>
    <m/>
    <n v="26000"/>
  </r>
  <r>
    <d v="2018-06-07T00:00:00"/>
    <x v="5"/>
    <s v="Transport bureai-marché Sonfonia-Entag pour enquête"/>
    <m/>
    <n v="22000"/>
  </r>
  <r>
    <d v="2018-06-07T00:00:00"/>
    <x v="1"/>
    <s v="Transport Kaporo marché-port pour enquête"/>
    <m/>
    <n v="13000"/>
  </r>
  <r>
    <d v="2018-06-07T00:00:00"/>
    <x v="6"/>
    <s v="Versement à E37 transport bureau-Foulamadina pour un constat des lieux de l'opération du bébé chimpanzé"/>
    <m/>
    <n v="200000"/>
  </r>
  <r>
    <d v="2018-06-07T00:00:00"/>
    <x v="10"/>
    <s v="Versement à Castro pour transport bureau-DNEF Camayenne avec les agents de faune pour pour l'opération bébé chimpanzé  Foulamadina "/>
    <m/>
    <n v="430000"/>
  </r>
  <r>
    <d v="2018-06-07T00:00:00"/>
    <x v="9"/>
    <s v="Frais de phocopie et reliure du  code de faune du cas bébé  chimpanzé Foulamadina"/>
    <m/>
    <n v="40000"/>
  </r>
  <r>
    <d v="2018-06-07T00:00:00"/>
    <x v="9"/>
    <s v="Transport bureau-centre emetteur pour phocopie et reliure du  code de faune du cas bébé  chimpanzé Foulamadina"/>
    <m/>
    <n v="10000"/>
  </r>
  <r>
    <d v="2018-06-07T00:00:00"/>
    <x v="11"/>
    <s v="Versement à Sessou frais opération cas bébé chimpanzé Foulamadina"/>
    <m/>
    <n v="3500000"/>
  </r>
  <r>
    <d v="2018-06-07T00:00:00"/>
    <x v="2"/>
    <s v="Frais taxi moto bureau-Kagbelen"/>
    <m/>
    <n v="50000"/>
  </r>
  <r>
    <d v="2018-06-07T00:00:00"/>
    <x v="3"/>
    <s v="Achat de(20) l gasoil pour véh perso Saidou pour son transport maison-bureau"/>
    <m/>
    <n v="160000"/>
  </r>
  <r>
    <d v="2018-06-07T00:00:00"/>
    <x v="2"/>
    <s v="Achat de nourriture pour le bébé chimpanzé Foulamadina"/>
    <m/>
    <n v="103000"/>
  </r>
  <r>
    <d v="2018-06-08T00:00:00"/>
    <x v="2"/>
    <s v="Chèque 01455142  Approvisionnement de caisse"/>
    <n v="8000000"/>
    <m/>
  </r>
  <r>
    <d v="2018-06-08T00:00:00"/>
    <x v="1"/>
    <s v="Transport bureau-centre emetteur-Kaporo marché-Kaporo port pour enquête"/>
    <m/>
    <n v="16000"/>
  </r>
  <r>
    <d v="2018-06-08T00:00:00"/>
    <x v="13"/>
    <s v="Versement à E39 Trust building  pour enquête"/>
    <m/>
    <n v="50000"/>
  </r>
  <r>
    <d v="2018-06-08T00:00:00"/>
    <x v="4"/>
    <s v="Transport bureau-Bambeto-Sonfonia pour enquête"/>
    <m/>
    <n v="23000"/>
  </r>
  <r>
    <d v="2018-06-08T00:00:00"/>
    <x v="4"/>
    <s v="Versement à E20 Trust building  pour enquête"/>
    <m/>
    <n v="50000"/>
  </r>
  <r>
    <d v="2018-06-08T00:00:00"/>
    <x v="7"/>
    <s v="Transport bureau-Kipé pour enquête"/>
    <m/>
    <n v="10000"/>
  </r>
  <r>
    <d v="2018-06-08T00:00:00"/>
    <x v="7"/>
    <s v="Versement à E19  Trust building  pour enquête"/>
    <m/>
    <n v="40000"/>
  </r>
  <r>
    <d v="2018-06-08T00:00:00"/>
    <x v="2"/>
    <s v="Paiement Thierno Ousmane Baldé pour les frais de deplacement pour la saisie du bébé chimpanzé à Foulamadina"/>
    <m/>
    <n v="400000"/>
  </r>
  <r>
    <d v="2018-06-08T00:00:00"/>
    <x v="6"/>
    <s v="Frais taxi moto bureau-centre ville (BPMG) pour retrait"/>
    <m/>
    <n v="70000"/>
  </r>
  <r>
    <d v="2018-06-08T00:00:00"/>
    <x v="6"/>
    <s v="Transport bureau-centre emetteur pour achat d'une bouteillz de gaz"/>
    <m/>
    <n v="10000"/>
  </r>
  <r>
    <d v="2018-06-08T00:00:00"/>
    <x v="2"/>
    <s v="Facture 38 Thierno boutique Achat d'une beignoire pour les pérroquats"/>
    <m/>
    <n v="40000"/>
  </r>
  <r>
    <d v="2018-06-08T00:00:00"/>
    <x v="6"/>
    <s v="Facture  39 Thierno Boutique Kipé Achat d'une bouteille de gaz pour le bureau"/>
    <m/>
    <n v="250000"/>
  </r>
  <r>
    <d v="2018-06-08T00:00:00"/>
    <x v="2"/>
    <s v="Transport thierno Ousmane Baldé pour achat d'une beignoire pour les perroquets"/>
    <m/>
    <n v="10000"/>
  </r>
  <r>
    <d v="2018-06-08T00:00:00"/>
    <x v="3"/>
    <s v="Facture 08061801 Daye Voyage achta de billet d'avion Dakar-Conakry A/R pour Charlotte"/>
    <m/>
    <n v="3500000"/>
  </r>
  <r>
    <d v="2018-06-08T00:00:00"/>
    <x v="2"/>
    <s v="Facture 0068319 Hotimex Achat de (5) chronos, (1) paquet de bic, (1) paquet de bloc note A5, et (1) paquet de chemise cartonnées"/>
    <m/>
    <n v="145000"/>
  </r>
  <r>
    <d v="2018-06-09T00:00:00"/>
    <x v="2"/>
    <s v="Versement à Thierno Ousmane Baldé pour la relâche du bébé chimpanzé Foulamadina"/>
    <m/>
    <n v="1684000"/>
  </r>
  <r>
    <d v="2018-06-09T00:00:00"/>
    <x v="2"/>
    <s v="Paiement   Avance  les frais de relâche de l'Intendant Animalier pour la relâche du bébé chimpanzé  à Faranah  saisie à Foulamadina (Conakry) "/>
    <m/>
    <n v="850000"/>
  </r>
  <r>
    <d v="2018-06-09T00:00:00"/>
    <x v="2"/>
    <s v="Transport maison-bureau Moné (1) jour pour la préparation de l'Audit 2017"/>
    <m/>
    <n v="30000"/>
  </r>
  <r>
    <d v="2018-06-09T00:00:00"/>
    <x v="3"/>
    <s v="Frais transport maison-centre ville-maison pour l'achat de billet d'avion Dakar-France pour Charlotte"/>
    <m/>
    <n v="60000"/>
  </r>
  <r>
    <d v="2018-06-09T00:00:00"/>
    <x v="14"/>
    <s v="Paiement Bonus Baldé pour l'opération bébé chimpanzé Foulamadina"/>
    <m/>
    <n v="250000"/>
  </r>
  <r>
    <d v="2018-06-09T00:00:00"/>
    <x v="14"/>
    <s v="Achat de poisson frais pour le pélican"/>
    <m/>
    <n v="20000"/>
  </r>
  <r>
    <d v="2018-06-09T00:00:00"/>
    <x v="14"/>
    <s v="Transport maison-marché pour du poisson pour le pélican"/>
    <m/>
    <n v="10000"/>
  </r>
  <r>
    <d v="2018-06-09T00:00:00"/>
    <x v="10"/>
    <s v="Frais taxi moto bureau-centre ville (BPMG) pour dépôt de chèque du Me Sovogui"/>
    <m/>
    <n v="70000"/>
  </r>
  <r>
    <d v="2018-06-09T00:00:00"/>
    <x v="7"/>
    <s v="Transportbureau-Bambeto-Château-Matam pour enquête"/>
    <m/>
    <n v="15000"/>
  </r>
  <r>
    <d v="2018-06-09T00:00:00"/>
    <x v="3"/>
    <s v="Chèque guichet retrait  sur le compte GNF Approv caisse"/>
    <n v="14000000"/>
    <m/>
  </r>
  <r>
    <d v="2018-06-09T00:00:00"/>
    <x v="3"/>
    <s v="Reçu de caisse 007497 Daye Voyage Achat de billet d'avion Dakar-France-Dakar  pour Charlotte"/>
    <m/>
    <n v="11213000"/>
  </r>
  <r>
    <d v="2018-06-11T00:00:00"/>
    <x v="2"/>
    <s v="Frais maind'œuvre Thierno Ousmane Baldé du soigneur de chimpanzé pour le 08 et 09/2018"/>
    <m/>
    <n v="400000"/>
  </r>
  <r>
    <d v="2018-06-11T00:00:00"/>
    <x v="7"/>
    <s v="Frais de fonctionnement E19  pour la semaine"/>
    <m/>
    <n v="85000"/>
  </r>
  <r>
    <d v="2018-06-11T00:00:00"/>
    <x v="2"/>
    <s v="Achat de poisson frais pour le pélican"/>
    <m/>
    <n v="26000"/>
  </r>
  <r>
    <d v="2018-06-11T00:00:00"/>
    <x v="9"/>
    <s v="frais taxi moto bureau-Kaloum pour suivi juridique"/>
    <m/>
    <n v="70000"/>
  </r>
  <r>
    <d v="2018-06-11T00:00:00"/>
    <x v="4"/>
    <s v="Transport bureau-Bonfi marché et port pour enquête"/>
    <m/>
    <n v="22000"/>
  </r>
  <r>
    <d v="2018-06-11T00:00:00"/>
    <x v="1"/>
    <s v="Transport bureau-Taouyah marché-Belle vue-Kenien pour enquête pour enquête"/>
    <m/>
    <n v="25000"/>
  </r>
  <r>
    <d v="2018-06-11T00:00:00"/>
    <x v="5"/>
    <s v="Transport bureau-Camayenne-Coléah-Kenien-Boussoura pour enquête"/>
    <m/>
    <n v="30000"/>
  </r>
  <r>
    <d v="2018-06-11T00:00:00"/>
    <x v="6"/>
    <s v="Frais de fonctionnement E37 pour la semaine"/>
    <m/>
    <n v="75000"/>
  </r>
  <r>
    <d v="2018-06-11T00:00:00"/>
    <x v="6"/>
    <s v="Paiement Bonus  E37 pour l'opération bébé chimpanzé Foulamadina"/>
    <m/>
    <n v="250000"/>
  </r>
  <r>
    <d v="2018-06-11T00:00:00"/>
    <x v="1"/>
    <s v="Paiement Bonus  E39 pour l'opération bébé chimpanzé Foulamadina"/>
    <m/>
    <n v="250000"/>
  </r>
  <r>
    <d v="2018-06-11T00:00:00"/>
    <x v="9"/>
    <s v="Paiement Bonus  Chérif  pour l'opération bébé chimpanzé Foulamadina"/>
    <m/>
    <n v="250000"/>
  </r>
  <r>
    <d v="2018-06-11T00:00:00"/>
    <x v="10"/>
    <s v="Paiement Bonus  Castro  pour l'opération bébé chimpanzé Foulamadina"/>
    <m/>
    <n v="250000"/>
  </r>
  <r>
    <d v="2018-06-11T00:00:00"/>
    <x v="12"/>
    <s v="Frais de fonctionnement Tamba pour la semaine"/>
    <m/>
    <n v="50000"/>
  </r>
  <r>
    <d v="2018-06-11T00:00:00"/>
    <x v="2"/>
    <s v="Frais de fonctionnement  Moné pour la semaine"/>
    <m/>
    <n v="150000"/>
  </r>
  <r>
    <d v="2018-06-11T00:00:00"/>
    <x v="10"/>
    <s v="Frais de fonctionnement Castro  pour la semaine"/>
    <m/>
    <n v="150000"/>
  </r>
  <r>
    <d v="2018-06-11T00:00:00"/>
    <x v="5"/>
    <s v="Frais de fonctionnement E40  pour la semaine"/>
    <m/>
    <n v="75000"/>
  </r>
  <r>
    <d v="2018-06-11T00:00:00"/>
    <x v="1"/>
    <s v="Frais de fonctionnement E39  pour la semaine"/>
    <m/>
    <n v="85000"/>
  </r>
  <r>
    <d v="2018-06-11T00:00:00"/>
    <x v="4"/>
    <s v="Frais de fonctionnement E20  pour la semaine"/>
    <m/>
    <n v="115000"/>
  </r>
  <r>
    <d v="2018-06-11T00:00:00"/>
    <x v="9"/>
    <s v="Frais de fonctionnement Chérif  pour la semaine"/>
    <m/>
    <n v="50000"/>
  </r>
  <r>
    <d v="2018-06-11T00:00:00"/>
    <x v="3"/>
    <s v="Achat de (20)l d'essence pour véh. Pers. Saidou pour son transport maison-bureau"/>
    <m/>
    <n v="160000"/>
  </r>
  <r>
    <d v="2018-06-11T00:00:00"/>
    <x v="3"/>
    <s v="Remboursement à Saïdou transport bureau-maison du 09/06/2018 pour retour bureau-maison"/>
    <m/>
    <n v="60000"/>
  </r>
  <r>
    <d v="2018-06-11T00:00:00"/>
    <x v="14"/>
    <s v="Achat de poisson frais pour le pélican"/>
    <m/>
    <n v="20000"/>
  </r>
  <r>
    <d v="2018-06-11T00:00:00"/>
    <x v="14"/>
    <s v="Transport maison-marché pour du poisson pour le pélican"/>
    <m/>
    <n v="10000"/>
  </r>
  <r>
    <d v="2018-06-12T00:00:00"/>
    <x v="2"/>
    <s v="Paiement Mamadou Diallo électricien pour la reparation du dijoincteur"/>
    <m/>
    <n v="30000"/>
  </r>
  <r>
    <d v="2018-06-12T00:00:00"/>
    <x v="2"/>
    <s v="Transport maison-bureau pour (1) jour"/>
    <m/>
    <n v="30000"/>
  </r>
  <r>
    <d v="2018-06-13T00:00:00"/>
    <x v="2"/>
    <s v="Chèque 01455144 Approvisionnement de caisse"/>
    <n v="8000000"/>
    <m/>
  </r>
  <r>
    <d v="2018-06-13T00:00:00"/>
    <x v="5"/>
    <s v="Transport bureau-Bambeto-Kagbelen-Km36-Lansanaya barrage pour enquête"/>
    <m/>
    <n v="29000"/>
  </r>
  <r>
    <d v="2018-06-13T00:00:00"/>
    <x v="1"/>
    <s v="Transport bureau-Bambeto-Sonfonia-Entag pour enquête"/>
    <m/>
    <n v="19000"/>
  </r>
  <r>
    <d v="2018-06-13T00:00:00"/>
    <x v="4"/>
    <s v="Transport bureau-Bambeto-Cimenterie-marché Ansoumania pour enquête"/>
    <m/>
    <n v="23000"/>
  </r>
  <r>
    <d v="2018-06-13T00:00:00"/>
    <x v="2"/>
    <s v="Reçu de E20 pour reversement à la caisse reliquat frais enquête à Boké"/>
    <n v="15000"/>
    <m/>
  </r>
  <r>
    <d v="2018-06-13T00:00:00"/>
    <x v="7"/>
    <s v="Transport bureau-Kaporo marché-Lambayi marché-Cobayah pour enquête"/>
    <m/>
    <n v="24000"/>
  </r>
  <r>
    <d v="2018-06-13T00:00:00"/>
    <x v="12"/>
    <s v="Transport bureau-belleveder pour interview TV"/>
    <m/>
    <n v="60000"/>
  </r>
  <r>
    <d v="2018-06-13T00:00:00"/>
    <x v="9"/>
    <s v="Frais tansport bureau-Eaux et Forêts-Agent Judiciaire de l'etat pour cas bébé chimpanzé"/>
    <m/>
    <n v="80000"/>
  </r>
  <r>
    <d v="2018-06-13T00:00:00"/>
    <x v="6"/>
    <s v="Transport bureau-Madina A/R"/>
    <m/>
    <n v="50000"/>
  </r>
  <r>
    <d v="2018-06-13T00:00:00"/>
    <x v="2"/>
    <s v="Paiement Bonus Agent de faune pour la relâche du bébé chimpanzé Foulamadina à Faranah"/>
    <m/>
    <n v="300000"/>
  </r>
  <r>
    <d v="2018-06-13T00:00:00"/>
    <x v="2"/>
    <s v="Paiement complement main d'œuvre mécanicien pour la reparation du véhicule de l'opération après l'accident entre Kouroussa-Faranah"/>
    <m/>
    <n v="156000"/>
  </r>
  <r>
    <d v="2018-06-13T00:00:00"/>
    <x v="12"/>
    <s v="Versement à Tamba bonus média cas  verdict sur chimpanzé Sierra au TPI de Kaloum"/>
    <m/>
    <n v="1000000"/>
  </r>
  <r>
    <d v="2018-06-13T00:00:00"/>
    <x v="12"/>
    <s v="Versement à Tamba bonus média cas  bébé chimpanzé Foulamadina"/>
    <m/>
    <n v="700000"/>
  </r>
  <r>
    <d v="2018-06-13T00:00:00"/>
    <x v="11"/>
    <s v="Versement à Sessou Bonus agent de faune du cas bébé chimpanzé"/>
    <m/>
    <n v="500000"/>
  </r>
  <r>
    <d v="2018-06-13T00:00:00"/>
    <x v="3"/>
    <s v="Achat de (30) l d'essence véh. Perso. Saïdou pour transport bureau-"/>
    <m/>
    <n v="240000"/>
  </r>
  <r>
    <d v="2018-06-14T00:00:00"/>
    <x v="11"/>
    <s v="Versement à Sessou pour achat de condiments pour la rupture du jeun"/>
    <m/>
    <n v="2081000"/>
  </r>
  <r>
    <d v="2018-06-14T00:00:00"/>
    <x v="2"/>
    <s v="Paiement   Reliquat les frais de relâche de l'Intendant Animalier pour la relâche du bébé chimpanzé  à Faranah  saisie à Foulamadina (Conakry) "/>
    <m/>
    <n v="850000"/>
  </r>
  <r>
    <d v="2018-06-18T00:00:00"/>
    <x v="7"/>
    <s v="Transport bureau-Bambeto-Kaloum pour enquête"/>
    <m/>
    <n v="67000"/>
  </r>
  <r>
    <d v="2018-06-18T00:00:00"/>
    <x v="2"/>
    <s v="Frais de fonctionnement Maïmouna pour la semaine"/>
    <m/>
    <n v="70000"/>
  </r>
  <r>
    <d v="2018-06-18T00:00:00"/>
    <x v="2"/>
    <s v="Versement à Maïmouna pour achat d'un bidon d'eau de javel pour nettoyage buireau"/>
    <m/>
    <n v="45000"/>
  </r>
  <r>
    <d v="2018-06-18T00:00:00"/>
    <x v="3"/>
    <s v="Achat de (20) l d'essence pour véh. Perso Saidou pour son transport maison-bureau"/>
    <m/>
    <n v="160000"/>
  </r>
  <r>
    <d v="2018-06-18T00:00:00"/>
    <x v="12"/>
    <s v="frais fonctionnement Tamba pour la semaine"/>
    <m/>
    <n v="50000"/>
  </r>
  <r>
    <d v="2018-06-18T00:00:00"/>
    <x v="12"/>
    <s v="Frais taxi moto A/R bureau maison de presse pour la recupération des journaux"/>
    <m/>
    <n v="50000"/>
  </r>
  <r>
    <d v="2018-06-18T00:00:00"/>
    <x v="10"/>
    <s v="Frais de fonctionnement Castro pour la semaine"/>
    <m/>
    <n v="150000"/>
  </r>
  <r>
    <d v="2018-06-18T00:00:00"/>
    <x v="6"/>
    <s v="Frais de fonctionnement E37 pour la semaine"/>
    <m/>
    <n v="75000"/>
  </r>
  <r>
    <d v="2018-06-18T00:00:00"/>
    <x v="2"/>
    <s v="Frais de fonctionnement Moné pour la semaine"/>
    <m/>
    <n v="150000"/>
  </r>
  <r>
    <d v="2018-06-18T00:00:00"/>
    <x v="1"/>
    <s v="Frais de fonctionement E39 pour la semaine"/>
    <m/>
    <n v="85000"/>
  </r>
  <r>
    <d v="2018-06-18T00:00:00"/>
    <x v="4"/>
    <s v="Frais de fonctionnement E20 pour la semaine"/>
    <m/>
    <n v="115000"/>
  </r>
  <r>
    <d v="2018-06-18T00:00:00"/>
    <x v="5"/>
    <s v="frais de fonctionnement E40 pour la semaine "/>
    <m/>
    <n v="75000"/>
  </r>
  <r>
    <d v="2018-06-18T00:00:00"/>
    <x v="9"/>
    <s v="Frais de fonctionnement Chérif pour la semaine"/>
    <m/>
    <n v="50000"/>
  </r>
  <r>
    <d v="2018-06-18T00:00:00"/>
    <x v="4"/>
    <s v="Achat de carte de recharge areeba pour enquête"/>
    <m/>
    <n v="10000"/>
  </r>
  <r>
    <d v="2018-06-18T00:00:00"/>
    <x v="1"/>
    <s v="Transfert de crédit Areeba pour enquête"/>
    <m/>
    <n v="10000"/>
  </r>
  <r>
    <d v="2018-06-18T00:00:00"/>
    <x v="2"/>
    <s v="Achta de (40) l d'essence pour le véhicule de location pour la relâche du bébé chimpanzé Foulamadina"/>
    <m/>
    <n v="320000"/>
  </r>
  <r>
    <d v="2018-06-18T00:00:00"/>
    <x v="2"/>
    <s v="Facture 30 Mamadou Alpha Diallo Achat de E-recharge pour l'équipe  du bureau"/>
    <m/>
    <n v="800000"/>
  </r>
  <r>
    <d v="2018-06-18T00:00:00"/>
    <x v="6"/>
    <s v="Frais transport bureau-Belle vue pour retrait"/>
    <m/>
    <n v="50000"/>
  </r>
  <r>
    <d v="2018-06-19T00:00:00"/>
    <x v="2"/>
    <s v="Chèque 01455146 Approvisionnement de caisse"/>
    <n v="8000000"/>
    <m/>
  </r>
  <r>
    <d v="2018-06-19T00:00:00"/>
    <x v="1"/>
    <s v="Frais transport maison-gare routière"/>
    <m/>
    <n v="15000"/>
  </r>
  <r>
    <d v="2018-06-19T00:00:00"/>
    <x v="1"/>
    <s v="Food allowance (1) jour pour enquête "/>
    <m/>
    <n v="80000"/>
  </r>
  <r>
    <d v="2018-06-19T00:00:00"/>
    <x v="4"/>
    <s v="Transport maison -gare routière"/>
    <m/>
    <n v="10000"/>
  </r>
  <r>
    <d v="2018-06-19T00:00:00"/>
    <x v="4"/>
    <s v="Food allowance (1) jour pour enquête "/>
    <m/>
    <n v="80000"/>
  </r>
  <r>
    <d v="2018-06-19T00:00:00"/>
    <x v="5"/>
    <s v="Transport maison -gare routière"/>
    <m/>
    <n v="10000"/>
  </r>
  <r>
    <d v="2018-06-19T00:00:00"/>
    <x v="5"/>
    <s v="Food allowance (1) jour pour enquête "/>
    <m/>
    <n v="80000"/>
  </r>
  <r>
    <d v="2018-06-19T00:00:00"/>
    <x v="3"/>
    <s v="Transport Saïdou bureau-Eaux et Forêts"/>
    <m/>
    <n v="70000"/>
  </r>
  <r>
    <d v="2018-06-19T00:00:00"/>
    <x v="14"/>
    <s v="Transport Baldé bureau-TPI Kaloum pour dépôt analyse du cas bébé chimpanzé Foulamadina"/>
    <m/>
    <n v="70000"/>
  </r>
  <r>
    <d v="2018-06-19T00:00:00"/>
    <x v="6"/>
    <s v="Transport bureau-Kiosque orange meoney pour frais médicaux et achat de produits pharmaceutiques de Saïdou"/>
    <m/>
    <n v="6000"/>
  </r>
  <r>
    <d v="2018-06-19T00:00:00"/>
    <x v="3"/>
    <s v="Facture SN Kaloum Biomedica Center Frais d'analyse et de consultation Mamadou Saïdou Barry"/>
    <m/>
    <n v="290000"/>
  </r>
  <r>
    <d v="2018-06-19T00:00:00"/>
    <x v="3"/>
    <s v="Facture 495153/PD/FD/6/2018 Achat de produits pharmaceutiques pour  Mamadou Saïdou Barry"/>
    <m/>
    <n v="214000"/>
  </r>
  <r>
    <d v="2018-06-19T00:00:00"/>
    <x v="2"/>
    <s v="Frais orange money pour transfert frais médicaux de Mamadou Saïdou Barry"/>
    <m/>
    <n v="12000"/>
  </r>
  <r>
    <d v="2018-06-20T00:00:00"/>
    <x v="2"/>
    <s v="Achat de (5) paquets d'eaux coyah pour le bureau"/>
    <m/>
    <n v="35000"/>
  </r>
  <r>
    <d v="2018-06-20T00:00:00"/>
    <x v="7"/>
    <s v="Transport bureau-Coyah pour les enquêtes"/>
    <m/>
    <n v="42000"/>
  </r>
  <r>
    <d v="2018-06-20T00:00:00"/>
    <x v="7"/>
    <s v="Frais de fonctionnement E19  pour la semaine"/>
    <m/>
    <n v="85000"/>
  </r>
  <r>
    <d v="2018-06-20T00:00:00"/>
    <x v="5"/>
    <s v="Transport E40 bureau-Coyah pour les enquêtes"/>
    <m/>
    <n v="21500"/>
  </r>
  <r>
    <d v="2018-06-20T00:00:00"/>
    <x v="5"/>
    <s v="Achat de carte de recharge areeba  de E40 pour enquête"/>
    <m/>
    <n v="10000"/>
  </r>
  <r>
    <d v="2018-06-20T00:00:00"/>
    <x v="4"/>
    <s v="Transport E20 bureau-Matot  pour les enquêtes"/>
    <m/>
    <n v="24000"/>
  </r>
  <r>
    <d v="2018-06-20T00:00:00"/>
    <x v="1"/>
    <s v="Transport  E39 bureau-Kagbelen-km36 pour les enquêtes"/>
    <m/>
    <n v="24000"/>
  </r>
  <r>
    <d v="2018-06-20T00:00:00"/>
    <x v="6"/>
    <s v="Transport bureau-Belle vue BPMG) pour certification chèque RTS"/>
    <m/>
    <n v="40000"/>
  </r>
  <r>
    <d v="2018-06-20T00:00:00"/>
    <x v="6"/>
    <s v="Transfert de crédit Areeba pour enquête"/>
    <m/>
    <n v="15500"/>
  </r>
  <r>
    <d v="2018-06-20T00:00:00"/>
    <x v="12"/>
    <s v="Frais taxi moto Tamba bureau-cenytre ville  pour dépôt de l'ordinateur Officier Média à lareparation"/>
    <m/>
    <n v="70000"/>
  </r>
  <r>
    <d v="2018-06-20T00:00:00"/>
    <x v="12"/>
    <s v="versement à Tamba pour Bonus média cas Verdict sur l'affaire peaux de panthère à Labé  (Presse écrite)"/>
    <m/>
    <n v="300000"/>
  </r>
  <r>
    <d v="2018-06-20T00:00:00"/>
    <x v="2"/>
    <s v="Facture 31 Mamadou Alpha Diallo achat de 10 parapluis et 06 manteaux pour l'équipe du Bureau"/>
    <m/>
    <n v="840000"/>
  </r>
  <r>
    <d v="2018-06-21T00:00:00"/>
    <x v="3"/>
    <s v="Achat de (20) l d'essence pour véh. Perso Saidou pour son transport maison-bureau"/>
    <m/>
    <n v="160000"/>
  </r>
  <r>
    <d v="2018-06-21T00:00:00"/>
    <x v="9"/>
    <s v="Frais taxi moto bureau-TPI-Dixinn pour suivi Audience Bébé chimpanzé Foula madina"/>
    <m/>
    <n v="60000"/>
  </r>
  <r>
    <d v="2018-06-21T00:00:00"/>
    <x v="1"/>
    <s v="Frais transport bureau-Bambeto-Nboulbinet port -marché Noger A/R pour enquête"/>
    <m/>
    <n v="57000"/>
  </r>
  <r>
    <d v="2018-06-21T00:00:00"/>
    <x v="5"/>
    <s v="Transport bureau-Bambeto-Dixinn port Matam-Bonfi pour enquête"/>
    <m/>
    <n v="18500"/>
  </r>
  <r>
    <d v="2018-06-21T00:00:00"/>
    <x v="4"/>
    <s v="Transport bureau-Bambeto-Cimenterie-Lansanayah barrage-Sangoyah pour enquête"/>
    <m/>
    <n v="29000"/>
  </r>
  <r>
    <d v="2018-06-21T00:00:00"/>
    <x v="14"/>
    <s v="Frais taxi moto bureau-Lambayi pour recupération du nouveau code de faune avec le Député"/>
    <m/>
    <n v="50000"/>
  </r>
  <r>
    <d v="2018-06-21T00:00:00"/>
    <x v="12"/>
    <s v="Frais taxi moto Tamba bureau-Radio Global FM pour une emission sur le cas attage de panthère à Dabola et optention du nouveau code de faune "/>
    <m/>
    <n v="60000"/>
  </r>
  <r>
    <d v="2018-06-21T00:00:00"/>
    <x v="14"/>
    <s v="Frais taxi moto  Baldé bureau-Radio Global FM pour une emission sur le cas attage de panthère à Dabola et optention du nouveau code de faune "/>
    <m/>
    <n v="60000"/>
  </r>
  <r>
    <d v="2018-06-21T00:00:00"/>
    <x v="12"/>
    <s v="Frais taxi moto Tamba bureau-centre ville  pour la recupération de l'ordinateur Officier Média à lareparation"/>
    <m/>
    <n v="70000"/>
  </r>
  <r>
    <d v="2018-06-21T00:00:00"/>
    <x v="12"/>
    <s v="Versement à Tamba les frais de mainytenance de l'ordinateur pour l'Officier média"/>
    <m/>
    <n v="200000"/>
  </r>
  <r>
    <d v="2018-06-22T00:00:00"/>
    <x v="5"/>
    <s v="Transport bureau-Coyah A/R pour enquête"/>
    <m/>
    <n v="30000"/>
  </r>
  <r>
    <d v="2018-06-22T00:00:00"/>
    <x v="5"/>
    <s v="Versement à E40 trust building pour enquête"/>
    <m/>
    <n v="50000"/>
  </r>
  <r>
    <d v="2018-06-22T00:00:00"/>
    <x v="4"/>
    <s v="Transport bureau-Centre emetteur6Camayenne-Coléah-Entag marché-Sonfonia A/R pour enquête"/>
    <m/>
    <n v="45500"/>
  </r>
  <r>
    <d v="2018-06-22T00:00:00"/>
    <x v="4"/>
    <s v="Versement  à E20 trust building pour enquête"/>
    <m/>
    <n v="50000"/>
  </r>
  <r>
    <d v="2018-06-22T00:00:00"/>
    <x v="15"/>
    <s v="Frais taxi moto E37 bureau-centre emetteur-centre ville (BPMG) pour dépôt de la lettre de virement salaire personnel juin 2018"/>
    <m/>
    <n v="80000"/>
  </r>
  <r>
    <d v="2018-06-22T00:00:00"/>
    <x v="6"/>
    <s v="Transport maison-bureau-maison pour dépôt de la clée à Baldé"/>
    <m/>
    <n v="50000"/>
  </r>
  <r>
    <d v="2018-06-25T00:00:00"/>
    <x v="6"/>
    <s v="Frais de  fonctionnement E37  pour(3) jours"/>
    <m/>
    <n v="45000"/>
  </r>
  <r>
    <d v="2018-06-25T00:00:00"/>
    <x v="9"/>
    <s v="Frais de  fonctionnement Chérif  pour(3) jours"/>
    <m/>
    <n v="30000"/>
  </r>
  <r>
    <d v="2018-06-25T00:00:00"/>
    <x v="12"/>
    <s v="Frais de fonctionnement Tamba pour la semaine"/>
    <m/>
    <n v="50000"/>
  </r>
  <r>
    <d v="2018-06-25T00:00:00"/>
    <x v="2"/>
    <s v="Frais de fonctionnement Moné pour la semaine"/>
    <m/>
    <n v="150000"/>
  </r>
  <r>
    <d v="2018-06-25T00:00:00"/>
    <x v="5"/>
    <s v="frais de fonctionnement E40 pour  (3) jours "/>
    <m/>
    <n v="45000"/>
  </r>
  <r>
    <d v="2018-06-25T00:00:00"/>
    <x v="1"/>
    <s v="Frais de fonctionnement E39  pour (3) jpurs"/>
    <m/>
    <n v="51000"/>
  </r>
  <r>
    <d v="2018-06-25T00:00:00"/>
    <x v="2"/>
    <s v="Facture ---------------paiement frais main d'œuvre Thierno Ousmane Baldé pour l'entretien du pélican et des (2) pérroquets"/>
    <m/>
    <n v="1750000"/>
  </r>
  <r>
    <d v="2018-06-25T00:00:00"/>
    <x v="4"/>
    <s v="Frais fonctionnement E20 pour (3) jours"/>
    <m/>
    <n v="69000"/>
  </r>
  <r>
    <d v="2018-06-25T00:00:00"/>
    <x v="12"/>
    <s v="Transport Tamba bureau-maison de presse pour la recupération du CD d&quot;émission radio sur l'optention du nouveau code de faune "/>
    <m/>
    <n v="50000"/>
  </r>
  <r>
    <d v="2018-06-25T00:00:00"/>
    <x v="8"/>
    <s v="Transport bureau-radion  Spleil FM pour une émission"/>
    <m/>
    <n v="12000"/>
  </r>
  <r>
    <d v="2018-06-25T00:00:00"/>
    <x v="14"/>
    <s v="transport centre ville-radio  Soleil  FM pour une émission"/>
    <m/>
    <n v="50000"/>
  </r>
  <r>
    <d v="2018-06-25T00:00:00"/>
    <x v="1"/>
    <s v="Transport bureau-Bambeto-Enco5-Sangoya-Kissosso marché pour enquête"/>
    <m/>
    <n v="22000"/>
  </r>
  <r>
    <d v="2018-06-25T00:00:00"/>
    <x v="4"/>
    <s v="Transport bureau-Babeto-Coyah pour enquête"/>
    <m/>
    <n v="27000"/>
  </r>
  <r>
    <d v="2018-06-25T00:00:00"/>
    <x v="5"/>
    <s v="Transport bureau-Centre emetteur-Kaporo marché-Taouyah-Camayenne pour enquête"/>
    <m/>
    <n v="17000"/>
  </r>
  <r>
    <d v="2018-06-25T00:00:00"/>
    <x v="5"/>
    <s v="Versement à E40 trust building pour enquête"/>
    <m/>
    <n v="30000"/>
  </r>
  <r>
    <d v="2018-06-25T00:00:00"/>
    <x v="3"/>
    <s v="Achat de (20) l d'essence pour véh. Perso Saidou pour son transport maison-bureau"/>
    <m/>
    <n v="160000"/>
  </r>
  <r>
    <d v="2018-06-26T00:00:00"/>
    <x v="2"/>
    <s v="Chèque 01455149 Approvisionnement de caisse"/>
    <n v="3000000"/>
    <m/>
  </r>
  <r>
    <d v="2018-06-26T00:00:00"/>
    <x v="6"/>
    <s v="Transport bureau-Belle vue pour recupération des relevés de banque"/>
    <m/>
    <n v="15000"/>
  </r>
  <r>
    <d v="2018-06-26T00:00:00"/>
    <x v="6"/>
    <s v="Transport bureau-Belle-vue (BPMG) pour retrait"/>
    <m/>
    <n v="15000"/>
  </r>
  <r>
    <d v="2018-06-26T00:00:00"/>
    <x v="5"/>
    <s v="Transport bureau-Enco5Lambayi  pour enquête"/>
    <m/>
    <n v="20000"/>
  </r>
  <r>
    <d v="2018-06-26T00:00:00"/>
    <x v="1"/>
    <s v="Transport bureau-Bonfi marché et bonfi port pour enquête"/>
    <m/>
    <n v="22000"/>
  </r>
  <r>
    <d v="2018-06-26T00:00:00"/>
    <x v="4"/>
    <s v="Transport bureau-Kaporo port, marché-Cosa  pour enquête"/>
    <m/>
    <n v="13000"/>
  </r>
  <r>
    <d v="2018-06-26T00:00:00"/>
    <x v="1"/>
    <s v="Transferyt de crédit areeba pour les enquêtes"/>
    <m/>
    <n v="10000"/>
  </r>
  <r>
    <d v="2018-06-26T00:00:00"/>
    <x v="9"/>
    <s v="Transport byureau-TPI Dixinn pour (2) decisions de justice cas pélican et bébé chimpanzé"/>
    <m/>
    <n v="18000"/>
  </r>
  <r>
    <d v="2018-06-26T00:00:00"/>
    <x v="12"/>
    <s v="Versement à Tamba Officier Média bonus  média cas émission radio globa FM"/>
    <m/>
    <n v="210000"/>
  </r>
  <r>
    <d v="2018-06-27T00:00:00"/>
    <x v="4"/>
    <s v="Transport bureau-Entag-Matoto marché pour les enquêtes"/>
    <m/>
    <n v="24000"/>
  </r>
  <r>
    <d v="2018-06-27T00:00:00"/>
    <x v="1"/>
    <s v="transport bureau-Camayenne-Coléah marché pour les enquêtes"/>
    <m/>
    <n v="47000"/>
  </r>
  <r>
    <d v="2018-06-27T00:00:00"/>
    <x v="5"/>
    <s v="Transport bureau-Sonfonia-Entag pour les enquêtes"/>
    <m/>
    <n v="20000"/>
  </r>
  <r>
    <d v="2018-06-27T00:00:00"/>
    <x v="4"/>
    <s v="Transfert de crédit Areeba pour enquête"/>
    <m/>
    <n v="10000"/>
  </r>
  <r>
    <d v="2018-06-27T00:00:00"/>
    <x v="2"/>
    <s v="Paiement salaire Maîmouna baldé pour lempis de juin 2018"/>
    <m/>
    <n v="500000"/>
  </r>
  <r>
    <d v="2018-06-27T00:00:00"/>
    <x v="2"/>
    <s v="Achat de nouritures pour le pélican et les pérroquets pour (7) jours"/>
    <m/>
    <n v="210000"/>
  </r>
  <r>
    <d v="2018-06-27T00:00:00"/>
    <x v="2"/>
    <s v="Transport Thierno Ousmane Baldé (7) jours maison-bureau A/r pour l'enytretien du pélican et (2) perroquets "/>
    <m/>
    <n v="126000"/>
  </r>
  <r>
    <d v="2018-06-27T00:00:00"/>
    <x v="2"/>
    <s v="transport maison - bureau Moné pour (1) jour du 23/06/2018"/>
    <m/>
    <n v="30000"/>
  </r>
  <r>
    <d v="2018-06-27T00:00:00"/>
    <x v="6"/>
    <s v="Achat de carte de recharge areeba pour enquête"/>
    <m/>
    <n v="10000"/>
  </r>
  <r>
    <d v="2018-06-27T00:00:00"/>
    <x v="3"/>
    <s v="Achat de (20) l d'essence pour véh. Perso Saidou pour son transport maison-bureau"/>
    <m/>
    <n v="160000"/>
  </r>
  <r>
    <d v="2018-06-27T00:00:00"/>
    <x v="2"/>
    <s v="Paiement primes de stage  Abdoulaye Chérif Diallo  departement Juridique pour le mois de juin 2018 de "/>
    <m/>
    <n v="600000"/>
  </r>
  <r>
    <d v="2018-06-27T00:00:00"/>
    <x v="2"/>
    <s v="Paiement primes de stage  Aboubacar Sidy Baldé departement Investigation pour le mois de juin 2018"/>
    <m/>
    <n v="600000"/>
  </r>
  <r>
    <d v="2018-06-27T00:00:00"/>
    <x v="2"/>
    <s v="Paiement primes de stage  Ibrahima Diallo departement Investigation pour le mois de juin 2018"/>
    <m/>
    <n v="600000"/>
  </r>
  <r>
    <d v="2018-06-27T00:00:00"/>
    <x v="2"/>
    <s v="Paiement primes de stage  Ibrahima Khali Chérif Haïdara departement Investigation pour le mois de juin 2018"/>
    <m/>
    <n v="600000"/>
  </r>
  <r>
    <d v="2018-06-28T00:00:00"/>
    <x v="5"/>
    <s v="Transport E40 bueau-Bambeto-Kagbelen km36 A/R pour les enquêtes"/>
    <m/>
    <n v="24000"/>
  </r>
  <r>
    <d v="2018-06-28T00:00:00"/>
    <x v="5"/>
    <s v="Versement à  E40 trust building pour mes enquêtes"/>
    <m/>
    <n v="30000"/>
  </r>
  <r>
    <d v="2018-06-28T00:00:00"/>
    <x v="1"/>
    <s v="transport E39 bureau-Bambeto-Cosa-Cité Enco5 pour les enquêtes"/>
    <m/>
    <n v="13000"/>
  </r>
  <r>
    <d v="2018-06-28T00:00:00"/>
    <x v="1"/>
    <s v="Transfert de crédit Areeba pour enquête"/>
    <m/>
    <n v="10000"/>
  </r>
  <r>
    <d v="2018-06-28T00:00:00"/>
    <x v="12"/>
    <s v="Frais taxi moto bureau-Coléyah pour dépôt de l'ordinateur au technicien pour la reparation"/>
    <m/>
    <n v="60000"/>
  </r>
  <r>
    <d v="2018-06-29T00:00:00"/>
    <x v="2"/>
    <s v="Frais fonctionnement Maïmouna pour la semaine"/>
    <m/>
    <n v="70000"/>
  </r>
  <r>
    <d v="2018-06-29T00:00:00"/>
    <x v="3"/>
    <s v="Frais taxi moto bureaui-centre (BPMG) pour la verification du virement sur le USD de GALF/eagle"/>
    <m/>
    <n v="70000"/>
  </r>
  <r>
    <d v="2018-06-29T00:00:00"/>
    <x v="6"/>
    <s v="Transport bureau-Station pour achat de (20) l d'essence pour le groupe électrogène"/>
    <m/>
    <n v="5000"/>
  </r>
  <r>
    <d v="2018-06-29T00:00:00"/>
    <x v="6"/>
    <s v="Achat de (20)l d'essence pour véh. Pers. Saidou pour son transport maison-bureau"/>
    <m/>
    <n v="160000"/>
  </r>
  <r>
    <d v="2018-06-29T00:00:00"/>
    <x v="2"/>
    <s v="Achat de (10) paquets d'eau minérale pour le bureau"/>
    <m/>
    <n v="70000"/>
  </r>
  <r>
    <d v="2018-06-30T00:00:00"/>
    <x v="2"/>
    <s v="Transport maison-bureau (1) jour"/>
    <m/>
    <n v="30000"/>
  </r>
  <r>
    <d v="2018-06-30T00:00:00"/>
    <x v="2"/>
    <s v="Facture n°32 Mamadou Dian Barry Mécanicien achat huile de moteur, choc de demarage + main d'œuvre entretien du groupe électrogène"/>
    <m/>
    <n v="13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4">
  <r>
    <d v="2018-06-01T00:00:00"/>
    <s v="Transport Boké-Katougouma et base vie pour enquête"/>
    <x v="0"/>
    <x v="0"/>
    <n v="120000"/>
    <s v="E20"/>
    <x v="0"/>
    <s v="18/06/GALF"/>
    <s v="Oui"/>
    <n v="13.333333333333334"/>
    <n v="9000"/>
  </r>
  <r>
    <d v="2018-06-01T00:00:00"/>
    <s v="Food allowance (1) jour pour enquête "/>
    <x v="1"/>
    <x v="0"/>
    <n v="80000"/>
    <s v="E20"/>
    <x v="0"/>
    <s v="18/06/GALF"/>
    <s v="Oui"/>
    <n v="8.8888888888888893"/>
    <n v="9000"/>
  </r>
  <r>
    <d v="2018-06-01T00:00:00"/>
    <s v="Trust building pour des informateur pour enquête à Katoukouma"/>
    <x v="2"/>
    <x v="0"/>
    <n v="100000"/>
    <s v="E20"/>
    <x v="0"/>
    <s v="18/06/GALF"/>
    <s v="Oui"/>
    <n v="11.111111111111111"/>
    <n v="9000"/>
  </r>
  <r>
    <d v="2018-06-01T00:00:00"/>
    <s v="Frais hôtel (3) nuitées "/>
    <x v="1"/>
    <x v="0"/>
    <n v="810000"/>
    <s v="E20"/>
    <x v="0"/>
    <s v="18/06/GALF"/>
    <s v="Oui"/>
    <n v="90"/>
    <n v="9000"/>
  </r>
  <r>
    <d v="2018-06-01T00:00:00"/>
    <s v="Transport Maison-Bureau"/>
    <x v="0"/>
    <x v="0"/>
    <n v="15000"/>
    <s v="E37"/>
    <x v="0"/>
    <s v="18/06/GALF"/>
    <s v="Oui"/>
    <n v="1.6666666666666667"/>
    <n v="9000"/>
  </r>
  <r>
    <d v="2018-06-01T00:00:00"/>
    <s v="Transport A/R bureau bambeto-bonfi pour enquête"/>
    <x v="0"/>
    <x v="0"/>
    <n v="20000"/>
    <s v="E39"/>
    <x v="0"/>
    <s v="18/06/GALFPC972"/>
    <s v="Oui"/>
    <n v="2.2222222222222223"/>
    <n v="9000"/>
  </r>
  <r>
    <d v="2018-06-01T00:00:00"/>
    <s v="Achat de carte de recharge pour E39 pour enquête"/>
    <x v="3"/>
    <x v="0"/>
    <n v="10000"/>
    <s v="E39"/>
    <x v="0"/>
    <s v="18/06/GALFPC977"/>
    <s v="Oui"/>
    <n v="1.1111111111111112"/>
    <n v="9000"/>
  </r>
  <r>
    <d v="2018-06-01T00:00:00"/>
    <s v="Transport Boké- Kaboé-Katougouma  pour enquête"/>
    <x v="0"/>
    <x v="0"/>
    <n v="120000"/>
    <s v="E40"/>
    <x v="0"/>
    <s v="18/06/GALF"/>
    <s v="Oui"/>
    <n v="13.333333333333334"/>
    <n v="9000"/>
  </r>
  <r>
    <d v="2018-06-01T00:00:00"/>
    <s v="Food allowance (1) jour pour enquête "/>
    <x v="1"/>
    <x v="0"/>
    <n v="80000"/>
    <s v="E40"/>
    <x v="0"/>
    <s v="18/06/GALF"/>
    <s v="Oui"/>
    <n v="8.8888888888888893"/>
    <n v="9000"/>
  </r>
  <r>
    <d v="2018-06-01T00:00:00"/>
    <s v="Trust building pour des informateur pour enquête à Katoukouma"/>
    <x v="2"/>
    <x v="0"/>
    <n v="100000"/>
    <s v="E40"/>
    <x v="0"/>
    <s v="18/06/GALF"/>
    <s v="Oui"/>
    <n v="11.111111111111111"/>
    <n v="9000"/>
  </r>
  <r>
    <d v="2018-06-01T00:00:00"/>
    <s v="Frais hôtel (3) nuitées "/>
    <x v="1"/>
    <x v="0"/>
    <n v="810000"/>
    <s v="E40"/>
    <x v="0"/>
    <s v="18/06/GALF"/>
    <s v="Oui"/>
    <n v="90"/>
    <n v="9000"/>
  </r>
  <r>
    <d v="2018-06-01T00:00:00"/>
    <s v="Achat de nouritures pour (7)  pour le pélican"/>
    <x v="4"/>
    <x v="1"/>
    <n v="140000"/>
    <s v="Moné"/>
    <x v="0"/>
    <s v="18/06/GALFPC973"/>
    <s v="Oui"/>
    <n v="15.555555555555555"/>
    <n v="9000"/>
  </r>
  <r>
    <d v="2018-06-01T00:00:00"/>
    <s v="Frais  transport (7) de Thierno Ousmane Baldé intendant animalier pour l'entretien du pélican"/>
    <x v="0"/>
    <x v="1"/>
    <n v="105000"/>
    <s v="Moné"/>
    <x v="0"/>
    <s v="18/06/GALFPC974"/>
    <s v="Oui"/>
    <n v="11.666666666666666"/>
    <n v="9000"/>
  </r>
  <r>
    <d v="2018-06-01T00:00:00"/>
    <s v="Frais de transfert/orange money les frais médicaux et achat de produits pour Mamadou Saïdou Barry"/>
    <x v="5"/>
    <x v="1"/>
    <n v="20000"/>
    <s v="Moné"/>
    <x v="0"/>
    <s v="18/06/GALFPC976"/>
    <s v="Oui"/>
    <n v="2.2222222222222223"/>
    <n v="9000"/>
  </r>
  <r>
    <d v="2018-06-01T00:00:00"/>
    <s v="Paiement 100%  frais médicaux et achat de produits pharmaceutique pour Mamadou Saïdou Barry"/>
    <x v="6"/>
    <x v="2"/>
    <n v="987000"/>
    <s v="Saïdou"/>
    <x v="0"/>
    <s v="18/06/GALFPC975"/>
    <s v="Oui"/>
    <n v="109.66666666666667"/>
    <n v="9000"/>
  </r>
  <r>
    <d v="2018-06-01T00:00:00"/>
    <s v="Achta de (40) l d'essence pour véh perso. Saïdou pour transport maison-bureau"/>
    <x v="0"/>
    <x v="3"/>
    <n v="320000"/>
    <s v="Saïdou"/>
    <x v="0"/>
    <s v="18/06/GALFR"/>
    <s v="Oui"/>
    <n v="35.555555555555557"/>
    <n v="9000"/>
  </r>
  <r>
    <d v="2018-06-01T00:00:00"/>
    <s v="Taxi maison-bureau"/>
    <x v="0"/>
    <x v="4"/>
    <n v="16000"/>
    <s v="Sessou"/>
    <x v="0"/>
    <s v="GALF"/>
    <s v="Oui"/>
    <n v="1.7777777777777777"/>
    <n v="9000"/>
  </r>
  <r>
    <d v="2018-06-02T00:00:00"/>
    <s v="Transport Conakry-Boké "/>
    <x v="0"/>
    <x v="0"/>
    <n v="60000"/>
    <s v="E20"/>
    <x v="0"/>
    <s v="18/06/GALF"/>
    <s v="Oui"/>
    <n v="6.666666666666667"/>
    <n v="9000"/>
  </r>
  <r>
    <d v="2018-06-02T00:00:00"/>
    <s v="Transport hôtel-gare routière"/>
    <x v="0"/>
    <x v="0"/>
    <n v="5000"/>
    <s v="E20"/>
    <x v="0"/>
    <s v="18/06/GALF"/>
    <s v="Oui"/>
    <n v="0.55555555555555558"/>
    <n v="9000"/>
  </r>
  <r>
    <d v="2018-06-02T00:00:00"/>
    <s v="Food allowance (1) jour pour enquête "/>
    <x v="1"/>
    <x v="0"/>
    <n v="80000"/>
    <s v="E20"/>
    <x v="0"/>
    <s v="18/06/GALF"/>
    <s v="Oui"/>
    <n v="8.8888888888888893"/>
    <n v="9000"/>
  </r>
  <r>
    <d v="2018-06-02T00:00:00"/>
    <s v="Transport Conakry-Boké "/>
    <x v="0"/>
    <x v="0"/>
    <n v="60000"/>
    <s v="E40"/>
    <x v="0"/>
    <s v="18/06/GALF"/>
    <s v="Oui"/>
    <n v="6.666666666666667"/>
    <n v="9000"/>
  </r>
  <r>
    <d v="2018-06-02T00:00:00"/>
    <s v="Transport hôtel-gare routière"/>
    <x v="0"/>
    <x v="0"/>
    <n v="5000"/>
    <s v="E40"/>
    <x v="0"/>
    <s v="18/06/GALF"/>
    <s v="Oui"/>
    <n v="0.55555555555555558"/>
    <n v="9000"/>
  </r>
  <r>
    <d v="2018-06-02T00:00:00"/>
    <s v="Food allowance (1) jour pour enquête "/>
    <x v="1"/>
    <x v="0"/>
    <n v="80000"/>
    <s v="E40"/>
    <x v="0"/>
    <s v="18/06/GALF"/>
    <s v="Oui"/>
    <n v="8.8888888888888893"/>
    <n v="9000"/>
  </r>
  <r>
    <d v="2018-06-02T00:00:00"/>
    <s v="Facture 36 Issagha Bah pour achat d'un rouleau de grillage et fil d'attache pour la convection de la volière des perroquets"/>
    <x v="4"/>
    <x v="1"/>
    <n v="235000"/>
    <s v="Moné"/>
    <x v="0"/>
    <s v="18/06/GALFPC979"/>
    <s v="Oui"/>
    <n v="26.111111111111111"/>
    <n v="9000"/>
  </r>
  <r>
    <d v="2018-06-02T00:00:00"/>
    <s v="Reçu 50 Alpha Oumar Baldé  achat d'un contre plaquet  pour la confection de la volière des perroquets"/>
    <x v="4"/>
    <x v="1"/>
    <n v="80000"/>
    <s v="Moné"/>
    <x v="0"/>
    <s v="18/06/GALFPC980"/>
    <s v="Oui"/>
    <n v="8.8888888888888893"/>
    <n v="9000"/>
  </r>
  <r>
    <d v="2018-06-02T00:00:00"/>
    <s v="Achat complment de grillage de 3m et 1/2  pour la confection de la volière des perroquets"/>
    <x v="4"/>
    <x v="1"/>
    <n v="70000"/>
    <s v="Moné"/>
    <x v="0"/>
    <s v="18/06/GALFPC981"/>
    <s v="Oui"/>
    <n v="7.7777777777777777"/>
    <n v="9000"/>
  </r>
  <r>
    <d v="2018-06-02T00:00:00"/>
    <s v="Frais de deplacement d'un taxi pour le transport du matériel pour la confection de la volière des perroquets"/>
    <x v="0"/>
    <x v="1"/>
    <n v="80000"/>
    <s v="Moné"/>
    <x v="0"/>
    <s v="18/06/GALFPC982"/>
    <s v="Oui"/>
    <n v="8.8888888888888893"/>
    <n v="9000"/>
  </r>
  <r>
    <d v="2018-06-03T00:00:00"/>
    <s v="Frais mains d'œuvre pour la confection de la case (volière) des perroquets"/>
    <x v="7"/>
    <x v="1"/>
    <n v="250000"/>
    <s v="Moné"/>
    <x v="0"/>
    <s v="18/06/GALFPC983"/>
    <s v="Oui"/>
    <n v="27.777777777777779"/>
    <n v="9000"/>
  </r>
  <r>
    <d v="2018-06-03T00:00:00"/>
    <s v="Frais de transfert/orange money  (100 000 fg) à E20 et E40 en enquête à Boké"/>
    <x v="5"/>
    <x v="1"/>
    <n v="5000"/>
    <s v="Moné"/>
    <x v="0"/>
    <s v="18/06/GALFPC986"/>
    <s v="Oui"/>
    <n v="0.55555555555555558"/>
    <n v="9000"/>
  </r>
  <r>
    <d v="2018-06-04T00:00:00"/>
    <s v="Frais de fonctionnement Castro pour la semaine"/>
    <x v="0"/>
    <x v="4"/>
    <n v="150000"/>
    <s v="Castro"/>
    <x v="0"/>
    <s v="18/06/GALFPC994"/>
    <s v="Oui"/>
    <n v="16.666666666666668"/>
    <n v="9000"/>
  </r>
  <r>
    <d v="2018-06-04T00:00:00"/>
    <s v="Frais de fonctionnement Chérif pour la semaine"/>
    <x v="8"/>
    <x v="4"/>
    <n v="70000"/>
    <s v="Chérif"/>
    <x v="0"/>
    <s v="18/06/GALFPC992"/>
    <s v="Oui"/>
    <n v="7.7777777777777777"/>
    <n v="9000"/>
  </r>
  <r>
    <d v="2018-06-04T00:00:00"/>
    <s v="Frais taxi moto bureau-TPI-Kaloum pour suivi juridique cas chimpanzé Sierra"/>
    <x v="0"/>
    <x v="4"/>
    <n v="70000"/>
    <s v="Chérif"/>
    <x v="0"/>
    <s v="18/06/GALFPC997"/>
    <s v="Oui"/>
    <n v="7.7777777777777777"/>
    <n v="9000"/>
  </r>
  <r>
    <d v="2018-06-04T00:00:00"/>
    <s v="Transport bureau-Matam pour recupération du jugement cas peaux de python Faranah"/>
    <x v="0"/>
    <x v="4"/>
    <n v="10000"/>
    <s v="Chérif"/>
    <x v="0"/>
    <s v="18/06/GALFPC1004"/>
    <s v="Oui"/>
    <n v="1.1111111111111112"/>
    <n v="9000"/>
  </r>
  <r>
    <d v="2018-06-04T00:00:00"/>
    <s v="Frais de fonctionnement E19  pour la semaine"/>
    <x v="0"/>
    <x v="0"/>
    <n v="85000"/>
    <s v="E19"/>
    <x v="0"/>
    <s v="18/06/GALFPC988"/>
    <s v="Oui"/>
    <n v="9.4444444444444446"/>
    <n v="9000"/>
  </r>
  <r>
    <d v="2018-06-04T00:00:00"/>
    <s v="Frais de fonctionnement E20  pour (3) jours"/>
    <x v="0"/>
    <x v="0"/>
    <n v="69000"/>
    <s v="E20"/>
    <x v="0"/>
    <s v="18/06/GALFPC989"/>
    <s v="Oui"/>
    <n v="7.666666666666667"/>
    <n v="9000"/>
  </r>
  <r>
    <d v="2018-06-04T00:00:00"/>
    <s v="Achat de carte de recharge pour E20  pour enquête"/>
    <x v="3"/>
    <x v="0"/>
    <n v="10000"/>
    <s v="E20"/>
    <x v="0"/>
    <s v="18/06/GALFPC998"/>
    <s v="Oui"/>
    <n v="1.1111111111111112"/>
    <n v="9000"/>
  </r>
  <r>
    <d v="2018-06-04T00:00:00"/>
    <s v="Transport Maison-Bureau"/>
    <x v="0"/>
    <x v="0"/>
    <n v="15000"/>
    <s v="E37"/>
    <x v="0"/>
    <s v="18/06/GALFPC987"/>
    <s v="Oui"/>
    <n v="1.6666666666666667"/>
    <n v="9000"/>
  </r>
  <r>
    <d v="2018-06-04T00:00:00"/>
    <s v="Achat Carte Credits Pour enquête"/>
    <x v="3"/>
    <x v="0"/>
    <n v="20000"/>
    <s v="E37"/>
    <x v="0"/>
    <s v="18/06/GALFPC1001"/>
    <s v="Oui"/>
    <n v="2.2222222222222223"/>
    <n v="9000"/>
  </r>
  <r>
    <d v="2018-06-04T00:00:00"/>
    <s v="Achat de (20) d'essence  pour le groupe électrogène"/>
    <x v="4"/>
    <x v="1"/>
    <n v="160000"/>
    <s v="E37"/>
    <x v="0"/>
    <s v="18/06/GALFPC1029"/>
    <s v="Oui"/>
    <n v="17.777777777777779"/>
    <n v="9000"/>
  </r>
  <r>
    <d v="2018-06-04T00:00:00"/>
    <s v="Transport Bureau-station carburant AR"/>
    <x v="0"/>
    <x v="0"/>
    <n v="10000"/>
    <s v="E37"/>
    <x v="0"/>
    <s v="18/06/GALFPC1003"/>
    <s v="Oui"/>
    <n v="1.1111111111111112"/>
    <n v="9000"/>
  </r>
  <r>
    <d v="2018-06-04T00:00:00"/>
    <s v="Frais de fonctionnement E39  pour la semaine"/>
    <x v="0"/>
    <x v="0"/>
    <n v="85000"/>
    <s v="E39"/>
    <x v="0"/>
    <s v="18/06/GALFPC993"/>
    <s v="Oui"/>
    <n v="9.4444444444444446"/>
    <n v="9000"/>
  </r>
  <r>
    <d v="2018-06-04T00:00:00"/>
    <s v="Frais de fonctionnement E40  pour (3) jours"/>
    <x v="0"/>
    <x v="0"/>
    <n v="45000"/>
    <s v="E40"/>
    <x v="0"/>
    <s v="18/06/GALFPC990"/>
    <s v="Oui"/>
    <n v="5"/>
    <n v="9000"/>
  </r>
  <r>
    <d v="2018-06-04T00:00:00"/>
    <s v="Frais de fonctionnement Moné pour la semaine"/>
    <x v="0"/>
    <x v="1"/>
    <n v="150000"/>
    <s v="Moné"/>
    <x v="0"/>
    <s v="18/06/GALFPC995"/>
    <s v="Oui"/>
    <n v="16.666666666666668"/>
    <n v="9000"/>
  </r>
  <r>
    <d v="2018-06-04T00:00:00"/>
    <s v="Frais mains d'œuvre pour la reparation du groupe électrogène"/>
    <x v="7"/>
    <x v="1"/>
    <n v="50000"/>
    <s v="Moné"/>
    <x v="0"/>
    <s v="18/06/GALFPC999"/>
    <s v="Oui"/>
    <n v="5.5555555555555554"/>
    <n v="9000"/>
  </r>
  <r>
    <d v="2018-06-04T00:00:00"/>
    <s v="Achat de nouritures pour (7)  pour les perroqutes"/>
    <x v="4"/>
    <x v="1"/>
    <n v="102000"/>
    <s v="Moné"/>
    <x v="0"/>
    <s v="18/06/GALFPC1000"/>
    <s v="Oui"/>
    <n v="11.333333333333334"/>
    <n v="9000"/>
  </r>
  <r>
    <d v="2018-06-04T00:00:00"/>
    <s v="Taxi maison-bureau"/>
    <x v="0"/>
    <x v="4"/>
    <n v="16000"/>
    <s v="Sessou"/>
    <x v="0"/>
    <s v="GALF"/>
    <s v="Oui"/>
    <n v="1.7777777777777777"/>
    <n v="9000"/>
  </r>
  <r>
    <d v="2018-06-04T00:00:00"/>
    <s v="Paiement Bonus  E20 pour l'opération de (2) perroquets"/>
    <x v="9"/>
    <x v="0"/>
    <n v="200000"/>
    <s v="Sessou"/>
    <x v="0"/>
    <s v="GALFPC956R39"/>
    <s v="Oui"/>
    <n v="22.222222222222221"/>
    <n v="9000"/>
  </r>
  <r>
    <d v="2018-06-04T00:00:00"/>
    <s v="Transport maison-bureau Tamba (2) jours"/>
    <x v="0"/>
    <x v="5"/>
    <n v="20000"/>
    <s v="Tamba"/>
    <x v="0"/>
    <s v="18/06/GALFPC991"/>
    <s v="Oui"/>
    <n v="2.2222222222222223"/>
    <n v="9000"/>
  </r>
  <r>
    <d v="2018-06-05T00:00:00"/>
    <s v="Transport bureau-Taouyah-Kaporo marché pour enquête"/>
    <x v="0"/>
    <x v="0"/>
    <n v="15000"/>
    <s v="E19"/>
    <x v="0"/>
    <s v="18/06/GALFPC1009"/>
    <s v="Oui"/>
    <n v="1.6666666666666667"/>
    <n v="9000"/>
  </r>
  <r>
    <d v="2018-06-05T00:00:00"/>
    <s v="Transport bureau-Camayenne-Coléah + trust building  pour enquête"/>
    <x v="0"/>
    <x v="0"/>
    <n v="57000"/>
    <s v="E20"/>
    <x v="0"/>
    <s v="18/06/GALFPC1006"/>
    <s v="Oui"/>
    <n v="6.333333333333333"/>
    <n v="9000"/>
  </r>
  <r>
    <d v="2018-06-05T00:00:00"/>
    <s v="Trust building  E20  pour enquête"/>
    <x v="2"/>
    <x v="0"/>
    <n v="50000"/>
    <s v="E20"/>
    <x v="0"/>
    <s v="18/06/GALFPC1006"/>
    <s v="Oui"/>
    <n v="5.5555555555555554"/>
    <n v="9000"/>
  </r>
  <r>
    <d v="2018-06-06T00:00:00"/>
    <s v="Transport Bureau-station carburant AR"/>
    <x v="0"/>
    <x v="0"/>
    <n v="10000"/>
    <s v="E37"/>
    <x v="0"/>
    <s v="18/06/GALFPC1010"/>
    <s v="Oui"/>
    <n v="1.1111111111111112"/>
    <n v="9000"/>
  </r>
  <r>
    <d v="2018-06-05T00:00:00"/>
    <s v="Transport Maison-Bureau AR"/>
    <x v="0"/>
    <x v="0"/>
    <n v="15000"/>
    <s v="E37"/>
    <x v="0"/>
    <s v="18/06/GALFPC987"/>
    <s v="Oui"/>
    <n v="1.6666666666666667"/>
    <n v="9000"/>
  </r>
  <r>
    <d v="2018-06-05T00:00:00"/>
    <s v="Transport bureau-Kagbelen, Km36 pour enquête"/>
    <x v="0"/>
    <x v="0"/>
    <n v="23000"/>
    <s v="E39"/>
    <x v="0"/>
    <s v="18/06/GALFPC1005"/>
    <s v="Oui"/>
    <n v="2.5555555555555554"/>
    <n v="9000"/>
  </r>
  <r>
    <d v="2018-06-05T00:00:00"/>
    <s v="Transport bureau-Dixinn--Madina-Bonfi port + trust building pour enquête"/>
    <x v="0"/>
    <x v="0"/>
    <n v="67500"/>
    <s v="E40"/>
    <x v="0"/>
    <s v="18/06/GALFPC1007"/>
    <s v="Oui"/>
    <n v="7.5"/>
    <n v="9000"/>
  </r>
  <r>
    <d v="2018-06-05T00:00:00"/>
    <s v="Remboursement à 100% les frais médicaux et achat de produits pharmaceutique pour Moné"/>
    <x v="6"/>
    <x v="2"/>
    <n v="115000"/>
    <s v="Moné"/>
    <x v="0"/>
    <s v="18/06/GALFPC1008"/>
    <s v="Oui"/>
    <n v="12.777777777777779"/>
    <n v="9000"/>
  </r>
  <r>
    <d v="2018-06-05T00:00:00"/>
    <s v="Taxi maison-bureau"/>
    <x v="0"/>
    <x v="4"/>
    <n v="16000"/>
    <s v="Sessou"/>
    <x v="0"/>
    <s v="18/06/GALF"/>
    <s v="Oui"/>
    <n v="1.7777777777777777"/>
    <n v="9000"/>
  </r>
  <r>
    <d v="2018-06-06T00:00:00"/>
    <s v="Transport bureau-Matam pour recupération du jugement cas peaux de python Faranah"/>
    <x v="0"/>
    <x v="4"/>
    <n v="10000"/>
    <s v="Chérif"/>
    <x v="0"/>
    <s v="18/06/GALFPC1014"/>
    <s v="Oui"/>
    <n v="1.1111111111111112"/>
    <n v="9000"/>
  </r>
  <r>
    <d v="2018-06-06T00:00:00"/>
    <s v="Transport Maison-Bureau AR"/>
    <x v="0"/>
    <x v="0"/>
    <n v="15000"/>
    <s v="E37"/>
    <x v="0"/>
    <s v="18/06/GALFPC987"/>
    <s v="Oui"/>
    <n v="1.6666666666666667"/>
    <n v="9000"/>
  </r>
  <r>
    <d v="2018-06-06T00:00:00"/>
    <s v="Transport bureau-marché Niger + trust building pour enquête"/>
    <x v="0"/>
    <x v="0"/>
    <n v="72000"/>
    <s v="E39"/>
    <x v="0"/>
    <s v="18/06/GALFPC1013"/>
    <s v="Oui"/>
    <n v="8"/>
    <n v="9000"/>
  </r>
  <r>
    <d v="2018-06-06T00:00:00"/>
    <s v="Transport bureau-Enco5-Sangoyah-Matot pour enquête"/>
    <x v="0"/>
    <x v="0"/>
    <n v="18000"/>
    <s v="E40"/>
    <x v="0"/>
    <s v="18/06/GALFPC1015"/>
    <s v="Oui"/>
    <n v="2"/>
    <n v="9000"/>
  </r>
  <r>
    <d v="2018-06-06T00:00:00"/>
    <s v="Achat de carte de recharge  pour E40 pour enquête"/>
    <x v="3"/>
    <x v="0"/>
    <n v="5000"/>
    <s v="E40"/>
    <x v="0"/>
    <s v="18/06/GALFPC1016"/>
    <s v="Oui"/>
    <n v="0.55555555555555558"/>
    <n v="9000"/>
  </r>
  <r>
    <d v="2018-06-06T00:00:00"/>
    <s v="Transfert de crédit Areeba à une cible pour enquête (trust building)"/>
    <x v="2"/>
    <x v="0"/>
    <n v="10000"/>
    <s v="E40"/>
    <x v="0"/>
    <s v="18/06/GALFPC1017"/>
    <s v="Oui"/>
    <n v="1.1111111111111112"/>
    <n v="9000"/>
  </r>
  <r>
    <d v="2018-06-06T00:00:00"/>
    <s v="Frais de fonctionnement Maïmouna pour la semaine"/>
    <x v="0"/>
    <x v="1"/>
    <n v="70000"/>
    <s v="Moné"/>
    <x v="0"/>
    <s v="18/06/GALFPC1011"/>
    <s v="Oui"/>
    <n v="7.7777777777777777"/>
    <n v="9000"/>
  </r>
  <r>
    <d v="2018-06-06T00:00:00"/>
    <s v="Achat de (20) l d'essence pour le groupe électrogène"/>
    <x v="4"/>
    <x v="1"/>
    <n v="160000"/>
    <s v="Moné"/>
    <x v="0"/>
    <s v="18/06/GALFPC1012"/>
    <s v="Oui"/>
    <n v="17.777777777777779"/>
    <n v="9000"/>
  </r>
  <r>
    <d v="2018-06-06T00:00:00"/>
    <s v="Frais transport taxi ville pour le transport du bois rond pour la confection e la volière des perroquets"/>
    <x v="0"/>
    <x v="1"/>
    <n v="40000"/>
    <s v="Moné"/>
    <x v="0"/>
    <s v="18/06/GALFPC1018"/>
    <s v="Oui"/>
    <n v="4.4444444444444446"/>
    <n v="9000"/>
  </r>
  <r>
    <d v="2018-06-06T00:00:00"/>
    <s v="Paiement reçu 002 frais poubelle pour ramassage  des ordures du bureau"/>
    <x v="7"/>
    <x v="1"/>
    <n v="75000"/>
    <s v="Moné"/>
    <x v="0"/>
    <s v="18/06/GALFPC1019"/>
    <s v="Oui"/>
    <n v="8.3333333333333339"/>
    <n v="9000"/>
  </r>
  <r>
    <d v="2018-06-06T00:00:00"/>
    <s v="Facture 29 Mamadou Alpha Diallo Achat de E-recharge pour l'equipe du bureau"/>
    <x v="3"/>
    <x v="1"/>
    <n v="800000"/>
    <s v="Moné"/>
    <x v="0"/>
    <s v="18/06/GALFPC1023"/>
    <s v="Oui"/>
    <n v="88.888888888888886"/>
    <n v="9000"/>
  </r>
  <r>
    <d v="2018-06-06T00:00:00"/>
    <s v="Achat de bois pour la confection de la volière pour les perroquets"/>
    <x v="4"/>
    <x v="1"/>
    <n v="24000"/>
    <s v="Moné"/>
    <x v="0"/>
    <s v="18/06/GALFPC1025"/>
    <s v="Oui"/>
    <n v="2.6666666666666665"/>
    <n v="9000"/>
  </r>
  <r>
    <d v="2018-06-06T00:00:00"/>
    <s v="Taxi maison-bureau"/>
    <x v="0"/>
    <x v="4"/>
    <n v="16000"/>
    <s v="Sessou"/>
    <x v="0"/>
    <s v="18/06/GALF"/>
    <s v="Oui"/>
    <n v="1.7777777777777777"/>
    <n v="9000"/>
  </r>
  <r>
    <d v="2018-06-07T00:00:00"/>
    <s v="Transport Castro Bureau-DNEF pour la  rencontre des agents de faune  pour l'opération bébé chimpanzé  Foulamadina "/>
    <x v="0"/>
    <x v="4"/>
    <n v="30000"/>
    <s v="Castro"/>
    <x v="0"/>
    <s v="18/06/GALFPC1030R02"/>
    <s v="Oui"/>
    <n v="3.3333333333333335"/>
    <n v="9000"/>
  </r>
  <r>
    <d v="2018-06-07T00:00:00"/>
    <s v="Frais deplacement véhicule de la DNEF-Foulamadina pour l'opération du bébé chimpanzé"/>
    <x v="0"/>
    <x v="4"/>
    <n v="400000"/>
    <s v="Castro"/>
    <x v="0"/>
    <s v="18/06/GALFPC1030R01"/>
    <s v="Oui"/>
    <n v="44.444444444444443"/>
    <n v="9000"/>
  </r>
  <r>
    <d v="2018-06-07T00:00:00"/>
    <s v="Frais de phocopie et reliure du  code de faune du cas bébé  chimpanzé Foulamadina"/>
    <x v="4"/>
    <x v="1"/>
    <n v="40000"/>
    <s v="Chérif"/>
    <x v="0"/>
    <s v="18/06/GALFPC1031"/>
    <s v="Oui"/>
    <n v="4.4444444444444446"/>
    <n v="9000"/>
  </r>
  <r>
    <d v="2018-06-07T00:00:00"/>
    <s v="Transport bureau-centre emetteur pour phocopie et reliure du  code de faune du cas bébé  chimpanzé Foulamadina"/>
    <x v="0"/>
    <x v="4"/>
    <n v="10000"/>
    <s v="Chérif"/>
    <x v="0"/>
    <s v="18/06/GALFPC1032"/>
    <s v="Oui"/>
    <n v="1.1111111111111112"/>
    <n v="9000"/>
  </r>
  <r>
    <d v="2018-06-07T00:00:00"/>
    <s v="Transport bureau-Tannerie-port de bonfi pour enquête"/>
    <x v="0"/>
    <x v="0"/>
    <n v="26000"/>
    <s v="E19"/>
    <x v="0"/>
    <s v="18/06/GALFPC1026"/>
    <s v="Oui"/>
    <n v="2.8888888888888888"/>
    <n v="9000"/>
  </r>
  <r>
    <d v="2018-06-07T00:00:00"/>
    <s v="Transport Maison-Bureau AR"/>
    <x v="0"/>
    <x v="0"/>
    <n v="15000"/>
    <s v="E37"/>
    <x v="0"/>
    <s v="18/06/GALFPC987"/>
    <s v="Oui"/>
    <n v="1.6666666666666667"/>
    <n v="9000"/>
  </r>
  <r>
    <d v="2018-06-07T00:00:00"/>
    <s v="Transport de E37,E39 et l'agent du Bureau-Foulamadina AR"/>
    <x v="0"/>
    <x v="0"/>
    <n v="200000"/>
    <s v="E37"/>
    <x v="0"/>
    <s v="18/06/GALFPC1029"/>
    <s v="Oui"/>
    <n v="22.222222222222221"/>
    <n v="9000"/>
  </r>
  <r>
    <d v="2018-06-07T00:00:00"/>
    <s v="Transport Kaporo marché-port pour enquête"/>
    <x v="0"/>
    <x v="0"/>
    <n v="13000"/>
    <s v="E39"/>
    <x v="0"/>
    <s v="18/06/GALFPC1028"/>
    <s v="Oui"/>
    <n v="1.4444444444444444"/>
    <n v="9000"/>
  </r>
  <r>
    <d v="2018-06-07T00:00:00"/>
    <s v="Transport bureai-marché Sonfonia-Entag pour enquête"/>
    <x v="0"/>
    <x v="0"/>
    <n v="22000"/>
    <s v="E40"/>
    <x v="0"/>
    <s v="18/06/GALFPC1027"/>
    <s v="Oui"/>
    <n v="2.4444444444444446"/>
    <n v="9000"/>
  </r>
  <r>
    <d v="2018-06-07T00:00:00"/>
    <s v="Frais taxi moto bureau-Kagbelen"/>
    <x v="0"/>
    <x v="1"/>
    <n v="50000"/>
    <s v="Moné"/>
    <x v="0"/>
    <s v="18/06/GALFPC1034"/>
    <s v="Oui"/>
    <n v="5.5555555555555554"/>
    <n v="9000"/>
  </r>
  <r>
    <d v="2018-06-07T00:00:00"/>
    <s v="Achat de nourriture pour le bébé chimpanzé Foulamadina"/>
    <x v="4"/>
    <x v="1"/>
    <n v="103000"/>
    <s v="Moné"/>
    <x v="0"/>
    <s v="18/06/GALFPC1036"/>
    <s v="Oui"/>
    <n v="11.444444444444445"/>
    <n v="9000"/>
  </r>
  <r>
    <d v="2018-06-07T00:00:00"/>
    <s v="Achat de(20) l gasoil pour véh perso Saidou pour son transport maison-bureau"/>
    <x v="0"/>
    <x v="3"/>
    <n v="160000"/>
    <s v="Saïdou"/>
    <x v="0"/>
    <s v="18/06/GALFPC1035"/>
    <s v="Oui"/>
    <n v="17.777777777777779"/>
    <n v="9000"/>
  </r>
  <r>
    <d v="2018-06-07T00:00:00"/>
    <s v="Taxi maison-bureau"/>
    <x v="0"/>
    <x v="4"/>
    <n v="16000"/>
    <s v="Sessou"/>
    <x v="0"/>
    <s v="GALFR40"/>
    <s v="Oui"/>
    <n v="1.7777777777777777"/>
    <n v="9000"/>
  </r>
  <r>
    <d v="2018-06-07T00:00:00"/>
    <s v="Achat de nourriture du chimpanzé bébé  Foulamadina"/>
    <x v="4"/>
    <x v="1"/>
    <n v="100000"/>
    <s v="Sessou"/>
    <x v="0"/>
    <s v="18/06/GALFPC1033R01"/>
    <s v="Oui"/>
    <n v="11.111111111111111"/>
    <n v="9000"/>
  </r>
  <r>
    <d v="2018-06-07T00:00:00"/>
    <s v="Paiement bonus operation pour A/C Mamadou Diallo"/>
    <x v="9"/>
    <x v="6"/>
    <n v="250000"/>
    <s v="Sessou"/>
    <x v="0"/>
    <s v="18/06/GALFPC1033R02"/>
    <s v="Oui"/>
    <n v="27.777777777777779"/>
    <n v="9000"/>
  </r>
  <r>
    <d v="2018-06-07T00:00:00"/>
    <s v="Paiement bonus operation pour A/C Cissé lancinet"/>
    <x v="9"/>
    <x v="6"/>
    <n v="250000"/>
    <s v="Sessou"/>
    <x v="0"/>
    <s v="18/06/GALFPC1033R03"/>
    <s v="Oui"/>
    <n v="27.777777777777779"/>
    <n v="9000"/>
  </r>
  <r>
    <d v="2018-06-07T00:00:00"/>
    <s v="Paiement bonus opération pour A/C Diarra Moussa"/>
    <x v="9"/>
    <x v="6"/>
    <n v="250000"/>
    <s v="Sessou"/>
    <x v="0"/>
    <s v="18/06/GALFPC1033R04"/>
    <s v="Oui"/>
    <n v="27.777777777777779"/>
    <n v="9000"/>
  </r>
  <r>
    <d v="2018-06-07T00:00:00"/>
    <s v="Paiement bonus opération pour A/C souleymane Condé"/>
    <x v="9"/>
    <x v="6"/>
    <n v="250000"/>
    <s v="Sessou"/>
    <x v="0"/>
    <s v="18/06/GALFPC1033R05"/>
    <s v="Oui"/>
    <n v="27.777777777777779"/>
    <n v="9000"/>
  </r>
  <r>
    <d v="2018-06-07T00:00:00"/>
    <s v="Paiement bonus opération pour A/C Traoré Lansana"/>
    <x v="9"/>
    <x v="6"/>
    <n v="250000"/>
    <s v="Sessou"/>
    <x v="0"/>
    <s v="18/06/GALFPC1033R06"/>
    <s v="Oui"/>
    <n v="27.777777777777779"/>
    <n v="9000"/>
  </r>
  <r>
    <d v="2018-06-07T00:00:00"/>
    <s v="Paiement bonus opération pour C/C Emile Sory Diawara"/>
    <x v="9"/>
    <x v="6"/>
    <n v="300000"/>
    <s v="Sessou"/>
    <x v="0"/>
    <s v="18/06/GALFPC1033R07"/>
    <s v="Oui"/>
    <n v="33.333333333333336"/>
    <n v="9000"/>
  </r>
  <r>
    <d v="2018-06-07T00:00:00"/>
    <s v="Food allowence sessou (1) opération bébé chimpanzé Foulamadina"/>
    <x v="1"/>
    <x v="6"/>
    <n v="50000"/>
    <s v="Sessou"/>
    <x v="0"/>
    <s v="18/06/GALFPC1033R08"/>
    <s v="Oui"/>
    <n v="5.5555555555555554"/>
    <n v="9000"/>
  </r>
  <r>
    <d v="2018-06-07T00:00:00"/>
    <s v="Food allowence CHERIF (1) jour opération bébé chimpanzé Foulamadina"/>
    <x v="1"/>
    <x v="6"/>
    <n v="50000"/>
    <s v="Sessou"/>
    <x v="0"/>
    <s v="18/06/GALFPC1033R09"/>
    <s v="Oui"/>
    <n v="5.5555555555555554"/>
    <n v="9000"/>
  </r>
  <r>
    <d v="2018-06-07T00:00:00"/>
    <s v="Food allowence Castro (1) jour opération bébé chimpanzé Foulamadina"/>
    <x v="1"/>
    <x v="6"/>
    <n v="50000"/>
    <s v="Sessou"/>
    <x v="0"/>
    <s v="18/06/GALFPC1033R10"/>
    <s v="Oui"/>
    <n v="5.5555555555555554"/>
    <n v="9000"/>
  </r>
  <r>
    <d v="2018-06-07T00:00:00"/>
    <s v="Food allowence Baldé  (1) jour opération bébé chimpanzé Foulamadina"/>
    <x v="1"/>
    <x v="6"/>
    <n v="50000"/>
    <s v="Sessou"/>
    <x v="0"/>
    <s v="18/06/GALFPC1033R"/>
    <s v="Oui"/>
    <n v="5.5555555555555554"/>
    <n v="9000"/>
  </r>
  <r>
    <d v="2018-06-07T00:00:00"/>
    <s v="Frais transport Castro  pour transport Eaux et Forets -cimenterie"/>
    <x v="0"/>
    <x v="4"/>
    <n v="70000"/>
    <s v="Sessou"/>
    <x v="0"/>
    <s v="18/06/GALFPC1033R12"/>
    <s v="Oui"/>
    <n v="7.7777777777777777"/>
    <n v="9000"/>
  </r>
  <r>
    <d v="2018-06-07T00:00:00"/>
    <s v="Achat nourriture pour détenu cas chimpanzé foulamadina"/>
    <x v="10"/>
    <x v="6"/>
    <n v="25000"/>
    <s v="Sessou"/>
    <x v="0"/>
    <s v="18/06/GALFPC1033R13"/>
    <s v="Oui"/>
    <n v="2.7777777777777777"/>
    <n v="9000"/>
  </r>
  <r>
    <d v="2018-06-07T00:00:00"/>
    <s v="Frais transport  Eaux et forets-Ratoma A/R"/>
    <x v="0"/>
    <x v="4"/>
    <n v="60000"/>
    <s v="Sessou"/>
    <x v="0"/>
    <s v="18/06/GALFPC1033R14"/>
    <s v="Oui"/>
    <n v="6.666666666666667"/>
    <n v="9000"/>
  </r>
  <r>
    <d v="2018-06-07T00:00:00"/>
    <s v="Transport baldé  Eaux et forets-kipé A/R"/>
    <x v="0"/>
    <x v="4"/>
    <n v="60000"/>
    <s v="Sessou"/>
    <x v="0"/>
    <s v="18/06/GALFPC1033R15"/>
    <s v="Oui"/>
    <n v="6.666666666666667"/>
    <n v="9000"/>
  </r>
  <r>
    <d v="2018-06-07T00:00:00"/>
    <s v="Transport Chérif  Eaux et forets -koporo  "/>
    <x v="0"/>
    <x v="4"/>
    <n v="30000"/>
    <s v="Sessou"/>
    <x v="0"/>
    <s v="18/06/GALFPC1033R16"/>
    <s v="Oui"/>
    <n v="3.3333333333333335"/>
    <n v="9000"/>
  </r>
  <r>
    <d v="2018-06-07T00:00:00"/>
    <s v="Déplacement taxi moto maison pour coleah pour payer bonus média "/>
    <x v="0"/>
    <x v="5"/>
    <n v="30000"/>
    <s v="Tamba"/>
    <x v="0"/>
    <s v="18/06/GALFPC1075"/>
    <s v="Oui"/>
    <n v="3.3333333333333335"/>
    <n v="9000"/>
  </r>
  <r>
    <d v="2018-06-07T00:00:00"/>
    <s v="Paiement de bonus media au site www,ledeclic,info sur le cas conadmantion d'un haut gradé des conservateurs et 2 braconniers pour abattage de panthère à Dabola"/>
    <x v="9"/>
    <x v="5"/>
    <n v="100000"/>
    <s v="Tamba"/>
    <x v="0"/>
    <s v="18/06/GALFPC1022R01"/>
    <s v="Oui"/>
    <n v="11.111111111111111"/>
    <n v="9000"/>
  </r>
  <r>
    <d v="2018-06-07T00:00:00"/>
    <s v="Paiement de bonus media au site www,soleilfmguinee,net  sur le cas conadmantion d'un haut gradé des conservateurs et 2 braconniers pour abattage de panthère à Dabola"/>
    <x v="9"/>
    <x v="5"/>
    <n v="100000"/>
    <s v="Tamba"/>
    <x v="0"/>
    <s v="18/06/GALFPC1022R02"/>
    <s v="Oui"/>
    <n v="11.111111111111111"/>
    <n v="9000"/>
  </r>
  <r>
    <d v="2018-06-07T00:00:00"/>
    <s v="Paiement de bonus media au site www,visionguinee,info sur la condamnation d'un haut gradé des conservateurs de la nature et deux braconniers pour abattage de panthère à dabola"/>
    <x v="9"/>
    <x v="5"/>
    <n v="100000"/>
    <s v="Tamba"/>
    <x v="0"/>
    <s v="18/06/GALFPC1022R03"/>
    <s v="Oui"/>
    <n v="11.111111111111111"/>
    <n v="9000"/>
  </r>
  <r>
    <d v="2018-06-07T00:00:00"/>
    <s v="Paiement de bonus au site www,ledeclic,info sur l'arrestation à hamdallaye de deux présumés trafiquants de perroquets"/>
    <x v="9"/>
    <x v="5"/>
    <n v="100000"/>
    <s v="Tamba"/>
    <x v="0"/>
    <s v="18/06/GALFPC1022R04"/>
    <s v="Oui"/>
    <n v="11.111111111111111"/>
    <n v="9000"/>
  </r>
  <r>
    <d v="2018-06-07T00:00:00"/>
    <s v="Paiement de bonus au site www,visionguinee,info sur l'arrestation à hamdallaye de deux présumés trafiquants de perroquets"/>
    <x v="9"/>
    <x v="5"/>
    <n v="100000"/>
    <s v="Tamba"/>
    <x v="0"/>
    <s v="18/06/GALFPC1022R05"/>
    <s v="Oui"/>
    <n v="11.111111111111111"/>
    <n v="9000"/>
  </r>
  <r>
    <d v="2018-06-07T00:00:00"/>
    <s v="Paiement de bonus au site www,soleilfmguinee,net sur le cas arrestation à hamdallaye de deux personnes pour trafic de perroquets"/>
    <x v="9"/>
    <x v="5"/>
    <n v="100000"/>
    <s v="Tamba"/>
    <x v="0"/>
    <s v="18/06/GALFPC1022R06"/>
    <s v="Oui"/>
    <n v="11.111111111111111"/>
    <n v="9000"/>
  </r>
  <r>
    <d v="2018-06-07T00:00:00"/>
    <s v="Paiement de bonus au site www,ledeclic,info sur la condamnation d'un militaire au tpi de dixinn pour trafic de pelican"/>
    <x v="9"/>
    <x v="5"/>
    <n v="100000"/>
    <s v="Tamba"/>
    <x v="0"/>
    <s v="18/06/GALFPC1022R07"/>
    <s v="Oui"/>
    <n v="11.111111111111111"/>
    <n v="9000"/>
  </r>
  <r>
    <d v="2018-06-07T00:00:00"/>
    <s v="Paiement de bonus au site www,visionguinee,info sur la condamnation d'un militaire par le tpi de dixinn pour trafic de pelican"/>
    <x v="9"/>
    <x v="5"/>
    <n v="100000"/>
    <s v="Tamba"/>
    <x v="0"/>
    <s v="18/06/GALFPC1022R08"/>
    <s v="Oui"/>
    <n v="11.111111111111111"/>
    <n v="9000"/>
  </r>
  <r>
    <d v="2018-06-07T00:00:00"/>
    <s v="Paiement de bonus au site www,soleilfmguinee,net sur la condamnation d'un militaire par le tpi de dixinn pour trafic de pelican"/>
    <x v="9"/>
    <x v="5"/>
    <n v="100000"/>
    <s v="Tamba"/>
    <x v="0"/>
    <s v="18/06/GALFPC1022R09"/>
    <s v="Oui"/>
    <n v="11.111111111111111"/>
    <n v="9000"/>
  </r>
  <r>
    <d v="2018-06-07T00:00:00"/>
    <s v="Paiement de bonus à la radio global fm sur son reportage sur l'arrestation d'un militaire pris en flagrant délit de détention, circulation et commercialisation d'un pélican "/>
    <x v="9"/>
    <x v="1"/>
    <n v="100000"/>
    <s v="Tamba"/>
    <x v="0"/>
    <s v="18/06/GALFPC1022R10"/>
    <s v="Oui"/>
    <n v="11.111111111111111"/>
    <n v="9000"/>
  </r>
  <r>
    <d v="2018-06-07T00:00:00"/>
    <s v="Paiement de bonus à la radio global fm sur la participation de l'assistant juridique mamadou saliou baldé sur l'arrestation suivie de sa condamnation d'un militaire pour trafic de pelican "/>
    <x v="9"/>
    <x v="5"/>
    <n v="210000"/>
    <s v="Tamba"/>
    <x v="0"/>
    <s v="18/06/GALFPC1022R11"/>
    <s v="Oui"/>
    <n v="23.333333333333332"/>
    <n v="9000"/>
  </r>
  <r>
    <d v="2018-06-08T00:00:00"/>
    <s v="Transport bureau-Kipé pour enquête"/>
    <x v="0"/>
    <x v="0"/>
    <n v="10000"/>
    <s v="E19"/>
    <x v="0"/>
    <s v="18/06/GALFPC1042"/>
    <s v="Oui"/>
    <n v="1.1111111111111112"/>
    <n v="9000"/>
  </r>
  <r>
    <d v="2018-06-08T00:00:00"/>
    <s v="Trust building  E19 pour enquête"/>
    <x v="2"/>
    <x v="0"/>
    <n v="40000"/>
    <s v="E19"/>
    <x v="0"/>
    <s v="18/06/GALFPC1043"/>
    <s v="Oui"/>
    <n v="4.4444444444444446"/>
    <n v="9000"/>
  </r>
  <r>
    <d v="2018-06-08T00:00:00"/>
    <s v="Transport bureau-Bambeto-Sonfonia pour enquête"/>
    <x v="0"/>
    <x v="0"/>
    <n v="23000"/>
    <s v="E20"/>
    <x v="0"/>
    <s v="18/06/GALFPC1040"/>
    <s v="Oui"/>
    <n v="2.5555555555555554"/>
    <n v="9000"/>
  </r>
  <r>
    <d v="2018-06-08T00:00:00"/>
    <s v="Trust building E20   pour enquête"/>
    <x v="2"/>
    <x v="0"/>
    <n v="50000"/>
    <s v="E20"/>
    <x v="0"/>
    <s v="18/06/GALFPC1041"/>
    <s v="Oui"/>
    <n v="5.5555555555555554"/>
    <n v="9000"/>
  </r>
  <r>
    <d v="2018-06-08T00:00:00"/>
    <s v="Transport Bureau-Kaloum (BPMG)  pour retrait"/>
    <x v="0"/>
    <x v="0"/>
    <n v="70000"/>
    <s v="E37"/>
    <x v="0"/>
    <s v="18/06/GALFPC1045"/>
    <s v="Oui"/>
    <n v="7.7777777777777777"/>
    <n v="9000"/>
  </r>
  <r>
    <d v="2018-06-08T00:00:00"/>
    <s v="Transport Maison-Bureau AR"/>
    <x v="0"/>
    <x v="0"/>
    <n v="15000"/>
    <s v="E37"/>
    <x v="0"/>
    <s v="18/06/GALFPC987"/>
    <s v="Oui"/>
    <n v="1.6666666666666667"/>
    <n v="9000"/>
  </r>
  <r>
    <d v="2018-06-08T00:00:00"/>
    <s v="Transport bureau-centre emetteur pour achat d'une bouteillz de gaz"/>
    <x v="0"/>
    <x v="0"/>
    <n v="10000"/>
    <s v="E37"/>
    <x v="0"/>
    <s v="18/06/GALFPC1046"/>
    <s v="Oui"/>
    <n v="1.1111111111111112"/>
    <n v="9000"/>
  </r>
  <r>
    <d v="2018-06-08T00:00:00"/>
    <s v="Facture  39 Thierno Boutique Kipé Achat d'une bouteille de gaz pour le bureau"/>
    <x v="4"/>
    <x v="1"/>
    <n v="250000"/>
    <s v="E37"/>
    <x v="0"/>
    <s v="18/06/GALFPC1048"/>
    <s v="Oui"/>
    <n v="27.777777777777779"/>
    <n v="9000"/>
  </r>
  <r>
    <d v="2018-06-08T00:00:00"/>
    <s v="Transport bureau-centre emetteur-Kaporo marché-Kaporo port pour enquête"/>
    <x v="0"/>
    <x v="0"/>
    <n v="16000"/>
    <s v="E39"/>
    <x v="0"/>
    <s v="18/06/GALFPC1038"/>
    <s v="Oui"/>
    <n v="1.7777777777777777"/>
    <n v="9000"/>
  </r>
  <r>
    <d v="2018-06-08T00:00:00"/>
    <s v="Trust building  E39 pour les enquêtes"/>
    <x v="2"/>
    <x v="0"/>
    <n v="50000"/>
    <s v="E39"/>
    <x v="0"/>
    <s v="18/06/GALFPC1039"/>
    <s v="Oui"/>
    <n v="5.5555555555555554"/>
    <n v="9000"/>
  </r>
  <r>
    <d v="2018-06-08T00:00:00"/>
    <s v="Paiement Thierno Ousmane Baldé pour les frais de deplacement pour la saisie du bébé chimpanzé à Foulamadina"/>
    <x v="7"/>
    <x v="1"/>
    <n v="400000"/>
    <s v="Moné"/>
    <x v="0"/>
    <s v="18/06/GALFPC1044"/>
    <s v="Oui"/>
    <n v="44.444444444444443"/>
    <n v="9000"/>
  </r>
  <r>
    <d v="2018-06-08T00:00:00"/>
    <s v="Facture 38 Thierno boutique Achat d'une beignoire pour les pérroquats"/>
    <x v="4"/>
    <x v="1"/>
    <n v="40000"/>
    <s v="Moné"/>
    <x v="0"/>
    <s v="18/06/GALFPC1047"/>
    <s v="Oui"/>
    <n v="4.4444444444444446"/>
    <n v="9000"/>
  </r>
  <r>
    <d v="2018-06-08T00:00:00"/>
    <s v="Transport thierno Ousmane Baldé pour achat d'une beignoire pour les perroquets"/>
    <x v="0"/>
    <x v="1"/>
    <n v="10000"/>
    <s v="Moné"/>
    <x v="0"/>
    <s v="18/06/GALFPC1049"/>
    <s v="Oui"/>
    <n v="1.1111111111111112"/>
    <n v="9000"/>
  </r>
  <r>
    <d v="2018-06-08T00:00:00"/>
    <s v="Facture 0068319 Hotimex Achat de (5) chronos, (1) paquet de bic, (1) paquet de bloc note A5, et (1) paquet de chemise cartonnées"/>
    <x v="4"/>
    <x v="1"/>
    <n v="145000"/>
    <s v="Moné"/>
    <x v="0"/>
    <s v="18/06/GALFPC1051"/>
    <s v="Oui"/>
    <n v="16.111111111111111"/>
    <n v="9000"/>
  </r>
  <r>
    <d v="2018-06-08T00:00:00"/>
    <s v="Facture 08061801 Daye Voyage achta de billet d'avion Dakar-Conakry A/R poir Charlotte"/>
    <x v="11"/>
    <x v="3"/>
    <n v="3500000"/>
    <s v="Saïdou"/>
    <x v="0"/>
    <s v="18/06/GALFPC1050"/>
    <s v="Oui"/>
    <n v="388.88888888888891"/>
    <n v="9000"/>
  </r>
  <r>
    <d v="2018-06-08T00:00:00"/>
    <s v="Transport Eaux et forets -Dixinn achat nourriture pour détenu cas chimpanzé "/>
    <x v="0"/>
    <x v="4"/>
    <n v="10000"/>
    <s v="Sessou"/>
    <x v="0"/>
    <s v="18/06/GALFPC1033R18"/>
    <s v="Oui"/>
    <n v="1.1111111111111112"/>
    <n v="9000"/>
  </r>
  <r>
    <d v="2018-06-08T00:00:00"/>
    <s v="Achat nourriture pour le détenu cas chimpanzé foulamadina"/>
    <x v="10"/>
    <x v="6"/>
    <n v="30000"/>
    <s v="Sessou"/>
    <x v="0"/>
    <s v="18/06/GALFPC1033R19"/>
    <s v="Oui"/>
    <n v="3.3333333333333335"/>
    <n v="9000"/>
  </r>
  <r>
    <d v="2018-06-08T00:00:00"/>
    <s v="Frais impression soit transmis et cloture de transmission "/>
    <x v="4"/>
    <x v="1"/>
    <n v="20000"/>
    <s v="Sessou"/>
    <x v="0"/>
    <s v="18/06/GALFPC1033R20"/>
    <s v="Oui"/>
    <n v="2.2222222222222223"/>
    <n v="9000"/>
  </r>
  <r>
    <d v="2018-06-08T00:00:00"/>
    <s v="Frais photocophie document juridique cas bébé chimpanzé Foulamadina"/>
    <x v="4"/>
    <x v="1"/>
    <n v="15000"/>
    <s v="Sessou"/>
    <x v="0"/>
    <s v="18/06/GALFPC1033R21"/>
    <s v="Oui"/>
    <n v="1.6666666666666667"/>
    <n v="9000"/>
  </r>
  <r>
    <d v="2018-06-08T00:00:00"/>
    <s v="Frais transport Eaux et forets -ratoma suivi du cas chimpanzé"/>
    <x v="0"/>
    <x v="4"/>
    <n v="30000"/>
    <s v="Sessou"/>
    <x v="0"/>
    <s v="18/06/GALFPC1033R22"/>
    <s v="Oui"/>
    <n v="3.3333333333333335"/>
    <n v="9000"/>
  </r>
  <r>
    <d v="2018-06-08T00:00:00"/>
    <s v="Transport Baldé pour  Eaux te forets -kipé "/>
    <x v="0"/>
    <x v="4"/>
    <n v="30000"/>
    <s v="Sessou"/>
    <x v="0"/>
    <s v="18/06/GALFPC1033R23"/>
    <s v="Oui"/>
    <n v="3.3333333333333335"/>
    <n v="9000"/>
  </r>
  <r>
    <d v="2018-06-08T00:00:00"/>
    <s v="Transport  Baldé  Bureau -Eaux et forets du 07/06/2018 pour suivi Audition detenu du cas bébé chimpanzé "/>
    <x v="0"/>
    <x v="4"/>
    <n v="30000"/>
    <s v="Sessou"/>
    <x v="0"/>
    <s v="18/06/GALFPC1033R24"/>
    <s v="Oui"/>
    <n v="3.3333333333333335"/>
    <n v="9000"/>
  </r>
  <r>
    <d v="2018-06-08T00:00:00"/>
    <s v="Achat carburant pour le deferrement du trafiquant blaise "/>
    <x v="0"/>
    <x v="6"/>
    <n v="80000"/>
    <s v="Sessou"/>
    <x v="0"/>
    <s v="18/06/GALFPC1033R10"/>
    <s v="Oui"/>
    <n v="8.8888888888888893"/>
    <n v="9000"/>
  </r>
  <r>
    <d v="2018-06-09T00:00:00"/>
    <s v="Paiement Bonus Baldé pour l'opération bébé chimpanzé Foulamadina"/>
    <x v="9"/>
    <x v="4"/>
    <n v="250000"/>
    <s v="Baldé"/>
    <x v="0"/>
    <s v="18/06/GALFPC1056"/>
    <s v="Oui"/>
    <n v="27.777777777777779"/>
    <n v="9000"/>
  </r>
  <r>
    <d v="2018-06-09T00:00:00"/>
    <s v="Achat de poisson frais pour le pélican"/>
    <x v="4"/>
    <x v="1"/>
    <n v="20000"/>
    <s v="Baldé"/>
    <x v="0"/>
    <s v="18/06/GALFPC1057"/>
    <s v="Oui"/>
    <n v="2.2222222222222223"/>
    <n v="9000"/>
  </r>
  <r>
    <d v="2018-06-09T00:00:00"/>
    <s v="Transport maison-marché pour du poisson pour le pélican"/>
    <x v="0"/>
    <x v="4"/>
    <n v="10000"/>
    <s v="Baldé"/>
    <x v="0"/>
    <s v="18/06/GALFPC1058"/>
    <s v="Oui"/>
    <n v="1.1111111111111112"/>
    <n v="9000"/>
  </r>
  <r>
    <d v="2018-06-09T00:00:00"/>
    <s v="Frais taxi moto bureau-centre ville (BPMG) pour dépôt de chèque du Me Sovogui"/>
    <x v="0"/>
    <x v="4"/>
    <n v="70000"/>
    <s v="Castro"/>
    <x v="0"/>
    <s v="18/06/GALFPC1059"/>
    <s v="Oui"/>
    <n v="7.7777777777777777"/>
    <n v="9000"/>
  </r>
  <r>
    <d v="2018-06-09T00:00:00"/>
    <s v="Transport  bureau-Bambeto-Château-Matam pour enquête"/>
    <x v="0"/>
    <x v="0"/>
    <n v="15000"/>
    <s v="E19"/>
    <x v="0"/>
    <s v="18/06/GALFPC1060"/>
    <s v="Oui"/>
    <n v="1.6666666666666667"/>
    <n v="9000"/>
  </r>
  <r>
    <d v="2018-06-09T00:00:00"/>
    <s v="Paiement   Avance  les frais de relâche de l'Intendant Animalier pour la relâche du bébé chimpanzé  à Faranah  saisie à Foulamadina (Conakry) "/>
    <x v="7"/>
    <x v="1"/>
    <n v="850000"/>
    <s v="Moné"/>
    <x v="0"/>
    <s v="18/06/GALFPC1053"/>
    <s v="Oui"/>
    <n v="94.444444444444443"/>
    <n v="9000"/>
  </r>
  <r>
    <d v="2018-06-09T00:00:00"/>
    <s v="Transport maison-bureau Moné (1) jour pour la préparation de l'Audit 2017"/>
    <x v="0"/>
    <x v="1"/>
    <n v="30000"/>
    <s v="Moné"/>
    <x v="0"/>
    <s v="18/06/GALFPC1054"/>
    <s v="Oui"/>
    <n v="3.3333333333333335"/>
    <n v="9000"/>
  </r>
  <r>
    <d v="2018-06-09T00:00:00"/>
    <s v="Frais transport maison-centre ville-maison pour l'achat de billet d'avion Dakar-France pour Charlotte"/>
    <x v="0"/>
    <x v="3"/>
    <n v="60000"/>
    <s v="Saïdou"/>
    <x v="0"/>
    <s v="18/06/GALFPC1055"/>
    <s v="Oui"/>
    <n v="6.666666666666667"/>
    <n v="9000"/>
  </r>
  <r>
    <d v="2018-06-09T00:00:00"/>
    <s v="Reçu de caisse 007497 Daye Voyage Achat de billet d'avion Dakar-France-Dakar  pour Charlotte pour evacuation sanitaire"/>
    <x v="11"/>
    <x v="3"/>
    <n v="11213000"/>
    <s v="Saïdou"/>
    <x v="0"/>
    <s v="18/06/GALFPC1062"/>
    <s v="Oui"/>
    <n v="1245.8888888888889"/>
    <n v="9000"/>
  </r>
  <r>
    <d v="2018-06-09T00:00:00"/>
    <s v="Taxi moto Enta-Eaux et forets pour audition de Pamela cas chimpanzé foulamadina"/>
    <x v="0"/>
    <x v="6"/>
    <n v="50000"/>
    <s v="Sessou"/>
    <x v="0"/>
    <s v="18/06/GALFPC1033R25"/>
    <s v="Oui"/>
    <n v="5.5555555555555554"/>
    <n v="9000"/>
  </r>
  <r>
    <d v="2018-06-09T00:00:00"/>
    <s v="Transport C/C Emile Sory DAIWARA  maison-Eaux et forets  pour l'audition de Pamela cas chimpanzé foulamadina"/>
    <x v="0"/>
    <x v="6"/>
    <n v="60000"/>
    <s v="Sessou"/>
    <x v="0"/>
    <s v="18/06/GALFPC1033R26"/>
    <s v="Oui"/>
    <n v="6.666666666666667"/>
    <n v="9000"/>
  </r>
  <r>
    <d v="2018-06-09T00:00:00"/>
    <s v="Transport Baldé  bureau -Eaux et Forets A/R pour l'audition detenu cas bébé chimpanzé"/>
    <x v="0"/>
    <x v="4"/>
    <n v="60000"/>
    <s v="Sessou"/>
    <x v="0"/>
    <s v="18/06/GALFPC1033R27"/>
    <s v="Oui"/>
    <n v="6.666666666666667"/>
    <n v="9000"/>
  </r>
  <r>
    <d v="2018-06-09T00:00:00"/>
    <s v="Frais Taxi moto Eaux et Forets maison -suivi du cas chimapanzé "/>
    <x v="0"/>
    <x v="4"/>
    <n v="30000"/>
    <s v="Sessou"/>
    <x v="0"/>
    <s v="18/06/GALFPC1033R28"/>
    <s v="Oui"/>
    <n v="3.3333333333333335"/>
    <n v="9000"/>
  </r>
  <r>
    <d v="2018-06-09T00:00:00"/>
    <s v="Paiement Bonus Sessou pour opération cas chimpanzé foulamadina"/>
    <x v="9"/>
    <x v="6"/>
    <n v="250000"/>
    <s v="Sessou"/>
    <x v="0"/>
    <s v="18/06/GALFPC1033R29"/>
    <s v="Oui"/>
    <n v="27.777777777777779"/>
    <n v="9000"/>
  </r>
  <r>
    <d v="2018-06-10T00:00:00"/>
    <s v="Paiement Food allowance (2) jours agent de faune pour la relâche du bébé chimpanzé à Faranah"/>
    <x v="1"/>
    <x v="1"/>
    <n v="160000"/>
    <s v="Moné"/>
    <x v="0"/>
    <s v="18/06/GALFPC1052R01"/>
    <s v="Oui"/>
    <n v="17.777777777777779"/>
    <n v="9000"/>
  </r>
  <r>
    <d v="2018-06-10T00:00:00"/>
    <s v="Achat de (10) sachets cerélac pour le chimpanzé de Foulamadina pour  sa relâche à Faranah"/>
    <x v="1"/>
    <x v="1"/>
    <n v="35000"/>
    <s v="Moné"/>
    <x v="0"/>
    <s v="18/06/GALFPC1052R02"/>
    <s v="Oui"/>
    <n v="3.8888888888888888"/>
    <n v="9000"/>
  </r>
  <r>
    <d v="2018-06-10T00:00:00"/>
    <s v="Achat de (32) l de gasoil pour le véhicule de location pour la relâche du bébé chimpanzé à Faranah"/>
    <x v="0"/>
    <x v="1"/>
    <n v="256000"/>
    <s v="Moné"/>
    <x v="0"/>
    <s v="18/06/GALFPC1052R40"/>
    <s v="Oui"/>
    <n v="28.444444444444443"/>
    <n v="9000"/>
  </r>
  <r>
    <d v="2018-06-11T00:00:00"/>
    <s v="Achat de poisson frais pour le pélican"/>
    <x v="4"/>
    <x v="1"/>
    <n v="20000"/>
    <s v="Baldé"/>
    <x v="0"/>
    <s v="18/06/GALFPC1084"/>
    <s v="Oui"/>
    <n v="2.2222222222222223"/>
    <n v="9000"/>
  </r>
  <r>
    <d v="2018-06-11T00:00:00"/>
    <s v="Transport maison-marché pour du poisson pour le pélican"/>
    <x v="0"/>
    <x v="4"/>
    <n v="10000"/>
    <s v="Baldé"/>
    <x v="0"/>
    <s v="18/06/GALFPC1085"/>
    <s v="Oui"/>
    <n v="1.1111111111111112"/>
    <n v="9000"/>
  </r>
  <r>
    <d v="2018-06-11T00:00:00"/>
    <s v="Paiement Bonus  Castro  pour l'opération bébé chimpanzé Foulamadina"/>
    <x v="9"/>
    <x v="4"/>
    <n v="250000"/>
    <s v="Castro"/>
    <x v="0"/>
    <s v="18/06/GALFPC1074"/>
    <s v="Oui"/>
    <n v="27.777777777777779"/>
    <n v="9000"/>
  </r>
  <r>
    <d v="2018-06-11T00:00:00"/>
    <s v="Frais de fonctionnement Castro  pour la semaine"/>
    <x v="0"/>
    <x v="4"/>
    <n v="150000"/>
    <s v="Castro"/>
    <x v="0"/>
    <s v="18/06/GALFPC1077"/>
    <s v="Oui"/>
    <n v="16.666666666666668"/>
    <n v="9000"/>
  </r>
  <r>
    <d v="2018-06-11T00:00:00"/>
    <s v="Frais taxi moto bureau-Kaloum pour suivi juridique"/>
    <x v="0"/>
    <x v="4"/>
    <n v="70000"/>
    <s v="Chérif"/>
    <x v="0"/>
    <s v="18/06/GALFPC1066"/>
    <s v="Oui"/>
    <n v="7.7777777777777777"/>
    <n v="9000"/>
  </r>
  <r>
    <d v="2018-06-11T00:00:00"/>
    <s v="Paiement Bonus  Chérif  pour l'opération bébé chimpanzé Foulamadina"/>
    <x v="9"/>
    <x v="4"/>
    <n v="250000"/>
    <s v="Chérif"/>
    <x v="0"/>
    <s v="18/06/GALFPC1073"/>
    <s v="Oui"/>
    <n v="27.777777777777779"/>
    <n v="9000"/>
  </r>
  <r>
    <d v="2018-06-11T00:00:00"/>
    <s v="Frais de fonctionnement Chérif  pour la semaine"/>
    <x v="0"/>
    <x v="4"/>
    <n v="50000"/>
    <s v="Chérif"/>
    <x v="0"/>
    <s v="18/06/GALFPC1081"/>
    <s v="Oui"/>
    <n v="5.5555555555555554"/>
    <n v="9000"/>
  </r>
  <r>
    <d v="2018-06-11T00:00:00"/>
    <s v="Frais de fonctionnement E19  pour la semaine"/>
    <x v="0"/>
    <x v="0"/>
    <n v="85000"/>
    <s v="E19"/>
    <x v="0"/>
    <s v="18/06/GALFPC1064"/>
    <s v="Oui"/>
    <n v="9.4444444444444446"/>
    <n v="9000"/>
  </r>
  <r>
    <d v="2018-06-11T00:00:00"/>
    <s v="Transport bureau-Bonfi marché et port pour enquête"/>
    <x v="0"/>
    <x v="0"/>
    <n v="22000"/>
    <s v="E20"/>
    <x v="0"/>
    <s v="18/06/GALFPC1067"/>
    <s v="Oui"/>
    <n v="2.4444444444444446"/>
    <n v="9000"/>
  </r>
  <r>
    <d v="2018-06-11T00:00:00"/>
    <s v="Frais de fonctionnement E20  pour la semaine"/>
    <x v="0"/>
    <x v="0"/>
    <n v="115000"/>
    <s v="E20"/>
    <x v="0"/>
    <s v="18/06/GALFPC1080"/>
    <s v="Oui"/>
    <n v="12.777777777777779"/>
    <n v="9000"/>
  </r>
  <r>
    <d v="2018-06-11T00:00:00"/>
    <s v="Transport Maison-Bureau AR"/>
    <x v="0"/>
    <x v="0"/>
    <n v="15000"/>
    <s v="E37"/>
    <x v="0"/>
    <s v="18/06/GALFPC1070"/>
    <s v="Oui"/>
    <n v="1.6666666666666667"/>
    <n v="9000"/>
  </r>
  <r>
    <d v="2018-06-11T00:00:00"/>
    <s v="Paiement Bonus  E37 pour l'opération bébé chimpanzé Foulamadina"/>
    <x v="9"/>
    <x v="0"/>
    <n v="250000"/>
    <s v="E37"/>
    <x v="0"/>
    <s v="18/06/GALFPC1071"/>
    <s v="Oui"/>
    <n v="27.777777777777779"/>
    <n v="9000"/>
  </r>
  <r>
    <d v="2018-06-11T00:00:00"/>
    <s v="Transport bureau-Taouyah marché-Belle vue-Kenien pour enquête pour enquête"/>
    <x v="0"/>
    <x v="0"/>
    <n v="25000"/>
    <s v="E39"/>
    <x v="0"/>
    <s v="18/06/GALFPC1068"/>
    <s v="Oui"/>
    <n v="2.7777777777777777"/>
    <n v="9000"/>
  </r>
  <r>
    <d v="2018-06-11T00:00:00"/>
    <s v="Paiement Bonus  E39 pour l'opération bébé chimpanzé Foulamadina"/>
    <x v="9"/>
    <x v="0"/>
    <n v="250000"/>
    <s v="E39"/>
    <x v="0"/>
    <s v="18/06/GALFPC1072"/>
    <s v="Oui"/>
    <n v="27.777777777777779"/>
    <n v="9000"/>
  </r>
  <r>
    <d v="2018-06-11T00:00:00"/>
    <s v="Frais de fonctionnement E39  pour la semaine"/>
    <x v="0"/>
    <x v="0"/>
    <n v="85000"/>
    <s v="E39"/>
    <x v="0"/>
    <s v="18/06/GALFPC1079"/>
    <s v="Oui"/>
    <n v="9.4444444444444446"/>
    <n v="9000"/>
  </r>
  <r>
    <d v="2018-06-11T00:00:00"/>
    <s v="Transport bureau-Camayenne-Coléah-Kenien-Boussoura pour enquête"/>
    <x v="0"/>
    <x v="0"/>
    <n v="30000"/>
    <s v="E40"/>
    <x v="0"/>
    <s v="18/06/GALFPC1069"/>
    <s v="Oui"/>
    <n v="3.3333333333333335"/>
    <n v="9000"/>
  </r>
  <r>
    <d v="2018-06-11T00:00:00"/>
    <s v="Frais de fonctionnement E40  pour la semaine"/>
    <x v="0"/>
    <x v="0"/>
    <n v="75000"/>
    <s v="E40"/>
    <x v="0"/>
    <s v="18/06/GALFPC1078"/>
    <s v="Oui"/>
    <n v="8.3333333333333339"/>
    <n v="9000"/>
  </r>
  <r>
    <d v="2018-06-11T00:00:00"/>
    <s v="Achat de (80) l de gasoil pour le véhicule de location pour la relâche du bébé chimpanzé à Faranah"/>
    <x v="0"/>
    <x v="1"/>
    <n v="400000"/>
    <s v="Moné"/>
    <x v="0"/>
    <s v="18/06/GALFPC1052"/>
    <s v="Oui"/>
    <n v="44.444444444444443"/>
    <n v="9000"/>
  </r>
  <r>
    <d v="2018-06-11T00:00:00"/>
    <s v="Frais maind'œuvre Thierno Ousmane Baldé du soigneur de chimpanzé pour le 08 et 09/2018"/>
    <x v="7"/>
    <x v="1"/>
    <n v="400000"/>
    <s v="Moné"/>
    <x v="0"/>
    <s v="18/06/GALFPC1063"/>
    <s v="Oui"/>
    <n v="42.557718906266622"/>
    <n v="9000"/>
  </r>
  <r>
    <d v="2018-06-11T00:00:00"/>
    <s v="Achat de poisson frais pour le pélican"/>
    <x v="4"/>
    <x v="1"/>
    <n v="26000"/>
    <s v="Moné"/>
    <x v="0"/>
    <s v="18/06/GALFPC1065"/>
    <s v="Oui"/>
    <n v="2.7662517289073305"/>
    <n v="9000"/>
  </r>
  <r>
    <d v="2018-06-11T00:00:00"/>
    <s v="Frais de fonctionnement  Moné pour la semaine"/>
    <x v="0"/>
    <x v="1"/>
    <n v="150000"/>
    <s v="Moné"/>
    <x v="0"/>
    <s v="18/06/GALFPC1076"/>
    <s v="Oui"/>
    <n v="16.666666666666668"/>
    <n v="9000"/>
  </r>
  <r>
    <d v="2018-06-11T00:00:00"/>
    <s v="Achat de (20)l d'essence pour véh. Pers. Saidou pour son transport maison-bureau"/>
    <x v="0"/>
    <x v="3"/>
    <n v="160000"/>
    <s v="Saïdou"/>
    <x v="0"/>
    <s v="18/06/GALFPC1082"/>
    <s v="Oui"/>
    <n v="17.777777777777779"/>
    <n v="9000"/>
  </r>
  <r>
    <d v="2018-06-11T00:00:00"/>
    <s v="Transport bureau-maison du 09/06/2018 pour retour bureau-maison"/>
    <x v="0"/>
    <x v="3"/>
    <n v="60000"/>
    <s v="Saïdou"/>
    <x v="0"/>
    <s v="18/06/GALFPC1083"/>
    <s v="Oui"/>
    <n v="6.666666666666667"/>
    <n v="9000"/>
  </r>
  <r>
    <d v="2018-06-11T00:00:00"/>
    <s v="Frais taxi moto bureau-Eaux et Forets pour le suivi du cas chimpanzé"/>
    <x v="0"/>
    <x v="4"/>
    <n v="60000"/>
    <s v="Sessou"/>
    <x v="0"/>
    <s v="18/06/GALFPC1033R30"/>
    <s v="Oui"/>
    <n v="6.666666666666667"/>
    <n v="9000"/>
  </r>
  <r>
    <d v="2018-06-11T00:00:00"/>
    <s v="Transport Cherif pour transport bureau -Eaux et forets -agent judiciare pour depot de la lettre de constitution cas chimpanzé "/>
    <x v="0"/>
    <x v="4"/>
    <n v="70000"/>
    <s v="Sessou"/>
    <x v="0"/>
    <s v="18/06/GALFPC1033R32"/>
    <s v="Oui"/>
    <n v="7.7777777777777777"/>
    <n v="9000"/>
  </r>
  <r>
    <d v="2018-06-11T00:00:00"/>
    <s v="Complement transport Chérif pour complement transport Eaux forets-maison"/>
    <x v="0"/>
    <x v="4"/>
    <n v="10000"/>
    <s v="Sessou"/>
    <x v="0"/>
    <s v="18/06/GALFPC1033R33"/>
    <s v="Oui"/>
    <n v="1.1111111111111112"/>
    <n v="9000"/>
  </r>
  <r>
    <d v="2018-06-11T00:00:00"/>
    <s v="Taxi maison-bureau ( aller retour)"/>
    <x v="0"/>
    <x v="5"/>
    <n v="10000"/>
    <s v="Tamba"/>
    <x v="0"/>
    <s v="18/06/GALFPC1075"/>
    <s v="Oui"/>
    <n v="1.1111111111111112"/>
    <n v="9000"/>
  </r>
  <r>
    <d v="2018-06-11T00:00:00"/>
    <s v="Chèque 01455143 Paiement Honoraire 25% Avocat (Réf 3435/104, 3441/105) Cas pélican et bébé chimpanzé Foulamadina"/>
    <x v="12"/>
    <x v="4"/>
    <n v="3500000"/>
    <s v="BPMG GNF"/>
    <x v="0"/>
    <s v="18/06/GALFPB72"/>
    <s v="Oui"/>
    <n v="388.88888888888891"/>
    <n v="9000"/>
  </r>
  <r>
    <d v="2018-06-11T00:00:00"/>
    <s v="Commission chèque guichet 5478297"/>
    <x v="13"/>
    <x v="1"/>
    <n v="22600"/>
    <s v="BPMG GNF"/>
    <x v="0"/>
    <s v="18/06/GALF"/>
    <s v="Oui"/>
    <n v="2.5111111111111111"/>
    <n v="9000"/>
  </r>
  <r>
    <d v="2018-06-12T00:00:00"/>
    <s v="Paiement Mamadou Diallo électricien pour la reparation du dijoincteur"/>
    <x v="7"/>
    <x v="1"/>
    <n v="30000"/>
    <s v="Moné"/>
    <x v="0"/>
    <s v="18/06/GALFPC1086"/>
    <s v="Oui"/>
    <n v="3.3333333333333335"/>
    <n v="9000"/>
  </r>
  <r>
    <d v="2018-06-12T00:00:00"/>
    <s v="Transport maison-bureau pour (1) jour"/>
    <x v="0"/>
    <x v="1"/>
    <n v="30000"/>
    <s v="Moné"/>
    <x v="0"/>
    <s v="18/06/GALFPC1087"/>
    <s v="Oui"/>
    <n v="3.3333333333333335"/>
    <n v="9000"/>
  </r>
  <r>
    <d v="2018-06-12T00:00:00"/>
    <s v="Taxi maison-bureau ( aller retour)"/>
    <x v="0"/>
    <x v="5"/>
    <n v="10000"/>
    <s v="Tamba"/>
    <x v="0"/>
    <s v="18/06/GALFPC1075"/>
    <s v="Oui"/>
    <n v="1.1111111111111112"/>
    <n v="9000"/>
  </r>
  <r>
    <d v="2018-06-13T00:00:00"/>
    <s v="Frais tansport bureau-Eaux et Forêts-Agent Judiciaire de l'etat pour cas bébé chimpanzé"/>
    <x v="0"/>
    <x v="4"/>
    <n v="80000"/>
    <s v="Chérif"/>
    <x v="0"/>
    <s v="18/06/GALFPC1095"/>
    <s v="Oui"/>
    <n v="8.8888888888888893"/>
    <n v="9000"/>
  </r>
  <r>
    <d v="2018-06-13T00:00:00"/>
    <s v="Transport bureau-Kaporo marché-Lambayi marché-Cobayah pour enquête"/>
    <x v="0"/>
    <x v="0"/>
    <n v="24000"/>
    <s v="E19"/>
    <x v="0"/>
    <s v="18/06/GALFPC1093"/>
    <s v="Oui"/>
    <n v="2.6666666666666665"/>
    <n v="9000"/>
  </r>
  <r>
    <d v="2018-06-13T00:00:00"/>
    <s v="Transport bureau-Bambeto-Cimenterie-marché Ansoumania pour enquête"/>
    <x v="0"/>
    <x v="0"/>
    <n v="23000"/>
    <s v="E20"/>
    <x v="0"/>
    <s v="18/06/GALFPC1091"/>
    <s v="Oui"/>
    <n v="2.5555555555555554"/>
    <n v="9000"/>
  </r>
  <r>
    <d v="2018-06-13T00:00:00"/>
    <s v="Transport Maison-Bureau AR"/>
    <x v="0"/>
    <x v="0"/>
    <n v="15000"/>
    <s v="E37"/>
    <x v="0"/>
    <s v="18/06/GALFPC1070"/>
    <s v="Oui"/>
    <n v="1.6666666666666667"/>
    <n v="9000"/>
  </r>
  <r>
    <d v="2018-06-13T00:00:00"/>
    <s v="Transport Bureau-Madina AR"/>
    <x v="0"/>
    <x v="0"/>
    <n v="50000"/>
    <s v="E37"/>
    <x v="0"/>
    <s v="18/06/GALFPC1096"/>
    <s v="Oui"/>
    <n v="5.5555555555555554"/>
    <n v="9000"/>
  </r>
  <r>
    <d v="2018-06-13T00:00:00"/>
    <s v="Transport bureau-Bambeto-Sonfonia-Entag pour enquête"/>
    <x v="0"/>
    <x v="0"/>
    <n v="19000"/>
    <s v="E39"/>
    <x v="0"/>
    <s v="18/06/GALFPC1090"/>
    <s v="Oui"/>
    <n v="2.1111111111111112"/>
    <n v="9000"/>
  </r>
  <r>
    <d v="2018-06-13T00:00:00"/>
    <s v="Transport bureau-Bambeto-Kagbelen-Km36-Lansanaya barrage pour enquête"/>
    <x v="0"/>
    <x v="0"/>
    <n v="29000"/>
    <s v="E40"/>
    <x v="0"/>
    <s v="18/06/GALFPC1089"/>
    <s v="Oui"/>
    <n v="3.2222222222222223"/>
    <n v="9000"/>
  </r>
  <r>
    <d v="2018-06-13T00:00:00"/>
    <s v="Transport maison-bureau A/R (8) jour de l'Intendant Animalier pour l'entretien du pélican et des (2)  pérroquets"/>
    <x v="0"/>
    <x v="1"/>
    <n v="144000"/>
    <s v="Moné"/>
    <x v="0"/>
    <s v="18/06/GALFPC1052R04"/>
    <s v="Oui"/>
    <n v="16"/>
    <n v="9000"/>
  </r>
  <r>
    <d v="2018-06-13T00:00:00"/>
    <s v="Achat de nourriture pour (8) jours pour le pélican"/>
    <x v="4"/>
    <x v="1"/>
    <n v="190000"/>
    <s v="Moné"/>
    <x v="0"/>
    <s v="18/06/GALFPC1052R07"/>
    <s v="Oui"/>
    <n v="21.111111111111111"/>
    <n v="9000"/>
  </r>
  <r>
    <d v="2018-06-13T00:00:00"/>
    <s v="Achat de nourriture pour (8) jours pour les pérroquets "/>
    <x v="4"/>
    <x v="1"/>
    <n v="70000"/>
    <s v="Moné"/>
    <x v="0"/>
    <s v="18/06/GALFPC1052R08"/>
    <s v="Oui"/>
    <n v="7.7777777777777777"/>
    <n v="9000"/>
  </r>
  <r>
    <d v="2018-06-13T00:00:00"/>
    <s v="Paiement Bonus Agent de faune pour la relâche du bébé chimpanzé Foulamadina à Faranah"/>
    <x v="9"/>
    <x v="1"/>
    <n v="300000"/>
    <s v="Moné"/>
    <x v="0"/>
    <s v="18/06/GALFPC1097"/>
    <s v="Oui"/>
    <n v="33.333333333333336"/>
    <n v="9000"/>
  </r>
  <r>
    <d v="2018-06-13T00:00:00"/>
    <s v="Paiement complement main d'œuvre mécanicien pour la reparation du véhicule de l'opération après l'accident entre Kouroussa-Faranah"/>
    <x v="7"/>
    <x v="1"/>
    <n v="156000"/>
    <s v="Moné"/>
    <x v="0"/>
    <s v="18/06/GALFPC1098"/>
    <s v="Oui"/>
    <n v="17.333333333333332"/>
    <n v="9000"/>
  </r>
  <r>
    <d v="2018-06-13T00:00:00"/>
    <s v="Achat de (30) l d'essence véh. Perso. Saïdou pour transport bureau-"/>
    <x v="0"/>
    <x v="3"/>
    <n v="240000"/>
    <s v="Saïdou"/>
    <x v="0"/>
    <s v="18/06/GALFPC1102"/>
    <s v="Oui"/>
    <n v="26.666666666666668"/>
    <n v="9000"/>
  </r>
  <r>
    <d v="2018-06-13T00:00:00"/>
    <s v="Taxi moto ratoma-Eaux et forets pour deferrement de Pamela cas chimpanzé"/>
    <x v="0"/>
    <x v="4"/>
    <n v="60000"/>
    <s v="Sessou"/>
    <x v="0"/>
    <s v="18/06/GALFPC1033R34"/>
    <s v="Oui"/>
    <n v="6.666666666666667"/>
    <n v="9000"/>
  </r>
  <r>
    <d v="2018-06-13T00:00:00"/>
    <s v="Frais photocophie pv ,soit transmis et cloture de transmission "/>
    <x v="4"/>
    <x v="1"/>
    <n v="29000"/>
    <s v="Sessou"/>
    <x v="0"/>
    <s v="18/06/GALFPC1033R35"/>
    <s v="Oui"/>
    <n v="3.2222222222222223"/>
    <n v="9000"/>
  </r>
  <r>
    <d v="2018-06-13T00:00:00"/>
    <s v="Frais taxi moto Eaux et Forets maison - dixinn pour photocophie  du P.V et soit transmis du cas chimapanzé "/>
    <x v="0"/>
    <x v="4"/>
    <n v="10000"/>
    <s v="Sessou"/>
    <x v="0"/>
    <s v="18/06/GALFPC1033R36"/>
    <s v="Oui"/>
    <n v="1.1111111111111112"/>
    <n v="9000"/>
  </r>
  <r>
    <d v="2018-06-13T00:00:00"/>
    <s v="Achat carburant pour le deferrement de Pamela cas chimpanzé foulamadina"/>
    <x v="0"/>
    <x v="6"/>
    <n v="80000"/>
    <s v="Sessou"/>
    <x v="0"/>
    <s v="18/06/GALFPC1033R48"/>
    <s v="Oui"/>
    <n v="8.8888888888888893"/>
    <n v="9000"/>
  </r>
  <r>
    <d v="2018-06-13T00:00:00"/>
    <s v="Paiement bonus  SESSOU pour  deferrement Pamela cas chimpanzé "/>
    <x v="9"/>
    <x v="4"/>
    <n v="300000"/>
    <s v="Sessou"/>
    <x v="0"/>
    <s v="18/06/GALFPC1033R37"/>
    <s v="Oui"/>
    <n v="33.333333333333336"/>
    <n v="9000"/>
  </r>
  <r>
    <d v="2018-06-13T00:00:00"/>
    <s v="Taxi maison-bureau ( aller retour)"/>
    <x v="0"/>
    <x v="5"/>
    <n v="10000"/>
    <s v="Tamba"/>
    <x v="0"/>
    <s v="18/06/GALFPC1075"/>
    <s v="Oui"/>
    <n v="1.1111111111111112"/>
    <n v="9000"/>
  </r>
  <r>
    <d v="2018-06-13T00:00:00"/>
    <s v="Déplacement taxi moto pour bureau belle vue aller retour pour interview avec la chaine de télévision Star 21 TV "/>
    <x v="0"/>
    <x v="5"/>
    <n v="60000"/>
    <s v="Tamba"/>
    <x v="0"/>
    <s v="18/06/GALFPC1094"/>
    <s v="Oui"/>
    <n v="6.666666666666667"/>
    <n v="9000"/>
  </r>
  <r>
    <d v="2018-06-14T00:00:00"/>
    <s v="Transport Maison-Bureau AR"/>
    <x v="0"/>
    <x v="0"/>
    <n v="15000"/>
    <s v="E37"/>
    <x v="0"/>
    <s v="18/06/GALFPC1070"/>
    <s v="Oui"/>
    <n v="1.6666666666666667"/>
    <n v="9000"/>
  </r>
  <r>
    <d v="2018-06-14T00:00:00"/>
    <s v="Paiement   Reliquat les frais de relâche de l'Intendant Animalier pour la relâche du bébé chimpanzé  à Faranah  saisie à Foulamadina (Conakry) "/>
    <x v="7"/>
    <x v="1"/>
    <n v="850000"/>
    <s v="Moné"/>
    <x v="0"/>
    <s v="18/06/GALFPC1104"/>
    <s v="Oui"/>
    <n v="94.444444444444443"/>
    <n v="9000"/>
  </r>
  <r>
    <d v="2018-06-14T00:00:00"/>
    <s v="Frais taxi moto bureau-Eaux et Forets pour paiement du bonus à C/C EMILE SORY "/>
    <x v="0"/>
    <x v="4"/>
    <n v="60000"/>
    <s v="Sessou"/>
    <x v="0"/>
    <s v="18/06/GALFPC1033R38"/>
    <s v="Oui"/>
    <n v="6.666666666666667"/>
    <n v="9000"/>
  </r>
  <r>
    <d v="2018-06-14T00:00:00"/>
    <s v="Paiement bonus C/C EMILE SORY DIAWARA"/>
    <x v="9"/>
    <x v="6"/>
    <n v="500000"/>
    <s v="Sessou"/>
    <x v="0"/>
    <s v="18/06/GALFPC1101"/>
    <s v="Oui"/>
    <n v="55.555555555555557"/>
    <n v="9000"/>
  </r>
  <r>
    <d v="2018-06-14T00:00:00"/>
    <s v="Facture 03 Thierno Boutique achat de Produits vivriers pour la rupture de jeun de l'équipe de GALF"/>
    <x v="6"/>
    <x v="2"/>
    <n v="1145000"/>
    <s v="Sessou"/>
    <x v="0"/>
    <s v="18/06/GALFPC1103F03"/>
    <s v="Oui"/>
    <n v="127.22222222222223"/>
    <n v="9000"/>
  </r>
  <r>
    <d v="2018-06-14T00:00:00"/>
    <s v="Facture 03 Thierno Boutique achat de Produits vivriers pour la rupture de jeun de l'équipe de GALF"/>
    <x v="6"/>
    <x v="2"/>
    <n v="836000"/>
    <s v="Sessou"/>
    <x v="0"/>
    <s v="18/06/GALFPC1103F02"/>
    <s v="Oui"/>
    <n v="92.888888888888886"/>
    <n v="9000"/>
  </r>
  <r>
    <d v="2018-06-14T00:00:00"/>
    <s v="Frais deplacement véhicule a/r Centre emetteur-Bureau Kipé"/>
    <x v="0"/>
    <x v="1"/>
    <n v="100000"/>
    <s v="Sessou"/>
    <x v="0"/>
    <s v="18/06/GALFPC1103R21"/>
    <s v="Oui"/>
    <n v="11.111111111111111"/>
    <n v="9000"/>
  </r>
  <r>
    <d v="2018-06-14T00:00:00"/>
    <s v="Taxi maison-bureau ( aller retour)"/>
    <x v="0"/>
    <x v="5"/>
    <n v="10000"/>
    <s v="Tamba"/>
    <x v="0"/>
    <s v="18/06/GALFPC1075"/>
    <s v="Oui"/>
    <n v="1.1111111111111112"/>
    <n v="9000"/>
  </r>
  <r>
    <d v="2018-06-16T00:00:00"/>
    <s v="Paiement de bonus au site www,worldmediaguinee,com sur le cas condamnation de deux leonais par le tpi de kaloum pour trafic de chimpanzé"/>
    <x v="9"/>
    <x v="5"/>
    <n v="100000"/>
    <s v="Tamba"/>
    <x v="0"/>
    <s v="18/06/GALFPC1099R20"/>
    <s v="Oui"/>
    <n v="11.111111111111111"/>
    <n v="9000"/>
  </r>
  <r>
    <d v="2018-06-16T00:00:00"/>
    <s v="Paiement de bonus au site www,visionguinee,info sur la condamnation de deux léonais par le tpi de kaloum pour trafic de chimpanzé"/>
    <x v="9"/>
    <x v="5"/>
    <n v="100000"/>
    <s v="Tamba"/>
    <x v="0"/>
    <s v="18/06/GALFPC1099R21"/>
    <s v="Oui"/>
    <n v="11.111111111111111"/>
    <n v="9000"/>
  </r>
  <r>
    <d v="2018-06-16T00:00:00"/>
    <s v="Paiement de bonus au site www,soleilguinee,net  pour le cas condamnation par le tpi de kaloum de deux leonais pour trafic de chimpanzé"/>
    <x v="9"/>
    <x v="5"/>
    <n v="100000"/>
    <s v="Tamba"/>
    <x v="0"/>
    <s v="18/06/GALFPC1099R22"/>
    <s v="Oui"/>
    <n v="11.111111111111111"/>
    <n v="9000"/>
  </r>
  <r>
    <d v="2018-06-16T00:00:00"/>
    <s v="Paiement de bonus au site www,leverificateur,net sur la condamnation de deux léonais par le tpi de kaloum pour trafic de chimpanzé"/>
    <x v="9"/>
    <x v="5"/>
    <n v="100000"/>
    <s v="Tamba"/>
    <x v="0"/>
    <s v="18/06/GALFPC1099R23"/>
    <s v="Oui"/>
    <n v="11.111111111111111"/>
    <n v="9000"/>
  </r>
  <r>
    <d v="2018-06-16T00:00:00"/>
    <s v="Paiement de bonus au site www,leprojecteurguinee,com sur la condamnation de deux leonais par le tpi de kaloum pour trafic de chimpanzé"/>
    <x v="9"/>
    <x v="5"/>
    <n v="100000"/>
    <s v="Tamba"/>
    <x v="0"/>
    <s v="18/06/GALFPC1099R24"/>
    <s v="Oui"/>
    <n v="11.111111111111111"/>
    <n v="9000"/>
  </r>
  <r>
    <d v="2018-06-16T00:00:00"/>
    <s v="Paiement de bonus au site www,lemakona,com sur la condamnation de deux léonais pour trafic de chimpanzé"/>
    <x v="9"/>
    <x v="5"/>
    <n v="100000"/>
    <s v="Tamba"/>
    <x v="0"/>
    <s v="18/06/GALFPC1099R25"/>
    <s v="Oui"/>
    <n v="11.111111111111111"/>
    <n v="9000"/>
  </r>
  <r>
    <d v="2018-06-16T00:00:00"/>
    <s v="Paiement de bonus au site www,ledeclic,info sur la condamnation de deux léonais par le tpi de kaloum pour trafic de chimpanzé"/>
    <x v="9"/>
    <x v="5"/>
    <n v="100000"/>
    <s v="Tamba"/>
    <x v="0"/>
    <s v="18/06/GALFPC1099R26"/>
    <s v="Oui"/>
    <n v="11.111111111111111"/>
    <n v="9000"/>
  </r>
  <r>
    <d v="2018-06-16T00:00:00"/>
    <s v="Paiement de bonus au site www,guineemail,com sur la condamnation de deux léonais par le tpi de kaloum pour trafic de chimpanzé"/>
    <x v="9"/>
    <x v="5"/>
    <n v="100000"/>
    <s v="Tamba"/>
    <x v="0"/>
    <s v="18/06/GALFPC1099R27"/>
    <s v="Oui"/>
    <n v="11.111111111111111"/>
    <n v="9000"/>
  </r>
  <r>
    <d v="2018-06-16T00:00:00"/>
    <s v="Paiement de bonus au site www,guineematin,com sur la condamnation de deux léonais par le tpi de kaloum pour trafic de chimpanzé"/>
    <x v="9"/>
    <x v="5"/>
    <n v="100000"/>
    <s v="Tamba"/>
    <x v="0"/>
    <s v="18/06/GALFPC1099R28"/>
    <s v="Oui"/>
    <n v="11.111111111111111"/>
    <n v="9000"/>
  </r>
  <r>
    <d v="2018-06-16T00:00:00"/>
    <s v="Paiement de bonus au site www,flammeguinee,com sur la condamnation de deux léonais par le tpi de kaloum pour trafic de chimpanzé"/>
    <x v="9"/>
    <x v="5"/>
    <n v="100000"/>
    <s v="Tamba"/>
    <x v="0"/>
    <s v="18/06/GALFPC1099R29"/>
    <s v="Oui"/>
    <n v="11.111111111111111"/>
    <n v="9000"/>
  </r>
  <r>
    <d v="2018-06-16T00:00:00"/>
    <s v="Paiement bonus au site www,visionguinee,info sur l'arrestation d'un présumé trafiquant de chimpanzé à foulamadina, conakry"/>
    <x v="9"/>
    <x v="5"/>
    <n v="100000"/>
    <s v="Tamba"/>
    <x v="0"/>
    <s v="18/06/GALFPC1100R30"/>
    <s v="Oui"/>
    <n v="11.111111111111111"/>
    <n v="9000"/>
  </r>
  <r>
    <d v="2018-06-16T00:00:00"/>
    <s v="Paiement de bonus au site www,flammeguinee,com sur l'arrestation d'un présumé trafiquant de chimpanzé à foulamadina, conakry"/>
    <x v="9"/>
    <x v="5"/>
    <n v="100000"/>
    <s v="Tamba"/>
    <x v="0"/>
    <s v="18/06/GALFPC1100R31"/>
    <s v="Oui"/>
    <n v="11.111111111111111"/>
    <n v="9000"/>
  </r>
  <r>
    <d v="2018-06-16T00:00:00"/>
    <s v="Paiement de bonus au site www,guineematin,com  sur l'arrestation d'un présumé trafiquant de chimpanzé à foulamadina, conakry"/>
    <x v="9"/>
    <x v="5"/>
    <n v="100000"/>
    <s v="Tamba"/>
    <x v="0"/>
    <s v="18/06/GALFPC1100"/>
    <s v="Oui"/>
    <n v="11.111111111111111"/>
    <n v="9000"/>
  </r>
  <r>
    <d v="2018-06-16T00:00:00"/>
    <s v="Paiement de bonus au site www,leverificateur,net  sur l'arrestation d'un présumé trafiquant de chimpanzé à foulamadina, conakry"/>
    <x v="9"/>
    <x v="5"/>
    <n v="100000"/>
    <s v="Tamba"/>
    <x v="0"/>
    <s v="18/06/GALFPC1100"/>
    <s v="Oui"/>
    <n v="11.111111111111111"/>
    <n v="9000"/>
  </r>
  <r>
    <d v="2018-06-16T00:00:00"/>
    <s v="Paiement de bonus au site www,lemakona,com sur l'arrestation d'un présumé trafiquant de chimpanzé à foulamadina, conakry"/>
    <x v="9"/>
    <x v="5"/>
    <n v="100000"/>
    <s v="Tamba"/>
    <x v="0"/>
    <s v="18/06/GALFPC1100"/>
    <s v="Oui"/>
    <n v="11.111111111111111"/>
    <n v="9000"/>
  </r>
  <r>
    <d v="2018-06-16T00:00:00"/>
    <s v="Paiement de bonus au site www,ledeclic,info sur l'arrestation d'un présumé trafiquant de chimpanzé à foulamadina, conakry"/>
    <x v="9"/>
    <x v="5"/>
    <n v="100000"/>
    <s v="Tamba"/>
    <x v="0"/>
    <s v="18/06/GALFPC1100"/>
    <s v="Oui"/>
    <n v="11.111111111111111"/>
    <n v="9000"/>
  </r>
  <r>
    <d v="2018-06-16T00:00:00"/>
    <s v="Paiement de bonus au site www,leprojecteurguinee,com  sur l'arrestation d'un présumé trafiquant de chimpanzé à foulamadina, conakry"/>
    <x v="9"/>
    <x v="5"/>
    <n v="100000"/>
    <s v="Tamba"/>
    <x v="0"/>
    <s v="18/06/GALFPC1100"/>
    <s v="Oui"/>
    <n v="11.111111111111111"/>
    <n v="9000"/>
  </r>
  <r>
    <d v="2018-06-18T00:00:00"/>
    <s v="Frais de fonctionnement Castro pour la semaine"/>
    <x v="0"/>
    <x v="4"/>
    <n v="150000"/>
    <s v="Castro"/>
    <x v="0"/>
    <s v="18/06/GALFPC1111"/>
    <s v="Oui"/>
    <n v="16.666666666666668"/>
    <n v="9000"/>
  </r>
  <r>
    <d v="2018-06-18T00:00:00"/>
    <s v="Frais de fonctionnement Chérif pour la semaine"/>
    <x v="0"/>
    <x v="4"/>
    <n v="50000"/>
    <s v="Chérif"/>
    <x v="0"/>
    <s v="18/06/GALFPC1117"/>
    <s v="Oui"/>
    <n v="5.5555555555555554"/>
    <n v="9000"/>
  </r>
  <r>
    <d v="2018-06-18T00:00:00"/>
    <s v="Transport bureau-Bambeto-Kaloum pour enquête"/>
    <x v="0"/>
    <x v="0"/>
    <n v="67000"/>
    <s v="E19"/>
    <x v="0"/>
    <s v="18/06/GALFPC1105"/>
    <s v="Oui"/>
    <n v="7.4444444444444446"/>
    <n v="9000"/>
  </r>
  <r>
    <d v="2018-06-18T00:00:00"/>
    <s v="Frais de fonctionnement E20 pour la semaine"/>
    <x v="0"/>
    <x v="0"/>
    <n v="115000"/>
    <s v="E20"/>
    <x v="0"/>
    <s v="18/06/GALFPC1115"/>
    <s v="Oui"/>
    <n v="12.777777777777779"/>
    <n v="9000"/>
  </r>
  <r>
    <d v="2018-06-18T00:00:00"/>
    <s v="Achat de carte de recharge areeba pour enquête"/>
    <x v="3"/>
    <x v="0"/>
    <n v="10000"/>
    <s v="E20"/>
    <x v="0"/>
    <s v="18/06/GALFPC1118"/>
    <s v="Oui"/>
    <n v="1.1111111111111112"/>
    <n v="9000"/>
  </r>
  <r>
    <d v="2018-06-18T00:00:00"/>
    <s v="Transport Maison-Bureau AR"/>
    <x v="0"/>
    <x v="0"/>
    <n v="15000"/>
    <s v="E37"/>
    <x v="0"/>
    <s v="18/06/GALFPC1070"/>
    <s v="Oui"/>
    <n v="1.6666666666666667"/>
    <n v="9000"/>
  </r>
  <r>
    <d v="2018-06-18T00:00:00"/>
    <s v="Transport Bureau-Banque Belle vue Retrait AR"/>
    <x v="0"/>
    <x v="0"/>
    <n v="50000"/>
    <s v="E37"/>
    <x v="0"/>
    <s v="18/06/GALFPC1122"/>
    <s v="Oui"/>
    <n v="5.5555555555555554"/>
    <n v="9000"/>
  </r>
  <r>
    <d v="2018-06-18T00:00:00"/>
    <s v="Frais de fonctionement E39 pour la semaine"/>
    <x v="0"/>
    <x v="0"/>
    <n v="85000"/>
    <s v="E39"/>
    <x v="0"/>
    <s v="18/06/GALFPC1114"/>
    <s v="Oui"/>
    <n v="9.4444444444444446"/>
    <n v="9000"/>
  </r>
  <r>
    <d v="2018-06-18T00:00:00"/>
    <s v="Transfert de crédit Areeba pour enquête"/>
    <x v="3"/>
    <x v="0"/>
    <n v="10000"/>
    <s v="E39"/>
    <x v="0"/>
    <s v="18/06/GALFPC1119"/>
    <s v="Oui"/>
    <n v="1.1111111111111112"/>
    <n v="9000"/>
  </r>
  <r>
    <d v="2018-06-18T00:00:00"/>
    <s v="frais de fonctionnement E40 pour la semaine "/>
    <x v="0"/>
    <x v="0"/>
    <n v="75000"/>
    <s v="E40"/>
    <x v="0"/>
    <s v="18/06/GALFPC1116"/>
    <s v="Oui"/>
    <n v="8.3333333333333339"/>
    <n v="9000"/>
  </r>
  <r>
    <d v="2018-06-18T00:00:00"/>
    <s v="Frais de fonctionnement Maïmouna pour la semaine"/>
    <x v="0"/>
    <x v="1"/>
    <n v="70000"/>
    <s v="Moné"/>
    <x v="0"/>
    <s v="18/06/GALFPC1106"/>
    <s v="Oui"/>
    <n v="7.7777777777777777"/>
    <n v="9000"/>
  </r>
  <r>
    <d v="2018-06-18T00:00:00"/>
    <s v="Achat d'un bidon d'eau de javel pour nettoyage buireau"/>
    <x v="4"/>
    <x v="1"/>
    <n v="45000"/>
    <s v="Moné"/>
    <x v="0"/>
    <s v="18/06/GALFPC1107"/>
    <s v="Oui"/>
    <n v="5"/>
    <n v="9000"/>
  </r>
  <r>
    <d v="2018-06-18T00:00:00"/>
    <s v="Frais de fonctionnement Moné pour la semaine"/>
    <x v="0"/>
    <x v="1"/>
    <n v="150000"/>
    <s v="Moné"/>
    <x v="0"/>
    <s v="18/06/GALFPC1113"/>
    <s v="Oui"/>
    <n v="16.666666666666668"/>
    <n v="9000"/>
  </r>
  <r>
    <d v="2018-06-18T00:00:00"/>
    <s v="Achta de (40) l d'essence pour le véhicule de location pour la relâche du bébé chimpanzé Foulamadina"/>
    <x v="0"/>
    <x v="1"/>
    <n v="320000"/>
    <s v="Moné"/>
    <x v="0"/>
    <s v="18/06/GALFPC1120"/>
    <s v="Oui"/>
    <n v="35.555555555555557"/>
    <n v="9000"/>
  </r>
  <r>
    <d v="2018-06-18T00:00:00"/>
    <s v="Facture 30 Mamadou Alpha Diallo Achat de E-recharge pour l'équipe  du bureau"/>
    <x v="3"/>
    <x v="1"/>
    <n v="800000"/>
    <s v="Moné"/>
    <x v="0"/>
    <s v="18/06/GALFPC1121"/>
    <s v="Oui"/>
    <n v="88.888888888888886"/>
    <n v="9000"/>
  </r>
  <r>
    <d v="2018-06-18T00:00:00"/>
    <s v="Achat de (20) l d'essence pour véh. Perso Saidou pour son transport maison-bureau"/>
    <x v="0"/>
    <x v="3"/>
    <n v="160000"/>
    <s v="Saïdou"/>
    <x v="0"/>
    <s v="18/06/GALFPC1108"/>
    <s v="Oui"/>
    <n v="17.777777777777779"/>
    <n v="9000"/>
  </r>
  <r>
    <d v="2018-06-18T00:00:00"/>
    <s v="taxi maison-bureau"/>
    <x v="0"/>
    <x v="4"/>
    <n v="10000"/>
    <s v="Sessou"/>
    <x v="0"/>
    <s v="GALFR41"/>
    <s v="Oui"/>
    <n v="1.1111111111111112"/>
    <n v="9000"/>
  </r>
  <r>
    <d v="2018-06-18T00:00:00"/>
    <s v="Taxi maison-bureau ( aller retour)"/>
    <x v="0"/>
    <x v="5"/>
    <n v="10000"/>
    <s v="Tamba"/>
    <x v="0"/>
    <s v="18/06/GALFPC1075"/>
    <s v="Oui"/>
    <n v="1.1111111111111112"/>
    <n v="9000"/>
  </r>
  <r>
    <d v="2018-06-18T00:00:00"/>
    <s v="Chèque 01455145 Paiement Facture 001674 BALDE &amp; FRERES pour (2) jours location véhicule pour relâche bébé chimpanzé à Faranah"/>
    <x v="0"/>
    <x v="1"/>
    <n v="1700000"/>
    <s v="BPMG GNF"/>
    <x v="0"/>
    <s v="18/06/GALFPB76"/>
    <s v="Oui"/>
    <n v="188.88888888888889"/>
    <n v="9000"/>
  </r>
  <r>
    <d v="2018-06-19T00:00:00"/>
    <s v="Transport Baldé bureau-TPI Kaloum pour dépôt analyse du cas bébé chimpanzé Foulamadina"/>
    <x v="0"/>
    <x v="4"/>
    <n v="70000"/>
    <s v="Baldé"/>
    <x v="0"/>
    <s v="18/06/GALFPC1130"/>
    <s v="Oui"/>
    <n v="7.7777777777777777"/>
    <n v="9000"/>
  </r>
  <r>
    <d v="2018-06-19T00:00:00"/>
    <s v="Transport maison -gare routière"/>
    <x v="0"/>
    <x v="0"/>
    <n v="10000"/>
    <s v="E20"/>
    <x v="0"/>
    <s v="18/06/GALFPC1125"/>
    <s v="Oui"/>
    <n v="1.1111111111111112"/>
    <n v="9000"/>
  </r>
  <r>
    <d v="2018-06-19T00:00:00"/>
    <s v="Food allowance (1) jour pour enquête "/>
    <x v="1"/>
    <x v="0"/>
    <n v="80000"/>
    <s v="E20"/>
    <x v="0"/>
    <s v="18/06/GALFPC1126"/>
    <s v="Oui"/>
    <n v="8.8888888888888893"/>
    <n v="9000"/>
  </r>
  <r>
    <d v="2018-06-19T00:00:00"/>
    <s v="Transport Maison-Bureau AR"/>
    <x v="0"/>
    <x v="0"/>
    <n v="15000"/>
    <s v="E37"/>
    <x v="0"/>
    <s v="18/06/GALFPC1112"/>
    <s v="Oui"/>
    <n v="1.6666666666666667"/>
    <n v="9000"/>
  </r>
  <r>
    <d v="2018-06-19T00:00:00"/>
    <s v="Transport Bureau-Kiosque OM pour un depôt AR"/>
    <x v="0"/>
    <x v="0"/>
    <n v="6000"/>
    <s v="E37"/>
    <x v="0"/>
    <s v="18/06/GALFPC1132"/>
    <s v="Oui"/>
    <n v="0.66666666666666663"/>
    <n v="9000"/>
  </r>
  <r>
    <d v="2018-06-19T00:00:00"/>
    <s v="Frais transport maison-gare routière"/>
    <x v="0"/>
    <x v="0"/>
    <n v="15000"/>
    <s v="E39"/>
    <x v="0"/>
    <s v="18/06/GALFPC1124"/>
    <s v="Oui"/>
    <n v="1.6666666666666667"/>
    <n v="9000"/>
  </r>
  <r>
    <d v="2018-06-19T00:00:00"/>
    <s v="Food allowance (1) jour pour enquête "/>
    <x v="1"/>
    <x v="0"/>
    <n v="80000"/>
    <s v="E39"/>
    <x v="0"/>
    <s v="18/06/GALFPC1125"/>
    <s v="Oui"/>
    <n v="8.8888888888888893"/>
    <n v="9000"/>
  </r>
  <r>
    <d v="2018-06-19T00:00:00"/>
    <s v="Transport maison -gare routière"/>
    <x v="0"/>
    <x v="0"/>
    <n v="10000"/>
    <s v="E40"/>
    <x v="0"/>
    <s v="18/06/GALFPC1128"/>
    <s v="Oui"/>
    <n v="1.1111111111111112"/>
    <n v="9000"/>
  </r>
  <r>
    <d v="2018-06-19T00:00:00"/>
    <s v="Food allowance (1) jour pour enquête "/>
    <x v="1"/>
    <x v="0"/>
    <n v="80000"/>
    <s v="E40"/>
    <x v="0"/>
    <s v="18/06/GALFPC1129"/>
    <s v="Oui"/>
    <n v="8.8888888888888893"/>
    <n v="9000"/>
  </r>
  <r>
    <d v="2018-06-19T00:00:00"/>
    <s v="Frais orange money pour transfert frais médicaux de Mamadou Saïdou Barry"/>
    <x v="5"/>
    <x v="1"/>
    <n v="12000"/>
    <s v="Moné"/>
    <x v="0"/>
    <s v="18/06/GALFPC1135"/>
    <s v="Oui"/>
    <n v="1.3333333333333333"/>
    <n v="9000"/>
  </r>
  <r>
    <d v="2018-06-19T00:00:00"/>
    <s v="Transport Saïdou bureau-Eaux et Forêts"/>
    <x v="0"/>
    <x v="3"/>
    <n v="70000"/>
    <s v="Saïdou"/>
    <x v="0"/>
    <s v="18/06/GALFPC1130"/>
    <s v="Oui"/>
    <n v="7.7777777777777777"/>
    <n v="9000"/>
  </r>
  <r>
    <d v="2018-06-19T00:00:00"/>
    <s v="Facture SN Kaloum Biomedica Center Frais d'analyse et de consultation Mamadou Saïdou Barry"/>
    <x v="6"/>
    <x v="2"/>
    <n v="290000"/>
    <s v="Saïdou"/>
    <x v="0"/>
    <s v="18/06/GALFPC1133"/>
    <s v="Oui"/>
    <n v="32.222222222222221"/>
    <n v="9000"/>
  </r>
  <r>
    <d v="2018-06-19T00:00:00"/>
    <s v="Facture 495153/PD/FD/6/2018 Achat de produits pharmaceutiques pour  Mamadou Saïdou Barry"/>
    <x v="6"/>
    <x v="2"/>
    <n v="214000"/>
    <s v="Saïdou"/>
    <x v="0"/>
    <s v="18/06/GALFPC1134"/>
    <s v="Oui"/>
    <n v="23.777777777777779"/>
    <n v="9000"/>
  </r>
  <r>
    <d v="2018-06-19T00:00:00"/>
    <s v="taxi maison-bureau"/>
    <x v="0"/>
    <x v="4"/>
    <n v="10000"/>
    <s v="Sessou"/>
    <x v="0"/>
    <s v="GALFR41"/>
    <s v="Oui"/>
    <n v="1.1111111111111112"/>
    <n v="9000"/>
  </r>
  <r>
    <d v="2018-06-19T00:00:00"/>
    <s v="Frais  moto taxi maison en ville et au bureau  pour récuperer les journaux cas verdict tpi de labé sur affaire peau de panthère"/>
    <x v="0"/>
    <x v="5"/>
    <n v="50000"/>
    <s v="Tamba"/>
    <x v="0"/>
    <s v="18/06/GALFPC1110"/>
    <s v="Oui"/>
    <n v="5.5555555555555554"/>
    <n v="9000"/>
  </r>
  <r>
    <d v="2018-06-19T00:00:00"/>
    <s v="Taxi bureau-maison retour "/>
    <x v="0"/>
    <x v="5"/>
    <n v="5000"/>
    <s v="Tamba"/>
    <x v="0"/>
    <s v="18/06/GALFPC1109"/>
    <s v="Oui"/>
    <n v="0.55555555555555558"/>
    <n v="9000"/>
  </r>
  <r>
    <d v="2018-06-20T00:00:00"/>
    <s v="Transport bureau-Coyah pour les enquêtes"/>
    <x v="0"/>
    <x v="0"/>
    <n v="42000"/>
    <s v="E19"/>
    <x v="0"/>
    <s v="18/06/GALFPC1136"/>
    <s v="Oui"/>
    <n v="4.666666666666667"/>
    <n v="9000"/>
  </r>
  <r>
    <d v="2018-06-20T00:00:00"/>
    <s v="Frais de fonctionnement E19  pour la semaine"/>
    <x v="0"/>
    <x v="0"/>
    <n v="85000"/>
    <s v="E19"/>
    <x v="0"/>
    <s v="18/06/GALFPC1137"/>
    <s v="Oui"/>
    <n v="9.4444444444444446"/>
    <n v="9000"/>
  </r>
  <r>
    <d v="2018-06-20T00:00:00"/>
    <s v="Transport E20 bureau-Matot  pour les enquêtes"/>
    <x v="0"/>
    <x v="0"/>
    <n v="24000"/>
    <s v="E20"/>
    <x v="0"/>
    <s v="18/06/GALFPC1140"/>
    <s v="Oui"/>
    <n v="2.6666666666666665"/>
    <n v="9000"/>
  </r>
  <r>
    <d v="2018-06-20T00:00:00"/>
    <s v="Transport Maison-Bureau AR"/>
    <x v="0"/>
    <x v="0"/>
    <n v="15000"/>
    <s v="E37"/>
    <x v="0"/>
    <s v="18/06/GALFPC1112"/>
    <s v="Oui"/>
    <n v="1.6666666666666667"/>
    <n v="9000"/>
  </r>
  <r>
    <d v="2018-06-20T00:00:00"/>
    <s v="Transport du bureau-banque belle vue A/R pour retrait"/>
    <x v="0"/>
    <x v="0"/>
    <n v="40000"/>
    <s v="E37"/>
    <x v="0"/>
    <s v="18/06/GALFPC1143"/>
    <s v="Oui"/>
    <n v="4.4444444444444446"/>
    <n v="9000"/>
  </r>
  <r>
    <d v="2018-06-20T00:00:00"/>
    <s v="Transfert de crédit Areeba pour enquête"/>
    <x v="3"/>
    <x v="0"/>
    <n v="15500"/>
    <s v="E37"/>
    <x v="0"/>
    <s v="18/06/GALFPC1144"/>
    <s v="Oui"/>
    <n v="1.7222222222222223"/>
    <n v="9000"/>
  </r>
  <r>
    <d v="2018-06-20T00:00:00"/>
    <s v="Transport  E39 bureau-Kagbelen-km36 pour les enquêtes"/>
    <x v="0"/>
    <x v="0"/>
    <n v="24000"/>
    <s v="E39"/>
    <x v="0"/>
    <s v="18/06/GALFPC1142"/>
    <s v="Oui"/>
    <n v="2.6666666666666665"/>
    <n v="9000"/>
  </r>
  <r>
    <d v="2018-06-20T00:00:00"/>
    <s v="Transport E40 bureau-Coyah pour les enquêtes"/>
    <x v="0"/>
    <x v="0"/>
    <n v="21500"/>
    <s v="E40"/>
    <x v="0"/>
    <s v="18/06/GALFPC1139"/>
    <s v="Oui"/>
    <n v="2.3888888888888888"/>
    <n v="9000"/>
  </r>
  <r>
    <d v="2018-06-20T00:00:00"/>
    <s v="Achat de carte de recharge areeba  de E40 pour enquête"/>
    <x v="3"/>
    <x v="0"/>
    <n v="10000"/>
    <s v="E40"/>
    <x v="0"/>
    <s v="18/06/GALFPC1140"/>
    <s v="Oui"/>
    <n v="1.1111111111111112"/>
    <n v="9000"/>
  </r>
  <r>
    <d v="2018-06-20T00:00:00"/>
    <s v="Transport maison-bureau A/R (8) jour de l'Intendant Animalier pour l'entretien du pélican et des (2)  pérroquets"/>
    <x v="0"/>
    <x v="1"/>
    <n v="144000"/>
    <s v="Moné"/>
    <x v="0"/>
    <s v="18/06/GALFPC1052R09"/>
    <s v="Oui"/>
    <n v="16"/>
    <n v="9000"/>
  </r>
  <r>
    <d v="2018-06-20T00:00:00"/>
    <s v="Achat de nourriture pour (8) jours pour le pélican"/>
    <x v="4"/>
    <x v="1"/>
    <n v="190000"/>
    <s v="Moné"/>
    <x v="0"/>
    <s v="18/06/GALFPC1052R10"/>
    <s v="Oui"/>
    <m/>
    <n v="9000"/>
  </r>
  <r>
    <d v="2018-06-20T00:00:00"/>
    <s v="Achat de nourriture pour (8) jours pour les pérroquets "/>
    <x v="4"/>
    <x v="1"/>
    <n v="70000"/>
    <s v="Moné"/>
    <x v="0"/>
    <s v="18/06/GALFPC1052R11"/>
    <s v="Oui"/>
    <m/>
    <n v="9000"/>
  </r>
  <r>
    <d v="2018-06-20T00:00:00"/>
    <s v="Achat de (5) paquets d'eaux coyah pour le bureau"/>
    <x v="6"/>
    <x v="2"/>
    <n v="35000"/>
    <s v="Moné"/>
    <x v="0"/>
    <s v="18/06/GALFPC1136"/>
    <s v="Oui"/>
    <n v="3.8888888888888888"/>
    <n v="9000"/>
  </r>
  <r>
    <d v="2018-06-20T00:00:00"/>
    <s v="Facture 31 Mamadou Alpha Diallo achat de 10 parapluis et 06 manteaux pour l'équipe du Bureau"/>
    <x v="4"/>
    <x v="1"/>
    <n v="840000"/>
    <s v="Moné"/>
    <x v="0"/>
    <s v="18/06/GALFPC1147"/>
    <s v="Oui"/>
    <n v="93.333333333333329"/>
    <n v="9000"/>
  </r>
  <r>
    <d v="2018-06-20T00:00:00"/>
    <s v="taxi maison-bureau"/>
    <x v="0"/>
    <x v="4"/>
    <n v="10000"/>
    <s v="Sessou"/>
    <x v="0"/>
    <s v="GALFR41"/>
    <s v="Oui"/>
    <n v="1.1111111111111112"/>
    <n v="9000"/>
  </r>
  <r>
    <d v="2018-06-20T00:00:00"/>
    <s v="Taxi maison-bureau ( aller retour)"/>
    <x v="0"/>
    <x v="5"/>
    <n v="10000"/>
    <s v="Tamba"/>
    <x v="0"/>
    <s v="18/06/GALFPC1109"/>
    <s v="Oui"/>
    <n v="1.1111111111111112"/>
    <n v="9000"/>
  </r>
  <r>
    <d v="2018-06-20T00:00:00"/>
    <s v="Frais  taxi moto bureau-centre ville  pour le dépôt de l'ordinateur pour maintenance et installation  "/>
    <x v="0"/>
    <x v="5"/>
    <n v="70000"/>
    <s v="Tamba"/>
    <x v="0"/>
    <s v="18/06/GALFPC1145"/>
    <s v="Oui"/>
    <n v="7.7777777777777777"/>
    <n v="9000"/>
  </r>
  <r>
    <d v="2018-06-20T00:00:00"/>
    <s v="Chèque 01455147 Paiement RTS pour le mois de Mai 2018"/>
    <x v="6"/>
    <x v="1"/>
    <n v="462500"/>
    <s v="BPMG GNF"/>
    <x v="0"/>
    <s v="18/06/GALFPB78"/>
    <s v="Oui"/>
    <n v="51.388888888888886"/>
    <n v="9000"/>
  </r>
  <r>
    <d v="2018-06-20T00:00:00"/>
    <s v="Frais certification Chèque 01455147  Paiement RTS pour le mois de Mai 2018"/>
    <x v="13"/>
    <x v="1"/>
    <n v="56500"/>
    <s v="BPMG GNF"/>
    <x v="0"/>
    <s v="18/06/GALFPB79"/>
    <s v="Oui"/>
    <n v="6.2777777777777777"/>
    <n v="9000"/>
  </r>
  <r>
    <d v="2018-06-21T00:00:00"/>
    <s v="Frais taxi moto bureau-Lambayi pour recupération du nouveau code de faune avec le Député"/>
    <x v="0"/>
    <x v="4"/>
    <n v="50000"/>
    <s v="Baldé"/>
    <x v="0"/>
    <s v="18/06/GALFPC1152"/>
    <s v="Oui"/>
    <n v="5.5555555555555554"/>
    <n v="9000"/>
  </r>
  <r>
    <d v="2018-06-21T00:00:00"/>
    <s v="Frais taxi moto  Baldé bureau-Radio Global FM pour une emission sur le cas attage de panthère à Dabola et optention du nouveau code de faune "/>
    <x v="0"/>
    <x v="4"/>
    <n v="60000"/>
    <s v="Baldé"/>
    <x v="0"/>
    <s v="18/06/GALFPC1154"/>
    <s v="Oui"/>
    <n v="6.666666666666667"/>
    <n v="9000"/>
  </r>
  <r>
    <d v="2018-06-21T00:00:00"/>
    <s v="Frais taxi moto bureau-TPI-Dixinn pour suivi Audience Bébé chimpanzé Foula madina"/>
    <x v="0"/>
    <x v="4"/>
    <n v="60000"/>
    <s v="Chérif"/>
    <x v="0"/>
    <s v="18/06/GALFPC1148"/>
    <s v="Oui"/>
    <n v="6.666666666666667"/>
    <n v="9000"/>
  </r>
  <r>
    <d v="2018-06-21T00:00:00"/>
    <s v="Transport bureau-Bambeto-Cimenterie-Lansanayah barrage-Sangoyah pour enquête"/>
    <x v="0"/>
    <x v="0"/>
    <n v="29000"/>
    <s v="E20"/>
    <x v="0"/>
    <s v="18/06/GALFPC1151"/>
    <s v="Oui"/>
    <n v="3.2222222222222223"/>
    <n v="9000"/>
  </r>
  <r>
    <d v="2018-06-21T00:00:00"/>
    <s v="Transport Maison-Bureau AR"/>
    <x v="0"/>
    <x v="0"/>
    <n v="15000"/>
    <s v="E37"/>
    <x v="0"/>
    <s v="18/06/GALFPC1112"/>
    <s v="Oui"/>
    <n v="1.6666666666666667"/>
    <n v="9000"/>
  </r>
  <r>
    <d v="2018-06-21T00:00:00"/>
    <s v="Frais transport bureau-Bambeto-Nboulbinet port -marché Noger A/R pour enquête"/>
    <x v="0"/>
    <x v="0"/>
    <n v="57000"/>
    <s v="E39"/>
    <x v="0"/>
    <s v="18/06/GALFPC1150"/>
    <s v="Oui"/>
    <n v="6.333333333333333"/>
    <n v="9000"/>
  </r>
  <r>
    <d v="2018-06-21T00:00:00"/>
    <s v="Transport bureau-Bambeto-Dixinn port Matam-Bonfi pour enquête"/>
    <x v="0"/>
    <x v="0"/>
    <n v="18500"/>
    <s v="E40"/>
    <x v="0"/>
    <s v="18/06/GALFPC1151"/>
    <s v="Oui"/>
    <n v="2.0555555555555554"/>
    <n v="9000"/>
  </r>
  <r>
    <d v="2018-06-21T00:00:00"/>
    <s v="Achat de (20) l d'essence pour véh. Perso Saidou pour son transport maison-bureau"/>
    <x v="0"/>
    <x v="3"/>
    <n v="160000"/>
    <s v="Saïdou"/>
    <x v="0"/>
    <s v="18/06/GALFPC1148"/>
    <s v="Oui"/>
    <n v="17.777777777777779"/>
    <n v="9000"/>
  </r>
  <r>
    <d v="2018-06-21T00:00:00"/>
    <s v="Taxi maison bureau ( aller retour)"/>
    <x v="0"/>
    <x v="5"/>
    <n v="10000"/>
    <s v="Tamba"/>
    <x v="0"/>
    <s v="18/06/GALFPC1109"/>
    <s v="Oui"/>
    <n v="1.1111111111111112"/>
    <n v="9000"/>
  </r>
  <r>
    <d v="2018-06-21T00:00:00"/>
    <s v="Paiement de bonus au journal '' L'Indexeur '' sur le cas verdict tpi de labé sur l'affaire peau de panthère"/>
    <x v="9"/>
    <x v="5"/>
    <n v="100000"/>
    <s v="Tamba"/>
    <x v="0"/>
    <s v="18/06/GALFPC1146"/>
    <s v="Oui"/>
    <n v="11.111111111111111"/>
    <n v="9000"/>
  </r>
  <r>
    <d v="2018-06-21T00:00:00"/>
    <s v="Paiement de bonus au journal '' L'Observateur '' sur le cas verdict tpi de labé sur l'affaire peau de panthère"/>
    <x v="9"/>
    <x v="5"/>
    <n v="100000"/>
    <s v="Tamba"/>
    <x v="0"/>
    <s v="18/06/GALFPC1146"/>
    <s v="Oui"/>
    <n v="11.111111111111111"/>
    <n v="9000"/>
  </r>
  <r>
    <d v="2018-06-21T00:00:00"/>
    <s v="Paiement de bonus au journal '' Affices Guinéennes'' sur cas verdict tpi de labé sur affaire peau de panthère"/>
    <x v="9"/>
    <x v="5"/>
    <n v="100000"/>
    <s v="Tamba"/>
    <x v="0"/>
    <s v="18/06/GALFPC1146"/>
    <s v="Oui"/>
    <n v="11.111111111111111"/>
    <n v="9000"/>
  </r>
  <r>
    <d v="2018-06-21T00:00:00"/>
    <s v="Taxi moto bureau - radio global FM pour une émission "/>
    <x v="0"/>
    <x v="5"/>
    <n v="60000"/>
    <s v="Tamba"/>
    <x v="0"/>
    <s v="18/06/GALFPC1156"/>
    <s v="Oui"/>
    <n v="6.666666666666667"/>
    <n v="9000"/>
  </r>
  <r>
    <d v="2018-06-22T00:00:00"/>
    <s v="Transport bureau-Centre emetteur6Camayenne-Coléah-Entag marché-Sonfonia A/R pour enquête"/>
    <x v="0"/>
    <x v="0"/>
    <n v="45500"/>
    <s v="E20"/>
    <x v="0"/>
    <s v="18/06/GALFPC1159"/>
    <s v="Oui"/>
    <n v="5.0555555555555554"/>
    <n v="9000"/>
  </r>
  <r>
    <d v="2018-06-22T00:00:00"/>
    <s v="Trust  building E20  pour enquête"/>
    <x v="2"/>
    <x v="0"/>
    <n v="50000"/>
    <s v="E20"/>
    <x v="0"/>
    <s v="18/06/GALFPC1160"/>
    <s v="Oui"/>
    <n v="5.5555555555555554"/>
    <n v="9000"/>
  </r>
  <r>
    <d v="2018-06-22T00:00:00"/>
    <s v="Transport Maison-Bureau AR"/>
    <x v="0"/>
    <x v="0"/>
    <n v="15000"/>
    <s v="E37"/>
    <x v="0"/>
    <s v="18/06/GALFPC1112"/>
    <s v="Oui"/>
    <n v="1.6666666666666667"/>
    <n v="9000"/>
  </r>
  <r>
    <d v="2018-06-22T00:00:00"/>
    <s v="Frais taxi moto E37 bureau-centre emetteur-centre ville (BPMG) pour dépôt de la lettre de virement salaire personnel juin 2018"/>
    <x v="0"/>
    <x v="0"/>
    <n v="80000"/>
    <s v="E37"/>
    <x v="0"/>
    <s v="18/06/GALFPC1162"/>
    <s v="Oui"/>
    <n v="8.8888888888888893"/>
    <n v="9000"/>
  </r>
  <r>
    <d v="2018-06-22T00:00:00"/>
    <s v="Transport bureau-Coyah A/R pour enquête"/>
    <x v="0"/>
    <x v="0"/>
    <n v="30000"/>
    <s v="E40"/>
    <x v="0"/>
    <s v="18/06/GALFPC1158"/>
    <s v="Oui"/>
    <n v="3.3333333333333335"/>
    <n v="9000"/>
  </r>
  <r>
    <d v="2018-06-22T00:00:00"/>
    <s v="Trust building E40 pour les enquêtes"/>
    <x v="2"/>
    <x v="0"/>
    <n v="50000"/>
    <s v="E40"/>
    <x v="0"/>
    <s v="18/06/GALFPC1159"/>
    <s v="Oui"/>
    <n v="5.5555555555555554"/>
    <n v="9000"/>
  </r>
  <r>
    <d v="2018-06-22T00:00:00"/>
    <s v="Taxi moto maison-en ville et retour au bureau (récupération de l'ordinateur)"/>
    <x v="0"/>
    <x v="5"/>
    <n v="70000"/>
    <s v="Tamba"/>
    <x v="0"/>
    <s v="18/06/GALFPC1156"/>
    <s v="Oui"/>
    <n v="7.7777777777777777"/>
    <n v="9000"/>
  </r>
  <r>
    <d v="2018-06-22T00:00:00"/>
    <s v="Paiement des frais de mantenance de l'ordinateur "/>
    <x v="7"/>
    <x v="1"/>
    <n v="200000"/>
    <s v="Tamba"/>
    <x v="0"/>
    <s v="18/06/GALFPC1157"/>
    <s v="Oui"/>
    <n v="22.222222222222221"/>
    <n v="9000"/>
  </r>
  <r>
    <d v="2018-06-22T00:00:00"/>
    <s v="Paiement   Salaire Mamadou Sïdou Barry Juin 2018"/>
    <x v="6"/>
    <x v="3"/>
    <n v="13467500"/>
    <s v="BPMG GNF"/>
    <x v="0"/>
    <s v="18/06/GALFRéf 52"/>
    <s v="Oui"/>
    <n v="1496.3888888888889"/>
    <n v="9000"/>
  </r>
  <r>
    <d v="2018-06-22T00:00:00"/>
    <s v="Paiement Salaire Tamba Fatou Oularé Juin/2018"/>
    <x v="6"/>
    <x v="5"/>
    <n v="2613750"/>
    <s v="BPMG GNF"/>
    <x v="0"/>
    <s v="18/06/GALFRéf 52"/>
    <s v="Oui"/>
    <n v="290.41666666666669"/>
    <n v="9000"/>
  </r>
  <r>
    <d v="2018-06-22T00:00:00"/>
    <s v="Paiement  Salaire Sekou Castro Kourouma  Juin/2018"/>
    <x v="6"/>
    <x v="4"/>
    <n v="2913750"/>
    <s v="BPMG GNF"/>
    <x v="0"/>
    <s v="18/06/GALFRéf 51"/>
    <s v="Oui"/>
    <n v="323.75"/>
    <n v="9000"/>
  </r>
  <r>
    <d v="2018-06-22T00:00:00"/>
    <s v="Paiement  Salaire Mamadou Saliou Baldé Juin/2018"/>
    <x v="6"/>
    <x v="4"/>
    <n v="2713750"/>
    <s v="BPMG GNF"/>
    <x v="0"/>
    <s v="18/06/GALFRéf 51"/>
    <s v="Oui"/>
    <n v="301.52777777777777"/>
    <n v="9000"/>
  </r>
  <r>
    <d v="2018-06-22T00:00:00"/>
    <s v="Paiement  Salaire Aissatou Sessou Juin/2018"/>
    <x v="6"/>
    <x v="4"/>
    <n v="2613750"/>
    <s v="BPMG GNF"/>
    <x v="0"/>
    <s v="18/06/GALFRéf 51"/>
    <s v="Oui"/>
    <n v="290.41666666666669"/>
    <n v="9000"/>
  </r>
  <r>
    <d v="2018-06-22T00:00:00"/>
    <s v="Paiement Salaire Amadou Oury Diallo Juin/2018"/>
    <x v="6"/>
    <x v="0"/>
    <n v="1910000"/>
    <s v="BPMG GNF"/>
    <x v="0"/>
    <s v="18/06/GALFRéf 51"/>
    <s v="Oui"/>
    <n v="212.22222222222223"/>
    <n v="9000"/>
  </r>
  <r>
    <d v="2018-06-22T00:00:00"/>
    <s v="PaiementSalaire Aïssatou KEITA Juin/2018"/>
    <x v="6"/>
    <x v="0"/>
    <n v="1525000"/>
    <s v="BPMG GNF"/>
    <x v="0"/>
    <s v="18/06/GALFRéf 51"/>
    <s v="Oui"/>
    <n v="169.44444444444446"/>
    <n v="9000"/>
  </r>
  <r>
    <d v="2018-06-25T00:00:00"/>
    <s v="transport centre ville-radio  Soleil  FM pour une émission"/>
    <x v="0"/>
    <x v="4"/>
    <n v="50000"/>
    <s v="Baldé"/>
    <x v="0"/>
    <s v="18/06/GALFPC1173"/>
    <s v="Oui"/>
    <n v="5.5555555555555554"/>
    <n v="9000"/>
  </r>
  <r>
    <d v="2018-06-25T00:00:00"/>
    <s v="Frais de  fonctionnement Chérif  pour(3) jours"/>
    <x v="0"/>
    <x v="4"/>
    <n v="30000"/>
    <s v="Chérif"/>
    <x v="0"/>
    <s v="18/06/GALFPC1164"/>
    <s v="Oui"/>
    <n v="3.3333333333333335"/>
    <n v="9000"/>
  </r>
  <r>
    <d v="2018-06-25T00:00:00"/>
    <s v="Frais fonctionnement E20 pour (3) jours"/>
    <x v="0"/>
    <x v="0"/>
    <n v="69000"/>
    <s v="E20"/>
    <x v="0"/>
    <s v="18/06/GALFPC1170"/>
    <s v="Oui"/>
    <n v="7.666666666666667"/>
    <n v="9000"/>
  </r>
  <r>
    <d v="2018-06-25T00:00:00"/>
    <s v="Transport bureau-Babeto-Coyah pour enquête"/>
    <x v="0"/>
    <x v="0"/>
    <n v="27000"/>
    <s v="E20"/>
    <x v="0"/>
    <s v="18/06/GALFPC1175"/>
    <s v="Oui"/>
    <n v="3"/>
    <n v="9000"/>
  </r>
  <r>
    <d v="2018-06-25T00:00:00"/>
    <s v="Transport Maison-Bureau AR"/>
    <x v="0"/>
    <x v="0"/>
    <n v="15000"/>
    <s v="E37"/>
    <x v="0"/>
    <s v="18/06/GALFPC1112"/>
    <s v="Oui"/>
    <n v="1.6666666666666667"/>
    <n v="9000"/>
  </r>
  <r>
    <d v="2018-06-25T00:00:00"/>
    <s v="Transport pour depôt des clés au Bureau"/>
    <x v="0"/>
    <x v="0"/>
    <n v="50000"/>
    <s v="E37"/>
    <x v="0"/>
    <s v="18/06/GALFPC1163"/>
    <s v="Oui"/>
    <n v="5.5555555555555554"/>
    <n v="9000"/>
  </r>
  <r>
    <d v="2018-06-25T00:00:00"/>
    <s v="Frais de fonctionnement E39  pour (3) jpurs"/>
    <x v="0"/>
    <x v="0"/>
    <n v="51000"/>
    <s v="E39"/>
    <x v="0"/>
    <s v="18/06/GALFPC1169"/>
    <s v="Oui"/>
    <n v="5.666666666666667"/>
    <n v="9000"/>
  </r>
  <r>
    <d v="2018-06-25T00:00:00"/>
    <s v="Transport bureau-Bambeto-Enco5-Sangoya-Kissosso marché pour enquête"/>
    <x v="0"/>
    <x v="0"/>
    <n v="22000"/>
    <s v="E39"/>
    <x v="0"/>
    <s v="18/06/GALFPC1175"/>
    <s v="Oui"/>
    <n v="2.4444444444444446"/>
    <n v="9000"/>
  </r>
  <r>
    <d v="2018-06-25T00:00:00"/>
    <s v="Frais de fonctionnement E40 pour  (3) jours "/>
    <x v="0"/>
    <x v="0"/>
    <n v="45000"/>
    <s v="E40"/>
    <x v="0"/>
    <s v="18/06/GALFPC1168"/>
    <s v="Oui"/>
    <n v="5"/>
    <n v="9000"/>
  </r>
  <r>
    <d v="2018-06-25T00:00:00"/>
    <s v="Transport bureau-Centre emetteur-Kaporo marché-Taouyah-Camayenne pour enquête"/>
    <x v="0"/>
    <x v="0"/>
    <n v="17000"/>
    <s v="E40"/>
    <x v="0"/>
    <s v="18/06/GALFPC1177"/>
    <s v="Oui"/>
    <n v="1.8888888888888888"/>
    <n v="9000"/>
  </r>
  <r>
    <d v="2018-06-25T00:00:00"/>
    <s v="Trust building E40 pour les enquêtes"/>
    <x v="2"/>
    <x v="0"/>
    <n v="30000"/>
    <s v="E40"/>
    <x v="0"/>
    <s v="18/06/GALFPC1178"/>
    <s v="Oui"/>
    <n v="3.3333333333333335"/>
    <n v="9000"/>
  </r>
  <r>
    <d v="2018-06-25T00:00:00"/>
    <s v="Frais de fonctionnement Moné pour la semaine"/>
    <x v="0"/>
    <x v="1"/>
    <n v="150000"/>
    <s v="Moné"/>
    <x v="0"/>
    <s v="18/06/GALFPC1167"/>
    <s v="Oui"/>
    <n v="16.666666666666668"/>
    <n v="9000"/>
  </r>
  <r>
    <d v="2018-06-25T00:00:00"/>
    <s v="Paiement frais main d'œuvre Thierno Ousmane Baldé pour l'entretien du pélican et des (2) pérroquets"/>
    <x v="7"/>
    <x v="1"/>
    <n v="1750000"/>
    <s v="Moné"/>
    <x v="0"/>
    <s v="18/06/GALFPC1170"/>
    <s v="Oui"/>
    <n v="194.44444444444446"/>
    <n v="9000"/>
  </r>
  <r>
    <d v="2018-06-25T00:00:00"/>
    <s v="Achat de (20) l d'essence pour véh. Perso Saidou pour son transport maison-bureau"/>
    <x v="0"/>
    <x v="3"/>
    <n v="160000"/>
    <s v="Saïdou"/>
    <x v="0"/>
    <s v="18/06/GALFPC1179"/>
    <s v="Oui"/>
    <n v="17.777777777777779"/>
    <n v="9000"/>
  </r>
  <r>
    <d v="2018-06-25T00:00:00"/>
    <s v="Taxi maison maison-bureau(aller retour)"/>
    <x v="0"/>
    <x v="5"/>
    <n v="10000"/>
    <s v="Tamba"/>
    <x v="0"/>
    <s v="18/06/GALFPC1109"/>
    <s v="Oui"/>
    <n v="1.1111111111111112"/>
    <n v="9000"/>
  </r>
  <r>
    <d v="2018-06-25T00:00:00"/>
    <s v="Demande d'extrait de compte "/>
    <x v="13"/>
    <x v="1"/>
    <n v="28260"/>
    <s v="BPMG USD"/>
    <x v="0"/>
    <s v="18/06/GALF"/>
    <s v="Oui"/>
    <n v="3.14"/>
    <n v="9000"/>
  </r>
  <r>
    <d v="2018-06-26T00:00:00"/>
    <s v="Transport byureau-TPI Dixinn pour (2) decisions de justice cas pélican et bébé chimpanzé"/>
    <x v="0"/>
    <x v="4"/>
    <n v="18000"/>
    <s v="Chérif"/>
    <x v="0"/>
    <s v="18/06/GALFPC1186"/>
    <s v="Oui"/>
    <n v="2"/>
    <n v="9000"/>
  </r>
  <r>
    <d v="2018-06-26T00:00:00"/>
    <s v="Transport bureau-Kaporo port, marché-Cosa  pour enquête"/>
    <x v="0"/>
    <x v="0"/>
    <n v="13000"/>
    <s v="E20"/>
    <x v="0"/>
    <s v="18/06/GALFPC1184"/>
    <s v="Oui"/>
    <n v="1.4444444444444444"/>
    <n v="9000"/>
  </r>
  <r>
    <d v="2018-06-26T00:00:00"/>
    <s v="Transport Maison-Bureau AR"/>
    <x v="0"/>
    <x v="0"/>
    <n v="15000"/>
    <s v="E37"/>
    <x v="0"/>
    <s v="18/06/GALFPC1164"/>
    <s v="Oui"/>
    <n v="1.6666666666666667"/>
    <n v="9000"/>
  </r>
  <r>
    <d v="2018-06-26T00:00:00"/>
    <s v="Transport Bureau-Banque Belle vue pour recupération relevés de banque"/>
    <x v="0"/>
    <x v="0"/>
    <n v="15000"/>
    <s v="E37"/>
    <x v="0"/>
    <s v="18/06/GALFPC1181"/>
    <s v="Oui"/>
    <n v="1.6666666666666667"/>
    <n v="9000"/>
  </r>
  <r>
    <d v="2018-06-26T00:00:00"/>
    <s v="Transport Bureau-Banque Belle vue (BPMG) pour retrait"/>
    <x v="0"/>
    <x v="0"/>
    <n v="15000"/>
    <s v="E37"/>
    <x v="0"/>
    <s v="18/06/GALFPC1182"/>
    <s v="Oui"/>
    <n v="1.6666666666666667"/>
    <n v="9000"/>
  </r>
  <r>
    <d v="2018-06-26T00:00:00"/>
    <s v="Transport bureau-Bonfi marché et bonfi port pour enquête"/>
    <x v="0"/>
    <x v="0"/>
    <n v="22000"/>
    <s v="E39"/>
    <x v="0"/>
    <s v="18/06/GALFPC1184"/>
    <s v="Oui"/>
    <n v="2.4444444444444446"/>
    <n v="9000"/>
  </r>
  <r>
    <d v="2018-06-26T00:00:00"/>
    <s v="Transferyt de crédit areeba pour les enquêtes"/>
    <x v="3"/>
    <x v="0"/>
    <n v="10000"/>
    <s v="E39"/>
    <x v="0"/>
    <s v="18/06/GALFPC1186"/>
    <s v="Oui"/>
    <n v="1.1111111111111112"/>
    <n v="9000"/>
  </r>
  <r>
    <d v="2018-06-26T00:00:00"/>
    <s v="Transport bureau-Enco5Lambayi  pour enquête"/>
    <x v="0"/>
    <x v="0"/>
    <n v="20000"/>
    <s v="E40"/>
    <x v="0"/>
    <s v="18/06/GALFPC1183"/>
    <s v="Oui"/>
    <n v="2.2222222222222223"/>
    <n v="9000"/>
  </r>
  <r>
    <d v="2018-06-26T00:00:00"/>
    <s v="Taxi moto maison-radio global fm et retour au bureau pour récupération de cd émission"/>
    <x v="0"/>
    <x v="5"/>
    <n v="50000"/>
    <s v="Tamba"/>
    <x v="0"/>
    <s v="18/06/GALFPC1172"/>
    <s v="Oui"/>
    <n v="5.5555555555555554"/>
    <n v="9000"/>
  </r>
  <r>
    <d v="2018-06-26T00:00:00"/>
    <s v="Taxi moto bureau radio soleil fm pour une émission "/>
    <x v="0"/>
    <x v="5"/>
    <n v="12000"/>
    <s v="Tamba"/>
    <x v="0"/>
    <s v="18/06/GALFPC1173"/>
    <s v="Oui"/>
    <n v="1.3333333333333333"/>
    <n v="9000"/>
  </r>
  <r>
    <d v="2018-06-26T00:00:00"/>
    <s v="Frais demande d'extrait de compte"/>
    <x v="13"/>
    <x v="1"/>
    <n v="50850"/>
    <s v="BPMG GNF"/>
    <x v="0"/>
    <s v="18/06/GALFFB"/>
    <s v="Oui"/>
    <n v="5.65"/>
    <n v="9000"/>
  </r>
  <r>
    <d v="2018-06-27T00:00:00"/>
    <s v="Transport bureau-Entag-Matoto marché pour les enquêtes"/>
    <x v="0"/>
    <x v="0"/>
    <n v="24000"/>
    <s v="E20"/>
    <x v="0"/>
    <s v="18/06/GALFPC1188"/>
    <s v="Oui"/>
    <n v="2.6666666666666665"/>
    <n v="9000"/>
  </r>
  <r>
    <d v="2018-06-27T00:00:00"/>
    <s v="Transfert de crédit Areeba pour enquête"/>
    <x v="3"/>
    <x v="0"/>
    <n v="10000"/>
    <s v="E20"/>
    <x v="0"/>
    <s v="18/06/GALFPC1191"/>
    <s v="Oui"/>
    <n v="1.1111111111111112"/>
    <n v="9000"/>
  </r>
  <r>
    <d v="2018-06-27T00:00:00"/>
    <s v="Transport Maison-Bureau AR"/>
    <x v="0"/>
    <x v="0"/>
    <n v="15000"/>
    <s v="E37"/>
    <x v="0"/>
    <s v="18/06/GALFPC1164"/>
    <s v="Oui"/>
    <n v="1.6666666666666667"/>
    <n v="9000"/>
  </r>
  <r>
    <d v="2018-06-27T00:00:00"/>
    <s v="Achat de carte de recharge areeba pour enquête"/>
    <x v="3"/>
    <x v="0"/>
    <n v="10000"/>
    <s v="E37"/>
    <x v="0"/>
    <s v="18/06/GALFPC1197"/>
    <s v="Oui"/>
    <n v="1.1111111111111112"/>
    <n v="9000"/>
  </r>
  <r>
    <d v="2018-06-27T00:00:00"/>
    <s v="Transport bureau-Camayenne-Coléah marché pour les enquêtes"/>
    <x v="0"/>
    <x v="0"/>
    <n v="47000"/>
    <s v="E39"/>
    <x v="0"/>
    <s v="18/06/GALFPC1190"/>
    <s v="Oui"/>
    <n v="5.2222222222222223"/>
    <n v="9000"/>
  </r>
  <r>
    <d v="2018-06-27T00:00:00"/>
    <s v="Transport bureau-Sonfonia-Entag pour les enquêtes"/>
    <x v="0"/>
    <x v="0"/>
    <n v="20000"/>
    <s v="E40"/>
    <x v="0"/>
    <s v="18/06/GALFPC1191"/>
    <s v="Oui"/>
    <n v="2.2222222222222223"/>
    <n v="9000"/>
  </r>
  <r>
    <d v="2018-06-27T00:00:00"/>
    <s v="Paiement salaire Maîmouna baldé pour lempis de juin 2018"/>
    <x v="6"/>
    <x v="1"/>
    <n v="500000"/>
    <s v="Moné"/>
    <x v="0"/>
    <s v="18/06/GALFPC1193"/>
    <s v="Oui"/>
    <n v="55.555555555555557"/>
    <n v="9000"/>
  </r>
  <r>
    <d v="2018-06-27T00:00:00"/>
    <s v="Achat de nouritures pour le pélican et les pérroquets pour (7) jours"/>
    <x v="4"/>
    <x v="1"/>
    <n v="210000"/>
    <s v="Moné"/>
    <x v="0"/>
    <s v="18/06/GALFPC1194"/>
    <s v="Oui"/>
    <n v="23.333333333333332"/>
    <n v="9000"/>
  </r>
  <r>
    <d v="2018-06-27T00:00:00"/>
    <s v="Transport Thierno Ousmane Baldé (7) jours maison-bureau A/r pour l'enytretien du pélican et (2) perroquets "/>
    <x v="0"/>
    <x v="1"/>
    <n v="126000"/>
    <s v="Moné"/>
    <x v="0"/>
    <s v="18/06/GALFPC1195"/>
    <s v="Oui"/>
    <n v="14"/>
    <n v="9000"/>
  </r>
  <r>
    <d v="2018-06-27T00:00:00"/>
    <s v="transport maison - bureau Moné pour (1) jour du 23/06/2018"/>
    <x v="0"/>
    <x v="1"/>
    <n v="30000"/>
    <s v="Moné"/>
    <x v="0"/>
    <s v="18/06/GALFPC1196"/>
    <s v="Oui"/>
    <n v="3.3333333333333335"/>
    <n v="9000"/>
  </r>
  <r>
    <d v="2018-06-27T00:00:00"/>
    <s v="Paiement primes de stage  Abdoulaye Chérif Diallo  departement Juridique pour le mois de juin 2018 de "/>
    <x v="6"/>
    <x v="4"/>
    <n v="600000"/>
    <s v="Moné"/>
    <x v="0"/>
    <s v="18/06/GALFPC1199"/>
    <s v="Oui"/>
    <n v="66.666666666666671"/>
    <n v="9000"/>
  </r>
  <r>
    <d v="2018-06-27T00:00:00"/>
    <s v="Paiement primes de stage  Aboubacar Sidy Baldé departement Investigation pour le mois de juin 2018"/>
    <x v="6"/>
    <x v="0"/>
    <n v="600000"/>
    <s v="Moné"/>
    <x v="0"/>
    <s v="18/06/GALFPC1200"/>
    <s v="Oui"/>
    <n v="66.666666666666671"/>
    <n v="9000"/>
  </r>
  <r>
    <d v="2018-06-27T00:00:00"/>
    <s v="Paiement primes de stage  Ibrahima Diallo departement Investigation pour le mois de juin 2018"/>
    <x v="6"/>
    <x v="0"/>
    <n v="600000"/>
    <s v="Moné"/>
    <x v="0"/>
    <s v="18/06/GALFPC1201"/>
    <s v="Oui"/>
    <n v="66.666666666666671"/>
    <n v="9000"/>
  </r>
  <r>
    <d v="2018-06-27T00:00:00"/>
    <s v="Paiement primes de stage  Ibrahima Khali Chérif Haïdara departement Investigation pour le mois de juin 2018"/>
    <x v="6"/>
    <x v="0"/>
    <n v="600000"/>
    <s v="Moné"/>
    <x v="0"/>
    <s v="18/06/GALFPC1202"/>
    <s v="Oui"/>
    <n v="66.666666666666671"/>
    <n v="9000"/>
  </r>
  <r>
    <d v="2018-06-27T00:00:00"/>
    <s v="Achat de (20) l d'essence pour véh. Perso Saidou pour son transport maison-bureau"/>
    <x v="0"/>
    <x v="3"/>
    <n v="160000"/>
    <s v="Saïdou"/>
    <x v="0"/>
    <s v="18/06/GALFPC1198"/>
    <s v="Oui"/>
    <n v="17.777777777777779"/>
    <n v="9000"/>
  </r>
  <r>
    <d v="2018-06-27T00:00:00"/>
    <s v="Taxi maison-bureau ( aller retour)"/>
    <x v="0"/>
    <x v="5"/>
    <n v="10000"/>
    <s v="Tamba"/>
    <x v="0"/>
    <s v="18/06/GALFPC1109"/>
    <s v="Oui"/>
    <n v="1.1111111111111112"/>
    <n v="9000"/>
  </r>
  <r>
    <d v="2018-06-28T00:00:00"/>
    <s v="Transport Maison-Bureau AR"/>
    <x v="0"/>
    <x v="0"/>
    <n v="15000"/>
    <s v="E37"/>
    <x v="0"/>
    <s v="18/06/GALFPC1164"/>
    <s v="Oui"/>
    <n v="1.6666666666666667"/>
    <n v="9000"/>
  </r>
  <r>
    <d v="2018-06-28T00:00:00"/>
    <s v="transport E39 bureau-Bambeto-Cosa-Cité Enco5 pour les enquêtes"/>
    <x v="0"/>
    <x v="0"/>
    <n v="13000"/>
    <s v="E39"/>
    <x v="0"/>
    <s v="18/06/GALFPC1205"/>
    <s v="Oui"/>
    <n v="1.4444444444444444"/>
    <n v="9000"/>
  </r>
  <r>
    <d v="2018-06-28T00:00:00"/>
    <s v="Transfert de crédit Areeba pour enquête"/>
    <x v="3"/>
    <x v="0"/>
    <n v="10000"/>
    <s v="E39"/>
    <x v="0"/>
    <s v="18/06/GALFPC1206"/>
    <s v="Oui"/>
    <n v="1.1111111111111112"/>
    <n v="9000"/>
  </r>
  <r>
    <d v="2018-06-28T00:00:00"/>
    <s v="Transport E40 bueau-Bambeto-Kagbelen km36 A/R pour les enquêtes"/>
    <x v="0"/>
    <x v="0"/>
    <n v="24000"/>
    <s v="E40"/>
    <x v="0"/>
    <s v="18/06/GALFPC1203"/>
    <s v="Oui"/>
    <n v="2.6666666666666665"/>
    <n v="9000"/>
  </r>
  <r>
    <d v="2018-06-28T00:00:00"/>
    <s v="Trust building E40 pour les enquêtes"/>
    <x v="2"/>
    <x v="0"/>
    <n v="30000"/>
    <s v="E40"/>
    <x v="0"/>
    <s v="18/06/GALFPC1204"/>
    <s v="Oui"/>
    <n v="3.3333333333333335"/>
    <n v="9000"/>
  </r>
  <r>
    <d v="2018-06-28T00:00:00"/>
    <s v="Taxi maison-bureau ( aller retour)"/>
    <x v="0"/>
    <x v="5"/>
    <n v="10000"/>
    <s v="Tamba"/>
    <x v="0"/>
    <s v="18/06/GALFPC1166"/>
    <s v="Oui"/>
    <n v="1.1111111111111112"/>
    <n v="9000"/>
  </r>
  <r>
    <d v="2018-06-28T00:00:00"/>
    <s v="Paiement de bonus média à la radio global pour obtention élément sonore de l'émission sur affaire chimp foulamadina et autres "/>
    <x v="9"/>
    <x v="5"/>
    <n v="210000"/>
    <s v="Tamba"/>
    <x v="0"/>
    <s v="18/06/GALFPC1188"/>
    <s v="Oui"/>
    <n v="23.333333333333332"/>
    <n v="9000"/>
  </r>
  <r>
    <d v="2018-06-28T00:00:00"/>
    <s v="Taxi bureau - radio global fm  pour récuperer l'élément sonore(CD) de l'émission "/>
    <x v="0"/>
    <x v="5"/>
    <n v="40000"/>
    <s v="Tamba"/>
    <x v="0"/>
    <s v="18/06/GALFPC1172"/>
    <s v="Oui"/>
    <n v="4.4444444444444446"/>
    <n v="9000"/>
  </r>
  <r>
    <d v="2018-06-28T00:00:00"/>
    <s v="Frais taxi bureau-Coléayah pour le dépos de l'ordinateur Officier  pour la réparation."/>
    <x v="0"/>
    <x v="5"/>
    <n v="60000"/>
    <s v="Tamba"/>
    <x v="0"/>
    <s v="18/06/GALFPC1207"/>
    <s v="Oui"/>
    <n v="6.666666666666667"/>
    <n v="9000"/>
  </r>
  <r>
    <d v="2018-06-29T00:00:00"/>
    <s v="Transport Maison-Bureau AR"/>
    <x v="0"/>
    <x v="0"/>
    <n v="15000"/>
    <s v="E37"/>
    <x v="0"/>
    <s v="18/06/GALF"/>
    <s v="Oui"/>
    <n v="1.6666666666666667"/>
    <n v="9000"/>
  </r>
  <r>
    <d v="2018-06-29T00:00:00"/>
    <s v="Transport bureau-Station pour achat de (20) l d'essence pour le groupe électrogène"/>
    <x v="0"/>
    <x v="0"/>
    <n v="5000"/>
    <s v="E37"/>
    <x v="0"/>
    <s v="18/06/GALFPC1209"/>
    <s v="Oui"/>
    <n v="0.55555555555555558"/>
    <n v="9000"/>
  </r>
  <r>
    <d v="2018-06-29T00:00:00"/>
    <s v="Achat de (20)l d'essence pour véh. Pers. Saidou pour son transport maison-bureau"/>
    <x v="4"/>
    <x v="1"/>
    <n v="160000"/>
    <s v="E37"/>
    <x v="0"/>
    <s v="18/06/GALFPC1210"/>
    <s v="Oui"/>
    <n v="17.777777777777779"/>
    <n v="9000"/>
  </r>
  <r>
    <d v="2018-06-29T00:00:00"/>
    <s v="Frais fonctionnement Maïmouna pour la semaine"/>
    <x v="0"/>
    <x v="1"/>
    <n v="70000"/>
    <s v="Moné"/>
    <x v="0"/>
    <s v="18/06/GALFPC1207"/>
    <s v="Oui"/>
    <n v="7.7777777777777777"/>
    <n v="9000"/>
  </r>
  <r>
    <d v="2018-06-29T00:00:00"/>
    <s v="Achat de (10) paquets d'eau minérale pour le bureau"/>
    <x v="6"/>
    <x v="2"/>
    <n v="70000"/>
    <s v="Moné"/>
    <x v="0"/>
    <s v="18/06/GALFPC1211"/>
    <s v="Oui"/>
    <n v="7.7777777777777777"/>
    <n v="9000"/>
  </r>
  <r>
    <d v="2018-06-29T00:00:00"/>
    <s v="Frais taxi moto bureaui-centre (BPMG) pour la verification du virement sur le USD de GALF/eagle"/>
    <x v="0"/>
    <x v="3"/>
    <n v="70000"/>
    <s v="Saïdou"/>
    <x v="0"/>
    <s v="18/06/GALFPC1208"/>
    <s v="Oui"/>
    <n v="7.7777777777777777"/>
    <n v="9000"/>
  </r>
  <r>
    <d v="2018-06-30T00:00:00"/>
    <s v="Transport maison-bureau (1) jour"/>
    <x v="0"/>
    <x v="1"/>
    <n v="30000"/>
    <s v="Moné"/>
    <x v="0"/>
    <s v="18/06/GALFPC1213"/>
    <s v="Oui"/>
    <n v="3.3333333333333335"/>
    <n v="9000"/>
  </r>
  <r>
    <d v="2018-06-30T00:00:00"/>
    <s v="Facture 32 Mamadou Dian Barry Mécanicien achat huile de moteur, choc de demarage + main d'œuvre entretien du groupe électrogène"/>
    <x v="4"/>
    <x v="1"/>
    <n v="130000"/>
    <s v="Moné"/>
    <x v="0"/>
    <s v="18/06/GALFPC1214"/>
    <s v="Oui"/>
    <n v="14.444444444444445"/>
    <n v="9000"/>
  </r>
  <r>
    <d v="2018-06-30T00:00:00"/>
    <s v="Taxe frais fixe au 30/06/2018"/>
    <x v="13"/>
    <x v="1"/>
    <n v="4576"/>
    <s v="BPMG GNF"/>
    <x v="0"/>
    <s v="18/06/GALFFB"/>
    <s v="Oui"/>
    <n v="0.50844444444444448"/>
    <n v="9000"/>
  </r>
  <r>
    <d v="2018-06-30T00:00:00"/>
    <s v="Commissionmanipulation de compte au 30/06/2018"/>
    <x v="13"/>
    <x v="1"/>
    <n v="25424"/>
    <s v="BPMG GNF"/>
    <x v="0"/>
    <s v="18/06/GALFFB"/>
    <s v="Oui"/>
    <n v="2.8248888888888888"/>
    <n v="9000"/>
  </r>
  <r>
    <d v="2018-06-30T00:00:00"/>
    <s v="Taxe frais fixe au 30/06/2018"/>
    <x v="13"/>
    <x v="1"/>
    <n v="27450"/>
    <s v="BPMG USD"/>
    <x v="0"/>
    <s v="18/06/GALFFB"/>
    <s v="Oui"/>
    <n v="3.05"/>
    <n v="9000"/>
  </r>
  <r>
    <d v="2018-06-30T00:00:00"/>
    <s v="Commission Manipulation de compte au 30/06/2018"/>
    <x v="13"/>
    <x v="1"/>
    <n v="152550"/>
    <s v="BPMG USD"/>
    <x v="0"/>
    <s v="18/06/GALFFB"/>
    <s v="Oui"/>
    <n v="16.95"/>
    <n v="90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74">
  <r>
    <d v="2018-06-01T00:00:00"/>
    <s v="Transport Boké-Katougouma et base vie pour enquête"/>
    <s v="Transport"/>
    <s v="Investigations"/>
    <n v="120000"/>
    <x v="0"/>
    <s v="WILDCAT"/>
    <s v="18/06/GALF"/>
    <s v="Oui"/>
  </r>
  <r>
    <d v="2018-06-01T00:00:00"/>
    <s v="Food allowance (1) jour pour enquête "/>
    <s v="Travel Subsistence"/>
    <s v="Investigations"/>
    <n v="80000"/>
    <x v="0"/>
    <s v="WILDCAT"/>
    <s v="18/06/GALF"/>
    <s v="Oui"/>
  </r>
  <r>
    <d v="2018-06-01T00:00:00"/>
    <s v="Trust building pour des informateur pour enquête à Katoukouma"/>
    <s v="Trust building"/>
    <s v="Investigations"/>
    <n v="100000"/>
    <x v="0"/>
    <s v="WILDCAT"/>
    <s v="18/06/GALF"/>
    <s v="Oui"/>
  </r>
  <r>
    <d v="2018-06-01T00:00:00"/>
    <s v="Frais hôtel (3) nuitées "/>
    <s v="Travel Subsistence"/>
    <s v="Investigations"/>
    <n v="810000"/>
    <x v="0"/>
    <s v="WILDCAT"/>
    <s v="18/06/GALF"/>
    <s v="Oui"/>
  </r>
  <r>
    <d v="2018-06-01T00:00:00"/>
    <s v="Transport Maison-Bureau"/>
    <s v="Transport"/>
    <s v="Investigations"/>
    <n v="15000"/>
    <x v="1"/>
    <s v="WILDCAT"/>
    <s v="18/06/GALF"/>
    <s v="Oui"/>
  </r>
  <r>
    <d v="2018-06-01T00:00:00"/>
    <s v="Transport A/R bureau bambeto-bonfi pour enquête"/>
    <s v="Transport"/>
    <s v="Investigations"/>
    <n v="20000"/>
    <x v="2"/>
    <s v="WILDCAT"/>
    <s v="18/06/GALFPC972"/>
    <s v="Oui"/>
  </r>
  <r>
    <d v="2018-06-01T00:00:00"/>
    <s v="Achat de carte de recharge pour E39 pour enquête"/>
    <s v="Telephone"/>
    <s v="Investigations"/>
    <n v="10000"/>
    <x v="2"/>
    <s v="WILDCAT"/>
    <s v="18/06/GALFPC977"/>
    <s v="Oui"/>
  </r>
  <r>
    <d v="2018-06-01T00:00:00"/>
    <s v="Transport Boké- Kaboé-Katougouma  pour enquête"/>
    <s v="Transport"/>
    <s v="Investigations"/>
    <n v="120000"/>
    <x v="3"/>
    <s v="WILDCAT"/>
    <s v="18/06/GALF"/>
    <s v="Oui"/>
  </r>
  <r>
    <d v="2018-06-01T00:00:00"/>
    <s v="Food allowance (1) jour pour enquête "/>
    <s v="Travel Subsistence"/>
    <s v="Investigations"/>
    <n v="80000"/>
    <x v="3"/>
    <s v="WILDCAT"/>
    <s v="18/06/GALF"/>
    <s v="Oui"/>
  </r>
  <r>
    <d v="2018-06-01T00:00:00"/>
    <s v="Trust building pour des informateur pour enquête à Katoukouma"/>
    <s v="Trust building"/>
    <s v="Investigations"/>
    <n v="100000"/>
    <x v="3"/>
    <s v="WILDCAT"/>
    <s v="18/06/GALF"/>
    <s v="Oui"/>
  </r>
  <r>
    <d v="2018-06-01T00:00:00"/>
    <s v="Frais hôtel (3) nuitées "/>
    <s v="Travel Subsistence"/>
    <s v="Investigations"/>
    <n v="810000"/>
    <x v="3"/>
    <s v="WILDCAT"/>
    <s v="18/06/GALF"/>
    <s v="Oui"/>
  </r>
  <r>
    <d v="2018-06-01T00:00:00"/>
    <s v="Achat de nouritures pour (7)  pour le pélican"/>
    <s v="Office Materials"/>
    <s v="Office"/>
    <n v="140000"/>
    <x v="4"/>
    <s v="WILDCAT"/>
    <s v="18/06/GALFPC973"/>
    <s v="Oui"/>
  </r>
  <r>
    <d v="2018-06-01T00:00:00"/>
    <s v="Frais  transport (7) de Thierno Ousmane Baldé intendant animalier pour l'entretien du pélican"/>
    <s v="Transport"/>
    <s v="Office"/>
    <n v="105000"/>
    <x v="4"/>
    <s v="WILDCAT"/>
    <s v="18/06/GALFPC974"/>
    <s v="Oui"/>
  </r>
  <r>
    <d v="2018-06-01T00:00:00"/>
    <s v="Frais de transfert/orange money les frais médicaux et achat de produits pour Mamadou Saïdou Barry"/>
    <s v="Transfer Fees"/>
    <s v="Office"/>
    <n v="20000"/>
    <x v="4"/>
    <s v="WILDCAT"/>
    <s v="18/06/GALFPC976"/>
    <s v="Oui"/>
  </r>
  <r>
    <d v="2018-06-01T00:00:00"/>
    <s v="Paiement 100%  frais médicaux et achat de produits pharmaceutique pour Mamadou Saïdou Barry"/>
    <s v="Personnel"/>
    <s v="Team Building"/>
    <n v="987000"/>
    <x v="5"/>
    <s v="WILDCAT"/>
    <s v="18/06/GALFPC975"/>
    <s v="Oui"/>
  </r>
  <r>
    <d v="2018-06-01T00:00:00"/>
    <s v="Achta de (40) l d'essence pour véh perso. Saïdou pour transport maison-bureau"/>
    <s v="Transport"/>
    <s v="Management"/>
    <n v="320000"/>
    <x v="5"/>
    <s v="WILDCAT"/>
    <s v="18/06/GALFR"/>
    <s v="Oui"/>
  </r>
  <r>
    <d v="2018-06-01T00:00:00"/>
    <s v="Taxi maison-bureau"/>
    <s v="Transport"/>
    <s v="Legal"/>
    <n v="16000"/>
    <x v="6"/>
    <s v="WILDCAT"/>
    <s v="GALF"/>
    <s v="Oui"/>
  </r>
  <r>
    <d v="2018-06-02T00:00:00"/>
    <s v="Transport Conakry-Boké "/>
    <s v="Transport"/>
    <s v="Investigations"/>
    <n v="60000"/>
    <x v="0"/>
    <s v="WILDCAT"/>
    <s v="18/06/GALF"/>
    <s v="Oui"/>
  </r>
  <r>
    <d v="2018-06-02T00:00:00"/>
    <s v="Transport hôtel-gare routière"/>
    <s v="Transport"/>
    <s v="Investigations"/>
    <n v="5000"/>
    <x v="0"/>
    <s v="WILDCAT"/>
    <s v="18/06/GALF"/>
    <s v="Oui"/>
  </r>
  <r>
    <d v="2018-06-02T00:00:00"/>
    <s v="Food allowance (1) jour pour enquête "/>
    <s v="Travel Subsistence"/>
    <s v="Investigations"/>
    <n v="80000"/>
    <x v="0"/>
    <s v="WILDCAT"/>
    <s v="18/06/GALF"/>
    <s v="Oui"/>
  </r>
  <r>
    <d v="2018-06-02T00:00:00"/>
    <s v="Transport Conakry-Boké "/>
    <s v="Transport"/>
    <s v="Investigations"/>
    <n v="60000"/>
    <x v="3"/>
    <s v="WILDCAT"/>
    <s v="18/06/GALF"/>
    <s v="Oui"/>
  </r>
  <r>
    <d v="2018-06-02T00:00:00"/>
    <s v="Transport hôtel-gare routière"/>
    <s v="Transport"/>
    <s v="Investigations"/>
    <n v="5000"/>
    <x v="3"/>
    <s v="WILDCAT"/>
    <s v="18/06/GALF"/>
    <s v="Oui"/>
  </r>
  <r>
    <d v="2018-06-02T00:00:00"/>
    <s v="Food allowance (1) jour pour enquête "/>
    <s v="Travel Subsistence"/>
    <s v="Investigations"/>
    <n v="80000"/>
    <x v="3"/>
    <s v="WILDCAT"/>
    <s v="18/06/GALF"/>
    <s v="Oui"/>
  </r>
  <r>
    <d v="2018-06-02T00:00:00"/>
    <s v="Facture 36 Issagha Bah pour achat d'un rouleau de grillage et fil d'attache pour la convection de la volière des perroquets"/>
    <s v="Office Materials"/>
    <s v="Office"/>
    <n v="235000"/>
    <x v="4"/>
    <s v="WILDCAT"/>
    <s v="18/06/GALFPC979"/>
    <s v="Oui"/>
  </r>
  <r>
    <d v="2018-06-02T00:00:00"/>
    <s v="Reçu 50 Alpha Oumar Baldé  achat d'un contre plaquet  pour la confection de la volière des perroquets"/>
    <s v="Office Materials"/>
    <s v="Office"/>
    <n v="80000"/>
    <x v="4"/>
    <s v="WILDCAT"/>
    <s v="18/06/GALFPC980"/>
    <s v="Oui"/>
  </r>
  <r>
    <d v="2018-06-02T00:00:00"/>
    <s v="Achat complment de grillage de 3m et 1/2  pour la confection de la volière des perroquets"/>
    <s v="Office Materials"/>
    <s v="Office"/>
    <n v="70000"/>
    <x v="4"/>
    <s v="WILDCAT"/>
    <s v="18/06/GALFPC981"/>
    <s v="Oui"/>
  </r>
  <r>
    <d v="2018-06-02T00:00:00"/>
    <s v="Frais de deplacement d'un taxi pour le transport du matériel pour la confection de la volière des perroquets"/>
    <s v="Transport"/>
    <s v="Office"/>
    <n v="80000"/>
    <x v="4"/>
    <s v="WILDCAT"/>
    <s v="18/06/GALFPC982"/>
    <s v="Oui"/>
  </r>
  <r>
    <d v="2018-06-03T00:00:00"/>
    <s v="Frais mains d'œuvre pour la confection de la case (volière) des perroquets"/>
    <s v="Services"/>
    <s v="Office"/>
    <n v="250000"/>
    <x v="4"/>
    <s v="WILDCAT"/>
    <s v="18/06/GALFPC983"/>
    <s v="Oui"/>
  </r>
  <r>
    <d v="2018-06-03T00:00:00"/>
    <s v="Frais de transfert/orange money  (100 000 fg) à E20 et E40 en enquête à Boké"/>
    <s v="Transfer Fees"/>
    <s v="Office"/>
    <n v="5000"/>
    <x v="4"/>
    <s v="WILDCAT"/>
    <s v="18/06/GALFPC986"/>
    <s v="Oui"/>
  </r>
  <r>
    <d v="2018-06-04T00:00:00"/>
    <s v="Frais de fonctionnement Castro pour la semaine"/>
    <s v="Transport"/>
    <s v="Legal"/>
    <n v="150000"/>
    <x v="7"/>
    <s v="WILDCAT"/>
    <s v="18/06/GALFPC994"/>
    <s v="Oui"/>
  </r>
  <r>
    <d v="2018-06-04T00:00:00"/>
    <s v="Frais de fonctionnement Chérif pour la semaine"/>
    <s v="Transport "/>
    <s v="Legal"/>
    <n v="70000"/>
    <x v="8"/>
    <s v="WILDCAT"/>
    <s v="18/06/GALFPC992"/>
    <s v="Oui"/>
  </r>
  <r>
    <d v="2018-06-04T00:00:00"/>
    <s v="Frais taxi moto bureau-TPI-Kaloum pour suivi juridique cas chimpanzé Sierra"/>
    <s v="Transport"/>
    <s v="Legal"/>
    <n v="70000"/>
    <x v="8"/>
    <s v="WILDCAT"/>
    <s v="18/06/GALFPC997"/>
    <s v="Oui"/>
  </r>
  <r>
    <d v="2018-06-04T00:00:00"/>
    <s v="Transport bureau-Matam pour recupération du jugement cas peaux de python Faranah"/>
    <s v="Transport"/>
    <s v="Legal"/>
    <n v="10000"/>
    <x v="8"/>
    <s v="WILDCAT"/>
    <s v="18/06/GALFPC1004"/>
    <s v="Oui"/>
  </r>
  <r>
    <d v="2018-06-04T00:00:00"/>
    <s v="Frais de fonctionnement E19  pour la semaine"/>
    <s v="Transport"/>
    <s v="Investigations"/>
    <n v="85000"/>
    <x v="9"/>
    <s v="WILDCAT"/>
    <s v="18/06/GALFPC988"/>
    <s v="Oui"/>
  </r>
  <r>
    <d v="2018-06-04T00:00:00"/>
    <s v="Frais de fonctionnement E20  pour (3) jours"/>
    <s v="Transport"/>
    <s v="Investigations"/>
    <n v="69000"/>
    <x v="0"/>
    <s v="WILDCAT"/>
    <s v="18/06/GALFPC989"/>
    <s v="Oui"/>
  </r>
  <r>
    <d v="2018-06-04T00:00:00"/>
    <s v="Achat de carte de recharge pour E20  pour enquête"/>
    <s v="Telephone"/>
    <s v="Investigations"/>
    <n v="10000"/>
    <x v="0"/>
    <s v="WILDCAT"/>
    <s v="18/06/GALFPC998"/>
    <s v="Oui"/>
  </r>
  <r>
    <d v="2018-06-04T00:00:00"/>
    <s v="Transport Maison-Bureau"/>
    <s v="Transport"/>
    <s v="Investigations"/>
    <n v="15000"/>
    <x v="1"/>
    <s v="WILDCAT"/>
    <s v="18/06/GALFPC987"/>
    <s v="Oui"/>
  </r>
  <r>
    <d v="2018-06-04T00:00:00"/>
    <s v="Achat Carte Credits Pour enquête"/>
    <s v="Telephone"/>
    <s v="Investigations"/>
    <n v="20000"/>
    <x v="1"/>
    <s v="WILDCAT"/>
    <s v="18/06/GALFPC1001"/>
    <s v="Oui"/>
  </r>
  <r>
    <d v="2018-06-04T00:00:00"/>
    <s v="Achat de (20) d'essence  pour le groupe électrogène"/>
    <s v="Office Materials"/>
    <s v="Office"/>
    <n v="160000"/>
    <x v="1"/>
    <s v="WILDCAT"/>
    <s v="18/06/GALFPC1029"/>
    <s v="Oui"/>
  </r>
  <r>
    <d v="2018-06-04T00:00:00"/>
    <s v="Transport Bureau-station carburant AR"/>
    <s v="Transport"/>
    <s v="Investigations"/>
    <n v="10000"/>
    <x v="1"/>
    <s v="WILDCAT"/>
    <s v="18/06/GALFPC1003"/>
    <s v="Oui"/>
  </r>
  <r>
    <d v="2018-06-04T00:00:00"/>
    <s v="Frais de fonctionnement E39  pour la semaine"/>
    <s v="Transport"/>
    <s v="Investigations"/>
    <n v="85000"/>
    <x v="2"/>
    <s v="WILDCAT"/>
    <s v="18/06/GALFPC993"/>
    <s v="Oui"/>
  </r>
  <r>
    <d v="2018-06-04T00:00:00"/>
    <s v="Frais de fonctionnement E40  pour (3) jours"/>
    <s v="Transport"/>
    <s v="Investigations"/>
    <n v="45000"/>
    <x v="3"/>
    <s v="WILDCAT"/>
    <s v="18/06/GALFPC990"/>
    <s v="Oui"/>
  </r>
  <r>
    <d v="2018-06-04T00:00:00"/>
    <s v="Frais de fonctionnement Moné pour la semaine"/>
    <s v="Transport"/>
    <s v="Office"/>
    <n v="150000"/>
    <x v="4"/>
    <s v="WILDCAT"/>
    <s v="18/06/GALFPC995"/>
    <s v="Oui"/>
  </r>
  <r>
    <d v="2018-06-04T00:00:00"/>
    <s v="Frais mains d'œuvre pour la reparation du groupe électrogène"/>
    <s v="Services"/>
    <s v="Office"/>
    <n v="50000"/>
    <x v="4"/>
    <s v="WILDCAT"/>
    <s v="18/06/GALFPC999"/>
    <s v="Oui"/>
  </r>
  <r>
    <d v="2018-06-04T00:00:00"/>
    <s v="Achat de nouritures pour (7)  pour les perroqutes"/>
    <s v="Office Materials"/>
    <s v="Office"/>
    <n v="102000"/>
    <x v="4"/>
    <s v="WILDCAT"/>
    <s v="18/06/GALFPC1000"/>
    <s v="Oui"/>
  </r>
  <r>
    <d v="2018-06-04T00:00:00"/>
    <s v="Taxi maison-bureau"/>
    <s v="Transport"/>
    <s v="Legal"/>
    <n v="16000"/>
    <x v="6"/>
    <s v="WILDCAT"/>
    <s v="GALF"/>
    <s v="Oui"/>
  </r>
  <r>
    <d v="2018-06-04T00:00:00"/>
    <s v="Paiement Bonus  E20 pour l'opération de (2) perroquets"/>
    <s v="Bonus"/>
    <s v="Investigations"/>
    <n v="200000"/>
    <x v="6"/>
    <s v="WILDCAT"/>
    <s v="GALFPC956R39"/>
    <s v="Oui"/>
  </r>
  <r>
    <d v="2018-06-04T00:00:00"/>
    <s v="Transport maison-bureau Tamba (2) jours"/>
    <s v="Transport"/>
    <s v="Media"/>
    <n v="20000"/>
    <x v="10"/>
    <s v="WILDCAT"/>
    <s v="18/06/GALFPC991"/>
    <s v="Oui"/>
  </r>
  <r>
    <d v="2018-06-05T00:00:00"/>
    <s v="Transport bureau-Taouyah-Kaporo marché pour enquête"/>
    <s v="Transport"/>
    <s v="Investigations"/>
    <n v="15000"/>
    <x v="9"/>
    <s v="WILDCAT"/>
    <s v="18/06/GALFPC1009"/>
    <s v="Oui"/>
  </r>
  <r>
    <d v="2018-06-05T00:00:00"/>
    <s v="Transport bureau-Camayenne-Coléah + trust building  pour enquête"/>
    <s v="Transport"/>
    <s v="Investigations"/>
    <n v="57000"/>
    <x v="0"/>
    <s v="WILDCAT"/>
    <s v="18/06/GALFPC1006"/>
    <s v="Oui"/>
  </r>
  <r>
    <d v="2018-06-05T00:00:00"/>
    <s v="Trust building  E20  pour enquête"/>
    <s v="Trust building"/>
    <s v="Investigations"/>
    <n v="50000"/>
    <x v="0"/>
    <s v="WILDCAT"/>
    <s v="18/06/GALFPC1006"/>
    <s v="Oui"/>
  </r>
  <r>
    <d v="2018-06-06T00:00:00"/>
    <s v="Transport Bureau-station carburant AR"/>
    <s v="Transport"/>
    <s v="Investigations"/>
    <n v="10000"/>
    <x v="1"/>
    <s v="WILDCAT"/>
    <s v="18/06/GALFPC1010"/>
    <s v="Oui"/>
  </r>
  <r>
    <d v="2018-06-05T00:00:00"/>
    <s v="Transport Maison-Bureau AR"/>
    <s v="Transport"/>
    <s v="Investigations"/>
    <n v="15000"/>
    <x v="1"/>
    <s v="WILDCAT"/>
    <s v="18/06/GALFPC987"/>
    <s v="Oui"/>
  </r>
  <r>
    <d v="2018-06-05T00:00:00"/>
    <s v="Transport bureau-Kagbelen, Km36 pour enquête"/>
    <s v="Transport"/>
    <s v="Investigations"/>
    <n v="23000"/>
    <x v="2"/>
    <s v="WILDCAT"/>
    <s v="18/06/GALFPC1005"/>
    <s v="Oui"/>
  </r>
  <r>
    <d v="2018-06-05T00:00:00"/>
    <s v="Transport bureau-Dixinn--Madina-Bonfi port + trust building pour enquête"/>
    <s v="Transport"/>
    <s v="Investigations"/>
    <n v="67500"/>
    <x v="3"/>
    <s v="WILDCAT"/>
    <s v="18/06/GALFPC1007"/>
    <s v="Oui"/>
  </r>
  <r>
    <d v="2018-06-05T00:00:00"/>
    <s v="Remboursement à 100% les frais médicaux et achat de produits pharmaceutique pour Moné"/>
    <s v="Personnel"/>
    <s v="Team Building"/>
    <n v="115000"/>
    <x v="4"/>
    <s v="WILDCAT"/>
    <s v="18/06/GALFPC1008"/>
    <s v="Oui"/>
  </r>
  <r>
    <d v="2018-06-05T00:00:00"/>
    <s v="Taxi maison-bureau"/>
    <s v="Transport"/>
    <s v="Legal"/>
    <n v="16000"/>
    <x v="6"/>
    <s v="WILDCAT"/>
    <s v="18/06/GALF"/>
    <s v="Oui"/>
  </r>
  <r>
    <d v="2018-06-06T00:00:00"/>
    <s v="Transport bureau-Matam pour recupération du jugement cas peaux de python Faranah"/>
    <s v="Transport"/>
    <s v="Legal"/>
    <n v="10000"/>
    <x v="8"/>
    <s v="WILDCAT"/>
    <s v="18/06/GALFPC1014"/>
    <s v="Oui"/>
  </r>
  <r>
    <d v="2018-06-06T00:00:00"/>
    <s v="Transport Maison-Bureau AR"/>
    <s v="Transport"/>
    <s v="Investigations"/>
    <n v="15000"/>
    <x v="1"/>
    <s v="WILDCAT"/>
    <s v="18/06/GALFPC987"/>
    <s v="Oui"/>
  </r>
  <r>
    <d v="2018-06-06T00:00:00"/>
    <s v="Transport bureau-marché Niger + trust building pour enquête"/>
    <s v="Transport"/>
    <s v="Investigations"/>
    <n v="72000"/>
    <x v="2"/>
    <s v="WILDCAT"/>
    <s v="18/06/GALFPC1013"/>
    <s v="Oui"/>
  </r>
  <r>
    <d v="2018-06-06T00:00:00"/>
    <s v="Transport bureau-Enco5-Sangoyah-Matot pour enquête"/>
    <s v="Transport"/>
    <s v="Investigations"/>
    <n v="18000"/>
    <x v="3"/>
    <s v="WILDCAT"/>
    <s v="18/06/GALFPC1015"/>
    <s v="Oui"/>
  </r>
  <r>
    <d v="2018-06-06T00:00:00"/>
    <s v="Achat de carte de recharge  pour E40 pour enquête"/>
    <s v="Telephone"/>
    <s v="Investigations"/>
    <n v="5000"/>
    <x v="3"/>
    <s v="WILDCAT"/>
    <s v="18/06/GALFPC1016"/>
    <s v="Oui"/>
  </r>
  <r>
    <d v="2018-06-06T00:00:00"/>
    <s v="Transfert de crédit Areeba à une cible pour enquête (trust building)"/>
    <s v="Trust building"/>
    <s v="Investigations"/>
    <n v="10000"/>
    <x v="3"/>
    <s v="WILDCAT"/>
    <s v="18/06/GALFPC1017"/>
    <s v="Oui"/>
  </r>
  <r>
    <d v="2018-06-06T00:00:00"/>
    <s v="Frais de fonctionnement Maïmouna pour la semaine"/>
    <s v="Transport"/>
    <s v="Office"/>
    <n v="70000"/>
    <x v="4"/>
    <s v="WILDCAT"/>
    <s v="18/06/GALFPC1011"/>
    <s v="Oui"/>
  </r>
  <r>
    <d v="2018-06-06T00:00:00"/>
    <s v="Achat de (20) l d'essence pour le groupe électrogène"/>
    <s v="Office Materials"/>
    <s v="Office"/>
    <n v="160000"/>
    <x v="4"/>
    <s v="WILDCAT"/>
    <s v="18/06/GALFPC1012"/>
    <s v="Oui"/>
  </r>
  <r>
    <d v="2018-06-06T00:00:00"/>
    <s v="Frais transport taxi ville pour le transport du bois rond pour la confection e la volière des perroquets"/>
    <s v="Transport"/>
    <s v="Office"/>
    <n v="40000"/>
    <x v="4"/>
    <s v="WILDCAT"/>
    <s v="18/06/GALFPC1018"/>
    <s v="Oui"/>
  </r>
  <r>
    <d v="2018-06-06T00:00:00"/>
    <s v="Paiement reçu 002 frais poubelle pour ramassage  des ordures du bureau"/>
    <s v="Services"/>
    <s v="Office"/>
    <n v="75000"/>
    <x v="4"/>
    <s v="WILDCAT"/>
    <s v="18/06/GALFPC1019"/>
    <s v="Oui"/>
  </r>
  <r>
    <d v="2018-06-06T00:00:00"/>
    <s v="Facture 29 Mamadou Alpha Diallo Achat de E-recharge pour l'equipe du bureau"/>
    <s v="Telephone"/>
    <s v="Office"/>
    <n v="800000"/>
    <x v="4"/>
    <s v="WILDCAT"/>
    <s v="18/06/GALFPC1023"/>
    <s v="Oui"/>
  </r>
  <r>
    <d v="2018-06-06T00:00:00"/>
    <s v="Achat de bois pour la confection de la volière pour les perroquets"/>
    <s v="Office Materials"/>
    <s v="Office"/>
    <n v="24000"/>
    <x v="4"/>
    <s v="WILDCAT"/>
    <s v="18/06/GALFPC1025"/>
    <s v="Oui"/>
  </r>
  <r>
    <d v="2018-06-06T00:00:00"/>
    <s v="Taxi maison-bureau"/>
    <s v="Transport"/>
    <s v="Legal"/>
    <n v="16000"/>
    <x v="6"/>
    <s v="WILDCAT"/>
    <s v="18/06/GALF"/>
    <s v="Oui"/>
  </r>
  <r>
    <d v="2018-06-07T00:00:00"/>
    <s v="Transport Castro Bureau-DNEF pour la  rencontre des agents de faune  pour l'opération bébé chimpanzé  Foulamadina "/>
    <s v="Transport"/>
    <s v="Legal"/>
    <n v="30000"/>
    <x v="7"/>
    <s v="WILDCAT"/>
    <s v="18/06/GALFPC1030R02"/>
    <s v="Oui"/>
  </r>
  <r>
    <d v="2018-06-07T00:00:00"/>
    <s v="Frais deplacement véhicule de la DNEF-Foulamadina pour l'opération du bébé chimpanzé"/>
    <s v="Transport"/>
    <s v="Legal"/>
    <n v="400000"/>
    <x v="7"/>
    <s v="WILDCAT"/>
    <s v="18/06/GALFPC1030R01"/>
    <s v="Oui"/>
  </r>
  <r>
    <d v="2018-06-07T00:00:00"/>
    <s v="Frais de phocopie et reliure du  code de faune du cas bébé  chimpanzé Foulamadina"/>
    <s v="Office Materials"/>
    <s v="Office"/>
    <n v="40000"/>
    <x v="8"/>
    <s v="WILDCAT"/>
    <s v="18/06/GALFPC1031"/>
    <s v="Oui"/>
  </r>
  <r>
    <d v="2018-06-07T00:00:00"/>
    <s v="Transport bureau-centre emetteur pour phocopie et reliure du  code de faune du cas bébé  chimpanzé Foulamadina"/>
    <s v="Transport"/>
    <s v="Legal"/>
    <n v="10000"/>
    <x v="8"/>
    <s v="WILDCAT"/>
    <s v="18/06/GALFPC1032"/>
    <s v="Oui"/>
  </r>
  <r>
    <d v="2018-06-07T00:00:00"/>
    <s v="Transport bureau-Tannerie-port de bonfi pour enquête"/>
    <s v="Transport"/>
    <s v="Investigations"/>
    <n v="26000"/>
    <x v="9"/>
    <s v="WILDCAT"/>
    <s v="18/06/GALFPC1026"/>
    <s v="Oui"/>
  </r>
  <r>
    <d v="2018-06-07T00:00:00"/>
    <s v="Transport Maison-Bureau AR"/>
    <s v="Transport"/>
    <s v="Investigations"/>
    <n v="15000"/>
    <x v="1"/>
    <s v="WILDCAT"/>
    <s v="18/06/GALFPC987"/>
    <s v="Oui"/>
  </r>
  <r>
    <d v="2018-06-07T00:00:00"/>
    <s v="Transport de E37,E39 et l'agent du Bureau-Foulamadina AR"/>
    <s v="Transport"/>
    <s v="Investigations"/>
    <n v="200000"/>
    <x v="1"/>
    <s v="WILDCAT"/>
    <s v="18/06/GALFPC1029"/>
    <s v="Oui"/>
  </r>
  <r>
    <d v="2018-06-07T00:00:00"/>
    <s v="Transport Kaporo marché-port pour enquête"/>
    <s v="Transport"/>
    <s v="Investigations"/>
    <n v="13000"/>
    <x v="2"/>
    <s v="WILDCAT"/>
    <s v="18/06/GALFPC1028"/>
    <s v="Oui"/>
  </r>
  <r>
    <d v="2018-06-07T00:00:00"/>
    <s v="Transport bureai-marché Sonfonia-Entag pour enquête"/>
    <s v="Transport"/>
    <s v="Investigations"/>
    <n v="22000"/>
    <x v="3"/>
    <s v="WILDCAT"/>
    <s v="18/06/GALFPC1027"/>
    <s v="Oui"/>
  </r>
  <r>
    <d v="2018-06-07T00:00:00"/>
    <s v="Frais taxi moto bureau-Kagbelen"/>
    <s v="Transport"/>
    <s v="Office"/>
    <n v="50000"/>
    <x v="4"/>
    <s v="WILDCAT"/>
    <s v="18/06/GALFPC1034"/>
    <s v="Oui"/>
  </r>
  <r>
    <d v="2018-06-07T00:00:00"/>
    <s v="Achat de nourriture pour le bébé chimpanzé Foulamadina"/>
    <s v="Office Materials"/>
    <s v="Office"/>
    <n v="103000"/>
    <x v="4"/>
    <s v="WILDCAT"/>
    <s v="18/06/GALFPC1036"/>
    <s v="Oui"/>
  </r>
  <r>
    <d v="2018-06-07T00:00:00"/>
    <s v="Achat de(20) l gasoil pour véh perso Saidou pour son transport maison-bureau"/>
    <s v="Transport"/>
    <s v="Management"/>
    <n v="160000"/>
    <x v="5"/>
    <s v="WILDCAT"/>
    <s v="18/06/GALFPC1035"/>
    <s v="Oui"/>
  </r>
  <r>
    <d v="2018-06-07T00:00:00"/>
    <s v="Taxi maison-bureau"/>
    <s v="Transport"/>
    <s v="Legal"/>
    <n v="16000"/>
    <x v="6"/>
    <s v="WILDCAT"/>
    <s v="GALFR40"/>
    <s v="Oui"/>
  </r>
  <r>
    <d v="2018-06-07T00:00:00"/>
    <s v="Achat de nourriture du chimpanzé bébé  Foulamadina"/>
    <s v="Office Materials"/>
    <s v="Office"/>
    <n v="100000"/>
    <x v="6"/>
    <s v="WILDCAT"/>
    <s v="18/06/GALFPC1033R01"/>
    <s v="Oui"/>
  </r>
  <r>
    <d v="2018-06-07T00:00:00"/>
    <s v="Paiement bonus operation pour A/C Mamadou Diallo"/>
    <s v="Bonus"/>
    <s v="Operation"/>
    <n v="250000"/>
    <x v="6"/>
    <s v="WILDCAT"/>
    <s v="18/06/GALFPC1033R02"/>
    <s v="Oui"/>
  </r>
  <r>
    <d v="2018-06-07T00:00:00"/>
    <s v="Paiement bonus operation pour A/C Cissé lancinet"/>
    <s v="Bonus"/>
    <s v="Operation"/>
    <n v="250000"/>
    <x v="6"/>
    <s v="WILDCAT"/>
    <s v="18/06/GALFPC1033R03"/>
    <s v="Oui"/>
  </r>
  <r>
    <d v="2018-06-07T00:00:00"/>
    <s v="Paiement bonus opération pour A/C Diarra Moussa"/>
    <s v="Bonus"/>
    <s v="Operation"/>
    <n v="250000"/>
    <x v="6"/>
    <s v="WILDCAT"/>
    <s v="18/06/GALFPC1033R04"/>
    <s v="Oui"/>
  </r>
  <r>
    <d v="2018-06-07T00:00:00"/>
    <s v="Paiement bonus opération pour A/C souleymane Condé"/>
    <s v="Bonus"/>
    <s v="Operation"/>
    <n v="250000"/>
    <x v="6"/>
    <s v="WILDCAT"/>
    <s v="18/06/GALFPC1033R05"/>
    <s v="Oui"/>
  </r>
  <r>
    <d v="2018-06-07T00:00:00"/>
    <s v="Paiement bonus opération pour A/C Traoré Lansana"/>
    <s v="Bonus"/>
    <s v="Operation"/>
    <n v="250000"/>
    <x v="6"/>
    <s v="WILDCAT"/>
    <s v="18/06/GALFPC1033R06"/>
    <s v="Oui"/>
  </r>
  <r>
    <d v="2018-06-07T00:00:00"/>
    <s v="Paiement bonus opération pour C/C Emile Sory Diawara"/>
    <s v="Bonus"/>
    <s v="Operation"/>
    <n v="300000"/>
    <x v="6"/>
    <s v="WILDCAT"/>
    <s v="18/06/GALFPC1033R07"/>
    <s v="Oui"/>
  </r>
  <r>
    <d v="2018-06-07T00:00:00"/>
    <s v="Food allowence sessou (1) opération bébé chimpanzé Foulamadina"/>
    <s v="Travel Subsistence"/>
    <s v="Operation"/>
    <n v="50000"/>
    <x v="6"/>
    <s v="WILDCAT"/>
    <s v="18/06/GALFPC1033R08"/>
    <s v="Oui"/>
  </r>
  <r>
    <d v="2018-06-07T00:00:00"/>
    <s v="Food allowence CHERIF (1) jour opération bébé chimpanzé Foulamadina"/>
    <s v="Travel Subsistence"/>
    <s v="Operation"/>
    <n v="50000"/>
    <x v="6"/>
    <s v="WILDCAT"/>
    <s v="18/06/GALFPC1033R09"/>
    <s v="Oui"/>
  </r>
  <r>
    <d v="2018-06-07T00:00:00"/>
    <s v="Food allowence Castro (1) jour opération bébé chimpanzé Foulamadina"/>
    <s v="Travel Subsistence"/>
    <s v="Operation"/>
    <n v="50000"/>
    <x v="6"/>
    <s v="WILDCAT"/>
    <s v="18/06/GALFPC1033R10"/>
    <s v="Oui"/>
  </r>
  <r>
    <d v="2018-06-07T00:00:00"/>
    <s v="Food allowence Baldé  (1) jour opération bébé chimpanzé Foulamadina"/>
    <s v="Travel Subsistence"/>
    <s v="Operation"/>
    <n v="50000"/>
    <x v="6"/>
    <s v="WILDCAT"/>
    <s v="18/06/GALFPC1033R"/>
    <s v="Oui"/>
  </r>
  <r>
    <d v="2018-06-07T00:00:00"/>
    <s v="Frais transport Castro  pour transport Eaux et Forets -cimenterie"/>
    <s v="Transport"/>
    <s v="Legal"/>
    <n v="70000"/>
    <x v="6"/>
    <s v="WILDCAT"/>
    <s v="18/06/GALFPC1033R12"/>
    <s v="Oui"/>
  </r>
  <r>
    <d v="2018-06-07T00:00:00"/>
    <s v="Achat nourriture pour détenu cas chimpanzé foulamadina"/>
    <s v="Jail visit"/>
    <s v="Operation"/>
    <n v="25000"/>
    <x v="6"/>
    <s v="WILDCAT"/>
    <s v="18/06/GALFPC1033R13"/>
    <s v="Oui"/>
  </r>
  <r>
    <d v="2018-06-07T00:00:00"/>
    <s v="Frais transport  Eaux et forets-Ratoma A/R"/>
    <s v="Transport"/>
    <s v="Legal"/>
    <n v="60000"/>
    <x v="6"/>
    <s v="WILDCAT"/>
    <s v="18/06/GALFPC1033R14"/>
    <s v="Oui"/>
  </r>
  <r>
    <d v="2018-06-07T00:00:00"/>
    <s v="Transport baldé  Eaux et forets-kipé A/R"/>
    <s v="Transport"/>
    <s v="Legal"/>
    <n v="60000"/>
    <x v="6"/>
    <s v="WILDCAT"/>
    <s v="18/06/GALFPC1033R15"/>
    <s v="Oui"/>
  </r>
  <r>
    <d v="2018-06-07T00:00:00"/>
    <s v="Transport Chérif  Eaux et forets -koporo  "/>
    <s v="Transport"/>
    <s v="Legal"/>
    <n v="30000"/>
    <x v="6"/>
    <s v="WILDCAT"/>
    <s v="18/06/GALFPC1033R16"/>
    <s v="Oui"/>
  </r>
  <r>
    <d v="2018-06-07T00:00:00"/>
    <s v="Déplacement taxi moto maison pour coleah pour payer bonus média "/>
    <s v="Transport"/>
    <s v="Media"/>
    <n v="30000"/>
    <x v="10"/>
    <s v="WILDCAT"/>
    <s v="18/06/GALFPC1075"/>
    <s v="Oui"/>
  </r>
  <r>
    <d v="2018-06-07T00:00:00"/>
    <s v="Paiement de bonus media au site www,ledeclic,info sur le cas conadmantion d'un haut gradé des conservateurs et 2 braconniers pour abattage de panthère à Dabola"/>
    <s v="Bonus"/>
    <s v="Media"/>
    <n v="100000"/>
    <x v="10"/>
    <s v="WILDCAT"/>
    <s v="18/06/GALFPC1022R01"/>
    <s v="Oui"/>
  </r>
  <r>
    <d v="2018-06-07T00:00:00"/>
    <s v="Paiement de bonus media au site www,soleilfmguinee,net  sur le cas conadmantion d'un haut gradé des conservateurs et 2 braconniers pour abattage de panthère à Dabola"/>
    <s v="Bonus"/>
    <s v="Media"/>
    <n v="100000"/>
    <x v="10"/>
    <s v="WILDCAT"/>
    <s v="18/06/GALFPC1022R02"/>
    <s v="Oui"/>
  </r>
  <r>
    <d v="2018-06-07T00:00:00"/>
    <s v="Paiement de bonus media au site www,visionguinee,info sur la condamnation d'un haut gradé des conservateurs de la nature et deux braconniers pour abattage de panthère à dabola"/>
    <s v="Bonus"/>
    <s v="Media"/>
    <n v="100000"/>
    <x v="10"/>
    <s v="WILDCAT"/>
    <s v="18/06/GALFPC1022R03"/>
    <s v="Oui"/>
  </r>
  <r>
    <d v="2018-06-07T00:00:00"/>
    <s v="Paiement de bonus au site www,ledeclic,info sur l'arrestation à hamdallaye de deux présumés trafiquants de perroquets"/>
    <s v="Bonus"/>
    <s v="Media"/>
    <n v="100000"/>
    <x v="10"/>
    <s v="WILDCAT"/>
    <s v="18/06/GALFPC1022R04"/>
    <s v="Oui"/>
  </r>
  <r>
    <d v="2018-06-07T00:00:00"/>
    <s v="Paiement de bonus au site www,visionguinee,info sur l'arrestation à hamdallaye de deux présumés trafiquants de perroquets"/>
    <s v="Bonus"/>
    <s v="Media"/>
    <n v="100000"/>
    <x v="10"/>
    <s v="WILDCAT"/>
    <s v="18/06/GALFPC1022R05"/>
    <s v="Oui"/>
  </r>
  <r>
    <d v="2018-06-07T00:00:00"/>
    <s v="Paiement de bonus au site www,soleilfmguinee,net sur le cas arrestation à hamdallaye de deux personnes pour trafic de perroquets"/>
    <s v="Bonus"/>
    <s v="Media"/>
    <n v="100000"/>
    <x v="10"/>
    <s v="WILDCAT"/>
    <s v="18/06/GALFPC1022R06"/>
    <s v="Oui"/>
  </r>
  <r>
    <d v="2018-06-07T00:00:00"/>
    <s v="Paiement de bonus au site www,ledeclic,info sur la condamnation d'un militaire au tpi de dixinn pour trafic de pelican"/>
    <s v="Bonus"/>
    <s v="Media"/>
    <n v="100000"/>
    <x v="10"/>
    <s v="WILDCAT"/>
    <s v="18/06/GALFPC1022R07"/>
    <s v="Oui"/>
  </r>
  <r>
    <d v="2018-06-07T00:00:00"/>
    <s v="Paiement de bonus au site www,visionguinee,info sur la condamnation d'un militaire par le tpi de dixinn pour trafic de pelican"/>
    <s v="Bonus"/>
    <s v="Media"/>
    <n v="100000"/>
    <x v="10"/>
    <s v="WILDCAT"/>
    <s v="18/06/GALFPC1022R08"/>
    <s v="Oui"/>
  </r>
  <r>
    <d v="2018-06-07T00:00:00"/>
    <s v="Paiement de bonus au site www,soleilfmguinee,net sur la condamnation d'un militaire par le tpi de dixinn pour trafic de pelican"/>
    <s v="Bonus"/>
    <s v="Media"/>
    <n v="100000"/>
    <x v="10"/>
    <s v="WILDCAT"/>
    <s v="18/06/GALFPC1022R09"/>
    <s v="Oui"/>
  </r>
  <r>
    <d v="2018-06-07T00:00:00"/>
    <s v="Paiement de bonus à la radio global fm sur son reportage sur l'arrestation d'un militaire pris en flagrant délit de détention, circulation et commercialisation d'un pélican "/>
    <s v="Bonus"/>
    <s v="Office"/>
    <n v="100000"/>
    <x v="10"/>
    <s v="WILDCAT"/>
    <s v="18/06/GALFPC1022R10"/>
    <s v="Oui"/>
  </r>
  <r>
    <d v="2018-06-07T00:00:00"/>
    <s v="Paiement de bonus à la radio global fm sur la participation de l'assistant juridique mamadou saliou baldé sur l'arrestation suivie de sa condamnation d'un militaire pour trafic de pelican "/>
    <s v="Bonus"/>
    <s v="Media"/>
    <n v="210000"/>
    <x v="10"/>
    <s v="WILDCAT"/>
    <s v="18/06/GALFPC1022R11"/>
    <s v="Oui"/>
  </r>
  <r>
    <d v="2018-06-08T00:00:00"/>
    <s v="Transport bureau-Kipé pour enquête"/>
    <s v="Transport"/>
    <s v="Investigations"/>
    <n v="10000"/>
    <x v="9"/>
    <s v="WILDCAT"/>
    <s v="18/06/GALFPC1042"/>
    <s v="Oui"/>
  </r>
  <r>
    <d v="2018-06-08T00:00:00"/>
    <s v="Trust building  E19 pour enquête"/>
    <s v="Trust building"/>
    <s v="Investigations"/>
    <n v="40000"/>
    <x v="9"/>
    <s v="WILDCAT"/>
    <s v="18/06/GALFPC1043"/>
    <s v="Oui"/>
  </r>
  <r>
    <d v="2018-06-08T00:00:00"/>
    <s v="Transport bureau-Bambeto-Sonfonia pour enquête"/>
    <s v="Transport"/>
    <s v="Investigations"/>
    <n v="23000"/>
    <x v="0"/>
    <s v="WILDCAT"/>
    <s v="18/06/GALFPC1040"/>
    <s v="Oui"/>
  </r>
  <r>
    <d v="2018-06-08T00:00:00"/>
    <s v="Trust building E20   pour enquête"/>
    <s v="Trust building"/>
    <s v="Investigations"/>
    <n v="50000"/>
    <x v="0"/>
    <s v="WILDCAT"/>
    <s v="18/06/GALFPC1041"/>
    <s v="Oui"/>
  </r>
  <r>
    <d v="2018-06-08T00:00:00"/>
    <s v="Transport Bureau-Kaloum (BPMG)  pour retrait"/>
    <s v="Transport"/>
    <s v="Investigations"/>
    <n v="70000"/>
    <x v="1"/>
    <s v="WILDCAT"/>
    <s v="18/06/GALFPC1045"/>
    <s v="Oui"/>
  </r>
  <r>
    <d v="2018-06-08T00:00:00"/>
    <s v="Transport Maison-Bureau AR"/>
    <s v="Transport"/>
    <s v="Investigations"/>
    <n v="15000"/>
    <x v="1"/>
    <s v="WILDCAT"/>
    <s v="18/06/GALFPC987"/>
    <s v="Oui"/>
  </r>
  <r>
    <d v="2018-06-08T00:00:00"/>
    <s v="Transport bureau-centre emetteur pour achat d'une bouteillz de gaz"/>
    <s v="Transport"/>
    <s v="Investigations"/>
    <n v="10000"/>
    <x v="1"/>
    <s v="WILDCAT"/>
    <s v="18/06/GALFPC1046"/>
    <s v="Oui"/>
  </r>
  <r>
    <d v="2018-06-08T00:00:00"/>
    <s v="Facture  39 Thierno Boutique Kipé Achat d'une bouteille de gaz pour le bureau"/>
    <s v="Office Materials"/>
    <s v="Office"/>
    <n v="250000"/>
    <x v="1"/>
    <s v="WILDCAT"/>
    <s v="18/06/GALFPC1048"/>
    <s v="Oui"/>
  </r>
  <r>
    <d v="2018-06-08T00:00:00"/>
    <s v="Transport bureau-centre emetteur-Kaporo marché-Kaporo port pour enquête"/>
    <s v="Transport"/>
    <s v="Investigations"/>
    <n v="16000"/>
    <x v="2"/>
    <s v="WILDCAT"/>
    <s v="18/06/GALFPC1038"/>
    <s v="Oui"/>
  </r>
  <r>
    <d v="2018-06-08T00:00:00"/>
    <s v="Trust building  E39 pour les enquêtes"/>
    <s v="Trust building"/>
    <s v="Investigations"/>
    <n v="50000"/>
    <x v="2"/>
    <s v="WILDCAT"/>
    <s v="18/06/GALFPC1039"/>
    <s v="Oui"/>
  </r>
  <r>
    <d v="2018-06-08T00:00:00"/>
    <s v="Paiement Thierno Ousmane Baldé pour les frais de deplacement pour la saisie du bébé chimpanzé à Foulamadina"/>
    <s v="Services"/>
    <s v="Office"/>
    <n v="400000"/>
    <x v="4"/>
    <s v="WILDCAT"/>
    <s v="18/06/GALFPC1044"/>
    <s v="Oui"/>
  </r>
  <r>
    <d v="2018-06-08T00:00:00"/>
    <s v="Facture 38 Thierno boutique Achat d'une beignoire pour les pérroquats"/>
    <s v="Office Materials"/>
    <s v="Office"/>
    <n v="40000"/>
    <x v="4"/>
    <s v="WILDCAT"/>
    <s v="18/06/GALFPC1047"/>
    <s v="Oui"/>
  </r>
  <r>
    <d v="2018-06-08T00:00:00"/>
    <s v="Transport thierno Ousmane Baldé pour achat d'une beignoire pour les perroquets"/>
    <s v="Transport"/>
    <s v="Office"/>
    <n v="10000"/>
    <x v="4"/>
    <s v="WILDCAT"/>
    <s v="18/06/GALFPC1049"/>
    <s v="Oui"/>
  </r>
  <r>
    <d v="2018-06-08T00:00:00"/>
    <s v="Facture 0068319 Hotimex Achat de (5) chronos, (1) paquet de bic, (1) paquet de bloc note A5, et (1) paquet de chemise cartonnées"/>
    <s v="Office Materials"/>
    <s v="Office"/>
    <n v="145000"/>
    <x v="4"/>
    <s v="WILDCAT"/>
    <s v="18/06/GALFPC1051"/>
    <s v="Oui"/>
  </r>
  <r>
    <d v="2018-06-08T00:00:00"/>
    <s v="Facture 08061801 Daye Voyage achta de billet d'avion Dakar-Conakry A/R poir Charlotte"/>
    <s v="Flight"/>
    <s v="Management"/>
    <n v="3500000"/>
    <x v="5"/>
    <s v="WILDCAT"/>
    <s v="18/06/GALFPC1050"/>
    <s v="Oui"/>
  </r>
  <r>
    <d v="2018-06-08T00:00:00"/>
    <s v="Transport Eaux et forets -Dixinn achat nourriture pour détenu cas chimpanzé "/>
    <s v="Transport"/>
    <s v="Legal"/>
    <n v="10000"/>
    <x v="6"/>
    <s v="WILDCAT"/>
    <s v="18/06/GALFPC1033R18"/>
    <s v="Oui"/>
  </r>
  <r>
    <d v="2018-06-08T00:00:00"/>
    <s v="Achat nourriture pour le détenu cas chimpanzé foulamadina"/>
    <s v="Jail visit"/>
    <s v="Operation"/>
    <n v="30000"/>
    <x v="6"/>
    <s v="WILDCAT"/>
    <s v="18/06/GALFPC1033R19"/>
    <s v="Oui"/>
  </r>
  <r>
    <d v="2018-06-08T00:00:00"/>
    <s v="Frais impression soit transmis et cloture de transmission "/>
    <s v="Office Materials"/>
    <s v="Office"/>
    <n v="20000"/>
    <x v="6"/>
    <s v="WILDCAT"/>
    <s v="18/06/GALFPC1033R20"/>
    <s v="Oui"/>
  </r>
  <r>
    <d v="2018-06-08T00:00:00"/>
    <s v="Frais photocophie document juridique cas bébé chimpanzé Foulamadina"/>
    <s v="Office Materials"/>
    <s v="Office"/>
    <n v="15000"/>
    <x v="6"/>
    <s v="WILDCAT"/>
    <s v="18/06/GALFPC1033R21"/>
    <s v="Oui"/>
  </r>
  <r>
    <d v="2018-06-08T00:00:00"/>
    <s v="Frais transport Eaux et forets -ratoma suivi du cas chimpanzé"/>
    <s v="Transport"/>
    <s v="Legal"/>
    <n v="30000"/>
    <x v="6"/>
    <s v="WILDCAT"/>
    <s v="18/06/GALFPC1033R22"/>
    <s v="Oui"/>
  </r>
  <r>
    <d v="2018-06-08T00:00:00"/>
    <s v="Transport Baldé pour  Eaux te forets -kipé "/>
    <s v="Transport"/>
    <s v="Legal"/>
    <n v="30000"/>
    <x v="6"/>
    <s v="WILDCAT"/>
    <s v="18/06/GALFPC1033R23"/>
    <s v="Oui"/>
  </r>
  <r>
    <d v="2018-06-08T00:00:00"/>
    <s v="Transport  Baldé  Bureau -Eaux et forets du 07/06/2018 pour suivi Audition detenu du cas bébé chimpanzé "/>
    <s v="Transport"/>
    <s v="Legal"/>
    <n v="30000"/>
    <x v="6"/>
    <s v="WILDCAT"/>
    <s v="18/06/GALFPC1033R24"/>
    <s v="Oui"/>
  </r>
  <r>
    <d v="2018-06-08T00:00:00"/>
    <s v="Achat carburant pour le deferrement du trafiquant blaise "/>
    <s v="Transport"/>
    <s v="Operation"/>
    <n v="80000"/>
    <x v="6"/>
    <s v="WILDCAT"/>
    <s v="18/06/GALFPC1033R10"/>
    <s v="Oui"/>
  </r>
  <r>
    <d v="2018-06-09T00:00:00"/>
    <s v="Paiement Bonus Baldé pour l'opération bébé chimpanzé Foulamadina"/>
    <s v="Bonus"/>
    <s v="Legal"/>
    <n v="250000"/>
    <x v="11"/>
    <s v="WILDCAT"/>
    <s v="18/06/GALFPC1056"/>
    <s v="Oui"/>
  </r>
  <r>
    <d v="2018-06-09T00:00:00"/>
    <s v="Achat de poisson frais pour le pélican"/>
    <s v="Office Materials"/>
    <s v="Office"/>
    <n v="20000"/>
    <x v="11"/>
    <s v="WILDCAT"/>
    <s v="18/06/GALFPC1057"/>
    <s v="Oui"/>
  </r>
  <r>
    <d v="2018-06-09T00:00:00"/>
    <s v="Transport maison-marché pour du poisson pour le pélican"/>
    <s v="Transport"/>
    <s v="Legal"/>
    <n v="10000"/>
    <x v="11"/>
    <s v="WILDCAT"/>
    <s v="18/06/GALFPC1058"/>
    <s v="Oui"/>
  </r>
  <r>
    <d v="2018-06-09T00:00:00"/>
    <s v="Frais taxi moto bureau-centre ville (BPMG) pour dépôt de chèque du Me Sovogui"/>
    <s v="Transport"/>
    <s v="Legal"/>
    <n v="70000"/>
    <x v="7"/>
    <s v="WILDCAT"/>
    <s v="18/06/GALFPC1059"/>
    <s v="Oui"/>
  </r>
  <r>
    <d v="2018-06-09T00:00:00"/>
    <s v="Transport  bureau-Bambeto-Château-Matam pour enquête"/>
    <s v="Transport"/>
    <s v="Investigations"/>
    <n v="15000"/>
    <x v="9"/>
    <s v="WILDCAT"/>
    <s v="18/06/GALFPC1060"/>
    <s v="Oui"/>
  </r>
  <r>
    <d v="2018-06-09T00:00:00"/>
    <s v="Paiement   Avance  les frais de relâche de l'Intendant Animalier pour la relâche du bébé chimpanzé  à Faranah  saisie à Foulamadina (Conakry) "/>
    <s v="Services"/>
    <s v="Office"/>
    <n v="850000"/>
    <x v="4"/>
    <s v="WILDCAT"/>
    <s v="18/06/GALFPC1053"/>
    <s v="Oui"/>
  </r>
  <r>
    <d v="2018-06-09T00:00:00"/>
    <s v="Transport maison-bureau Moné (1) jour pour la préparation de l'Audit 2017"/>
    <s v="Transport"/>
    <s v="Office"/>
    <n v="30000"/>
    <x v="4"/>
    <s v="WILDCAT"/>
    <s v="18/06/GALFPC1054"/>
    <s v="Oui"/>
  </r>
  <r>
    <d v="2018-06-09T00:00:00"/>
    <s v="Frais transport maison-centre ville-maison pour l'achat de billet d'avion Dakar-France pour Charlotte"/>
    <s v="Transport"/>
    <s v="Management"/>
    <n v="60000"/>
    <x v="5"/>
    <s v="WILDCAT"/>
    <s v="18/06/GALFPC1055"/>
    <s v="Oui"/>
  </r>
  <r>
    <d v="2018-06-09T00:00:00"/>
    <s v="Reçu de caisse 007497 Daye Voyage Achat de billet d'avion Dakar-France-Dakar  pour Charlotte pour evacuation sanitaire"/>
    <s v="Flight"/>
    <s v="Management"/>
    <n v="11213000"/>
    <x v="5"/>
    <s v="WILDCAT"/>
    <s v="18/06/GALFPC1062"/>
    <s v="Oui"/>
  </r>
  <r>
    <d v="2018-06-09T00:00:00"/>
    <s v="Taxi moto Enta-Eaux et forets pour audition de Pamela cas chimpanzé foulamadina"/>
    <s v="Transport"/>
    <s v="Operation"/>
    <n v="50000"/>
    <x v="6"/>
    <s v="WILDCAT"/>
    <s v="18/06/GALFPC1033R25"/>
    <s v="Oui"/>
  </r>
  <r>
    <d v="2018-06-09T00:00:00"/>
    <s v="Transport C/C Emile Sory DAIWARA  maison-Eaux et forets  pour l'audition de Pamela cas chimpanzé foulamadina"/>
    <s v="Transport"/>
    <s v="Operation"/>
    <n v="60000"/>
    <x v="6"/>
    <s v="WILDCAT"/>
    <s v="18/06/GALFPC1033R26"/>
    <s v="Oui"/>
  </r>
  <r>
    <d v="2018-06-09T00:00:00"/>
    <s v="Transport Baldé  bureau -Eaux et Forets A/R pour l'audition detenu cas bébé chimpanzé"/>
    <s v="Transport"/>
    <s v="Legal"/>
    <n v="60000"/>
    <x v="6"/>
    <s v="WILDCAT"/>
    <s v="18/06/GALFPC1033R27"/>
    <s v="Oui"/>
  </r>
  <r>
    <d v="2018-06-09T00:00:00"/>
    <s v="Frais Taxi moto Eaux et Forets maison -suivi du cas chimapanzé "/>
    <s v="Transport"/>
    <s v="Legal"/>
    <n v="30000"/>
    <x v="6"/>
    <s v="WILDCAT"/>
    <s v="18/06/GALFPC1033R28"/>
    <s v="Oui"/>
  </r>
  <r>
    <d v="2018-06-09T00:00:00"/>
    <s v="Paiement Bonus Sessou pour opération cas chimpanzé foulamadina"/>
    <s v="Bonus"/>
    <s v="Operation"/>
    <n v="250000"/>
    <x v="6"/>
    <s v="WILDCAT"/>
    <s v="18/06/GALFPC1033R29"/>
    <s v="Oui"/>
  </r>
  <r>
    <d v="2018-06-10T00:00:00"/>
    <s v="Paiement Food allowance (2) jours agent de faune pour la relâche du bébé chimpanzé à Faranah"/>
    <s v="Travel Subsistence"/>
    <s v="Office"/>
    <n v="160000"/>
    <x v="4"/>
    <s v="WILDCAT"/>
    <s v="18/06/GALFPC1052R01"/>
    <s v="Oui"/>
  </r>
  <r>
    <d v="2018-06-10T00:00:00"/>
    <s v="Achat de (10) sachets cerélac pour le chimpanzé de Foulamadina pour  sa relâche à Faranah"/>
    <s v="Travel Subsistence"/>
    <s v="Office"/>
    <n v="35000"/>
    <x v="4"/>
    <s v="WILDCAT"/>
    <s v="18/06/GALFPC1052R02"/>
    <s v="Oui"/>
  </r>
  <r>
    <d v="2018-06-10T00:00:00"/>
    <s v="Achat de (32) l de gasoil pour le véhicule de location pour la relâche du bébé chimpanzé à Faranah"/>
    <s v="Transport"/>
    <s v="Office"/>
    <n v="256000"/>
    <x v="4"/>
    <s v="WILDCAT"/>
    <s v="18/06/GALFPC1052R40"/>
    <s v="Oui"/>
  </r>
  <r>
    <d v="2018-06-11T00:00:00"/>
    <s v="Achat de poisson frais pour le pélican"/>
    <s v="Office Materials"/>
    <s v="Office"/>
    <n v="20000"/>
    <x v="11"/>
    <s v="WILDCAT"/>
    <s v="18/06/GALFPC1084"/>
    <s v="Oui"/>
  </r>
  <r>
    <d v="2018-06-11T00:00:00"/>
    <s v="Transport maison-marché pour du poisson pour le pélican"/>
    <s v="Transport"/>
    <s v="Legal"/>
    <n v="10000"/>
    <x v="11"/>
    <s v="WILDCAT"/>
    <s v="18/06/GALFPC1085"/>
    <s v="Oui"/>
  </r>
  <r>
    <d v="2018-06-11T00:00:00"/>
    <s v="Paiement Bonus  Castro  pour l'opération bébé chimpanzé Foulamadina"/>
    <s v="Bonus"/>
    <s v="Legal"/>
    <n v="250000"/>
    <x v="7"/>
    <s v="WILDCAT"/>
    <s v="18/06/GALFPC1074"/>
    <s v="Oui"/>
  </r>
  <r>
    <d v="2018-06-11T00:00:00"/>
    <s v="Frais de fonctionnement Castro  pour la semaine"/>
    <s v="Transport"/>
    <s v="Legal"/>
    <n v="150000"/>
    <x v="7"/>
    <s v="WILDCAT"/>
    <s v="18/06/GALFPC1077"/>
    <s v="Oui"/>
  </r>
  <r>
    <d v="2018-06-11T00:00:00"/>
    <s v="Frais taxi moto bureau-Kaloum pour suivi juridique"/>
    <s v="Transport"/>
    <s v="Legal"/>
    <n v="70000"/>
    <x v="8"/>
    <s v="WILDCAT"/>
    <s v="18/06/GALFPC1066"/>
    <s v="Oui"/>
  </r>
  <r>
    <d v="2018-06-11T00:00:00"/>
    <s v="Paiement Bonus  Chérif  pour l'opération bébé chimpanzé Foulamadina"/>
    <s v="Bonus"/>
    <s v="Legal"/>
    <n v="250000"/>
    <x v="8"/>
    <s v="WILDCAT"/>
    <s v="18/06/GALFPC1073"/>
    <s v="Oui"/>
  </r>
  <r>
    <d v="2018-06-11T00:00:00"/>
    <s v="Frais de fonctionnement Chérif  pour la semaine"/>
    <s v="Transport"/>
    <s v="Legal"/>
    <n v="50000"/>
    <x v="8"/>
    <s v="WILDCAT"/>
    <s v="18/06/GALFPC1081"/>
    <s v="Oui"/>
  </r>
  <r>
    <d v="2018-06-11T00:00:00"/>
    <s v="Frais de fonctionnement E19  pour la semaine"/>
    <s v="Transport"/>
    <s v="Investigations"/>
    <n v="85000"/>
    <x v="9"/>
    <s v="WILDCAT"/>
    <s v="18/06/GALFPC1064"/>
    <s v="Oui"/>
  </r>
  <r>
    <d v="2018-06-11T00:00:00"/>
    <s v="Transport bureau-Bonfi marché et port pour enquête"/>
    <s v="Transport"/>
    <s v="Investigations"/>
    <n v="22000"/>
    <x v="0"/>
    <s v="WILDCAT"/>
    <s v="18/06/GALFPC1067"/>
    <s v="Oui"/>
  </r>
  <r>
    <d v="2018-06-11T00:00:00"/>
    <s v="Frais de fonctionnement E20  pour la semaine"/>
    <s v="Transport"/>
    <s v="Investigations"/>
    <n v="115000"/>
    <x v="0"/>
    <s v="WILDCAT"/>
    <s v="18/06/GALFPC1080"/>
    <s v="Oui"/>
  </r>
  <r>
    <d v="2018-06-11T00:00:00"/>
    <s v="Transport Maison-Bureau AR"/>
    <s v="Transport"/>
    <s v="Investigations"/>
    <n v="15000"/>
    <x v="1"/>
    <s v="WILDCAT"/>
    <s v="18/06/GALFPC1070"/>
    <s v="Oui"/>
  </r>
  <r>
    <d v="2018-06-11T00:00:00"/>
    <s v="Paiement Bonus  E37 pour l'opération bébé chimpanzé Foulamadina"/>
    <s v="Bonus"/>
    <s v="Investigations"/>
    <n v="250000"/>
    <x v="1"/>
    <s v="WILDCAT"/>
    <s v="18/06/GALFPC1071"/>
    <s v="Oui"/>
  </r>
  <r>
    <d v="2018-06-11T00:00:00"/>
    <s v="Transport bureau-Taouyah marché-Belle vue-Kenien pour enquête pour enquête"/>
    <s v="Transport"/>
    <s v="Investigations"/>
    <n v="25000"/>
    <x v="2"/>
    <s v="WILDCAT"/>
    <s v="18/06/GALFPC1068"/>
    <s v="Oui"/>
  </r>
  <r>
    <d v="2018-06-11T00:00:00"/>
    <s v="Paiement Bonus  E39 pour l'opération bébé chimpanzé Foulamadina"/>
    <s v="Bonus"/>
    <s v="Investigations"/>
    <n v="250000"/>
    <x v="2"/>
    <s v="WILDCAT"/>
    <s v="18/06/GALFPC1072"/>
    <s v="Oui"/>
  </r>
  <r>
    <d v="2018-06-11T00:00:00"/>
    <s v="Frais de fonctionnement E39  pour la semaine"/>
    <s v="Transport"/>
    <s v="Investigations"/>
    <n v="85000"/>
    <x v="2"/>
    <s v="WILDCAT"/>
    <s v="18/06/GALFPC1079"/>
    <s v="Oui"/>
  </r>
  <r>
    <d v="2018-06-11T00:00:00"/>
    <s v="Transport bureau-Camayenne-Coléah-Kenien-Boussoura pour enquête"/>
    <s v="Transport"/>
    <s v="Investigations"/>
    <n v="30000"/>
    <x v="3"/>
    <s v="WILDCAT"/>
    <s v="18/06/GALFPC1069"/>
    <s v="Oui"/>
  </r>
  <r>
    <d v="2018-06-11T00:00:00"/>
    <s v="Frais de fonctionnement E40  pour la semaine"/>
    <s v="Transport"/>
    <s v="Investigations"/>
    <n v="75000"/>
    <x v="3"/>
    <s v="WILDCAT"/>
    <s v="18/06/GALFPC1078"/>
    <s v="Oui"/>
  </r>
  <r>
    <d v="2018-06-11T00:00:00"/>
    <s v="Achat de (80) l de gasoil pour le véhicule de location pour la relâche du bébé chimpanzé à Faranah"/>
    <s v="Transport"/>
    <s v="Office"/>
    <n v="400000"/>
    <x v="4"/>
    <s v="WILDCAT"/>
    <s v="18/06/GALFPC1052"/>
    <s v="Oui"/>
  </r>
  <r>
    <d v="2018-06-11T00:00:00"/>
    <s v="Frais maind'œuvre Thierno Ousmane Baldé du soigneur de chimpanzé pour le 08 et 09/2018"/>
    <s v="Services"/>
    <s v="Office"/>
    <n v="400000"/>
    <x v="4"/>
    <s v="WILDCAT"/>
    <s v="18/06/GALFPC1063"/>
    <s v="Oui"/>
  </r>
  <r>
    <d v="2018-06-11T00:00:00"/>
    <s v="Achat de poisson frais pour le pélican"/>
    <s v="Office Materials"/>
    <s v="Office"/>
    <n v="26000"/>
    <x v="4"/>
    <s v="WILDCAT"/>
    <s v="18/06/GALFPC1065"/>
    <s v="Oui"/>
  </r>
  <r>
    <d v="2018-06-11T00:00:00"/>
    <s v="Frais de fonctionnement  Moné pour la semaine"/>
    <s v="Transport"/>
    <s v="Office"/>
    <n v="150000"/>
    <x v="4"/>
    <s v="WILDCAT"/>
    <s v="18/06/GALFPC1076"/>
    <s v="Oui"/>
  </r>
  <r>
    <d v="2018-06-11T00:00:00"/>
    <s v="Achat de (20)l d'essence pour véh. Pers. Saidou pour son transport maison-bureau"/>
    <s v="Transport"/>
    <s v="Management"/>
    <n v="160000"/>
    <x v="5"/>
    <s v="WILDCAT"/>
    <s v="18/06/GALFPC1082"/>
    <s v="Oui"/>
  </r>
  <r>
    <d v="2018-06-11T00:00:00"/>
    <s v="Transport bureau-maison du 09/06/2018 pour retour bureau-maison"/>
    <s v="Transport"/>
    <s v="Management"/>
    <n v="60000"/>
    <x v="5"/>
    <s v="WILDCAT"/>
    <s v="18/06/GALFPC1083"/>
    <s v="Oui"/>
  </r>
  <r>
    <d v="2018-06-11T00:00:00"/>
    <s v="Frais taxi moto bureau-Eaux et Forets pour le suivi du cas chimpanzé"/>
    <s v="Transport"/>
    <s v="Legal"/>
    <n v="60000"/>
    <x v="6"/>
    <s v="WILDCAT"/>
    <s v="18/06/GALFPC1033R30"/>
    <s v="Oui"/>
  </r>
  <r>
    <d v="2018-06-11T00:00:00"/>
    <s v="Transport Cherif pour transport bureau -Eaux et forets -agent judiciare pour depot de la lettre de constitution cas chimpanzé "/>
    <s v="Transport"/>
    <s v="Legal"/>
    <n v="70000"/>
    <x v="6"/>
    <s v="WILDCAT"/>
    <s v="18/06/GALFPC1033R32"/>
    <s v="Oui"/>
  </r>
  <r>
    <d v="2018-06-11T00:00:00"/>
    <s v="Complement transport Chérif pour complement transport Eaux forets-maison"/>
    <s v="Transport"/>
    <s v="Legal"/>
    <n v="10000"/>
    <x v="6"/>
    <s v="WILDCAT"/>
    <s v="18/06/GALFPC1033R33"/>
    <s v="Oui"/>
  </r>
  <r>
    <d v="2018-06-11T00:00:00"/>
    <s v="Taxi maison-bureau ( aller retour)"/>
    <s v="Transport"/>
    <s v="Media"/>
    <n v="10000"/>
    <x v="10"/>
    <s v="WILDCAT"/>
    <s v="18/06/GALFPC1075"/>
    <s v="Oui"/>
  </r>
  <r>
    <d v="2018-06-11T00:00:00"/>
    <s v="Chèque 01455143 Paiement Honoraire 25% Avocat (Réf 3435/104, 3441/105) Cas pélican et bébé chimpanzé Foulamadina"/>
    <s v="Lawyer Fees"/>
    <s v="Legal"/>
    <n v="3500000"/>
    <x v="12"/>
    <s v="WILDCAT"/>
    <s v="18/06/GALFPB72"/>
    <s v="Oui"/>
  </r>
  <r>
    <d v="2018-06-11T00:00:00"/>
    <s v="Commission chèque guichet 5478297"/>
    <s v="Bank Fees"/>
    <s v="Office"/>
    <n v="22600"/>
    <x v="12"/>
    <s v="WILDCAT"/>
    <s v="18/06/GALF"/>
    <s v="Oui"/>
  </r>
  <r>
    <d v="2018-06-12T00:00:00"/>
    <s v="Paiement Mamadou Diallo électricien pour la reparation du dijoincteur"/>
    <s v="Services"/>
    <s v="Office"/>
    <n v="30000"/>
    <x v="4"/>
    <s v="WILDCAT"/>
    <s v="18/06/GALFPC1086"/>
    <s v="Oui"/>
  </r>
  <r>
    <d v="2018-06-12T00:00:00"/>
    <s v="Transport maison-bureau pour (1) jour"/>
    <s v="Transport"/>
    <s v="Office"/>
    <n v="30000"/>
    <x v="4"/>
    <s v="WILDCAT"/>
    <s v="18/06/GALFPC1087"/>
    <s v="Oui"/>
  </r>
  <r>
    <d v="2018-06-12T00:00:00"/>
    <s v="Taxi maison-bureau ( aller retour)"/>
    <s v="Transport"/>
    <s v="Media"/>
    <n v="10000"/>
    <x v="10"/>
    <s v="WILDCAT"/>
    <s v="18/06/GALFPC1075"/>
    <s v="Oui"/>
  </r>
  <r>
    <d v="2018-06-13T00:00:00"/>
    <s v="Frais tansport bureau-Eaux et Forêts-Agent Judiciaire de l'etat pour cas bébé chimpanzé"/>
    <s v="Transport"/>
    <s v="Legal"/>
    <n v="80000"/>
    <x v="8"/>
    <s v="WILDCAT"/>
    <s v="18/06/GALFPC1095"/>
    <s v="Oui"/>
  </r>
  <r>
    <d v="2018-06-13T00:00:00"/>
    <s v="Transport bureau-Kaporo marché-Lambayi marché-Cobayah pour enquête"/>
    <s v="Transport"/>
    <s v="Investigations"/>
    <n v="24000"/>
    <x v="9"/>
    <s v="WILDCAT"/>
    <s v="18/06/GALFPC1093"/>
    <s v="Oui"/>
  </r>
  <r>
    <d v="2018-06-13T00:00:00"/>
    <s v="Transport bureau-Bambeto-Cimenterie-marché Ansoumania pour enquête"/>
    <s v="Transport"/>
    <s v="Investigations"/>
    <n v="23000"/>
    <x v="0"/>
    <s v="WILDCAT"/>
    <s v="18/06/GALFPC1091"/>
    <s v="Oui"/>
  </r>
  <r>
    <d v="2018-06-13T00:00:00"/>
    <s v="Transport Maison-Bureau AR"/>
    <s v="Transport"/>
    <s v="Investigations"/>
    <n v="15000"/>
    <x v="1"/>
    <s v="WILDCAT"/>
    <s v="18/06/GALFPC1070"/>
    <s v="Oui"/>
  </r>
  <r>
    <d v="2018-06-13T00:00:00"/>
    <s v="Transport Bureau-Madina AR"/>
    <s v="Transport"/>
    <s v="Investigations"/>
    <n v="50000"/>
    <x v="1"/>
    <s v="WILDCAT"/>
    <s v="18/06/GALFPC1096"/>
    <s v="Oui"/>
  </r>
  <r>
    <d v="2018-06-13T00:00:00"/>
    <s v="Transport bureau-Bambeto-Sonfonia-Entag pour enquête"/>
    <s v="Transport"/>
    <s v="Investigations"/>
    <n v="19000"/>
    <x v="2"/>
    <s v="WILDCAT"/>
    <s v="18/06/GALFPC1090"/>
    <s v="Oui"/>
  </r>
  <r>
    <d v="2018-06-13T00:00:00"/>
    <s v="Transport bureau-Bambeto-Kagbelen-Km36-Lansanaya barrage pour enquête"/>
    <s v="Transport"/>
    <s v="Investigations"/>
    <n v="29000"/>
    <x v="3"/>
    <s v="WILDCAT"/>
    <s v="18/06/GALFPC1089"/>
    <s v="Oui"/>
  </r>
  <r>
    <d v="2018-06-13T00:00:00"/>
    <s v="Transport maison-bureau A/R (8) jour de l'Intendant Animalier pour l'entretien du pélican et des (2)  pérroquets"/>
    <s v="Transport"/>
    <s v="Office"/>
    <n v="144000"/>
    <x v="4"/>
    <s v="WILDCAT"/>
    <s v="18/06/GALFPC1052R04"/>
    <s v="Oui"/>
  </r>
  <r>
    <d v="2018-06-13T00:00:00"/>
    <s v="Achat de nourriture pour (8) jours pour le pélican"/>
    <s v="Office Materials"/>
    <s v="Office"/>
    <n v="190000"/>
    <x v="4"/>
    <s v="WILDCAT"/>
    <s v="18/06/GALFPC1052R07"/>
    <s v="Oui"/>
  </r>
  <r>
    <d v="2018-06-13T00:00:00"/>
    <s v="Achat de nourriture pour (8) jours pour les pérroquets "/>
    <s v="Office Materials"/>
    <s v="Office"/>
    <n v="70000"/>
    <x v="4"/>
    <s v="WILDCAT"/>
    <s v="18/06/GALFPC1052R08"/>
    <s v="Oui"/>
  </r>
  <r>
    <d v="2018-06-13T00:00:00"/>
    <s v="Paiement Bonus Agent de faune pour la relâche du bébé chimpanzé Foulamadina à Faranah"/>
    <s v="Bonus"/>
    <s v="Office"/>
    <n v="300000"/>
    <x v="4"/>
    <s v="WILDCAT"/>
    <s v="18/06/GALFPC1097"/>
    <s v="Oui"/>
  </r>
  <r>
    <d v="2018-06-13T00:00:00"/>
    <s v="Paiement complement main d'œuvre mécanicien pour la reparation du véhicule de l'opération après l'accident entre Kouroussa-Faranah"/>
    <s v="Services"/>
    <s v="Office"/>
    <n v="156000"/>
    <x v="4"/>
    <s v="WILDCAT"/>
    <s v="18/06/GALFPC1098"/>
    <s v="Oui"/>
  </r>
  <r>
    <d v="2018-06-13T00:00:00"/>
    <s v="Achat de (30) l d'essence véh. Perso. Saïdou pour transport bureau-"/>
    <s v="Transport"/>
    <s v="Management"/>
    <n v="240000"/>
    <x v="5"/>
    <s v="WILDCAT"/>
    <s v="18/06/GALFPC1102"/>
    <s v="Oui"/>
  </r>
  <r>
    <d v="2018-06-13T00:00:00"/>
    <s v="Taxi moto ratoma-Eaux et forets pour deferrement de Pamela cas chimpanzé"/>
    <s v="Transport"/>
    <s v="Legal"/>
    <n v="60000"/>
    <x v="6"/>
    <s v="WILDCAT"/>
    <s v="18/06/GALFPC1033R34"/>
    <s v="Oui"/>
  </r>
  <r>
    <d v="2018-06-13T00:00:00"/>
    <s v="Frais photocophie pv ,soit transmis et cloture de transmission "/>
    <s v="Office Materials"/>
    <s v="Office"/>
    <n v="29000"/>
    <x v="6"/>
    <s v="WILDCAT"/>
    <s v="18/06/GALFPC1033R35"/>
    <s v="Oui"/>
  </r>
  <r>
    <d v="2018-06-13T00:00:00"/>
    <s v="Frais taxi moto Eaux et Forets maison - dixinn pour photocophie  du P.V et soit transmis du cas chimapanzé "/>
    <s v="Transport"/>
    <s v="Legal"/>
    <n v="10000"/>
    <x v="6"/>
    <s v="WILDCAT"/>
    <s v="18/06/GALFPC1033R36"/>
    <s v="Oui"/>
  </r>
  <r>
    <d v="2018-06-13T00:00:00"/>
    <s v="Achat carburant pour le deferrement de Pamela cas chimpanzé foulamadina"/>
    <s v="Transport"/>
    <s v="Operation"/>
    <n v="80000"/>
    <x v="6"/>
    <s v="WILDCAT"/>
    <s v="18/06/GALFPC1033R48"/>
    <s v="Oui"/>
  </r>
  <r>
    <d v="2018-06-13T00:00:00"/>
    <s v="Paiement bonus  SESSOU pour  deferrement Pamela cas chimpanzé "/>
    <s v="Bonus"/>
    <s v="Legal"/>
    <n v="300000"/>
    <x v="6"/>
    <s v="WILDCAT"/>
    <s v="18/06/GALFPC1033R37"/>
    <s v="Oui"/>
  </r>
  <r>
    <d v="2018-06-13T00:00:00"/>
    <s v="Taxi maison-bureau ( aller retour)"/>
    <s v="Transport"/>
    <s v="Media"/>
    <n v="10000"/>
    <x v="10"/>
    <s v="WILDCAT"/>
    <s v="18/06/GALFPC1075"/>
    <s v="Oui"/>
  </r>
  <r>
    <d v="2018-06-13T00:00:00"/>
    <s v="Déplacement taxi moto pour bureau belle vue aller retour pour interview avec la chaine de télévision Star 21 TV "/>
    <s v="Transport"/>
    <s v="Media"/>
    <n v="60000"/>
    <x v="10"/>
    <s v="WILDCAT"/>
    <s v="18/06/GALFPC1094"/>
    <s v="Oui"/>
  </r>
  <r>
    <d v="2018-06-14T00:00:00"/>
    <s v="Transport Maison-Bureau AR"/>
    <s v="Transport"/>
    <s v="Investigations"/>
    <n v="15000"/>
    <x v="1"/>
    <s v="WILDCAT"/>
    <s v="18/06/GALFPC1070"/>
    <s v="Oui"/>
  </r>
  <r>
    <d v="2018-06-14T00:00:00"/>
    <s v="Paiement   Reliquat les frais de relâche de l'Intendant Animalier pour la relâche du bébé chimpanzé  à Faranah  saisie à Foulamadina (Conakry) "/>
    <s v="Services"/>
    <s v="Office"/>
    <n v="850000"/>
    <x v="4"/>
    <s v="WILDCAT"/>
    <s v="18/06/GALFPC1104"/>
    <s v="Oui"/>
  </r>
  <r>
    <d v="2018-06-14T00:00:00"/>
    <s v="Frais taxi moto bureau-Eaux et Forets pour paiement du bonus à C/C EMILE SORY "/>
    <s v="Transport"/>
    <s v="Legal"/>
    <n v="60000"/>
    <x v="6"/>
    <s v="WILDCAT"/>
    <s v="18/06/GALFPC1033R38"/>
    <s v="Oui"/>
  </r>
  <r>
    <d v="2018-06-14T00:00:00"/>
    <s v="Paiement bonus C/C EMILE SORY DIAWARA"/>
    <s v="Bonus"/>
    <s v="Operation"/>
    <n v="500000"/>
    <x v="6"/>
    <s v="WILDCAT"/>
    <s v="18/06/GALFPC1101"/>
    <s v="Oui"/>
  </r>
  <r>
    <d v="2018-06-14T00:00:00"/>
    <s v="Facture 03 Thierno Boutique achat de Produits vivriers pour la rupture de jeun de l'équipe de GALF"/>
    <s v="Personnel"/>
    <s v="Team Building"/>
    <n v="1145000"/>
    <x v="6"/>
    <s v="WILDCAT"/>
    <s v="18/06/GALFPC1103F03"/>
    <s v="Oui"/>
  </r>
  <r>
    <d v="2018-06-14T00:00:00"/>
    <s v="Facture 03 Thierno Boutique achat de Produits vivriers pour la rupture de jeun de l'équipe de GALF"/>
    <s v="Personnel"/>
    <s v="Team Building"/>
    <n v="836000"/>
    <x v="6"/>
    <s v="WILDCAT"/>
    <s v="18/06/GALFPC1103F02"/>
    <s v="Oui"/>
  </r>
  <r>
    <d v="2018-06-14T00:00:00"/>
    <s v="Frais deplacement véhicule a/r Centre emetteur-Bureau Kipé"/>
    <s v="Transport"/>
    <s v="Office"/>
    <n v="100000"/>
    <x v="6"/>
    <s v="WILDCAT"/>
    <s v="18/06/GALFPC1103R21"/>
    <s v="Oui"/>
  </r>
  <r>
    <d v="2018-06-14T00:00:00"/>
    <s v="Taxi maison-bureau ( aller retour)"/>
    <s v="Transport"/>
    <s v="Media"/>
    <n v="10000"/>
    <x v="10"/>
    <s v="WILDCAT"/>
    <s v="18/06/GALFPC1075"/>
    <s v="Oui"/>
  </r>
  <r>
    <d v="2018-06-16T00:00:00"/>
    <s v="Paiement de bonus au site www,worldmediaguinee,com sur le cas condamnation de deux leonais par le tpi de kaloum pour trafic de chimpanzé"/>
    <s v="Bonus"/>
    <s v="Media"/>
    <n v="100000"/>
    <x v="10"/>
    <s v="WILDCAT"/>
    <s v="18/06/GALFPC1099R20"/>
    <s v="Oui"/>
  </r>
  <r>
    <d v="2018-06-16T00:00:00"/>
    <s v="Paiement de bonus au site www,visionguinee,info sur la condamnation de deux léonais par le tpi de kaloum pour trafic de chimpanzé"/>
    <s v="Bonus"/>
    <s v="Media"/>
    <n v="100000"/>
    <x v="10"/>
    <s v="WILDCAT"/>
    <s v="18/06/GALFPC1099R21"/>
    <s v="Oui"/>
  </r>
  <r>
    <d v="2018-06-16T00:00:00"/>
    <s v="Paiement de bonus au site www,soleilguinee,net  pour le cas condamnation par le tpi de kaloum de deux leonais pour trafic de chimpanzé"/>
    <s v="Bonus"/>
    <s v="Media"/>
    <n v="100000"/>
    <x v="10"/>
    <s v="WILDCAT"/>
    <s v="18/06/GALFPC1099R22"/>
    <s v="Oui"/>
  </r>
  <r>
    <d v="2018-06-16T00:00:00"/>
    <s v="Paiement de bonus au site www,leverificateur,net sur la condamnation de deux léonais par le tpi de kaloum pour trafic de chimpanzé"/>
    <s v="Bonus"/>
    <s v="Media"/>
    <n v="100000"/>
    <x v="10"/>
    <s v="WILDCAT"/>
    <s v="18/06/GALFPC1099R23"/>
    <s v="Oui"/>
  </r>
  <r>
    <d v="2018-06-16T00:00:00"/>
    <s v="Paiement de bonus au site www,leprojecteurguinee,com sur la condamnation de deux leonais par le tpi de kaloum pour trafic de chimpanzé"/>
    <s v="Bonus"/>
    <s v="Media"/>
    <n v="100000"/>
    <x v="10"/>
    <s v="WILDCAT"/>
    <s v="18/06/GALFPC1099R24"/>
    <s v="Oui"/>
  </r>
  <r>
    <d v="2018-06-16T00:00:00"/>
    <s v="Paiement de bonus au site www,lemakona,com sur la condamnation de deux léonais pour trafic de chimpanzé"/>
    <s v="Bonus"/>
    <s v="Media"/>
    <n v="100000"/>
    <x v="10"/>
    <s v="WILDCAT"/>
    <s v="18/06/GALFPC1099R25"/>
    <s v="Oui"/>
  </r>
  <r>
    <d v="2018-06-16T00:00:00"/>
    <s v="Paiement de bonus au site www,ledeclic,info sur la condamnation de deux léonais par le tpi de kaloum pour trafic de chimpanzé"/>
    <s v="Bonus"/>
    <s v="Media"/>
    <n v="100000"/>
    <x v="10"/>
    <s v="WILDCAT"/>
    <s v="18/06/GALFPC1099R26"/>
    <s v="Oui"/>
  </r>
  <r>
    <d v="2018-06-16T00:00:00"/>
    <s v="Paiement de bonus au site www,guineemail,com sur la condamnation de deux léonais par le tpi de kaloum pour trafic de chimpanzé"/>
    <s v="Bonus"/>
    <s v="Media"/>
    <n v="100000"/>
    <x v="10"/>
    <s v="WILDCAT"/>
    <s v="18/06/GALFPC1099R27"/>
    <s v="Oui"/>
  </r>
  <r>
    <d v="2018-06-16T00:00:00"/>
    <s v="Paiement de bonus au site www,guineematin,com sur la condamnation de deux léonais par le tpi de kaloum pour trafic de chimpanzé"/>
    <s v="Bonus"/>
    <s v="Media"/>
    <n v="100000"/>
    <x v="10"/>
    <s v="WILDCAT"/>
    <s v="18/06/GALFPC1099R28"/>
    <s v="Oui"/>
  </r>
  <r>
    <d v="2018-06-16T00:00:00"/>
    <s v="Paiement de bonus au site www,flammeguinee,com sur la condamnation de deux léonais par le tpi de kaloum pour trafic de chimpanzé"/>
    <s v="Bonus"/>
    <s v="Media"/>
    <n v="100000"/>
    <x v="10"/>
    <s v="WILDCAT"/>
    <s v="18/06/GALFPC1099R29"/>
    <s v="Oui"/>
  </r>
  <r>
    <d v="2018-06-16T00:00:00"/>
    <s v="Paiement bonus au site www,visionguinee,info sur l'arrestation d'un présumé trafiquant de chimpanzé à foulamadina, conakry"/>
    <s v="Bonus"/>
    <s v="Media"/>
    <n v="100000"/>
    <x v="10"/>
    <s v="WILDCAT"/>
    <s v="18/06/GALFPC1100R30"/>
    <s v="Oui"/>
  </r>
  <r>
    <d v="2018-06-16T00:00:00"/>
    <s v="Paiement de bonus au site www,flammeguinee,com sur l'arrestation d'un présumé trafiquant de chimpanzé à foulamadina, conakry"/>
    <s v="Bonus"/>
    <s v="Media"/>
    <n v="100000"/>
    <x v="10"/>
    <s v="WILDCAT"/>
    <s v="18/06/GALFPC1100R31"/>
    <s v="Oui"/>
  </r>
  <r>
    <d v="2018-06-16T00:00:00"/>
    <s v="Paiement de bonus au site www,guineematin,com  sur l'arrestation d'un présumé trafiquant de chimpanzé à foulamadina, conakry"/>
    <s v="Bonus"/>
    <s v="Media"/>
    <n v="100000"/>
    <x v="10"/>
    <s v="WILDCAT"/>
    <s v="18/06/GALFPC1100"/>
    <s v="Oui"/>
  </r>
  <r>
    <d v="2018-06-16T00:00:00"/>
    <s v="Paiement de bonus au site www,leverificateur,net  sur l'arrestation d'un présumé trafiquant de chimpanzé à foulamadina, conakry"/>
    <s v="Bonus"/>
    <s v="Media"/>
    <n v="100000"/>
    <x v="10"/>
    <s v="WILDCAT"/>
    <s v="18/06/GALFPC1100"/>
    <s v="Oui"/>
  </r>
  <r>
    <d v="2018-06-16T00:00:00"/>
    <s v="Paiement de bonus au site www,lemakona,com sur l'arrestation d'un présumé trafiquant de chimpanzé à foulamadina, conakry"/>
    <s v="Bonus"/>
    <s v="Media"/>
    <n v="100000"/>
    <x v="10"/>
    <s v="WILDCAT"/>
    <s v="18/06/GALFPC1100"/>
    <s v="Oui"/>
  </r>
  <r>
    <d v="2018-06-16T00:00:00"/>
    <s v="Paiement de bonus au site www,ledeclic,info sur l'arrestation d'un présumé trafiquant de chimpanzé à foulamadina, conakry"/>
    <s v="Bonus"/>
    <s v="Media"/>
    <n v="100000"/>
    <x v="10"/>
    <s v="WILDCAT"/>
    <s v="18/06/GALFPC1100"/>
    <s v="Oui"/>
  </r>
  <r>
    <d v="2018-06-16T00:00:00"/>
    <s v="Paiement de bonus au site www,leprojecteurguinee,com  sur l'arrestation d'un présumé trafiquant de chimpanzé à foulamadina, conakry"/>
    <s v="Bonus"/>
    <s v="Media"/>
    <n v="100000"/>
    <x v="10"/>
    <s v="WILDCAT"/>
    <s v="18/06/GALFPC1100"/>
    <s v="Oui"/>
  </r>
  <r>
    <d v="2018-06-18T00:00:00"/>
    <s v="Frais de fonctionnement Castro pour la semaine"/>
    <s v="Transport"/>
    <s v="Legal"/>
    <n v="150000"/>
    <x v="7"/>
    <s v="WILDCAT"/>
    <s v="18/06/GALFPC1111"/>
    <s v="Oui"/>
  </r>
  <r>
    <d v="2018-06-18T00:00:00"/>
    <s v="Frais de fonctionnement Chérif pour la semaine"/>
    <s v="Transport"/>
    <s v="Legal"/>
    <n v="50000"/>
    <x v="8"/>
    <s v="WILDCAT"/>
    <s v="18/06/GALFPC1117"/>
    <s v="Oui"/>
  </r>
  <r>
    <d v="2018-06-18T00:00:00"/>
    <s v="Transport bureau-Bambeto-Kaloum pour enquête"/>
    <s v="Transport"/>
    <s v="Investigations"/>
    <n v="67000"/>
    <x v="9"/>
    <s v="WILDCAT"/>
    <s v="18/06/GALFPC1105"/>
    <s v="Oui"/>
  </r>
  <r>
    <d v="2018-06-18T00:00:00"/>
    <s v="Frais de fonctionnement E20 pour la semaine"/>
    <s v="Transport"/>
    <s v="Investigations"/>
    <n v="115000"/>
    <x v="0"/>
    <s v="WILDCAT"/>
    <s v="18/06/GALFPC1115"/>
    <s v="Oui"/>
  </r>
  <r>
    <d v="2018-06-18T00:00:00"/>
    <s v="Achat de carte de recharge areeba pour enquête"/>
    <s v="Telephone"/>
    <s v="Investigations"/>
    <n v="10000"/>
    <x v="0"/>
    <s v="WILDCAT"/>
    <s v="18/06/GALFPC1118"/>
    <s v="Oui"/>
  </r>
  <r>
    <d v="2018-06-18T00:00:00"/>
    <s v="Transport Maison-Bureau AR"/>
    <s v="Transport"/>
    <s v="Investigations"/>
    <n v="15000"/>
    <x v="1"/>
    <s v="WILDCAT"/>
    <s v="18/06/GALFPC1070"/>
    <s v="Oui"/>
  </r>
  <r>
    <d v="2018-06-18T00:00:00"/>
    <s v="Transport Bureau-Banque Belle vue Retrait AR"/>
    <s v="Transport"/>
    <s v="Investigations"/>
    <n v="50000"/>
    <x v="1"/>
    <s v="WILDCAT"/>
    <s v="18/06/GALFPC1122"/>
    <s v="Oui"/>
  </r>
  <r>
    <d v="2018-06-18T00:00:00"/>
    <s v="Frais de fonctionement E39 pour la semaine"/>
    <s v="Transport"/>
    <s v="Investigations"/>
    <n v="85000"/>
    <x v="2"/>
    <s v="WILDCAT"/>
    <s v="18/06/GALFPC1114"/>
    <s v="Oui"/>
  </r>
  <r>
    <d v="2018-06-18T00:00:00"/>
    <s v="Transfert de crédit Areeba pour enquête"/>
    <s v="Telephone"/>
    <s v="Investigations"/>
    <n v="10000"/>
    <x v="2"/>
    <s v="WILDCAT"/>
    <s v="18/06/GALFPC1119"/>
    <s v="Oui"/>
  </r>
  <r>
    <d v="2018-06-18T00:00:00"/>
    <s v="frais de fonctionnement E40 pour la semaine "/>
    <s v="Transport"/>
    <s v="Investigations"/>
    <n v="75000"/>
    <x v="3"/>
    <s v="WILDCAT"/>
    <s v="18/06/GALFPC1116"/>
    <s v="Oui"/>
  </r>
  <r>
    <d v="2018-06-18T00:00:00"/>
    <s v="Frais de fonctionnement Maïmouna pour la semaine"/>
    <s v="Transport"/>
    <s v="Office"/>
    <n v="70000"/>
    <x v="4"/>
    <s v="WILDCAT"/>
    <s v="18/06/GALFPC1106"/>
    <s v="Oui"/>
  </r>
  <r>
    <d v="2018-06-18T00:00:00"/>
    <s v="Achat d'un bidon d'eau de javel pour nettoyage buireau"/>
    <s v="Office Materials"/>
    <s v="Office"/>
    <n v="45000"/>
    <x v="4"/>
    <s v="WILDCAT"/>
    <s v="18/06/GALFPC1107"/>
    <s v="Oui"/>
  </r>
  <r>
    <d v="2018-06-18T00:00:00"/>
    <s v="Frais de fonctionnement Moné pour la semaine"/>
    <s v="Transport"/>
    <s v="Office"/>
    <n v="150000"/>
    <x v="4"/>
    <s v="WILDCAT"/>
    <s v="18/06/GALFPC1113"/>
    <s v="Oui"/>
  </r>
  <r>
    <d v="2018-06-18T00:00:00"/>
    <s v="Achta de (40) l d'essence pour le véhicule de location pour la relâche du bébé chimpanzé Foulamadina"/>
    <s v="Transport"/>
    <s v="Office"/>
    <n v="320000"/>
    <x v="4"/>
    <s v="WILDCAT"/>
    <s v="18/06/GALFPC1120"/>
    <s v="Oui"/>
  </r>
  <r>
    <d v="2018-06-18T00:00:00"/>
    <s v="Facture 30 Mamadou Alpha Diallo Achat de E-recharge pour l'équipe  du bureau"/>
    <s v="Telephone"/>
    <s v="Office"/>
    <n v="800000"/>
    <x v="4"/>
    <s v="WILDCAT"/>
    <s v="18/06/GALFPC1121"/>
    <s v="Oui"/>
  </r>
  <r>
    <d v="2018-06-18T00:00:00"/>
    <s v="Achat de (20) l d'essence pour véh. Perso Saidou pour son transport maison-bureau"/>
    <s v="Transport"/>
    <s v="Management"/>
    <n v="160000"/>
    <x v="5"/>
    <s v="WILDCAT"/>
    <s v="18/06/GALFPC1108"/>
    <s v="Oui"/>
  </r>
  <r>
    <d v="2018-06-18T00:00:00"/>
    <s v="taxi maison-bureau"/>
    <s v="Transport"/>
    <s v="Legal"/>
    <n v="10000"/>
    <x v="6"/>
    <s v="WILDCAT"/>
    <s v="GALFR41"/>
    <s v="Oui"/>
  </r>
  <r>
    <d v="2018-06-18T00:00:00"/>
    <s v="Taxi maison-bureau ( aller retour)"/>
    <s v="Transport"/>
    <s v="Media"/>
    <n v="10000"/>
    <x v="10"/>
    <s v="WILDCAT"/>
    <s v="18/06/GALFPC1075"/>
    <s v="Oui"/>
  </r>
  <r>
    <d v="2018-06-18T00:00:00"/>
    <s v="Chèque 01455145 Paiement Facture 001674 BALDE &amp; FRERES pour (2) jours location véhicule pour relâche bébé chimpanzé à Faranah"/>
    <s v="Transport"/>
    <s v="Office"/>
    <n v="1700000"/>
    <x v="12"/>
    <s v="WILDCAT"/>
    <s v="18/06/GALFPB76"/>
    <s v="Oui"/>
  </r>
  <r>
    <d v="2018-06-19T00:00:00"/>
    <s v="Transport Baldé bureau-TPI Kaloum pour dépôt analyse du cas bébé chimpanzé Foulamadina"/>
    <s v="Transport"/>
    <s v="Legal"/>
    <n v="70000"/>
    <x v="11"/>
    <s v="WILDCAT"/>
    <s v="18/06/GALFPC1130"/>
    <s v="Oui"/>
  </r>
  <r>
    <d v="2018-06-19T00:00:00"/>
    <s v="Transport maison -gare routière"/>
    <s v="Transport"/>
    <s v="Investigations"/>
    <n v="10000"/>
    <x v="0"/>
    <s v="WILDCAT"/>
    <s v="18/06/GALFPC1125"/>
    <s v="Oui"/>
  </r>
  <r>
    <d v="2018-06-19T00:00:00"/>
    <s v="Food allowance (1) jour pour enquête "/>
    <s v="Travel Subsistence"/>
    <s v="Investigations"/>
    <n v="80000"/>
    <x v="0"/>
    <s v="WILDCAT"/>
    <s v="18/06/GALFPC1126"/>
    <s v="Oui"/>
  </r>
  <r>
    <d v="2018-06-19T00:00:00"/>
    <s v="Transport Maison-Bureau AR"/>
    <s v="Transport"/>
    <s v="Investigations"/>
    <n v="15000"/>
    <x v="1"/>
    <s v="WILDCAT"/>
    <s v="18/06/GALFPC1112"/>
    <s v="Oui"/>
  </r>
  <r>
    <d v="2018-06-19T00:00:00"/>
    <s v="Transport Bureau-Kiosque OM pour un depôt AR"/>
    <s v="Transport"/>
    <s v="Investigations"/>
    <n v="6000"/>
    <x v="1"/>
    <s v="WILDCAT"/>
    <s v="18/06/GALFPC1132"/>
    <s v="Oui"/>
  </r>
  <r>
    <d v="2018-06-19T00:00:00"/>
    <s v="Frais transport maison-gare routière"/>
    <s v="Transport"/>
    <s v="Investigations"/>
    <n v="15000"/>
    <x v="2"/>
    <s v="WILDCAT"/>
    <s v="18/06/GALFPC1124"/>
    <s v="Oui"/>
  </r>
  <r>
    <d v="2018-06-19T00:00:00"/>
    <s v="Food allowance (1) jour pour enquête "/>
    <s v="Travel Subsistence"/>
    <s v="Investigations"/>
    <n v="80000"/>
    <x v="2"/>
    <s v="WILDCAT"/>
    <s v="18/06/GALFPC1125"/>
    <s v="Oui"/>
  </r>
  <r>
    <d v="2018-06-19T00:00:00"/>
    <s v="Transport maison -gare routière"/>
    <s v="Transport"/>
    <s v="Investigations"/>
    <n v="10000"/>
    <x v="3"/>
    <s v="WILDCAT"/>
    <s v="18/06/GALFPC1128"/>
    <s v="Oui"/>
  </r>
  <r>
    <d v="2018-06-19T00:00:00"/>
    <s v="Food allowance (1) jour pour enquête "/>
    <s v="Travel Subsistence"/>
    <s v="Investigations"/>
    <n v="80000"/>
    <x v="3"/>
    <s v="WILDCAT"/>
    <s v="18/06/GALFPC1129"/>
    <s v="Oui"/>
  </r>
  <r>
    <d v="2018-06-19T00:00:00"/>
    <s v="Frais orange money pour transfert frais médicaux de Mamadou Saïdou Barry"/>
    <s v="Transfer Fees"/>
    <s v="Office"/>
    <n v="12000"/>
    <x v="4"/>
    <s v="WILDCAT"/>
    <s v="18/06/GALFPC1135"/>
    <s v="Oui"/>
  </r>
  <r>
    <d v="2018-06-19T00:00:00"/>
    <s v="Transport Saïdou bureau-Eaux et Forêts"/>
    <s v="Transport"/>
    <s v="Management"/>
    <n v="70000"/>
    <x v="5"/>
    <s v="WILDCAT"/>
    <s v="18/06/GALFPC1130"/>
    <s v="Oui"/>
  </r>
  <r>
    <d v="2018-06-19T00:00:00"/>
    <s v="Facture SN Kaloum Biomedica Center Frais d'analyse et de consultation Mamadou Saïdou Barry"/>
    <s v="Personnel"/>
    <s v="Team Building"/>
    <n v="290000"/>
    <x v="5"/>
    <s v="WILDCAT"/>
    <s v="18/06/GALFPC1133"/>
    <s v="Oui"/>
  </r>
  <r>
    <d v="2018-06-19T00:00:00"/>
    <s v="Facture 495153/PD/FD/6/2018 Achat de produits pharmaceutiques pour  Mamadou Saïdou Barry"/>
    <s v="Personnel"/>
    <s v="Team Building"/>
    <n v="214000"/>
    <x v="5"/>
    <s v="WILDCAT"/>
    <s v="18/06/GALFPC1134"/>
    <s v="Oui"/>
  </r>
  <r>
    <d v="2018-06-19T00:00:00"/>
    <s v="taxi maison-bureau"/>
    <s v="Transport"/>
    <s v="Legal"/>
    <n v="10000"/>
    <x v="6"/>
    <s v="WILDCAT"/>
    <s v="GALFR41"/>
    <s v="Oui"/>
  </r>
  <r>
    <d v="2018-06-19T00:00:00"/>
    <s v="Frais  moto taxi maison en ville et au bureau  pour récuperer les journaux cas verdict tpi de labé sur affaire peau de panthère"/>
    <s v="Transport"/>
    <s v="Media"/>
    <n v="50000"/>
    <x v="10"/>
    <s v="WILDCAT"/>
    <s v="18/06/GALFPC1110"/>
    <s v="Oui"/>
  </r>
  <r>
    <d v="2018-06-19T00:00:00"/>
    <s v="Taxi bureau-maison retour "/>
    <s v="Transport"/>
    <s v="Media"/>
    <n v="5000"/>
    <x v="10"/>
    <s v="WILDCAT"/>
    <s v="18/06/GALFPC1109"/>
    <s v="Oui"/>
  </r>
  <r>
    <d v="2018-06-20T00:00:00"/>
    <s v="Transport bureau-Coyah pour les enquêtes"/>
    <s v="Transport"/>
    <s v="Investigations"/>
    <n v="42000"/>
    <x v="9"/>
    <s v="WILDCAT"/>
    <s v="18/06/GALFPC1136"/>
    <s v="Oui"/>
  </r>
  <r>
    <d v="2018-06-20T00:00:00"/>
    <s v="Frais de fonctionnement E19  pour la semaine"/>
    <s v="Transport"/>
    <s v="Investigations"/>
    <n v="85000"/>
    <x v="9"/>
    <s v="WILDCAT"/>
    <s v="18/06/GALFPC1137"/>
    <s v="Oui"/>
  </r>
  <r>
    <d v="2018-06-20T00:00:00"/>
    <s v="Transport E20 bureau-Matot  pour les enquêtes"/>
    <s v="Transport"/>
    <s v="Investigations"/>
    <n v="24000"/>
    <x v="0"/>
    <s v="WILDCAT"/>
    <s v="18/06/GALFPC1140"/>
    <s v="Oui"/>
  </r>
  <r>
    <d v="2018-06-20T00:00:00"/>
    <s v="Transport Maison-Bureau AR"/>
    <s v="Transport"/>
    <s v="Investigations"/>
    <n v="15000"/>
    <x v="1"/>
    <s v="WILDCAT"/>
    <s v="18/06/GALFPC1112"/>
    <s v="Oui"/>
  </r>
  <r>
    <d v="2018-06-20T00:00:00"/>
    <s v="Transport du bureau-banque belle vue A/R pour retrait"/>
    <s v="Transport"/>
    <s v="Investigations"/>
    <n v="40000"/>
    <x v="1"/>
    <s v="WILDCAT"/>
    <s v="18/06/GALFPC1143"/>
    <s v="Oui"/>
  </r>
  <r>
    <d v="2018-06-20T00:00:00"/>
    <s v="Transfert de crédit Areeba pour enquête"/>
    <s v="Telephone"/>
    <s v="Investigations"/>
    <n v="15500"/>
    <x v="1"/>
    <s v="WILDCAT"/>
    <s v="18/06/GALFPC1144"/>
    <s v="Oui"/>
  </r>
  <r>
    <d v="2018-06-20T00:00:00"/>
    <s v="Transport  E39 bureau-Kagbelen-km36 pour les enquêtes"/>
    <s v="Transport"/>
    <s v="Investigations"/>
    <n v="24000"/>
    <x v="2"/>
    <s v="WILDCAT"/>
    <s v="18/06/GALFPC1142"/>
    <s v="Oui"/>
  </r>
  <r>
    <d v="2018-06-20T00:00:00"/>
    <s v="Transport E40 bureau-Coyah pour les enquêtes"/>
    <s v="Transport"/>
    <s v="Investigations"/>
    <n v="21500"/>
    <x v="3"/>
    <s v="WILDCAT"/>
    <s v="18/06/GALFPC1139"/>
    <s v="Oui"/>
  </r>
  <r>
    <d v="2018-06-20T00:00:00"/>
    <s v="Achat de carte de recharge areeba  de E40 pour enquête"/>
    <s v="Telephone"/>
    <s v="Investigations"/>
    <n v="10000"/>
    <x v="3"/>
    <s v="WILDCAT"/>
    <s v="18/06/GALFPC1140"/>
    <s v="Oui"/>
  </r>
  <r>
    <d v="2018-06-20T00:00:00"/>
    <s v="Transport maison-bureau A/R (8) jour de l'Intendant Animalier pour l'entretien du pélican et des (2)  pérroquets"/>
    <s v="Transport"/>
    <s v="Office"/>
    <n v="144000"/>
    <x v="4"/>
    <s v="WILDCAT"/>
    <s v="18/06/GALFPC1052R09"/>
    <s v="Oui"/>
  </r>
  <r>
    <d v="2018-06-20T00:00:00"/>
    <s v="Achat de nourriture pour (8) jours pour le pélican"/>
    <s v="Office Materials"/>
    <s v="Office"/>
    <n v="190000"/>
    <x v="4"/>
    <s v="WILDCAT"/>
    <s v="18/06/GALFPC1052R10"/>
    <s v="Oui"/>
  </r>
  <r>
    <d v="2018-06-20T00:00:00"/>
    <s v="Achat de nourriture pour (8) jours pour les pérroquets "/>
    <s v="Office Materials"/>
    <s v="Office"/>
    <n v="70000"/>
    <x v="4"/>
    <s v="WILDCAT"/>
    <s v="18/06/GALFPC1052R11"/>
    <s v="Oui"/>
  </r>
  <r>
    <d v="2018-06-20T00:00:00"/>
    <s v="Achat de (5) paquets d'eaux coyah pour le bureau"/>
    <s v="Personnel"/>
    <s v="Team Building"/>
    <n v="35000"/>
    <x v="4"/>
    <s v="WILDCAT"/>
    <s v="18/06/GALFPC1136"/>
    <s v="Oui"/>
  </r>
  <r>
    <d v="2018-06-20T00:00:00"/>
    <s v="Facture 31 Mamadou Alpha Diallo achat de 10 parapluis et 06 manteaux pour l'équipe du Bureau"/>
    <s v="Office Materials"/>
    <s v="Office"/>
    <n v="840000"/>
    <x v="4"/>
    <s v="WILDCAT"/>
    <s v="18/06/GALFPC1147"/>
    <s v="Oui"/>
  </r>
  <r>
    <d v="2018-06-20T00:00:00"/>
    <s v="taxi maison-bureau"/>
    <s v="Transport"/>
    <s v="Legal"/>
    <n v="10000"/>
    <x v="6"/>
    <s v="WILDCAT"/>
    <s v="GALFR41"/>
    <s v="Oui"/>
  </r>
  <r>
    <d v="2018-06-20T00:00:00"/>
    <s v="Taxi maison-bureau ( aller retour)"/>
    <s v="Transport"/>
    <s v="Media"/>
    <n v="10000"/>
    <x v="10"/>
    <s v="WILDCAT"/>
    <s v="18/06/GALFPC1109"/>
    <s v="Oui"/>
  </r>
  <r>
    <d v="2018-06-20T00:00:00"/>
    <s v="Frais  taxi moto bureau-centre ville  pour le dépôt de l'ordinateur pour maintenance et installation  "/>
    <s v="Transport"/>
    <s v="Media"/>
    <n v="70000"/>
    <x v="10"/>
    <s v="WILDCAT"/>
    <s v="18/06/GALFPC1145"/>
    <s v="Oui"/>
  </r>
  <r>
    <d v="2018-06-20T00:00:00"/>
    <s v="Chèque 01455147 Paiement RTS pour le mois de Mai 2018"/>
    <s v="Personnel"/>
    <s v="Office"/>
    <n v="462500"/>
    <x v="12"/>
    <s v="WILDCAT"/>
    <s v="18/06/GALFPB78"/>
    <s v="Oui"/>
  </r>
  <r>
    <d v="2018-06-20T00:00:00"/>
    <s v="Frais certification Chèque 01455147  Paiement RTS pour le mois de Mai 2018"/>
    <s v="Bank Fees"/>
    <s v="Office"/>
    <n v="56500"/>
    <x v="12"/>
    <s v="WILDCAT"/>
    <s v="18/06/GALFPB79"/>
    <s v="Oui"/>
  </r>
  <r>
    <d v="2018-06-21T00:00:00"/>
    <s v="Frais taxi moto bureau-Lambayi pour recupération du nouveau code de faune avec le Député"/>
    <s v="Transport"/>
    <s v="Legal"/>
    <n v="50000"/>
    <x v="11"/>
    <s v="WILDCAT"/>
    <s v="18/06/GALFPC1152"/>
    <s v="Oui"/>
  </r>
  <r>
    <d v="2018-06-21T00:00:00"/>
    <s v="Frais taxi moto  Baldé bureau-Radio Global FM pour une emission sur le cas attage de panthère à Dabola et optention du nouveau code de faune "/>
    <s v="Transport"/>
    <s v="Legal"/>
    <n v="60000"/>
    <x v="11"/>
    <s v="WILDCAT"/>
    <s v="18/06/GALFPC1154"/>
    <s v="Oui"/>
  </r>
  <r>
    <d v="2018-06-21T00:00:00"/>
    <s v="Frais taxi moto bureau-TPI-Dixinn pour suivi Audience Bébé chimpanzé Foula madina"/>
    <s v="Transport"/>
    <s v="Legal"/>
    <n v="60000"/>
    <x v="8"/>
    <s v="WILDCAT"/>
    <s v="18/06/GALFPC1148"/>
    <s v="Oui"/>
  </r>
  <r>
    <d v="2018-06-21T00:00:00"/>
    <s v="Transport bureau-Bambeto-Cimenterie-Lansanayah barrage-Sangoyah pour enquête"/>
    <s v="Transport"/>
    <s v="Investigations"/>
    <n v="29000"/>
    <x v="0"/>
    <s v="WILDCAT"/>
    <s v="18/06/GALFPC1151"/>
    <s v="Oui"/>
  </r>
  <r>
    <d v="2018-06-21T00:00:00"/>
    <s v="Transport Maison-Bureau AR"/>
    <s v="Transport"/>
    <s v="Investigations"/>
    <n v="15000"/>
    <x v="1"/>
    <s v="WILDCAT"/>
    <s v="18/06/GALFPC1112"/>
    <s v="Oui"/>
  </r>
  <r>
    <d v="2018-06-21T00:00:00"/>
    <s v="Frais transport bureau-Bambeto-Nboulbinet port -marché Noger A/R pour enquête"/>
    <s v="Transport"/>
    <s v="Investigations"/>
    <n v="57000"/>
    <x v="2"/>
    <s v="WILDCAT"/>
    <s v="18/06/GALFPC1150"/>
    <s v="Oui"/>
  </r>
  <r>
    <d v="2018-06-21T00:00:00"/>
    <s v="Transport bureau-Bambeto-Dixinn port Matam-Bonfi pour enquête"/>
    <s v="Transport"/>
    <s v="Investigations"/>
    <n v="18500"/>
    <x v="3"/>
    <s v="WILDCAT"/>
    <s v="18/06/GALFPC1151"/>
    <s v="Oui"/>
  </r>
  <r>
    <d v="2018-06-21T00:00:00"/>
    <s v="Achat de (20) l d'essence pour véh. Perso Saidou pour son transport maison-bureau"/>
    <s v="Transport"/>
    <s v="Management"/>
    <n v="160000"/>
    <x v="5"/>
    <s v="WILDCAT"/>
    <s v="18/06/GALFPC1148"/>
    <s v="Oui"/>
  </r>
  <r>
    <d v="2018-06-21T00:00:00"/>
    <s v="Taxi maison bureau ( aller retour)"/>
    <s v="Transport"/>
    <s v="Media"/>
    <n v="10000"/>
    <x v="10"/>
    <s v="WILDCAT"/>
    <s v="18/06/GALFPC1109"/>
    <s v="Oui"/>
  </r>
  <r>
    <d v="2018-06-21T00:00:00"/>
    <s v="Paiement de bonus au journal '' L'Indexeur '' sur le cas verdict tpi de labé sur l'affaire peau de panthère"/>
    <s v="Bonus"/>
    <s v="Media"/>
    <n v="100000"/>
    <x v="10"/>
    <s v="WILDCAT"/>
    <s v="18/06/GALFPC1146"/>
    <s v="Oui"/>
  </r>
  <r>
    <d v="2018-06-21T00:00:00"/>
    <s v="Paiement de bonus au journal '' L'Observateur '' sur le cas verdict tpi de labé sur l'affaire peau de panthère"/>
    <s v="Bonus"/>
    <s v="Media"/>
    <n v="100000"/>
    <x v="10"/>
    <s v="WILDCAT"/>
    <s v="18/06/GALFPC1146"/>
    <s v="Oui"/>
  </r>
  <r>
    <d v="2018-06-21T00:00:00"/>
    <s v="Paiement de bonus au journal '' Affices Guinéennes'' sur cas verdict tpi de labé sur affaire peau de panthère"/>
    <s v="Bonus"/>
    <s v="Media"/>
    <n v="100000"/>
    <x v="10"/>
    <s v="WILDCAT"/>
    <s v="18/06/GALFPC1146"/>
    <s v="Oui"/>
  </r>
  <r>
    <d v="2018-06-21T00:00:00"/>
    <s v="Taxi moto bureau - radio global FM pour une émission "/>
    <s v="Transport"/>
    <s v="Media"/>
    <n v="60000"/>
    <x v="10"/>
    <s v="WILDCAT"/>
    <s v="18/06/GALFPC1156"/>
    <s v="Oui"/>
  </r>
  <r>
    <d v="2018-06-22T00:00:00"/>
    <s v="Transport bureau-Centre emetteur6Camayenne-Coléah-Entag marché-Sonfonia A/R pour enquête"/>
    <s v="Transport"/>
    <s v="Investigations"/>
    <n v="45500"/>
    <x v="0"/>
    <s v="WILDCAT"/>
    <s v="18/06/GALFPC1159"/>
    <s v="Oui"/>
  </r>
  <r>
    <d v="2018-06-22T00:00:00"/>
    <s v="Trust  building E20  pour enquête"/>
    <s v="Trust building"/>
    <s v="Investigations"/>
    <n v="50000"/>
    <x v="0"/>
    <s v="WILDCAT"/>
    <s v="18/06/GALFPC1160"/>
    <s v="Oui"/>
  </r>
  <r>
    <d v="2018-06-22T00:00:00"/>
    <s v="Transport Maison-Bureau AR"/>
    <s v="Transport"/>
    <s v="Investigations"/>
    <n v="15000"/>
    <x v="1"/>
    <s v="WILDCAT"/>
    <s v="18/06/GALFPC1112"/>
    <s v="Oui"/>
  </r>
  <r>
    <d v="2018-06-22T00:00:00"/>
    <s v="Frais taxi moto E37 bureau-centre emetteur-centre ville (BPMG) pour dépôt de la lettre de virement salaire personnel juin 2018"/>
    <s v="Transport"/>
    <s v="Investigations"/>
    <n v="80000"/>
    <x v="1"/>
    <s v="WILDCAT"/>
    <s v="18/06/GALFPC1162"/>
    <s v="Oui"/>
  </r>
  <r>
    <d v="2018-06-22T00:00:00"/>
    <s v="Transport bureau-Coyah A/R pour enquête"/>
    <s v="Transport"/>
    <s v="Investigations"/>
    <n v="30000"/>
    <x v="3"/>
    <s v="WILDCAT"/>
    <s v="18/06/GALFPC1158"/>
    <s v="Oui"/>
  </r>
  <r>
    <d v="2018-06-22T00:00:00"/>
    <s v="Trust building E40 pour les enquêtes"/>
    <s v="Trust building"/>
    <s v="Investigations"/>
    <n v="50000"/>
    <x v="3"/>
    <s v="WILDCAT"/>
    <s v="18/06/GALFPC1159"/>
    <s v="Oui"/>
  </r>
  <r>
    <d v="2018-06-22T00:00:00"/>
    <s v="Taxi moto maison-en ville et retour au bureau (récupération de l'ordinateur)"/>
    <s v="Transport"/>
    <s v="Media"/>
    <n v="70000"/>
    <x v="10"/>
    <s v="WILDCAT"/>
    <s v="18/06/GALFPC1156"/>
    <s v="Oui"/>
  </r>
  <r>
    <d v="2018-06-22T00:00:00"/>
    <s v="Paiement des frais de mantenance de l'ordinateur "/>
    <s v="Services"/>
    <s v="Office"/>
    <n v="200000"/>
    <x v="10"/>
    <s v="WILDCAT"/>
    <s v="18/06/GALFPC1157"/>
    <s v="Oui"/>
  </r>
  <r>
    <d v="2018-06-22T00:00:00"/>
    <s v="Paiement   Salaire Mamadou Sïdou Barry Juin 2018"/>
    <s v="Personnel"/>
    <s v="Management"/>
    <n v="13467500"/>
    <x v="12"/>
    <s v="WILDCAT"/>
    <s v="18/06/GALFRéf 52"/>
    <s v="Oui"/>
  </r>
  <r>
    <d v="2018-06-22T00:00:00"/>
    <s v="Paiement Salaire Tamba Fatou Oularé Juin/2018"/>
    <s v="Personnel"/>
    <s v="Media"/>
    <n v="2613750"/>
    <x v="12"/>
    <s v="WILDCAT"/>
    <s v="18/06/GALFRéf 52"/>
    <s v="Oui"/>
  </r>
  <r>
    <d v="2018-06-22T00:00:00"/>
    <s v="Paiement  Salaire Sekou Castro Kourouma  Juin/2018"/>
    <s v="Personnel"/>
    <s v="Legal"/>
    <n v="2913750"/>
    <x v="12"/>
    <s v="WILDCAT"/>
    <s v="18/06/GALFRéf 51"/>
    <s v="Oui"/>
  </r>
  <r>
    <d v="2018-06-22T00:00:00"/>
    <s v="Paiement  Salaire Mamadou Saliou Baldé Juin/2018"/>
    <s v="Personnel"/>
    <s v="Legal"/>
    <n v="2713750"/>
    <x v="12"/>
    <s v="WILDCAT"/>
    <s v="18/06/GALFRéf 51"/>
    <s v="Oui"/>
  </r>
  <r>
    <d v="2018-06-22T00:00:00"/>
    <s v="Paiement  Salaire Aissatou Sessou Juin/2018"/>
    <s v="Personnel"/>
    <s v="Legal"/>
    <n v="2613750"/>
    <x v="12"/>
    <s v="WILDCAT"/>
    <s v="18/06/GALFRéf 51"/>
    <s v="Oui"/>
  </r>
  <r>
    <d v="2018-06-22T00:00:00"/>
    <s v="Paiement Salaire Amadou Oury Diallo Juin/2018"/>
    <s v="Personnel"/>
    <s v="Investigations"/>
    <n v="1910000"/>
    <x v="12"/>
    <s v="WILDCAT"/>
    <s v="18/06/GALFRéf 51"/>
    <s v="Oui"/>
  </r>
  <r>
    <d v="2018-06-22T00:00:00"/>
    <s v="PaiementSalaire Aïssatou KEITA Juin/2018"/>
    <s v="Personnel"/>
    <s v="Investigations"/>
    <n v="1525000"/>
    <x v="12"/>
    <s v="WILDCAT"/>
    <s v="18/06/GALFRéf 51"/>
    <s v="Oui"/>
  </r>
  <r>
    <d v="2018-06-25T00:00:00"/>
    <s v="transport centre ville-radio  Soleil  FM pour une émission"/>
    <s v="Transport"/>
    <s v="Legal"/>
    <n v="50000"/>
    <x v="11"/>
    <s v="WILDCAT"/>
    <s v="18/06/GALFPC1173"/>
    <s v="Oui"/>
  </r>
  <r>
    <d v="2018-06-25T00:00:00"/>
    <s v="Frais de  fonctionnement Chérif  pour(3) jours"/>
    <s v="Transport"/>
    <s v="Legal"/>
    <n v="30000"/>
    <x v="8"/>
    <s v="WILDCAT"/>
    <s v="18/06/GALFPC1164"/>
    <s v="Oui"/>
  </r>
  <r>
    <d v="2018-06-25T00:00:00"/>
    <s v="Frais fonctionnement E20 pour (3) jours"/>
    <s v="Transport"/>
    <s v="Investigations"/>
    <n v="69000"/>
    <x v="0"/>
    <s v="WILDCAT"/>
    <s v="18/06/GALFPC1170"/>
    <s v="Oui"/>
  </r>
  <r>
    <d v="2018-06-25T00:00:00"/>
    <s v="Transport bureau-Babeto-Coyah pour enquête"/>
    <s v="Transport"/>
    <s v="Investigations"/>
    <n v="27000"/>
    <x v="0"/>
    <s v="WILDCAT"/>
    <s v="18/06/GALFPC1175"/>
    <s v="Oui"/>
  </r>
  <r>
    <d v="2018-06-25T00:00:00"/>
    <s v="Transport Maison-Bureau AR"/>
    <s v="Transport"/>
    <s v="Investigations"/>
    <n v="15000"/>
    <x v="1"/>
    <s v="WILDCAT"/>
    <s v="18/06/GALFPC1112"/>
    <s v="Oui"/>
  </r>
  <r>
    <d v="2018-06-25T00:00:00"/>
    <s v="Transport pour depôt des clés au Bureau"/>
    <s v="Transport"/>
    <s v="Investigations"/>
    <n v="50000"/>
    <x v="1"/>
    <s v="WILDCAT"/>
    <s v="18/06/GALFPC1163"/>
    <s v="Oui"/>
  </r>
  <r>
    <d v="2018-06-25T00:00:00"/>
    <s v="Frais de fonctionnement E39  pour (3) jpurs"/>
    <s v="Transport"/>
    <s v="Investigations"/>
    <n v="51000"/>
    <x v="2"/>
    <s v="WILDCAT"/>
    <s v="18/06/GALFPC1169"/>
    <s v="Oui"/>
  </r>
  <r>
    <d v="2018-06-25T00:00:00"/>
    <s v="Transport bureau-Bambeto-Enco5-Sangoya-Kissosso marché pour enquête"/>
    <s v="Transport"/>
    <s v="Investigations"/>
    <n v="22000"/>
    <x v="2"/>
    <s v="WILDCAT"/>
    <s v="18/06/GALFPC1175"/>
    <s v="Oui"/>
  </r>
  <r>
    <d v="2018-06-25T00:00:00"/>
    <s v="Frais de fonctionnement E40 pour  (3) jours "/>
    <s v="Transport"/>
    <s v="Investigations"/>
    <n v="45000"/>
    <x v="3"/>
    <s v="WILDCAT"/>
    <s v="18/06/GALFPC1168"/>
    <s v="Oui"/>
  </r>
  <r>
    <d v="2018-06-25T00:00:00"/>
    <s v="Transport bureau-Centre emetteur-Kaporo marché-Taouyah-Camayenne pour enquête"/>
    <s v="Transport"/>
    <s v="Investigations"/>
    <n v="17000"/>
    <x v="3"/>
    <s v="WILDCAT"/>
    <s v="18/06/GALFPC1177"/>
    <s v="Oui"/>
  </r>
  <r>
    <d v="2018-06-25T00:00:00"/>
    <s v="Trust building E40 pour les enquêtes"/>
    <s v="Trust building"/>
    <s v="Investigations"/>
    <n v="30000"/>
    <x v="3"/>
    <s v="WILDCAT"/>
    <s v="18/06/GALFPC1178"/>
    <s v="Oui"/>
  </r>
  <r>
    <d v="2018-06-25T00:00:00"/>
    <s v="Frais de fonctionnement Moné pour la semaine"/>
    <s v="Transport"/>
    <s v="Office"/>
    <n v="150000"/>
    <x v="4"/>
    <s v="WILDCAT"/>
    <s v="18/06/GALFPC1167"/>
    <s v="Oui"/>
  </r>
  <r>
    <d v="2018-06-25T00:00:00"/>
    <s v="Paiement frais main d'œuvre Thierno Ousmane Baldé pour l'entretien du pélican et des (2) pérroquets"/>
    <s v="Services"/>
    <s v="Office"/>
    <n v="1750000"/>
    <x v="4"/>
    <s v="WILDCAT"/>
    <s v="18/06/GALFPC1170"/>
    <s v="Oui"/>
  </r>
  <r>
    <d v="2018-06-25T00:00:00"/>
    <s v="Achat de (20) l d'essence pour véh. Perso Saidou pour son transport maison-bureau"/>
    <s v="Transport"/>
    <s v="Management"/>
    <n v="160000"/>
    <x v="5"/>
    <s v="WILDCAT"/>
    <s v="18/06/GALFPC1179"/>
    <s v="Oui"/>
  </r>
  <r>
    <d v="2018-06-25T00:00:00"/>
    <s v="Taxi maison maison-bureau(aller retour)"/>
    <s v="Transport"/>
    <s v="Media"/>
    <n v="10000"/>
    <x v="10"/>
    <s v="WILDCAT"/>
    <s v="18/06/GALFPC1109"/>
    <s v="Oui"/>
  </r>
  <r>
    <d v="2018-06-25T00:00:00"/>
    <s v="Demande d'extrait de compte "/>
    <s v="Bank Fees"/>
    <s v="Office"/>
    <n v="28260"/>
    <x v="13"/>
    <s v="WILDCAT"/>
    <s v="18/06/GALF"/>
    <s v="Oui"/>
  </r>
  <r>
    <d v="2018-06-26T00:00:00"/>
    <s v="Transport byureau-TPI Dixinn pour (2) decisions de justice cas pélican et bébé chimpanzé"/>
    <s v="Transport"/>
    <s v="Legal"/>
    <n v="18000"/>
    <x v="8"/>
    <s v="WILDCAT"/>
    <s v="18/06/GALFPC1186"/>
    <s v="Oui"/>
  </r>
  <r>
    <d v="2018-06-26T00:00:00"/>
    <s v="Transport bureau-Kaporo port, marché-Cosa  pour enquête"/>
    <s v="Transport"/>
    <s v="Investigations"/>
    <n v="13000"/>
    <x v="0"/>
    <s v="WILDCAT"/>
    <s v="18/06/GALFPC1184"/>
    <s v="Oui"/>
  </r>
  <r>
    <d v="2018-06-26T00:00:00"/>
    <s v="Transport Maison-Bureau AR"/>
    <s v="Transport"/>
    <s v="Investigations"/>
    <n v="15000"/>
    <x v="1"/>
    <s v="WILDCAT"/>
    <s v="18/06/GALFPC1164"/>
    <s v="Oui"/>
  </r>
  <r>
    <d v="2018-06-26T00:00:00"/>
    <s v="Transport Bureau-Banque Belle vue pour recupération relevés de banque"/>
    <s v="Transport"/>
    <s v="Investigations"/>
    <n v="15000"/>
    <x v="1"/>
    <s v="WILDCAT"/>
    <s v="18/06/GALFPC1181"/>
    <s v="Oui"/>
  </r>
  <r>
    <d v="2018-06-26T00:00:00"/>
    <s v="Transport Bureau-Banque Belle vue (BPMG) pour retrait"/>
    <s v="Transport"/>
    <s v="Investigations"/>
    <n v="15000"/>
    <x v="1"/>
    <s v="WILDCAT"/>
    <s v="18/06/GALFPC1182"/>
    <s v="Oui"/>
  </r>
  <r>
    <d v="2018-06-26T00:00:00"/>
    <s v="Transport bureau-Bonfi marché et bonfi port pour enquête"/>
    <s v="Transport"/>
    <s v="Investigations"/>
    <n v="22000"/>
    <x v="2"/>
    <s v="WILDCAT"/>
    <s v="18/06/GALFPC1184"/>
    <s v="Oui"/>
  </r>
  <r>
    <d v="2018-06-26T00:00:00"/>
    <s v="Transferyt de crédit areeba pour les enquêtes"/>
    <s v="Telephone"/>
    <s v="Investigations"/>
    <n v="10000"/>
    <x v="2"/>
    <s v="WILDCAT"/>
    <s v="18/06/GALFPC1186"/>
    <s v="Oui"/>
  </r>
  <r>
    <d v="2018-06-26T00:00:00"/>
    <s v="Transport bureau-Enco5Lambayi  pour enquête"/>
    <s v="Transport"/>
    <s v="Investigations"/>
    <n v="20000"/>
    <x v="3"/>
    <s v="WILDCAT"/>
    <s v="18/06/GALFPC1183"/>
    <s v="Oui"/>
  </r>
  <r>
    <d v="2018-06-26T00:00:00"/>
    <s v="Taxi moto maison-radio global fm et retour au bureau pour récupération de cd émission"/>
    <s v="Transport"/>
    <s v="Media"/>
    <n v="50000"/>
    <x v="10"/>
    <s v="WILDCAT"/>
    <s v="18/06/GALFPC1172"/>
    <s v="Oui"/>
  </r>
  <r>
    <d v="2018-06-26T00:00:00"/>
    <s v="Taxi moto bureau radio soleil fm pour une émission "/>
    <s v="Transport"/>
    <s v="Media"/>
    <n v="12000"/>
    <x v="10"/>
    <s v="WILDCAT"/>
    <s v="18/06/GALFPC1173"/>
    <s v="Oui"/>
  </r>
  <r>
    <d v="2018-06-26T00:00:00"/>
    <s v="Frais demande d'extrait de compte"/>
    <s v="Bank Fees"/>
    <s v="Office"/>
    <n v="50850"/>
    <x v="12"/>
    <s v="WILDCAT"/>
    <s v="18/06/GALFFB"/>
    <s v="Oui"/>
  </r>
  <r>
    <d v="2018-06-27T00:00:00"/>
    <s v="Transport bureau-Entag-Matoto marché pour les enquêtes"/>
    <s v="Transport"/>
    <s v="Investigations"/>
    <n v="24000"/>
    <x v="0"/>
    <s v="WILDCAT"/>
    <s v="18/06/GALFPC1188"/>
    <s v="Oui"/>
  </r>
  <r>
    <d v="2018-06-27T00:00:00"/>
    <s v="Transfert de crédit Areeba pour enquête"/>
    <s v="Telephone"/>
    <s v="Investigations"/>
    <n v="10000"/>
    <x v="0"/>
    <s v="WILDCAT"/>
    <s v="18/06/GALFPC1191"/>
    <s v="Oui"/>
  </r>
  <r>
    <d v="2018-06-27T00:00:00"/>
    <s v="Transport Maison-Bureau AR"/>
    <s v="Transport"/>
    <s v="Investigations"/>
    <n v="15000"/>
    <x v="1"/>
    <s v="WILDCAT"/>
    <s v="18/06/GALFPC1164"/>
    <s v="Oui"/>
  </r>
  <r>
    <d v="2018-06-27T00:00:00"/>
    <s v="Achat de carte de recharge areeba pour enquête"/>
    <s v="Telephone"/>
    <s v="Investigations"/>
    <n v="10000"/>
    <x v="1"/>
    <s v="WILDCAT"/>
    <s v="18/06/GALFPC1197"/>
    <s v="Oui"/>
  </r>
  <r>
    <d v="2018-06-27T00:00:00"/>
    <s v="Transport bureau-Camayenne-Coléah marché pour les enquêtes"/>
    <s v="Transport"/>
    <s v="Investigations"/>
    <n v="47000"/>
    <x v="2"/>
    <s v="WILDCAT"/>
    <s v="18/06/GALFPC1190"/>
    <s v="Oui"/>
  </r>
  <r>
    <d v="2018-06-27T00:00:00"/>
    <s v="Transport bureau-Sonfonia-Entag pour les enquêtes"/>
    <s v="Transport"/>
    <s v="Investigations"/>
    <n v="20000"/>
    <x v="3"/>
    <s v="WILDCAT"/>
    <s v="18/06/GALFPC1191"/>
    <s v="Oui"/>
  </r>
  <r>
    <d v="2018-06-27T00:00:00"/>
    <s v="Paiement salaire Maîmouna baldé pour lempis de juin 2018"/>
    <s v="Personnel"/>
    <s v="Office"/>
    <n v="500000"/>
    <x v="4"/>
    <s v="WILDCAT"/>
    <s v="18/06/GALFPC1193"/>
    <s v="Oui"/>
  </r>
  <r>
    <d v="2018-06-27T00:00:00"/>
    <s v="Achat de nouritures pour le pélican et les pérroquets pour (7) jours"/>
    <s v="Office Materials"/>
    <s v="Office"/>
    <n v="210000"/>
    <x v="4"/>
    <s v="WILDCAT"/>
    <s v="18/06/GALFPC1194"/>
    <s v="Oui"/>
  </r>
  <r>
    <d v="2018-06-27T00:00:00"/>
    <s v="Transport Thierno Ousmane Baldé (7) jours maison-bureau A/r pour l'enytretien du pélican et (2) perroquets "/>
    <s v="Transport"/>
    <s v="Office"/>
    <n v="126000"/>
    <x v="4"/>
    <s v="WILDCAT"/>
    <s v="18/06/GALFPC1195"/>
    <s v="Oui"/>
  </r>
  <r>
    <d v="2018-06-27T00:00:00"/>
    <s v="transport maison - bureau Moné pour (1) jour du 23/06/2018"/>
    <s v="Transport"/>
    <s v="Office"/>
    <n v="30000"/>
    <x v="4"/>
    <s v="WILDCAT"/>
    <s v="18/06/GALFPC1196"/>
    <s v="Oui"/>
  </r>
  <r>
    <d v="2018-06-27T00:00:00"/>
    <s v="Paiement primes de stage  Abdoulaye Chérif Diallo  departement Juridique pour le mois de juin 2018 de "/>
    <s v="Personnel"/>
    <s v="Legal"/>
    <n v="600000"/>
    <x v="4"/>
    <s v="WILDCAT"/>
    <s v="18/06/GALFPC1199"/>
    <s v="Oui"/>
  </r>
  <r>
    <d v="2018-06-27T00:00:00"/>
    <s v="Paiement primes de stage  Aboubacar Sidy Baldé departement Investigation pour le mois de juin 2018"/>
    <s v="Personnel"/>
    <s v="Investigations"/>
    <n v="600000"/>
    <x v="4"/>
    <s v="WILDCAT"/>
    <s v="18/06/GALFPC1200"/>
    <s v="Oui"/>
  </r>
  <r>
    <d v="2018-06-27T00:00:00"/>
    <s v="Paiement primes de stage  Ibrahima Diallo departement Investigation pour le mois de juin 2018"/>
    <s v="Personnel"/>
    <s v="Investigations"/>
    <n v="600000"/>
    <x v="4"/>
    <s v="WILDCAT"/>
    <s v="18/06/GALFPC1201"/>
    <s v="Oui"/>
  </r>
  <r>
    <d v="2018-06-27T00:00:00"/>
    <s v="Paiement primes de stage  Ibrahima Khali Chérif Haïdara departement Investigation pour le mois de juin 2018"/>
    <s v="Personnel"/>
    <s v="Investigations"/>
    <n v="600000"/>
    <x v="4"/>
    <s v="WILDCAT"/>
    <s v="18/06/GALFPC1202"/>
    <s v="Oui"/>
  </r>
  <r>
    <d v="2018-06-27T00:00:00"/>
    <s v="Achat de (20) l d'essence pour véh. Perso Saidou pour son transport maison-bureau"/>
    <s v="Transport"/>
    <s v="Management"/>
    <n v="160000"/>
    <x v="5"/>
    <s v="WILDCAT"/>
    <s v="18/06/GALFPC1198"/>
    <s v="Oui"/>
  </r>
  <r>
    <d v="2018-06-27T00:00:00"/>
    <s v="Taxi maison-bureau ( aller retour)"/>
    <s v="Transport"/>
    <s v="Media"/>
    <n v="10000"/>
    <x v="10"/>
    <s v="WILDCAT"/>
    <s v="18/06/GALFPC1109"/>
    <s v="Oui"/>
  </r>
  <r>
    <d v="2018-06-28T00:00:00"/>
    <s v="Transport Maison-Bureau AR"/>
    <s v="Transport"/>
    <s v="Investigations"/>
    <n v="15000"/>
    <x v="1"/>
    <s v="WILDCAT"/>
    <s v="18/06/GALFPC1164"/>
    <s v="Oui"/>
  </r>
  <r>
    <d v="2018-06-28T00:00:00"/>
    <s v="transport E39 bureau-Bambeto-Cosa-Cité Enco5 pour les enquêtes"/>
    <s v="Transport"/>
    <s v="Investigations"/>
    <n v="13000"/>
    <x v="2"/>
    <s v="WILDCAT"/>
    <s v="18/06/GALFPC1205"/>
    <s v="Oui"/>
  </r>
  <r>
    <d v="2018-06-28T00:00:00"/>
    <s v="Transfert de crédit Areeba pour enquête"/>
    <s v="Telephone"/>
    <s v="Investigations"/>
    <n v="10000"/>
    <x v="2"/>
    <s v="WILDCAT"/>
    <s v="18/06/GALFPC1206"/>
    <s v="Oui"/>
  </r>
  <r>
    <d v="2018-06-28T00:00:00"/>
    <s v="Transport E40 bueau-Bambeto-Kagbelen km36 A/R pour les enquêtes"/>
    <s v="Transport"/>
    <s v="Investigations"/>
    <n v="24000"/>
    <x v="3"/>
    <s v="WILDCAT"/>
    <s v="18/06/GALFPC1203"/>
    <s v="Oui"/>
  </r>
  <r>
    <d v="2018-06-28T00:00:00"/>
    <s v="Trust building E40 pour les enquêtes"/>
    <s v="Trust building"/>
    <s v="Investigations"/>
    <n v="30000"/>
    <x v="3"/>
    <s v="WILDCAT"/>
    <s v="18/06/GALFPC1204"/>
    <s v="Oui"/>
  </r>
  <r>
    <d v="2018-06-28T00:00:00"/>
    <s v="Taxi maison-bureau ( aller retour)"/>
    <s v="Transport"/>
    <s v="Media"/>
    <n v="10000"/>
    <x v="10"/>
    <s v="WILDCAT"/>
    <s v="18/06/GALFPC1166"/>
    <s v="Oui"/>
  </r>
  <r>
    <d v="2018-06-28T00:00:00"/>
    <s v="Paiement de bonus média à la radio global pour obtention élément sonore de l'émission sur affaire chimp foulamadina et autres "/>
    <s v="Bonus"/>
    <s v="Media"/>
    <n v="210000"/>
    <x v="10"/>
    <s v="WILDCAT"/>
    <s v="18/06/GALFPC1188"/>
    <s v="Oui"/>
  </r>
  <r>
    <d v="2018-06-28T00:00:00"/>
    <s v="Taxi bureau - radio global fm  pour récuperer l'élément sonore(CD) de l'émission "/>
    <s v="Transport"/>
    <s v="Media"/>
    <n v="40000"/>
    <x v="10"/>
    <s v="WILDCAT"/>
    <s v="18/06/GALFPC1172"/>
    <s v="Oui"/>
  </r>
  <r>
    <d v="2018-06-28T00:00:00"/>
    <s v="Frais taxi bureau-Coléayah pour le dépos de l'ordinateur Officier  pour la réparation."/>
    <s v="Transport"/>
    <s v="Media"/>
    <n v="60000"/>
    <x v="10"/>
    <s v="WILDCAT"/>
    <s v="18/06/GALFPC1207"/>
    <s v="Oui"/>
  </r>
  <r>
    <d v="2018-06-29T00:00:00"/>
    <s v="Transport Maison-Bureau AR"/>
    <s v="Transport"/>
    <s v="Investigations"/>
    <n v="15000"/>
    <x v="1"/>
    <s v="WILDCAT"/>
    <s v="18/06/GALF"/>
    <s v="Oui"/>
  </r>
  <r>
    <d v="2018-06-29T00:00:00"/>
    <s v="Transport bureau-Station pour achat de (20) l d'essence pour le groupe électrogène"/>
    <s v="Transport"/>
    <s v="Investigations"/>
    <n v="5000"/>
    <x v="1"/>
    <s v="WILDCAT"/>
    <s v="18/06/GALFPC1209"/>
    <s v="Oui"/>
  </r>
  <r>
    <d v="2018-06-29T00:00:00"/>
    <s v="Achat de (20)l d'essence pour véh. Pers. Saidou pour son transport maison-bureau"/>
    <s v="Office Materials"/>
    <s v="Office"/>
    <n v="160000"/>
    <x v="1"/>
    <s v="WILDCAT"/>
    <s v="18/06/GALFPC1210"/>
    <s v="Oui"/>
  </r>
  <r>
    <d v="2018-06-29T00:00:00"/>
    <s v="Frais fonctionnement Maïmouna pour la semaine"/>
    <s v="Transport"/>
    <s v="Office"/>
    <n v="70000"/>
    <x v="4"/>
    <s v="WILDCAT"/>
    <s v="18/06/GALFPC1207"/>
    <s v="Oui"/>
  </r>
  <r>
    <d v="2018-06-29T00:00:00"/>
    <s v="Achat de (10) paquets d'eau minérale pour le bureau"/>
    <s v="Personnel"/>
    <s v="Team Building"/>
    <n v="70000"/>
    <x v="4"/>
    <s v="WILDCAT"/>
    <s v="18/06/GALFPC1211"/>
    <s v="Oui"/>
  </r>
  <r>
    <d v="2018-06-29T00:00:00"/>
    <s v="Frais taxi moto bureaui-centre (BPMG) pour la verification du virement sur le USD de GALF/eagle"/>
    <s v="Transport"/>
    <s v="Management"/>
    <n v="70000"/>
    <x v="5"/>
    <s v="WILDCAT"/>
    <s v="18/06/GALFPC1208"/>
    <s v="Oui"/>
  </r>
  <r>
    <d v="2018-06-30T00:00:00"/>
    <s v="Transport maison-bureau (1) jour"/>
    <s v="Transport"/>
    <s v="Office"/>
    <n v="30000"/>
    <x v="4"/>
    <s v="WILDCAT"/>
    <s v="18/06/GALFPC1213"/>
    <s v="Oui"/>
  </r>
  <r>
    <d v="2018-06-30T00:00:00"/>
    <s v="Facture 32 Mamadou Dian Barry Mécanicien achat huile de moteur, choc de demarage + main d'œuvre entretien du groupe électrogène"/>
    <s v="Office Materials"/>
    <s v="Office"/>
    <n v="130000"/>
    <x v="4"/>
    <s v="WILDCAT"/>
    <s v="18/06/GALFPC1214"/>
    <s v="Oui"/>
  </r>
  <r>
    <d v="2018-06-30T00:00:00"/>
    <s v="Taxe frais fixe au 30/06/2018"/>
    <s v="Bank Fees"/>
    <s v="Office"/>
    <n v="4576"/>
    <x v="12"/>
    <s v="WILDCAT"/>
    <s v="18/06/GALFFB"/>
    <s v="Oui"/>
  </r>
  <r>
    <d v="2018-06-30T00:00:00"/>
    <s v="Commissionmanipulation de compte au 30/06/2018"/>
    <s v="Bank Fees"/>
    <s v="Office"/>
    <n v="25424"/>
    <x v="12"/>
    <s v="WILDCAT"/>
    <s v="18/06/GALFFB"/>
    <s v="Oui"/>
  </r>
  <r>
    <d v="2018-06-30T00:00:00"/>
    <s v="Taxe frais fixe au 30/06/2018"/>
    <s v="Bank Fees"/>
    <s v="Office"/>
    <n v="27450"/>
    <x v="13"/>
    <s v="WILDCAT"/>
    <s v="18/06/GALFFB"/>
    <s v="Oui"/>
  </r>
  <r>
    <d v="2018-06-30T00:00:00"/>
    <s v="Commission Manipulation de compte au 30/06/2018"/>
    <s v="Bank Fees"/>
    <s v="Office"/>
    <n v="152550"/>
    <x v="13"/>
    <s v="WILDCAT"/>
    <s v="18/06/GALFFB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20" firstHeaderRow="1" firstDataRow="1" firstDataCol="1"/>
  <pivotFields count="5">
    <pivotField showAll="0"/>
    <pivotField axis="axisRow" showAll="0">
      <items count="17">
        <item x="14"/>
        <item x="10"/>
        <item x="9"/>
        <item x="7"/>
        <item x="4"/>
        <item x="6"/>
        <item x="15"/>
        <item x="1"/>
        <item x="13"/>
        <item x="5"/>
        <item x="2"/>
        <item x="3"/>
        <item x="11"/>
        <item x="12"/>
        <item x="8"/>
        <item x="0"/>
        <item t="default"/>
      </items>
    </pivotField>
    <pivotField showAll="0"/>
    <pivotField showAll="0"/>
    <pivotField dataField="1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Somme de SORTIES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8" firstHeaderRow="1" firstDataRow="1" firstDataCol="1"/>
  <pivotFields count="9">
    <pivotField numFmtId="14" showAll="0"/>
    <pivotField showAll="0"/>
    <pivotField showAll="0"/>
    <pivotField showAll="0"/>
    <pivotField dataField="1" numFmtId="3" showAll="0"/>
    <pivotField axis="axisRow" showAll="0">
      <items count="15">
        <item x="11"/>
        <item x="12"/>
        <item x="13"/>
        <item x="7"/>
        <item x="8"/>
        <item x="9"/>
        <item x="0"/>
        <item x="1"/>
        <item x="2"/>
        <item x="3"/>
        <item x="4"/>
        <item x="5"/>
        <item x="6"/>
        <item x="10"/>
        <item t="default"/>
      </items>
    </pivotField>
    <pivotField showAll="0"/>
    <pivotField showAll="0"/>
    <pivotField showAll="0"/>
  </pivotFields>
  <rowFields count="1">
    <field x="5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omme de Montant dépensé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2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13" firstHeaderRow="1" firstDataRow="2" firstDataCol="1"/>
  <pivotFields count="11">
    <pivotField numFmtId="14" showAll="0"/>
    <pivotField showAll="0"/>
    <pivotField axis="axisCol" showAll="0">
      <items count="18">
        <item x="13"/>
        <item x="9"/>
        <item x="11"/>
        <item x="10"/>
        <item x="12"/>
        <item x="4"/>
        <item x="6"/>
        <item m="1" x="16"/>
        <item x="7"/>
        <item m="1" x="15"/>
        <item x="3"/>
        <item x="5"/>
        <item x="0"/>
        <item x="8"/>
        <item x="1"/>
        <item x="2"/>
        <item m="1" x="14"/>
        <item t="default"/>
      </items>
    </pivotField>
    <pivotField axis="axisRow" showAll="0">
      <items count="9">
        <item x="0"/>
        <item x="4"/>
        <item x="3"/>
        <item x="5"/>
        <item x="1"/>
        <item x="6"/>
        <item x="2"/>
        <item m="1" x="7"/>
        <item t="default"/>
      </items>
    </pivotField>
    <pivotField dataField="1" numFmtId="3"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</pivotFields>
  <rowFields count="2">
    <field x="6"/>
    <field x="3"/>
  </rowFields>
  <rowItems count="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0"/>
  <sheetViews>
    <sheetView workbookViewId="0">
      <selection activeCell="B9" sqref="B9"/>
    </sheetView>
  </sheetViews>
  <sheetFormatPr baseColWidth="10" defaultRowHeight="15" x14ac:dyDescent="0.25"/>
  <cols>
    <col min="1" max="1" width="21" bestFit="1" customWidth="1"/>
    <col min="2" max="2" width="18.140625" bestFit="1" customWidth="1"/>
  </cols>
  <sheetData>
    <row r="3" spans="1:2" x14ac:dyDescent="0.25">
      <c r="A3" s="91" t="s">
        <v>452</v>
      </c>
      <c r="B3" t="s">
        <v>455</v>
      </c>
    </row>
    <row r="4" spans="1:2" x14ac:dyDescent="0.25">
      <c r="A4" s="92" t="s">
        <v>322</v>
      </c>
      <c r="B4" s="90">
        <v>540000</v>
      </c>
    </row>
    <row r="5" spans="1:2" x14ac:dyDescent="0.25">
      <c r="A5" s="92" t="s">
        <v>256</v>
      </c>
      <c r="B5" s="90">
        <v>1200000</v>
      </c>
    </row>
    <row r="6" spans="1:2" x14ac:dyDescent="0.25">
      <c r="A6" s="92" t="s">
        <v>253</v>
      </c>
      <c r="B6" s="90">
        <v>818000</v>
      </c>
    </row>
    <row r="7" spans="1:2" x14ac:dyDescent="0.25">
      <c r="A7" s="92" t="s">
        <v>235</v>
      </c>
      <c r="B7" s="90">
        <v>494000</v>
      </c>
    </row>
    <row r="8" spans="1:2" x14ac:dyDescent="0.25">
      <c r="A8" s="92" t="s">
        <v>237</v>
      </c>
      <c r="B8" s="90">
        <v>975500</v>
      </c>
    </row>
    <row r="9" spans="1:2" x14ac:dyDescent="0.25">
      <c r="A9" s="92" t="s">
        <v>233</v>
      </c>
      <c r="B9" s="90">
        <v>1666500</v>
      </c>
    </row>
    <row r="10" spans="1:2" x14ac:dyDescent="0.25">
      <c r="A10" s="92" t="s">
        <v>382</v>
      </c>
      <c r="B10" s="90">
        <v>80000</v>
      </c>
    </row>
    <row r="11" spans="1:2" x14ac:dyDescent="0.25">
      <c r="A11" s="92" t="s">
        <v>227</v>
      </c>
      <c r="B11" s="90">
        <v>1064000</v>
      </c>
    </row>
    <row r="12" spans="1:2" x14ac:dyDescent="0.25">
      <c r="A12" s="92" t="s">
        <v>309</v>
      </c>
      <c r="B12" s="90">
        <v>50000</v>
      </c>
    </row>
    <row r="13" spans="1:2" x14ac:dyDescent="0.25">
      <c r="A13" s="92" t="s">
        <v>239</v>
      </c>
      <c r="B13" s="90">
        <v>832500</v>
      </c>
    </row>
    <row r="14" spans="1:2" x14ac:dyDescent="0.25">
      <c r="A14" s="92" t="s">
        <v>229</v>
      </c>
      <c r="B14" s="90">
        <v>15563000</v>
      </c>
    </row>
    <row r="15" spans="1:2" x14ac:dyDescent="0.25">
      <c r="A15" s="92" t="s">
        <v>241</v>
      </c>
      <c r="B15" s="90">
        <v>17664000</v>
      </c>
    </row>
    <row r="16" spans="1:2" x14ac:dyDescent="0.25">
      <c r="A16" s="92" t="s">
        <v>259</v>
      </c>
      <c r="B16" s="90">
        <v>6196000</v>
      </c>
    </row>
    <row r="17" spans="1:2" x14ac:dyDescent="0.25">
      <c r="A17" s="92" t="s">
        <v>290</v>
      </c>
      <c r="B17" s="90">
        <v>4220000</v>
      </c>
    </row>
    <row r="18" spans="1:2" x14ac:dyDescent="0.25">
      <c r="A18" s="92" t="s">
        <v>390</v>
      </c>
      <c r="B18" s="90">
        <v>32000</v>
      </c>
    </row>
    <row r="19" spans="1:2" x14ac:dyDescent="0.25">
      <c r="A19" s="92" t="s">
        <v>453</v>
      </c>
      <c r="B19" s="90"/>
    </row>
    <row r="20" spans="1:2" x14ac:dyDescent="0.25">
      <c r="A20" s="92" t="s">
        <v>454</v>
      </c>
      <c r="B20" s="90">
        <v>51395500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7" workbookViewId="0">
      <selection activeCell="L19" sqref="L19"/>
    </sheetView>
  </sheetViews>
  <sheetFormatPr baseColWidth="10" defaultRowHeight="15" x14ac:dyDescent="0.25"/>
  <cols>
    <col min="2" max="2" width="8" customWidth="1"/>
    <col min="3" max="3" width="23.85546875" customWidth="1"/>
    <col min="6" max="6" width="13.5703125" customWidth="1"/>
    <col min="9" max="9" width="12.5703125" customWidth="1"/>
    <col min="10" max="10" width="12.140625" customWidth="1"/>
  </cols>
  <sheetData>
    <row r="1" spans="1:10" x14ac:dyDescent="0.25">
      <c r="A1" s="300" t="s">
        <v>780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0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</row>
    <row r="3" spans="1:10" ht="15.75" x14ac:dyDescent="0.25">
      <c r="A3" s="216" t="s">
        <v>781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0" ht="15.75" x14ac:dyDescent="0.25">
      <c r="A4" s="208" t="s">
        <v>0</v>
      </c>
      <c r="B4" s="211"/>
      <c r="C4" s="211"/>
      <c r="D4" s="217"/>
      <c r="E4" s="211"/>
      <c r="F4" s="211"/>
      <c r="G4" s="211"/>
      <c r="H4" s="184"/>
      <c r="I4" s="184"/>
      <c r="J4" s="184"/>
    </row>
    <row r="5" spans="1:10" ht="15.75" x14ac:dyDescent="0.25">
      <c r="A5" s="211"/>
      <c r="B5" s="211"/>
      <c r="C5" s="211"/>
      <c r="D5" s="211"/>
      <c r="E5" s="211"/>
      <c r="F5" s="211"/>
      <c r="G5" s="211"/>
      <c r="H5" s="184"/>
      <c r="I5" s="184"/>
      <c r="J5" s="184"/>
    </row>
    <row r="6" spans="1:10" ht="15.75" x14ac:dyDescent="0.25">
      <c r="A6" s="210"/>
      <c r="B6" s="211"/>
      <c r="C6" s="211"/>
      <c r="D6" s="211"/>
      <c r="E6" s="211"/>
      <c r="F6" s="211"/>
      <c r="G6" s="211"/>
      <c r="H6" s="310" t="s">
        <v>803</v>
      </c>
      <c r="I6" s="311"/>
      <c r="J6" s="312"/>
    </row>
    <row r="7" spans="1:10" ht="15.75" x14ac:dyDescent="0.25">
      <c r="A7" s="210"/>
      <c r="B7" s="211"/>
      <c r="C7" s="211"/>
      <c r="D7" s="211"/>
      <c r="E7" s="211"/>
      <c r="F7" s="211"/>
      <c r="G7" s="211"/>
      <c r="H7" s="218" t="s">
        <v>804</v>
      </c>
      <c r="I7" s="313" t="s">
        <v>805</v>
      </c>
      <c r="J7" s="314"/>
    </row>
    <row r="8" spans="1:10" ht="15.75" x14ac:dyDescent="0.25">
      <c r="A8" s="211"/>
      <c r="B8" s="211"/>
      <c r="C8" s="211"/>
      <c r="D8" s="211"/>
      <c r="E8" s="211"/>
      <c r="F8" s="211"/>
      <c r="G8" s="184"/>
      <c r="H8" s="218" t="s">
        <v>806</v>
      </c>
      <c r="I8" s="315" t="s">
        <v>807</v>
      </c>
      <c r="J8" s="316"/>
    </row>
    <row r="9" spans="1:10" ht="20.25" x14ac:dyDescent="0.25">
      <c r="A9" s="302" t="s">
        <v>808</v>
      </c>
      <c r="B9" s="302"/>
      <c r="C9" s="302"/>
      <c r="D9" s="302"/>
      <c r="E9" s="302"/>
      <c r="F9" s="302"/>
      <c r="G9" s="302"/>
      <c r="H9" s="219" t="s">
        <v>809</v>
      </c>
      <c r="I9" s="317" t="s">
        <v>810</v>
      </c>
      <c r="J9" s="318"/>
    </row>
    <row r="10" spans="1:10" ht="20.25" x14ac:dyDescent="0.25">
      <c r="A10" s="302" t="s">
        <v>811</v>
      </c>
      <c r="B10" s="302"/>
      <c r="C10" s="302"/>
      <c r="D10" s="302"/>
      <c r="E10" s="302"/>
      <c r="F10" s="220">
        <v>43281</v>
      </c>
      <c r="G10" s="211"/>
      <c r="H10" s="184"/>
      <c r="I10" s="184"/>
      <c r="J10" s="184"/>
    </row>
    <row r="11" spans="1:10" x14ac:dyDescent="0.25">
      <c r="A11" s="184"/>
      <c r="B11" s="184"/>
      <c r="C11" s="184"/>
      <c r="D11" s="184"/>
      <c r="E11" s="184"/>
      <c r="F11" s="184"/>
      <c r="G11" s="184"/>
      <c r="H11" s="184"/>
      <c r="I11" s="184"/>
      <c r="J11" s="184"/>
    </row>
    <row r="12" spans="1:10" ht="15.75" thickBot="1" x14ac:dyDescent="0.3">
      <c r="A12" s="184"/>
      <c r="B12" s="184"/>
      <c r="C12" s="184"/>
      <c r="D12" s="184"/>
      <c r="E12" s="184"/>
      <c r="F12" s="184"/>
      <c r="G12" s="184"/>
      <c r="H12" s="184"/>
      <c r="I12" s="184"/>
      <c r="J12" s="184"/>
    </row>
    <row r="13" spans="1:10" ht="15.75" thickBot="1" x14ac:dyDescent="0.3">
      <c r="A13" s="303" t="s">
        <v>812</v>
      </c>
      <c r="B13" s="304"/>
      <c r="C13" s="304"/>
      <c r="D13" s="304"/>
      <c r="E13" s="305"/>
      <c r="F13" s="306" t="s">
        <v>803</v>
      </c>
      <c r="G13" s="304"/>
      <c r="H13" s="304"/>
      <c r="I13" s="304"/>
      <c r="J13" s="307"/>
    </row>
    <row r="14" spans="1:10" ht="15.75" thickTop="1" x14ac:dyDescent="0.25">
      <c r="A14" s="221"/>
      <c r="B14" s="222"/>
      <c r="C14" s="222"/>
      <c r="D14" s="222"/>
      <c r="E14" s="223"/>
      <c r="F14" s="224"/>
      <c r="G14" s="222" t="s">
        <v>813</v>
      </c>
      <c r="H14" s="222" t="s">
        <v>813</v>
      </c>
      <c r="I14" s="222" t="s">
        <v>813</v>
      </c>
      <c r="J14" s="225" t="s">
        <v>813</v>
      </c>
    </row>
    <row r="15" spans="1:10" ht="15.75" thickBot="1" x14ac:dyDescent="0.3">
      <c r="A15" s="226" t="s">
        <v>456</v>
      </c>
      <c r="B15" s="227" t="s">
        <v>814</v>
      </c>
      <c r="C15" s="228" t="s">
        <v>815</v>
      </c>
      <c r="D15" s="229" t="s">
        <v>816</v>
      </c>
      <c r="E15" s="230" t="s">
        <v>817</v>
      </c>
      <c r="F15" s="231" t="s">
        <v>456</v>
      </c>
      <c r="G15" s="227" t="s">
        <v>814</v>
      </c>
      <c r="H15" s="228" t="s">
        <v>815</v>
      </c>
      <c r="I15" s="227" t="s">
        <v>816</v>
      </c>
      <c r="J15" s="232" t="s">
        <v>817</v>
      </c>
    </row>
    <row r="16" spans="1:10" ht="15.75" thickTop="1" x14ac:dyDescent="0.25">
      <c r="A16" s="233"/>
      <c r="B16" s="234"/>
      <c r="C16" s="222"/>
      <c r="D16" s="234"/>
      <c r="E16" s="223"/>
      <c r="F16" s="235"/>
      <c r="G16" s="234"/>
      <c r="H16" s="236"/>
      <c r="I16" s="234"/>
      <c r="J16" s="225"/>
    </row>
    <row r="17" spans="1:10" x14ac:dyDescent="0.25">
      <c r="A17" s="237">
        <f>F10</f>
        <v>43281</v>
      </c>
      <c r="B17" s="234"/>
      <c r="C17" s="236" t="s">
        <v>818</v>
      </c>
      <c r="D17" s="238">
        <v>1976378</v>
      </c>
      <c r="E17" s="239"/>
      <c r="F17" s="240">
        <f>F10</f>
        <v>43281</v>
      </c>
      <c r="G17" s="234"/>
      <c r="H17" s="236" t="s">
        <v>819</v>
      </c>
      <c r="I17" s="241"/>
      <c r="J17" s="242">
        <v>1976378</v>
      </c>
    </row>
    <row r="18" spans="1:10" x14ac:dyDescent="0.25">
      <c r="A18" s="233"/>
      <c r="B18" s="234"/>
      <c r="C18" s="236"/>
      <c r="D18" s="243"/>
      <c r="E18" s="239"/>
      <c r="F18" s="235"/>
      <c r="G18" s="234"/>
      <c r="H18" s="236"/>
      <c r="I18" s="241"/>
      <c r="J18" s="244"/>
    </row>
    <row r="19" spans="1:10" x14ac:dyDescent="0.25">
      <c r="A19" s="233"/>
      <c r="B19" s="234"/>
      <c r="C19" s="236"/>
      <c r="D19" s="245"/>
      <c r="E19" s="239"/>
      <c r="F19" s="246"/>
      <c r="G19" s="234"/>
      <c r="H19" s="236"/>
      <c r="I19" s="241"/>
      <c r="J19" s="244"/>
    </row>
    <row r="20" spans="1:10" x14ac:dyDescent="0.25">
      <c r="A20" s="233"/>
      <c r="B20" s="234"/>
      <c r="C20" s="236"/>
      <c r="D20" s="241"/>
      <c r="E20" s="239"/>
      <c r="F20" s="235"/>
      <c r="G20" s="234"/>
      <c r="H20" s="236"/>
      <c r="I20" s="241"/>
      <c r="J20" s="244"/>
    </row>
    <row r="21" spans="1:10" x14ac:dyDescent="0.25">
      <c r="A21" s="233"/>
      <c r="B21" s="234"/>
      <c r="C21" s="236"/>
      <c r="D21" s="241"/>
      <c r="E21" s="239"/>
      <c r="F21" s="235"/>
      <c r="G21" s="234"/>
      <c r="H21" s="236"/>
      <c r="I21" s="241"/>
      <c r="J21" s="244"/>
    </row>
    <row r="22" spans="1:10" x14ac:dyDescent="0.25">
      <c r="A22" s="233"/>
      <c r="B22" s="234"/>
      <c r="C22" s="236"/>
      <c r="D22" s="241"/>
      <c r="E22" s="239"/>
      <c r="F22" s="235"/>
      <c r="G22" s="234"/>
      <c r="H22" s="236"/>
      <c r="I22" s="241"/>
      <c r="J22" s="244"/>
    </row>
    <row r="23" spans="1:10" x14ac:dyDescent="0.25">
      <c r="A23" s="247">
        <f>F10</f>
        <v>43281</v>
      </c>
      <c r="B23" s="234"/>
      <c r="C23" s="236"/>
      <c r="D23" s="248">
        <f>SUM(D17:D21)-SUM(E17:E22)</f>
        <v>1976378</v>
      </c>
      <c r="E23" s="239"/>
      <c r="F23" s="249">
        <f>F10</f>
        <v>43281</v>
      </c>
      <c r="G23" s="234"/>
      <c r="H23" s="236"/>
      <c r="I23" s="250"/>
      <c r="J23" s="248">
        <f>SUM(J17:J22)-SUM(I18:I22)</f>
        <v>1976378</v>
      </c>
    </row>
    <row r="24" spans="1:10" ht="15.75" thickBot="1" x14ac:dyDescent="0.3">
      <c r="A24" s="251"/>
      <c r="B24" s="252"/>
      <c r="C24" s="253"/>
      <c r="D24" s="252"/>
      <c r="E24" s="254"/>
      <c r="F24" s="255"/>
      <c r="G24" s="252"/>
      <c r="H24" s="253"/>
      <c r="I24" s="252"/>
      <c r="J24" s="256"/>
    </row>
    <row r="25" spans="1:10" x14ac:dyDescent="0.25">
      <c r="A25" s="184"/>
      <c r="B25" s="184"/>
      <c r="C25" s="184"/>
      <c r="D25" s="184"/>
      <c r="E25" s="308">
        <f>J23-D23</f>
        <v>0</v>
      </c>
      <c r="F25" s="309"/>
      <c r="G25" s="184"/>
      <c r="H25" s="184"/>
      <c r="I25" s="184"/>
      <c r="J25" s="184"/>
    </row>
    <row r="26" spans="1:10" ht="15.75" x14ac:dyDescent="0.25">
      <c r="A26" s="210"/>
      <c r="B26" s="211"/>
      <c r="C26" s="188" t="s">
        <v>820</v>
      </c>
      <c r="D26" s="257"/>
      <c r="E26" s="257"/>
      <c r="F26" s="188"/>
      <c r="G26" s="257"/>
      <c r="H26" s="188" t="s">
        <v>821</v>
      </c>
      <c r="I26" s="210"/>
      <c r="J26" s="207"/>
    </row>
    <row r="27" spans="1:10" ht="15.75" x14ac:dyDescent="0.25">
      <c r="A27" s="210"/>
      <c r="B27" s="211"/>
      <c r="C27" s="211"/>
      <c r="D27" s="210"/>
      <c r="E27" s="210"/>
      <c r="F27" s="211"/>
      <c r="G27" s="210"/>
      <c r="H27" s="211"/>
      <c r="I27" s="210"/>
      <c r="J27" s="210"/>
    </row>
    <row r="28" spans="1:10" x14ac:dyDescent="0.25">
      <c r="A28" s="184"/>
      <c r="B28" s="184"/>
      <c r="C28" s="184"/>
      <c r="D28" s="184"/>
      <c r="E28" s="184"/>
      <c r="F28" s="184"/>
      <c r="G28" s="184"/>
      <c r="H28" s="184"/>
      <c r="I28" s="184"/>
      <c r="J28" s="184"/>
    </row>
    <row r="29" spans="1:10" x14ac:dyDescent="0.25">
      <c r="A29" s="184"/>
      <c r="B29" s="184"/>
      <c r="C29" s="184"/>
      <c r="D29" s="184"/>
      <c r="E29" s="184"/>
      <c r="F29" s="184"/>
      <c r="G29" s="184"/>
      <c r="H29" s="184"/>
      <c r="I29" s="184"/>
      <c r="J29" s="184"/>
    </row>
    <row r="30" spans="1:10" x14ac:dyDescent="0.25">
      <c r="A30" s="213"/>
      <c r="B30" s="213"/>
      <c r="C30" s="213" t="s">
        <v>798</v>
      </c>
      <c r="D30" s="213"/>
      <c r="E30" s="213"/>
      <c r="F30" s="213"/>
      <c r="G30" s="213"/>
      <c r="H30" s="213" t="s">
        <v>822</v>
      </c>
      <c r="I30" s="213"/>
      <c r="J30" s="213"/>
    </row>
    <row r="31" spans="1:10" x14ac:dyDescent="0.25">
      <c r="A31" s="213"/>
      <c r="B31" s="213"/>
      <c r="C31" s="258" t="s">
        <v>827</v>
      </c>
      <c r="D31" s="213"/>
      <c r="E31" s="213"/>
      <c r="F31" s="213"/>
      <c r="G31" s="213"/>
      <c r="H31" s="258" t="s">
        <v>828</v>
      </c>
      <c r="I31" s="213"/>
      <c r="J31" s="213"/>
    </row>
  </sheetData>
  <mergeCells count="10">
    <mergeCell ref="A10:E10"/>
    <mergeCell ref="A13:E13"/>
    <mergeCell ref="F13:J13"/>
    <mergeCell ref="E25:F25"/>
    <mergeCell ref="A1:J1"/>
    <mergeCell ref="H6:J6"/>
    <mergeCell ref="I7:J7"/>
    <mergeCell ref="I8:J8"/>
    <mergeCell ref="A9:G9"/>
    <mergeCell ref="I9:J9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6" workbookViewId="0">
      <selection activeCell="L27" sqref="L27"/>
    </sheetView>
  </sheetViews>
  <sheetFormatPr baseColWidth="10" defaultRowHeight="15" x14ac:dyDescent="0.25"/>
  <cols>
    <col min="2" max="2" width="9.85546875" customWidth="1"/>
    <col min="3" max="3" width="23.7109375" customWidth="1"/>
    <col min="4" max="4" width="10.5703125" customWidth="1"/>
    <col min="9" max="9" width="12.140625" customWidth="1"/>
    <col min="10" max="10" width="11.7109375" bestFit="1" customWidth="1"/>
  </cols>
  <sheetData>
    <row r="1" spans="1:10" x14ac:dyDescent="0.25">
      <c r="A1" s="300" t="s">
        <v>780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0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</row>
    <row r="3" spans="1:10" ht="15.75" x14ac:dyDescent="0.25">
      <c r="A3" s="216" t="s">
        <v>781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0" ht="15.75" x14ac:dyDescent="0.25">
      <c r="A4" s="208" t="s">
        <v>0</v>
      </c>
      <c r="B4" s="211"/>
      <c r="C4" s="211"/>
      <c r="D4" s="217"/>
      <c r="E4" s="211"/>
      <c r="F4" s="211"/>
      <c r="G4" s="211"/>
      <c r="H4" s="184"/>
      <c r="I4" s="184"/>
      <c r="J4" s="184"/>
    </row>
    <row r="5" spans="1:10" ht="15.75" x14ac:dyDescent="0.25">
      <c r="A5" s="210"/>
      <c r="B5" s="211"/>
      <c r="C5" s="211"/>
      <c r="D5" s="211"/>
      <c r="E5" s="211"/>
      <c r="F5" s="211"/>
      <c r="G5" s="211"/>
      <c r="H5" s="259" t="s">
        <v>803</v>
      </c>
      <c r="I5" s="260"/>
      <c r="J5" s="261"/>
    </row>
    <row r="6" spans="1:10" ht="15.75" x14ac:dyDescent="0.25">
      <c r="A6" s="211"/>
      <c r="B6" s="211"/>
      <c r="C6" s="211"/>
      <c r="D6" s="211"/>
      <c r="E6" s="211"/>
      <c r="F6" s="211"/>
      <c r="G6" s="211"/>
      <c r="H6" s="218" t="s">
        <v>804</v>
      </c>
      <c r="I6" s="262" t="s">
        <v>805</v>
      </c>
      <c r="J6" s="263"/>
    </row>
    <row r="7" spans="1:10" x14ac:dyDescent="0.25">
      <c r="H7" s="218" t="s">
        <v>806</v>
      </c>
      <c r="I7" s="264" t="s">
        <v>823</v>
      </c>
      <c r="J7" s="265"/>
    </row>
    <row r="8" spans="1:10" ht="15.75" x14ac:dyDescent="0.25">
      <c r="A8" s="211"/>
      <c r="B8" s="211"/>
      <c r="C8" s="211"/>
      <c r="D8" s="211"/>
      <c r="E8" s="211"/>
      <c r="F8" s="211"/>
      <c r="G8" s="211"/>
      <c r="H8" s="219" t="s">
        <v>809</v>
      </c>
      <c r="I8" s="266" t="s">
        <v>824</v>
      </c>
      <c r="J8" s="267"/>
    </row>
    <row r="9" spans="1:10" ht="15.75" x14ac:dyDescent="0.25">
      <c r="A9" s="210"/>
      <c r="B9" s="211"/>
      <c r="C9" s="211"/>
      <c r="D9" s="211"/>
      <c r="E9" s="211"/>
    </row>
    <row r="10" spans="1:10" ht="15.75" x14ac:dyDescent="0.25">
      <c r="A10" s="211"/>
      <c r="B10" s="211"/>
      <c r="C10" s="211"/>
      <c r="D10" s="211"/>
      <c r="E10" s="211"/>
    </row>
    <row r="11" spans="1:10" ht="20.25" x14ac:dyDescent="0.25">
      <c r="A11" s="186" t="s">
        <v>825</v>
      </c>
      <c r="B11" s="211"/>
      <c r="C11" s="211"/>
      <c r="D11" s="211"/>
      <c r="E11" s="211"/>
      <c r="F11" s="211"/>
      <c r="G11" s="211"/>
      <c r="H11" s="268"/>
    </row>
    <row r="12" spans="1:10" ht="15.75" x14ac:dyDescent="0.25">
      <c r="A12" s="319"/>
      <c r="B12" s="319"/>
      <c r="C12" s="319"/>
      <c r="D12" s="319"/>
      <c r="E12" s="319"/>
      <c r="F12" s="269">
        <v>43281</v>
      </c>
      <c r="G12" s="211"/>
      <c r="H12" s="184"/>
      <c r="I12" s="184"/>
      <c r="J12" s="184"/>
    </row>
    <row r="13" spans="1:10" x14ac:dyDescent="0.25">
      <c r="A13" s="184"/>
      <c r="B13" s="184"/>
      <c r="C13" s="184"/>
      <c r="D13" s="184"/>
      <c r="E13" s="184"/>
      <c r="F13" s="184"/>
      <c r="G13" s="184"/>
      <c r="H13" s="184"/>
      <c r="I13" s="184"/>
      <c r="J13" s="184"/>
    </row>
    <row r="14" spans="1:10" ht="15.75" thickBot="1" x14ac:dyDescent="0.3">
      <c r="A14" s="184"/>
      <c r="B14" s="184"/>
      <c r="C14" s="184"/>
      <c r="D14" s="184"/>
      <c r="E14" s="184"/>
      <c r="F14" s="184"/>
      <c r="G14" s="184"/>
      <c r="H14" s="184"/>
      <c r="I14" s="184"/>
      <c r="J14" s="184"/>
    </row>
    <row r="15" spans="1:10" ht="15.75" thickBot="1" x14ac:dyDescent="0.3">
      <c r="A15" s="303" t="s">
        <v>812</v>
      </c>
      <c r="B15" s="304"/>
      <c r="C15" s="304"/>
      <c r="D15" s="304"/>
      <c r="E15" s="305"/>
      <c r="F15" s="306" t="s">
        <v>803</v>
      </c>
      <c r="G15" s="304"/>
      <c r="H15" s="304"/>
      <c r="I15" s="304"/>
      <c r="J15" s="307"/>
    </row>
    <row r="16" spans="1:10" ht="15.75" thickTop="1" x14ac:dyDescent="0.25">
      <c r="A16" s="221"/>
      <c r="B16" s="222"/>
      <c r="C16" s="222"/>
      <c r="D16" s="222"/>
      <c r="E16" s="223"/>
      <c r="F16" s="224"/>
      <c r="G16" s="222" t="s">
        <v>813</v>
      </c>
      <c r="H16" s="222" t="s">
        <v>813</v>
      </c>
      <c r="I16" s="222" t="s">
        <v>813</v>
      </c>
      <c r="J16" s="225" t="s">
        <v>813</v>
      </c>
    </row>
    <row r="17" spans="1:10" ht="15.75" thickBot="1" x14ac:dyDescent="0.3">
      <c r="A17" s="226" t="s">
        <v>456</v>
      </c>
      <c r="B17" s="227" t="s">
        <v>814</v>
      </c>
      <c r="C17" s="228" t="s">
        <v>815</v>
      </c>
      <c r="D17" s="229" t="s">
        <v>816</v>
      </c>
      <c r="E17" s="230" t="s">
        <v>817</v>
      </c>
      <c r="F17" s="231" t="s">
        <v>456</v>
      </c>
      <c r="G17" s="227" t="s">
        <v>814</v>
      </c>
      <c r="H17" s="228" t="s">
        <v>815</v>
      </c>
      <c r="I17" s="227" t="s">
        <v>816</v>
      </c>
      <c r="J17" s="232" t="s">
        <v>817</v>
      </c>
    </row>
    <row r="18" spans="1:10" ht="15.75" thickTop="1" x14ac:dyDescent="0.25">
      <c r="A18" s="233"/>
      <c r="B18" s="234"/>
      <c r="C18" s="222"/>
      <c r="D18" s="234"/>
      <c r="E18" s="223"/>
      <c r="F18" s="235"/>
      <c r="G18" s="234"/>
      <c r="H18" s="236"/>
      <c r="I18" s="234"/>
      <c r="J18" s="270"/>
    </row>
    <row r="19" spans="1:10" x14ac:dyDescent="0.25">
      <c r="A19" s="271">
        <f>F12</f>
        <v>43281</v>
      </c>
      <c r="B19" s="272"/>
      <c r="C19" s="236" t="s">
        <v>818</v>
      </c>
      <c r="D19" s="273">
        <v>72.3</v>
      </c>
      <c r="E19" s="274"/>
      <c r="F19" s="275">
        <f>F12</f>
        <v>43281</v>
      </c>
      <c r="G19" s="272"/>
      <c r="H19" s="236" t="s">
        <v>819</v>
      </c>
      <c r="I19" s="276"/>
      <c r="J19" s="273">
        <v>72.3</v>
      </c>
    </row>
    <row r="20" spans="1:10" x14ac:dyDescent="0.25">
      <c r="A20" s="277"/>
      <c r="B20" s="272"/>
      <c r="C20" s="236"/>
      <c r="D20" s="243"/>
      <c r="E20" s="274"/>
      <c r="F20" s="278"/>
      <c r="G20" s="272"/>
      <c r="H20" s="236"/>
      <c r="I20" s="276"/>
      <c r="J20" s="279"/>
    </row>
    <row r="21" spans="1:10" x14ac:dyDescent="0.25">
      <c r="A21" s="277"/>
      <c r="B21" s="272"/>
      <c r="C21" s="236"/>
      <c r="D21" s="245"/>
      <c r="E21" s="274"/>
      <c r="F21" s="280"/>
      <c r="G21" s="272"/>
      <c r="H21" s="236"/>
      <c r="I21" s="276"/>
      <c r="J21" s="279"/>
    </row>
    <row r="22" spans="1:10" x14ac:dyDescent="0.25">
      <c r="A22" s="277"/>
      <c r="B22" s="272"/>
      <c r="C22" s="236"/>
      <c r="D22" s="276"/>
      <c r="E22" s="274"/>
      <c r="F22" s="278"/>
      <c r="G22" s="272"/>
      <c r="H22" s="236"/>
      <c r="I22" s="276"/>
      <c r="J22" s="279"/>
    </row>
    <row r="23" spans="1:10" x14ac:dyDescent="0.25">
      <c r="A23" s="277"/>
      <c r="B23" s="272"/>
      <c r="C23" s="236"/>
      <c r="D23" s="276"/>
      <c r="E23" s="274"/>
      <c r="F23" s="278"/>
      <c r="G23" s="272"/>
      <c r="H23" s="236"/>
      <c r="I23" s="276"/>
      <c r="J23" s="279"/>
    </row>
    <row r="24" spans="1:10" x14ac:dyDescent="0.25">
      <c r="A24" s="277"/>
      <c r="B24" s="272"/>
      <c r="C24" s="236"/>
      <c r="D24" s="276"/>
      <c r="E24" s="274"/>
      <c r="F24" s="278"/>
      <c r="G24" s="272"/>
      <c r="H24" s="236"/>
      <c r="I24" s="276"/>
      <c r="J24" s="279"/>
    </row>
    <row r="25" spans="1:10" x14ac:dyDescent="0.25">
      <c r="A25" s="281">
        <f>F12</f>
        <v>43281</v>
      </c>
      <c r="B25" s="272"/>
      <c r="C25" s="236"/>
      <c r="D25" s="282">
        <f>SUM(D19:D23)-SUM(E19:E24)</f>
        <v>72.3</v>
      </c>
      <c r="E25" s="274"/>
      <c r="F25" s="283">
        <f>F12</f>
        <v>43281</v>
      </c>
      <c r="G25" s="272"/>
      <c r="H25" s="236"/>
      <c r="I25" s="284"/>
      <c r="J25" s="282">
        <f>SUM(J19:J24)-SUM(I20:I24)</f>
        <v>72.3</v>
      </c>
    </row>
    <row r="26" spans="1:10" ht="15.75" thickBot="1" x14ac:dyDescent="0.3">
      <c r="A26" s="285"/>
      <c r="B26" s="286"/>
      <c r="C26" s="253"/>
      <c r="D26" s="286"/>
      <c r="E26" s="287"/>
      <c r="F26" s="288"/>
      <c r="G26" s="286"/>
      <c r="H26" s="253"/>
      <c r="I26" s="286"/>
      <c r="J26" s="289"/>
    </row>
    <row r="27" spans="1:10" x14ac:dyDescent="0.25">
      <c r="A27" s="184"/>
      <c r="B27" s="184"/>
      <c r="C27" s="184"/>
      <c r="D27" s="184"/>
      <c r="E27" s="308">
        <f>J25-D25</f>
        <v>0</v>
      </c>
      <c r="F27" s="309"/>
      <c r="G27" s="184"/>
      <c r="H27" s="184"/>
      <c r="I27" s="184"/>
      <c r="J27" s="184"/>
    </row>
    <row r="28" spans="1:10" ht="15.75" x14ac:dyDescent="0.25">
      <c r="A28" s="210"/>
      <c r="B28" s="211"/>
      <c r="C28" s="211" t="s">
        <v>820</v>
      </c>
      <c r="D28" s="210"/>
      <c r="E28" s="210"/>
      <c r="F28" s="211"/>
      <c r="G28" s="210"/>
      <c r="H28" s="211" t="s">
        <v>821</v>
      </c>
      <c r="I28" s="210"/>
      <c r="J28" s="207"/>
    </row>
    <row r="29" spans="1:10" ht="15.75" x14ac:dyDescent="0.25">
      <c r="A29" s="210"/>
      <c r="B29" s="211"/>
      <c r="C29" s="211"/>
      <c r="D29" s="210"/>
      <c r="E29" s="210"/>
      <c r="F29" s="211"/>
      <c r="G29" s="210"/>
      <c r="H29" s="211"/>
      <c r="I29" s="210"/>
      <c r="J29" s="210"/>
    </row>
    <row r="30" spans="1:10" x14ac:dyDescent="0.25">
      <c r="A30" s="184"/>
      <c r="B30" s="184"/>
      <c r="C30" s="184"/>
      <c r="D30" s="184"/>
      <c r="E30" s="184"/>
      <c r="F30" s="184"/>
      <c r="G30" s="184"/>
      <c r="H30" s="184"/>
      <c r="I30" s="184"/>
      <c r="J30" s="184"/>
    </row>
    <row r="31" spans="1:10" x14ac:dyDescent="0.25">
      <c r="A31" s="213"/>
      <c r="B31" s="213"/>
      <c r="C31" s="213" t="s">
        <v>798</v>
      </c>
      <c r="D31" s="213"/>
      <c r="E31" s="213"/>
      <c r="F31" s="213"/>
      <c r="G31" s="213"/>
      <c r="H31" s="213" t="s">
        <v>826</v>
      </c>
      <c r="I31" s="213"/>
      <c r="J31" s="213"/>
    </row>
    <row r="32" spans="1:10" x14ac:dyDescent="0.25">
      <c r="A32" s="213"/>
      <c r="B32" s="213"/>
      <c r="C32" s="258" t="s">
        <v>827</v>
      </c>
      <c r="D32" s="213"/>
      <c r="E32" s="213"/>
      <c r="F32" s="213"/>
      <c r="G32" s="213"/>
      <c r="H32" s="258" t="s">
        <v>829</v>
      </c>
      <c r="I32" s="213"/>
      <c r="J32" s="213"/>
    </row>
  </sheetData>
  <mergeCells count="5">
    <mergeCell ref="A1:J1"/>
    <mergeCell ref="A12:E12"/>
    <mergeCell ref="A15:E15"/>
    <mergeCell ref="F15:J15"/>
    <mergeCell ref="E27:F2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2"/>
  <sheetViews>
    <sheetView tabSelected="1" topLeftCell="A88" workbookViewId="0">
      <selection activeCell="C9" sqref="C9"/>
    </sheetView>
  </sheetViews>
  <sheetFormatPr baseColWidth="10" defaultRowHeight="15" x14ac:dyDescent="0.25"/>
  <cols>
    <col min="1" max="1" width="5.42578125" style="102" customWidth="1"/>
    <col min="2" max="2" width="11.42578125" style="102"/>
    <col min="3" max="3" width="8.85546875" style="102" customWidth="1"/>
    <col min="4" max="4" width="64.7109375" style="102" customWidth="1"/>
    <col min="5" max="7" width="11.42578125" style="102"/>
    <col min="8" max="8" width="15.28515625" style="102" bestFit="1" customWidth="1"/>
    <col min="9" max="16384" width="11.42578125" style="102"/>
  </cols>
  <sheetData>
    <row r="1" spans="1:8" x14ac:dyDescent="0.25">
      <c r="B1" s="291" t="s">
        <v>0</v>
      </c>
      <c r="C1" s="291"/>
      <c r="D1" s="292"/>
      <c r="E1" s="103"/>
      <c r="F1" s="103"/>
    </row>
    <row r="2" spans="1:8" x14ac:dyDescent="0.25">
      <c r="B2" s="292"/>
      <c r="C2" s="292"/>
      <c r="D2" s="292"/>
      <c r="E2" s="103"/>
      <c r="F2" s="103"/>
    </row>
    <row r="3" spans="1:8" x14ac:dyDescent="0.25">
      <c r="B3" s="291" t="s">
        <v>17</v>
      </c>
      <c r="C3" s="291"/>
      <c r="D3" s="292"/>
      <c r="E3" s="103"/>
      <c r="F3" s="103"/>
    </row>
    <row r="4" spans="1:8" x14ac:dyDescent="0.25">
      <c r="B4" s="292"/>
      <c r="C4" s="292"/>
      <c r="D4" s="292"/>
      <c r="E4" s="103"/>
      <c r="F4" s="103"/>
    </row>
    <row r="5" spans="1:8" x14ac:dyDescent="0.25">
      <c r="A5" s="298" t="s">
        <v>15</v>
      </c>
      <c r="B5" s="293"/>
      <c r="C5" s="294"/>
      <c r="D5" s="294"/>
      <c r="E5" s="295"/>
      <c r="F5" s="296"/>
    </row>
    <row r="6" spans="1:8" customFormat="1" ht="15" customHeight="1" x14ac:dyDescent="0.25">
      <c r="A6" s="299"/>
      <c r="B6" s="32" t="s">
        <v>2</v>
      </c>
      <c r="C6" s="6" t="s">
        <v>16</v>
      </c>
      <c r="D6" s="6" t="s">
        <v>3</v>
      </c>
      <c r="E6" s="33" t="s">
        <v>4</v>
      </c>
      <c r="F6" s="34" t="s">
        <v>5</v>
      </c>
    </row>
    <row r="7" spans="1:8" customFormat="1" ht="15.75" customHeight="1" x14ac:dyDescent="0.25">
      <c r="A7" s="35"/>
      <c r="B7" s="36"/>
      <c r="C7" s="37"/>
      <c r="D7" s="37" t="s">
        <v>20</v>
      </c>
      <c r="E7" s="38">
        <v>15960492</v>
      </c>
      <c r="F7" s="39"/>
    </row>
    <row r="8" spans="1:8" customFormat="1" x14ac:dyDescent="0.25">
      <c r="A8" s="40">
        <v>972</v>
      </c>
      <c r="B8" s="41">
        <v>43252</v>
      </c>
      <c r="C8" s="42" t="s">
        <v>227</v>
      </c>
      <c r="D8" s="40" t="s">
        <v>228</v>
      </c>
      <c r="E8" s="43"/>
      <c r="F8" s="43">
        <v>20000</v>
      </c>
      <c r="H8" s="64"/>
    </row>
    <row r="9" spans="1:8" ht="15" customHeight="1" x14ac:dyDescent="0.25">
      <c r="A9" s="40">
        <v>973</v>
      </c>
      <c r="B9" s="41">
        <v>43252</v>
      </c>
      <c r="C9" s="42" t="s">
        <v>229</v>
      </c>
      <c r="D9" s="45" t="s">
        <v>230</v>
      </c>
      <c r="E9" s="43"/>
      <c r="F9" s="43">
        <v>140000</v>
      </c>
    </row>
    <row r="10" spans="1:8" ht="15" customHeight="1" x14ac:dyDescent="0.25">
      <c r="A10" s="40">
        <v>974</v>
      </c>
      <c r="B10" s="41">
        <v>43252</v>
      </c>
      <c r="C10" s="42" t="s">
        <v>229</v>
      </c>
      <c r="D10" s="45" t="s">
        <v>231</v>
      </c>
      <c r="E10" s="43"/>
      <c r="F10" s="43">
        <v>105000</v>
      </c>
    </row>
    <row r="11" spans="1:8" customFormat="1" ht="15" customHeight="1" x14ac:dyDescent="0.25">
      <c r="A11" s="40">
        <v>975</v>
      </c>
      <c r="B11" s="41">
        <v>43252</v>
      </c>
      <c r="C11" s="44" t="s">
        <v>241</v>
      </c>
      <c r="D11" s="44" t="s">
        <v>242</v>
      </c>
      <c r="E11" s="68"/>
      <c r="F11" s="69">
        <v>987000</v>
      </c>
    </row>
    <row r="12" spans="1:8" ht="15" customHeight="1" x14ac:dyDescent="0.25">
      <c r="A12" s="40">
        <v>976</v>
      </c>
      <c r="B12" s="41">
        <v>43252</v>
      </c>
      <c r="C12" s="40" t="s">
        <v>229</v>
      </c>
      <c r="D12" s="40" t="s">
        <v>243</v>
      </c>
      <c r="E12" s="297"/>
      <c r="F12" s="43">
        <v>20000</v>
      </c>
    </row>
    <row r="13" spans="1:8" customFormat="1" ht="15" customHeight="1" x14ac:dyDescent="0.25">
      <c r="A13" s="40">
        <v>977</v>
      </c>
      <c r="B13" s="41">
        <v>43252</v>
      </c>
      <c r="C13" s="42" t="s">
        <v>227</v>
      </c>
      <c r="D13" s="45" t="s">
        <v>232</v>
      </c>
      <c r="E13" s="43"/>
      <c r="F13" s="43">
        <v>10000</v>
      </c>
    </row>
    <row r="14" spans="1:8" ht="15" customHeight="1" x14ac:dyDescent="0.25">
      <c r="A14" s="40">
        <v>978</v>
      </c>
      <c r="B14" s="41">
        <v>43252</v>
      </c>
      <c r="C14" s="40" t="s">
        <v>229</v>
      </c>
      <c r="D14" s="40" t="s">
        <v>7</v>
      </c>
      <c r="E14" s="297">
        <v>10000000</v>
      </c>
      <c r="F14" s="43"/>
    </row>
    <row r="15" spans="1:8" ht="15" customHeight="1" x14ac:dyDescent="0.25">
      <c r="A15" s="40">
        <v>979</v>
      </c>
      <c r="B15" s="41">
        <v>43253</v>
      </c>
      <c r="C15" s="40" t="s">
        <v>229</v>
      </c>
      <c r="D15" s="40" t="s">
        <v>244</v>
      </c>
      <c r="E15" s="297"/>
      <c r="F15" s="43">
        <v>235000</v>
      </c>
    </row>
    <row r="16" spans="1:8" ht="15" customHeight="1" x14ac:dyDescent="0.25">
      <c r="A16" s="40">
        <v>980</v>
      </c>
      <c r="B16" s="41">
        <v>43253</v>
      </c>
      <c r="C16" s="40" t="s">
        <v>229</v>
      </c>
      <c r="D16" s="40" t="s">
        <v>245</v>
      </c>
      <c r="E16" s="297"/>
      <c r="F16" s="43">
        <v>80000</v>
      </c>
    </row>
    <row r="17" spans="1:6" ht="15" customHeight="1" x14ac:dyDescent="0.25">
      <c r="A17" s="40">
        <v>981</v>
      </c>
      <c r="B17" s="41">
        <v>43253</v>
      </c>
      <c r="C17" s="40" t="s">
        <v>229</v>
      </c>
      <c r="D17" s="40" t="s">
        <v>246</v>
      </c>
      <c r="E17" s="297"/>
      <c r="F17" s="43">
        <v>70000</v>
      </c>
    </row>
    <row r="18" spans="1:6" ht="15" customHeight="1" x14ac:dyDescent="0.25">
      <c r="A18" s="40">
        <v>982</v>
      </c>
      <c r="B18" s="41">
        <v>43253</v>
      </c>
      <c r="C18" s="42" t="s">
        <v>229</v>
      </c>
      <c r="D18" s="70" t="s">
        <v>247</v>
      </c>
      <c r="E18" s="43"/>
      <c r="F18" s="43">
        <v>80000</v>
      </c>
    </row>
    <row r="19" spans="1:6" ht="15" customHeight="1" x14ac:dyDescent="0.25">
      <c r="A19" s="40">
        <v>983</v>
      </c>
      <c r="B19" s="41">
        <v>43254</v>
      </c>
      <c r="C19" s="42" t="s">
        <v>229</v>
      </c>
      <c r="D19" s="46" t="s">
        <v>248</v>
      </c>
      <c r="E19" s="43"/>
      <c r="F19" s="43">
        <v>250000</v>
      </c>
    </row>
    <row r="20" spans="1:6" customFormat="1" ht="15" customHeight="1" x14ac:dyDescent="0.25">
      <c r="A20" s="40">
        <v>984</v>
      </c>
      <c r="B20" s="41">
        <v>43254</v>
      </c>
      <c r="C20" s="42" t="s">
        <v>237</v>
      </c>
      <c r="D20" s="45" t="s">
        <v>249</v>
      </c>
      <c r="E20" s="43"/>
      <c r="F20" s="43">
        <v>50000</v>
      </c>
    </row>
    <row r="21" spans="1:6" customFormat="1" ht="15" customHeight="1" x14ac:dyDescent="0.25">
      <c r="A21" s="40">
        <v>985</v>
      </c>
      <c r="B21" s="41">
        <v>43254</v>
      </c>
      <c r="C21" s="42" t="s">
        <v>239</v>
      </c>
      <c r="D21" s="45" t="s">
        <v>250</v>
      </c>
      <c r="E21" s="43"/>
      <c r="F21" s="43">
        <v>50000</v>
      </c>
    </row>
    <row r="22" spans="1:6" ht="15" customHeight="1" x14ac:dyDescent="0.25">
      <c r="A22" s="40">
        <v>986</v>
      </c>
      <c r="B22" s="41">
        <v>43254</v>
      </c>
      <c r="C22" s="42" t="s">
        <v>229</v>
      </c>
      <c r="D22" s="45" t="s">
        <v>251</v>
      </c>
      <c r="E22" s="43"/>
      <c r="F22" s="43">
        <v>5000</v>
      </c>
    </row>
    <row r="23" spans="1:6" customFormat="1" ht="15" customHeight="1" x14ac:dyDescent="0.25">
      <c r="A23" s="40">
        <v>987</v>
      </c>
      <c r="B23" s="41">
        <v>43255</v>
      </c>
      <c r="C23" s="42" t="s">
        <v>233</v>
      </c>
      <c r="D23" s="46" t="s">
        <v>234</v>
      </c>
      <c r="E23" s="43"/>
      <c r="F23" s="43">
        <v>75000</v>
      </c>
    </row>
    <row r="24" spans="1:6" customFormat="1" ht="15" customHeight="1" x14ac:dyDescent="0.25">
      <c r="A24" s="40">
        <v>988</v>
      </c>
      <c r="B24" s="41">
        <v>43255</v>
      </c>
      <c r="C24" s="42" t="s">
        <v>235</v>
      </c>
      <c r="D24" s="46" t="s">
        <v>236</v>
      </c>
      <c r="E24" s="43"/>
      <c r="F24" s="43">
        <v>85000</v>
      </c>
    </row>
    <row r="25" spans="1:6" customFormat="1" ht="15" customHeight="1" x14ac:dyDescent="0.25">
      <c r="A25" s="40">
        <v>989</v>
      </c>
      <c r="B25" s="41">
        <v>43255</v>
      </c>
      <c r="C25" s="42" t="s">
        <v>237</v>
      </c>
      <c r="D25" s="46" t="s">
        <v>238</v>
      </c>
      <c r="E25" s="43"/>
      <c r="F25" s="43">
        <v>69000</v>
      </c>
    </row>
    <row r="26" spans="1:6" customFormat="1" ht="15" customHeight="1" x14ac:dyDescent="0.25">
      <c r="A26" s="40">
        <v>990</v>
      </c>
      <c r="B26" s="41">
        <v>43255</v>
      </c>
      <c r="C26" s="42" t="s">
        <v>239</v>
      </c>
      <c r="D26" s="46" t="s">
        <v>240</v>
      </c>
      <c r="E26" s="43"/>
      <c r="F26" s="43">
        <v>45000</v>
      </c>
    </row>
    <row r="27" spans="1:6" customFormat="1" ht="15" customHeight="1" x14ac:dyDescent="0.25">
      <c r="A27" s="40">
        <v>991</v>
      </c>
      <c r="B27" s="41">
        <v>43255</v>
      </c>
      <c r="C27" s="42" t="s">
        <v>390</v>
      </c>
      <c r="D27" s="48" t="s">
        <v>252</v>
      </c>
      <c r="E27" s="43"/>
      <c r="F27" s="43">
        <v>20000</v>
      </c>
    </row>
    <row r="28" spans="1:6" customFormat="1" ht="15" customHeight="1" x14ac:dyDescent="0.25">
      <c r="A28" s="40">
        <v>992</v>
      </c>
      <c r="B28" s="41">
        <v>43255</v>
      </c>
      <c r="C28" s="42" t="s">
        <v>253</v>
      </c>
      <c r="D28" s="48" t="s">
        <v>254</v>
      </c>
      <c r="E28" s="43"/>
      <c r="F28" s="43">
        <v>70000</v>
      </c>
    </row>
    <row r="29" spans="1:6" customFormat="1" ht="15" customHeight="1" x14ac:dyDescent="0.25">
      <c r="A29" s="40">
        <v>993</v>
      </c>
      <c r="B29" s="41">
        <v>43255</v>
      </c>
      <c r="C29" s="42" t="s">
        <v>227</v>
      </c>
      <c r="D29" s="48" t="s">
        <v>255</v>
      </c>
      <c r="E29" s="43"/>
      <c r="F29" s="43">
        <v>85000</v>
      </c>
    </row>
    <row r="30" spans="1:6" customFormat="1" ht="15" customHeight="1" x14ac:dyDescent="0.25">
      <c r="A30" s="40">
        <v>994</v>
      </c>
      <c r="B30" s="41">
        <v>43255</v>
      </c>
      <c r="C30" s="42" t="s">
        <v>256</v>
      </c>
      <c r="D30" s="48" t="s">
        <v>257</v>
      </c>
      <c r="E30" s="43"/>
      <c r="F30" s="43">
        <v>150000</v>
      </c>
    </row>
    <row r="31" spans="1:6" ht="15" customHeight="1" x14ac:dyDescent="0.25">
      <c r="A31" s="40">
        <v>995</v>
      </c>
      <c r="B31" s="41">
        <v>43255</v>
      </c>
      <c r="C31" s="42" t="s">
        <v>229</v>
      </c>
      <c r="D31" s="48" t="s">
        <v>258</v>
      </c>
      <c r="E31" s="43"/>
      <c r="F31" s="43">
        <v>150000</v>
      </c>
    </row>
    <row r="32" spans="1:6" customFormat="1" ht="15" customHeight="1" x14ac:dyDescent="0.25">
      <c r="A32" s="40">
        <v>996</v>
      </c>
      <c r="B32" s="41">
        <v>43255</v>
      </c>
      <c r="C32" s="42" t="s">
        <v>259</v>
      </c>
      <c r="D32" s="48" t="s">
        <v>260</v>
      </c>
      <c r="E32" s="43"/>
      <c r="F32" s="43">
        <v>115000</v>
      </c>
    </row>
    <row r="33" spans="1:6" customFormat="1" ht="15" customHeight="1" x14ac:dyDescent="0.25">
      <c r="A33" s="40">
        <v>997</v>
      </c>
      <c r="B33" s="41">
        <v>43255</v>
      </c>
      <c r="C33" s="42" t="s">
        <v>253</v>
      </c>
      <c r="D33" s="45" t="s">
        <v>261</v>
      </c>
      <c r="E33" s="43"/>
      <c r="F33" s="49">
        <v>70000</v>
      </c>
    </row>
    <row r="34" spans="1:6" customFormat="1" ht="15" customHeight="1" x14ac:dyDescent="0.25">
      <c r="A34" s="40">
        <v>998</v>
      </c>
      <c r="B34" s="41">
        <v>43255</v>
      </c>
      <c r="C34" s="42" t="s">
        <v>237</v>
      </c>
      <c r="D34" s="45" t="s">
        <v>262</v>
      </c>
      <c r="E34" s="43"/>
      <c r="F34" s="49">
        <v>10000</v>
      </c>
    </row>
    <row r="35" spans="1:6" ht="15" customHeight="1" x14ac:dyDescent="0.25">
      <c r="A35" s="40">
        <v>999</v>
      </c>
      <c r="B35" s="41">
        <v>43255</v>
      </c>
      <c r="C35" s="42" t="s">
        <v>229</v>
      </c>
      <c r="D35" s="45" t="s">
        <v>263</v>
      </c>
      <c r="E35" s="43"/>
      <c r="F35" s="49">
        <v>50000</v>
      </c>
    </row>
    <row r="36" spans="1:6" ht="15" customHeight="1" x14ac:dyDescent="0.25">
      <c r="A36" s="40">
        <v>1000</v>
      </c>
      <c r="B36" s="41">
        <v>43255</v>
      </c>
      <c r="C36" s="42" t="s">
        <v>229</v>
      </c>
      <c r="D36" s="45" t="s">
        <v>264</v>
      </c>
      <c r="E36" s="43"/>
      <c r="F36" s="49">
        <v>102000</v>
      </c>
    </row>
    <row r="37" spans="1:6" customFormat="1" ht="15" customHeight="1" x14ac:dyDescent="0.25">
      <c r="A37" s="40">
        <v>1001</v>
      </c>
      <c r="B37" s="41">
        <v>43255</v>
      </c>
      <c r="C37" s="42" t="s">
        <v>233</v>
      </c>
      <c r="D37" s="48" t="s">
        <v>265</v>
      </c>
      <c r="E37" s="43"/>
      <c r="F37" s="49">
        <v>20000</v>
      </c>
    </row>
    <row r="38" spans="1:6" customFormat="1" ht="15" customHeight="1" x14ac:dyDescent="0.25">
      <c r="A38" s="40">
        <v>1002</v>
      </c>
      <c r="B38" s="41">
        <v>43255</v>
      </c>
      <c r="C38" s="42" t="s">
        <v>233</v>
      </c>
      <c r="D38" s="48" t="s">
        <v>266</v>
      </c>
      <c r="E38" s="43"/>
      <c r="F38" s="49">
        <v>160000</v>
      </c>
    </row>
    <row r="39" spans="1:6" customFormat="1" x14ac:dyDescent="0.25">
      <c r="A39" s="40">
        <v>1003</v>
      </c>
      <c r="B39" s="41">
        <v>43255</v>
      </c>
      <c r="C39" s="42" t="s">
        <v>233</v>
      </c>
      <c r="D39" s="48" t="s">
        <v>267</v>
      </c>
      <c r="E39" s="43"/>
      <c r="F39" s="49">
        <v>10000</v>
      </c>
    </row>
    <row r="40" spans="1:6" customFormat="1" x14ac:dyDescent="0.25">
      <c r="A40" s="40">
        <v>1004</v>
      </c>
      <c r="B40" s="41">
        <v>43255</v>
      </c>
      <c r="C40" s="42" t="s">
        <v>253</v>
      </c>
      <c r="D40" s="48" t="s">
        <v>268</v>
      </c>
      <c r="E40" s="43"/>
      <c r="F40" s="49">
        <v>10000</v>
      </c>
    </row>
    <row r="41" spans="1:6" customFormat="1" x14ac:dyDescent="0.25">
      <c r="A41" s="40">
        <v>1005</v>
      </c>
      <c r="B41" s="41">
        <v>43256</v>
      </c>
      <c r="C41" s="42" t="s">
        <v>227</v>
      </c>
      <c r="D41" s="48" t="s">
        <v>269</v>
      </c>
      <c r="E41" s="43"/>
      <c r="F41" s="49">
        <v>23000</v>
      </c>
    </row>
    <row r="42" spans="1:6" customFormat="1" x14ac:dyDescent="0.25">
      <c r="A42" s="40">
        <v>1006</v>
      </c>
      <c r="B42" s="41">
        <v>43256</v>
      </c>
      <c r="C42" s="42" t="s">
        <v>237</v>
      </c>
      <c r="D42" s="48" t="s">
        <v>270</v>
      </c>
      <c r="E42" s="71"/>
      <c r="F42" s="50">
        <v>107000</v>
      </c>
    </row>
    <row r="43" spans="1:6" customFormat="1" x14ac:dyDescent="0.25">
      <c r="A43" s="40">
        <v>1007</v>
      </c>
      <c r="B43" s="41">
        <v>43256</v>
      </c>
      <c r="C43" s="42" t="s">
        <v>239</v>
      </c>
      <c r="D43" s="48" t="s">
        <v>271</v>
      </c>
      <c r="E43" s="51"/>
      <c r="F43" s="43">
        <v>67500</v>
      </c>
    </row>
    <row r="44" spans="1:6" x14ac:dyDescent="0.25">
      <c r="A44" s="40">
        <v>1008</v>
      </c>
      <c r="B44" s="41">
        <v>43256</v>
      </c>
      <c r="C44" s="42" t="s">
        <v>229</v>
      </c>
      <c r="D44" s="52" t="s">
        <v>272</v>
      </c>
      <c r="E44" s="51"/>
      <c r="F44" s="43">
        <v>115000</v>
      </c>
    </row>
    <row r="45" spans="1:6" customFormat="1" x14ac:dyDescent="0.25">
      <c r="A45" s="40">
        <v>1009</v>
      </c>
      <c r="B45" s="41">
        <v>43256</v>
      </c>
      <c r="C45" s="42" t="s">
        <v>235</v>
      </c>
      <c r="D45" s="48" t="s">
        <v>273</v>
      </c>
      <c r="E45" s="43"/>
      <c r="F45" s="43">
        <v>15000</v>
      </c>
    </row>
    <row r="46" spans="1:6" customFormat="1" x14ac:dyDescent="0.25">
      <c r="A46" s="40">
        <v>1010</v>
      </c>
      <c r="B46" s="41">
        <v>43257</v>
      </c>
      <c r="C46" s="42" t="s">
        <v>233</v>
      </c>
      <c r="D46" s="52" t="s">
        <v>274</v>
      </c>
      <c r="E46" s="51"/>
      <c r="F46" s="43">
        <v>10000</v>
      </c>
    </row>
    <row r="47" spans="1:6" x14ac:dyDescent="0.25">
      <c r="A47" s="40">
        <v>1011</v>
      </c>
      <c r="B47" s="41">
        <v>43257</v>
      </c>
      <c r="C47" s="42" t="s">
        <v>229</v>
      </c>
      <c r="D47" s="53" t="s">
        <v>275</v>
      </c>
      <c r="E47" s="51"/>
      <c r="F47" s="43">
        <v>70000</v>
      </c>
    </row>
    <row r="48" spans="1:6" x14ac:dyDescent="0.25">
      <c r="A48" s="40">
        <v>1012</v>
      </c>
      <c r="B48" s="41">
        <v>43257</v>
      </c>
      <c r="C48" s="42" t="s">
        <v>229</v>
      </c>
      <c r="D48" s="53" t="s">
        <v>266</v>
      </c>
      <c r="E48" s="51"/>
      <c r="F48" s="43">
        <v>160000</v>
      </c>
    </row>
    <row r="49" spans="1:6" customFormat="1" x14ac:dyDescent="0.25">
      <c r="A49" s="40">
        <v>1013</v>
      </c>
      <c r="B49" s="41">
        <v>43257</v>
      </c>
      <c r="C49" s="42" t="s">
        <v>227</v>
      </c>
      <c r="D49" s="53" t="s">
        <v>276</v>
      </c>
      <c r="E49" s="43"/>
      <c r="F49" s="43">
        <v>72000</v>
      </c>
    </row>
    <row r="50" spans="1:6" customFormat="1" x14ac:dyDescent="0.25">
      <c r="A50" s="40">
        <v>1014</v>
      </c>
      <c r="B50" s="41">
        <v>43257</v>
      </c>
      <c r="C50" s="42" t="s">
        <v>253</v>
      </c>
      <c r="D50" s="53" t="s">
        <v>268</v>
      </c>
      <c r="E50" s="51"/>
      <c r="F50" s="43">
        <v>10000</v>
      </c>
    </row>
    <row r="51" spans="1:6" customFormat="1" x14ac:dyDescent="0.25">
      <c r="A51" s="40">
        <v>1015</v>
      </c>
      <c r="B51" s="41">
        <v>43257</v>
      </c>
      <c r="C51" s="42" t="s">
        <v>239</v>
      </c>
      <c r="D51" s="48" t="s">
        <v>277</v>
      </c>
      <c r="E51" s="51"/>
      <c r="F51" s="43">
        <v>18000</v>
      </c>
    </row>
    <row r="52" spans="1:6" customFormat="1" x14ac:dyDescent="0.25">
      <c r="A52" s="40">
        <v>1016</v>
      </c>
      <c r="B52" s="41">
        <v>43257</v>
      </c>
      <c r="C52" s="42" t="s">
        <v>239</v>
      </c>
      <c r="D52" s="48" t="s">
        <v>278</v>
      </c>
      <c r="E52" s="43"/>
      <c r="F52" s="49">
        <v>5000</v>
      </c>
    </row>
    <row r="53" spans="1:6" customFormat="1" x14ac:dyDescent="0.25">
      <c r="A53" s="40">
        <v>1017</v>
      </c>
      <c r="B53" s="41">
        <v>43257</v>
      </c>
      <c r="C53" s="42" t="s">
        <v>239</v>
      </c>
      <c r="D53" s="48" t="s">
        <v>285</v>
      </c>
      <c r="E53" s="43"/>
      <c r="F53" s="43">
        <v>10000</v>
      </c>
    </row>
    <row r="54" spans="1:6" x14ac:dyDescent="0.25">
      <c r="A54" s="40">
        <v>1018</v>
      </c>
      <c r="B54" s="41">
        <v>43257</v>
      </c>
      <c r="C54" s="42" t="s">
        <v>229</v>
      </c>
      <c r="D54" s="48" t="s">
        <v>286</v>
      </c>
      <c r="E54" s="43"/>
      <c r="F54" s="43">
        <v>40000</v>
      </c>
    </row>
    <row r="55" spans="1:6" x14ac:dyDescent="0.25">
      <c r="A55" s="40">
        <v>1019</v>
      </c>
      <c r="B55" s="41">
        <v>43257</v>
      </c>
      <c r="C55" s="42" t="s">
        <v>229</v>
      </c>
      <c r="D55" s="48" t="s">
        <v>287</v>
      </c>
      <c r="E55" s="43"/>
      <c r="F55" s="43">
        <v>75000</v>
      </c>
    </row>
    <row r="56" spans="1:6" x14ac:dyDescent="0.25">
      <c r="A56" s="40">
        <v>1020</v>
      </c>
      <c r="B56" s="41">
        <v>43257</v>
      </c>
      <c r="C56" s="42" t="s">
        <v>229</v>
      </c>
      <c r="D56" s="48" t="s">
        <v>288</v>
      </c>
      <c r="E56" s="43">
        <v>728750</v>
      </c>
      <c r="F56" s="43"/>
    </row>
    <row r="57" spans="1:6" x14ac:dyDescent="0.25">
      <c r="A57" s="40">
        <v>1021</v>
      </c>
      <c r="B57" s="41">
        <v>43257</v>
      </c>
      <c r="C57" s="42" t="s">
        <v>229</v>
      </c>
      <c r="D57" s="48" t="s">
        <v>289</v>
      </c>
      <c r="E57" s="43">
        <v>375000</v>
      </c>
      <c r="F57" s="43"/>
    </row>
    <row r="58" spans="1:6" customFormat="1" x14ac:dyDescent="0.25">
      <c r="A58" s="40">
        <v>1022</v>
      </c>
      <c r="B58" s="41">
        <v>43257</v>
      </c>
      <c r="C58" s="42" t="s">
        <v>290</v>
      </c>
      <c r="D58" s="48" t="s">
        <v>291</v>
      </c>
      <c r="E58" s="43"/>
      <c r="F58" s="43">
        <v>1210000</v>
      </c>
    </row>
    <row r="59" spans="1:6" x14ac:dyDescent="0.25">
      <c r="A59" s="40">
        <v>1023</v>
      </c>
      <c r="B59" s="41">
        <v>43257</v>
      </c>
      <c r="C59" s="42" t="s">
        <v>229</v>
      </c>
      <c r="D59" s="45" t="s">
        <v>292</v>
      </c>
      <c r="E59" s="43"/>
      <c r="F59" s="43">
        <v>800000</v>
      </c>
    </row>
    <row r="60" spans="1:6" customFormat="1" x14ac:dyDescent="0.25">
      <c r="A60" s="40">
        <v>1024</v>
      </c>
      <c r="B60" s="41">
        <v>43257</v>
      </c>
      <c r="C60" s="42" t="s">
        <v>290</v>
      </c>
      <c r="D60" s="45" t="s">
        <v>293</v>
      </c>
      <c r="E60" s="43"/>
      <c r="F60" s="43">
        <v>30000</v>
      </c>
    </row>
    <row r="61" spans="1:6" x14ac:dyDescent="0.25">
      <c r="A61" s="40">
        <v>1025</v>
      </c>
      <c r="B61" s="41">
        <v>43257</v>
      </c>
      <c r="C61" s="42" t="s">
        <v>229</v>
      </c>
      <c r="D61" s="53" t="s">
        <v>294</v>
      </c>
      <c r="E61" s="43"/>
      <c r="F61" s="43">
        <v>24000</v>
      </c>
    </row>
    <row r="62" spans="1:6" customFormat="1" x14ac:dyDescent="0.25">
      <c r="A62" s="40">
        <v>1026</v>
      </c>
      <c r="B62" s="41">
        <v>43258</v>
      </c>
      <c r="C62" s="42" t="s">
        <v>235</v>
      </c>
      <c r="D62" s="48" t="s">
        <v>295</v>
      </c>
      <c r="E62" s="43"/>
      <c r="F62" s="43">
        <v>26000</v>
      </c>
    </row>
    <row r="63" spans="1:6" customFormat="1" x14ac:dyDescent="0.25">
      <c r="A63" s="40">
        <v>1027</v>
      </c>
      <c r="B63" s="41">
        <v>43258</v>
      </c>
      <c r="C63" s="42" t="s">
        <v>239</v>
      </c>
      <c r="D63" s="48" t="s">
        <v>296</v>
      </c>
      <c r="E63" s="43"/>
      <c r="F63" s="49">
        <v>22000</v>
      </c>
    </row>
    <row r="64" spans="1:6" customFormat="1" x14ac:dyDescent="0.25">
      <c r="A64" s="40">
        <v>1028</v>
      </c>
      <c r="B64" s="41">
        <v>43258</v>
      </c>
      <c r="C64" s="42" t="s">
        <v>227</v>
      </c>
      <c r="D64" s="48" t="s">
        <v>297</v>
      </c>
      <c r="E64" s="43"/>
      <c r="F64" s="43">
        <v>13000</v>
      </c>
    </row>
    <row r="65" spans="1:6" customFormat="1" x14ac:dyDescent="0.25">
      <c r="A65" s="40">
        <v>1029</v>
      </c>
      <c r="B65" s="41">
        <v>43258</v>
      </c>
      <c r="C65" s="42" t="s">
        <v>233</v>
      </c>
      <c r="D65" s="48" t="s">
        <v>298</v>
      </c>
      <c r="E65" s="43"/>
      <c r="F65" s="54">
        <v>200000</v>
      </c>
    </row>
    <row r="66" spans="1:6" customFormat="1" x14ac:dyDescent="0.25">
      <c r="A66" s="40">
        <v>1030</v>
      </c>
      <c r="B66" s="41">
        <v>43258</v>
      </c>
      <c r="C66" s="42" t="s">
        <v>256</v>
      </c>
      <c r="D66" s="48" t="s">
        <v>299</v>
      </c>
      <c r="E66" s="43"/>
      <c r="F66" s="54">
        <v>430000</v>
      </c>
    </row>
    <row r="67" spans="1:6" customFormat="1" x14ac:dyDescent="0.25">
      <c r="A67" s="40">
        <v>1031</v>
      </c>
      <c r="B67" s="41">
        <v>43258</v>
      </c>
      <c r="C67" s="42" t="s">
        <v>253</v>
      </c>
      <c r="D67" s="48" t="s">
        <v>300</v>
      </c>
      <c r="E67" s="43"/>
      <c r="F67" s="54">
        <v>40000</v>
      </c>
    </row>
    <row r="68" spans="1:6" customFormat="1" x14ac:dyDescent="0.25">
      <c r="A68" s="40">
        <v>1032</v>
      </c>
      <c r="B68" s="41">
        <v>43258</v>
      </c>
      <c r="C68" s="42" t="s">
        <v>253</v>
      </c>
      <c r="D68" s="48" t="s">
        <v>301</v>
      </c>
      <c r="E68" s="51"/>
      <c r="F68" s="54">
        <v>10000</v>
      </c>
    </row>
    <row r="69" spans="1:6" customFormat="1" x14ac:dyDescent="0.25">
      <c r="A69" s="40">
        <v>1033</v>
      </c>
      <c r="B69" s="41">
        <v>43258</v>
      </c>
      <c r="C69" s="42" t="s">
        <v>259</v>
      </c>
      <c r="D69" s="48" t="s">
        <v>303</v>
      </c>
      <c r="E69" s="43"/>
      <c r="F69" s="49">
        <v>3500000</v>
      </c>
    </row>
    <row r="70" spans="1:6" x14ac:dyDescent="0.25">
      <c r="A70" s="40">
        <v>1034</v>
      </c>
      <c r="B70" s="41">
        <v>43258</v>
      </c>
      <c r="C70" s="42" t="s">
        <v>229</v>
      </c>
      <c r="D70" s="48" t="s">
        <v>304</v>
      </c>
      <c r="E70" s="43"/>
      <c r="F70" s="49">
        <v>50000</v>
      </c>
    </row>
    <row r="71" spans="1:6" customFormat="1" x14ac:dyDescent="0.25">
      <c r="A71" s="40">
        <v>1035</v>
      </c>
      <c r="B71" s="41">
        <v>43258</v>
      </c>
      <c r="C71" s="42" t="s">
        <v>241</v>
      </c>
      <c r="D71" s="48" t="s">
        <v>305</v>
      </c>
      <c r="E71" s="43"/>
      <c r="F71" s="54">
        <v>160000</v>
      </c>
    </row>
    <row r="72" spans="1:6" x14ac:dyDescent="0.25">
      <c r="A72" s="40">
        <v>1036</v>
      </c>
      <c r="B72" s="41">
        <v>43258</v>
      </c>
      <c r="C72" s="42" t="s">
        <v>229</v>
      </c>
      <c r="D72" s="48" t="s">
        <v>306</v>
      </c>
      <c r="E72" s="43"/>
      <c r="F72" s="49">
        <v>103000</v>
      </c>
    </row>
    <row r="73" spans="1:6" x14ac:dyDescent="0.25">
      <c r="A73" s="40">
        <v>1037</v>
      </c>
      <c r="B73" s="41">
        <v>43259</v>
      </c>
      <c r="C73" s="42" t="s">
        <v>229</v>
      </c>
      <c r="D73" s="40" t="s">
        <v>307</v>
      </c>
      <c r="E73" s="43">
        <v>8000000</v>
      </c>
      <c r="F73" s="49"/>
    </row>
    <row r="74" spans="1:6" customFormat="1" x14ac:dyDescent="0.25">
      <c r="A74" s="40">
        <v>1038</v>
      </c>
      <c r="B74" s="41">
        <v>43259</v>
      </c>
      <c r="C74" s="42" t="s">
        <v>227</v>
      </c>
      <c r="D74" s="45" t="s">
        <v>308</v>
      </c>
      <c r="E74" s="43"/>
      <c r="F74" s="49">
        <v>16000</v>
      </c>
    </row>
    <row r="75" spans="1:6" customFormat="1" x14ac:dyDescent="0.25">
      <c r="A75" s="40">
        <v>1039</v>
      </c>
      <c r="B75" s="41">
        <v>43259</v>
      </c>
      <c r="C75" s="42" t="s">
        <v>309</v>
      </c>
      <c r="D75" s="45" t="s">
        <v>310</v>
      </c>
      <c r="E75" s="43"/>
      <c r="F75" s="49">
        <v>50000</v>
      </c>
    </row>
    <row r="76" spans="1:6" customFormat="1" x14ac:dyDescent="0.25">
      <c r="A76" s="40">
        <v>1040</v>
      </c>
      <c r="B76" s="41">
        <v>43259</v>
      </c>
      <c r="C76" s="42" t="s">
        <v>237</v>
      </c>
      <c r="D76" s="45" t="s">
        <v>311</v>
      </c>
      <c r="E76" s="43"/>
      <c r="F76" s="49">
        <v>23000</v>
      </c>
    </row>
    <row r="77" spans="1:6" customFormat="1" x14ac:dyDescent="0.25">
      <c r="A77" s="40">
        <v>1041</v>
      </c>
      <c r="B77" s="41">
        <v>43259</v>
      </c>
      <c r="C77" s="42" t="s">
        <v>237</v>
      </c>
      <c r="D77" s="45" t="s">
        <v>312</v>
      </c>
      <c r="E77" s="43"/>
      <c r="F77" s="49">
        <v>50000</v>
      </c>
    </row>
    <row r="78" spans="1:6" customFormat="1" x14ac:dyDescent="0.25">
      <c r="A78" s="40">
        <v>1042</v>
      </c>
      <c r="B78" s="41">
        <v>43259</v>
      </c>
      <c r="C78" s="42" t="s">
        <v>235</v>
      </c>
      <c r="D78" s="45" t="s">
        <v>313</v>
      </c>
      <c r="E78" s="43"/>
      <c r="F78" s="49">
        <v>10000</v>
      </c>
    </row>
    <row r="79" spans="1:6" customFormat="1" x14ac:dyDescent="0.25">
      <c r="A79" s="40">
        <v>1043</v>
      </c>
      <c r="B79" s="41">
        <v>43259</v>
      </c>
      <c r="C79" s="42" t="s">
        <v>235</v>
      </c>
      <c r="D79" s="45" t="s">
        <v>314</v>
      </c>
      <c r="E79" s="43"/>
      <c r="F79" s="49">
        <v>40000</v>
      </c>
    </row>
    <row r="80" spans="1:6" x14ac:dyDescent="0.25">
      <c r="A80" s="40">
        <v>1044</v>
      </c>
      <c r="B80" s="41">
        <v>43259</v>
      </c>
      <c r="C80" s="42" t="s">
        <v>229</v>
      </c>
      <c r="D80" s="40" t="s">
        <v>315</v>
      </c>
      <c r="E80" s="43"/>
      <c r="F80" s="49">
        <v>400000</v>
      </c>
    </row>
    <row r="81" spans="1:6" customFormat="1" x14ac:dyDescent="0.25">
      <c r="A81" s="40">
        <v>1045</v>
      </c>
      <c r="B81" s="41">
        <v>43259</v>
      </c>
      <c r="C81" s="42" t="s">
        <v>233</v>
      </c>
      <c r="D81" s="40" t="s">
        <v>316</v>
      </c>
      <c r="E81" s="43"/>
      <c r="F81" s="49">
        <v>70000</v>
      </c>
    </row>
    <row r="82" spans="1:6" customFormat="1" x14ac:dyDescent="0.25">
      <c r="A82" s="40">
        <v>1046</v>
      </c>
      <c r="B82" s="41">
        <v>43259</v>
      </c>
      <c r="C82" s="42" t="s">
        <v>233</v>
      </c>
      <c r="D82" s="48" t="s">
        <v>317</v>
      </c>
      <c r="E82" s="43"/>
      <c r="F82" s="49">
        <v>10000</v>
      </c>
    </row>
    <row r="83" spans="1:6" x14ac:dyDescent="0.25">
      <c r="A83" s="40">
        <v>1047</v>
      </c>
      <c r="B83" s="41">
        <v>43259</v>
      </c>
      <c r="C83" s="42" t="s">
        <v>229</v>
      </c>
      <c r="D83" s="40" t="s">
        <v>447</v>
      </c>
      <c r="E83" s="43"/>
      <c r="F83" s="43">
        <v>40000</v>
      </c>
    </row>
    <row r="84" spans="1:6" customFormat="1" x14ac:dyDescent="0.25">
      <c r="A84" s="40">
        <v>1048</v>
      </c>
      <c r="B84" s="41">
        <v>43259</v>
      </c>
      <c r="C84" s="42" t="s">
        <v>233</v>
      </c>
      <c r="D84" s="48" t="s">
        <v>448</v>
      </c>
      <c r="E84" s="43"/>
      <c r="F84" s="43">
        <v>250000</v>
      </c>
    </row>
    <row r="85" spans="1:6" x14ac:dyDescent="0.25">
      <c r="A85" s="40">
        <v>1049</v>
      </c>
      <c r="B85" s="41">
        <v>43259</v>
      </c>
      <c r="C85" s="42" t="s">
        <v>229</v>
      </c>
      <c r="D85" s="48" t="s">
        <v>318</v>
      </c>
      <c r="E85" s="43"/>
      <c r="F85" s="49">
        <v>10000</v>
      </c>
    </row>
    <row r="86" spans="1:6" customFormat="1" x14ac:dyDescent="0.25">
      <c r="A86" s="40">
        <v>1050</v>
      </c>
      <c r="B86" s="41">
        <v>43259</v>
      </c>
      <c r="C86" s="42" t="s">
        <v>241</v>
      </c>
      <c r="D86" s="48" t="s">
        <v>700</v>
      </c>
      <c r="E86" s="43"/>
      <c r="F86" s="43">
        <v>3500000</v>
      </c>
    </row>
    <row r="87" spans="1:6" x14ac:dyDescent="0.25">
      <c r="A87" s="40">
        <v>1051</v>
      </c>
      <c r="B87" s="41">
        <v>43259</v>
      </c>
      <c r="C87" s="42" t="s">
        <v>229</v>
      </c>
      <c r="D87" s="48" t="s">
        <v>416</v>
      </c>
      <c r="E87" s="43"/>
      <c r="F87" s="43">
        <v>145000</v>
      </c>
    </row>
    <row r="88" spans="1:6" x14ac:dyDescent="0.25">
      <c r="A88" s="40">
        <v>1052</v>
      </c>
      <c r="B88" s="41">
        <v>43260</v>
      </c>
      <c r="C88" s="42" t="s">
        <v>229</v>
      </c>
      <c r="D88" s="45" t="s">
        <v>319</v>
      </c>
      <c r="E88" s="43"/>
      <c r="F88" s="43">
        <v>1684000</v>
      </c>
    </row>
    <row r="89" spans="1:6" x14ac:dyDescent="0.25">
      <c r="A89" s="40">
        <v>1053</v>
      </c>
      <c r="B89" s="41">
        <v>43260</v>
      </c>
      <c r="C89" s="42" t="s">
        <v>229</v>
      </c>
      <c r="D89" s="40" t="s">
        <v>698</v>
      </c>
      <c r="E89" s="43"/>
      <c r="F89" s="43">
        <v>850000</v>
      </c>
    </row>
    <row r="90" spans="1:6" x14ac:dyDescent="0.25">
      <c r="A90" s="40">
        <v>1054</v>
      </c>
      <c r="B90" s="41">
        <v>43260</v>
      </c>
      <c r="C90" s="42" t="s">
        <v>229</v>
      </c>
      <c r="D90" s="45" t="s">
        <v>320</v>
      </c>
      <c r="E90" s="43"/>
      <c r="F90" s="43">
        <v>30000</v>
      </c>
    </row>
    <row r="91" spans="1:6" customFormat="1" x14ac:dyDescent="0.25">
      <c r="A91" s="40">
        <v>1055</v>
      </c>
      <c r="B91" s="41">
        <v>43260</v>
      </c>
      <c r="C91" s="42" t="s">
        <v>241</v>
      </c>
      <c r="D91" s="45" t="s">
        <v>321</v>
      </c>
      <c r="E91" s="43"/>
      <c r="F91" s="49">
        <v>60000</v>
      </c>
    </row>
    <row r="92" spans="1:6" customFormat="1" x14ac:dyDescent="0.25">
      <c r="A92" s="40">
        <v>1056</v>
      </c>
      <c r="B92" s="41">
        <v>43260</v>
      </c>
      <c r="C92" s="42" t="s">
        <v>322</v>
      </c>
      <c r="D92" s="45" t="s">
        <v>323</v>
      </c>
      <c r="E92" s="43"/>
      <c r="F92" s="43">
        <v>250000</v>
      </c>
    </row>
    <row r="93" spans="1:6" customFormat="1" x14ac:dyDescent="0.25">
      <c r="A93" s="40">
        <v>1057</v>
      </c>
      <c r="B93" s="41">
        <v>43260</v>
      </c>
      <c r="C93" s="42" t="s">
        <v>322</v>
      </c>
      <c r="D93" s="45" t="s">
        <v>324</v>
      </c>
      <c r="E93" s="43"/>
      <c r="F93" s="49">
        <v>20000</v>
      </c>
    </row>
    <row r="94" spans="1:6" customFormat="1" x14ac:dyDescent="0.25">
      <c r="A94" s="40">
        <v>1058</v>
      </c>
      <c r="B94" s="41">
        <v>43260</v>
      </c>
      <c r="C94" s="42" t="s">
        <v>322</v>
      </c>
      <c r="D94" s="45" t="s">
        <v>325</v>
      </c>
      <c r="E94" s="43"/>
      <c r="F94" s="49">
        <v>10000</v>
      </c>
    </row>
    <row r="95" spans="1:6" customFormat="1" x14ac:dyDescent="0.25">
      <c r="A95" s="40">
        <v>1059</v>
      </c>
      <c r="B95" s="41">
        <v>43260</v>
      </c>
      <c r="C95" s="42" t="s">
        <v>256</v>
      </c>
      <c r="D95" s="40" t="s">
        <v>326</v>
      </c>
      <c r="E95" s="43"/>
      <c r="F95" s="49">
        <v>70000</v>
      </c>
    </row>
    <row r="96" spans="1:6" customFormat="1" x14ac:dyDescent="0.25">
      <c r="A96" s="40">
        <v>1060</v>
      </c>
      <c r="B96" s="41">
        <v>43260</v>
      </c>
      <c r="C96" s="42" t="s">
        <v>235</v>
      </c>
      <c r="D96" s="45" t="s">
        <v>327</v>
      </c>
      <c r="E96" s="43"/>
      <c r="F96" s="43">
        <v>15000</v>
      </c>
    </row>
    <row r="97" spans="1:6" customFormat="1" x14ac:dyDescent="0.25">
      <c r="A97" s="85">
        <v>1061</v>
      </c>
      <c r="B97" s="86">
        <v>43260</v>
      </c>
      <c r="C97" s="87" t="s">
        <v>241</v>
      </c>
      <c r="D97" s="88" t="s">
        <v>779</v>
      </c>
      <c r="E97" s="89">
        <v>14000000</v>
      </c>
      <c r="F97" s="89"/>
    </row>
    <row r="98" spans="1:6" customFormat="1" x14ac:dyDescent="0.25">
      <c r="A98" s="40">
        <v>1062</v>
      </c>
      <c r="B98" s="41">
        <v>43260</v>
      </c>
      <c r="C98" s="42" t="s">
        <v>241</v>
      </c>
      <c r="D98" s="45" t="s">
        <v>701</v>
      </c>
      <c r="E98" s="43"/>
      <c r="F98" s="43">
        <v>11213000</v>
      </c>
    </row>
    <row r="99" spans="1:6" x14ac:dyDescent="0.25">
      <c r="A99" s="40">
        <v>1063</v>
      </c>
      <c r="B99" s="41">
        <v>43262</v>
      </c>
      <c r="C99" s="42" t="s">
        <v>229</v>
      </c>
      <c r="D99" s="45" t="s">
        <v>417</v>
      </c>
      <c r="E99" s="43"/>
      <c r="F99" s="43">
        <v>400000</v>
      </c>
    </row>
    <row r="100" spans="1:6" customFormat="1" x14ac:dyDescent="0.25">
      <c r="A100" s="40">
        <v>1064</v>
      </c>
      <c r="B100" s="41">
        <v>43262</v>
      </c>
      <c r="C100" s="42" t="s">
        <v>235</v>
      </c>
      <c r="D100" s="40" t="s">
        <v>236</v>
      </c>
      <c r="E100" s="43"/>
      <c r="F100" s="49">
        <v>85000</v>
      </c>
    </row>
    <row r="101" spans="1:6" x14ac:dyDescent="0.25">
      <c r="A101" s="40">
        <v>1065</v>
      </c>
      <c r="B101" s="41">
        <v>43262</v>
      </c>
      <c r="C101" s="42" t="s">
        <v>229</v>
      </c>
      <c r="D101" s="40" t="s">
        <v>324</v>
      </c>
      <c r="E101" s="43"/>
      <c r="F101" s="43">
        <v>26000</v>
      </c>
    </row>
    <row r="102" spans="1:6" customFormat="1" x14ac:dyDescent="0.25">
      <c r="A102" s="40">
        <v>1066</v>
      </c>
      <c r="B102" s="41">
        <v>43262</v>
      </c>
      <c r="C102" s="42" t="s">
        <v>253</v>
      </c>
      <c r="D102" s="40" t="s">
        <v>328</v>
      </c>
      <c r="E102" s="43"/>
      <c r="F102" s="43">
        <v>70000</v>
      </c>
    </row>
    <row r="103" spans="1:6" customFormat="1" x14ac:dyDescent="0.25">
      <c r="A103" s="40">
        <v>1067</v>
      </c>
      <c r="B103" s="41">
        <v>43262</v>
      </c>
      <c r="C103" s="42" t="s">
        <v>237</v>
      </c>
      <c r="D103" s="40" t="s">
        <v>329</v>
      </c>
      <c r="E103" s="43"/>
      <c r="F103" s="43">
        <v>22000</v>
      </c>
    </row>
    <row r="104" spans="1:6" customFormat="1" x14ac:dyDescent="0.25">
      <c r="A104" s="40">
        <v>1068</v>
      </c>
      <c r="B104" s="41">
        <v>43262</v>
      </c>
      <c r="C104" s="42" t="s">
        <v>227</v>
      </c>
      <c r="D104" s="40" t="s">
        <v>330</v>
      </c>
      <c r="E104" s="43"/>
      <c r="F104" s="49">
        <v>25000</v>
      </c>
    </row>
    <row r="105" spans="1:6" customFormat="1" x14ac:dyDescent="0.25">
      <c r="A105" s="40">
        <v>1069</v>
      </c>
      <c r="B105" s="41">
        <v>43262</v>
      </c>
      <c r="C105" s="42" t="s">
        <v>239</v>
      </c>
      <c r="D105" s="40" t="s">
        <v>331</v>
      </c>
      <c r="E105" s="49"/>
      <c r="F105" s="49">
        <v>30000</v>
      </c>
    </row>
    <row r="106" spans="1:6" customFormat="1" x14ac:dyDescent="0.25">
      <c r="A106" s="40">
        <v>1070</v>
      </c>
      <c r="B106" s="41">
        <v>43262</v>
      </c>
      <c r="C106" s="42" t="s">
        <v>233</v>
      </c>
      <c r="D106" s="40" t="s">
        <v>332</v>
      </c>
      <c r="E106" s="43"/>
      <c r="F106" s="49">
        <v>75000</v>
      </c>
    </row>
    <row r="107" spans="1:6" customFormat="1" x14ac:dyDescent="0.25">
      <c r="A107" s="40">
        <v>1071</v>
      </c>
      <c r="B107" s="41">
        <v>43262</v>
      </c>
      <c r="C107" s="42" t="s">
        <v>233</v>
      </c>
      <c r="D107" s="40" t="s">
        <v>333</v>
      </c>
      <c r="E107" s="43"/>
      <c r="F107" s="49">
        <v>250000</v>
      </c>
    </row>
    <row r="108" spans="1:6" customFormat="1" x14ac:dyDescent="0.25">
      <c r="A108" s="40">
        <v>1072</v>
      </c>
      <c r="B108" s="41">
        <v>43262</v>
      </c>
      <c r="C108" s="42" t="s">
        <v>227</v>
      </c>
      <c r="D108" s="40" t="s">
        <v>334</v>
      </c>
      <c r="E108" s="43"/>
      <c r="F108" s="49">
        <v>250000</v>
      </c>
    </row>
    <row r="109" spans="1:6" customFormat="1" x14ac:dyDescent="0.25">
      <c r="A109" s="40">
        <v>1073</v>
      </c>
      <c r="B109" s="41">
        <v>43262</v>
      </c>
      <c r="C109" s="42" t="s">
        <v>253</v>
      </c>
      <c r="D109" s="40" t="s">
        <v>335</v>
      </c>
      <c r="E109" s="43"/>
      <c r="F109" s="49">
        <v>250000</v>
      </c>
    </row>
    <row r="110" spans="1:6" customFormat="1" x14ac:dyDescent="0.25">
      <c r="A110" s="40">
        <v>1074</v>
      </c>
      <c r="B110" s="41">
        <v>43262</v>
      </c>
      <c r="C110" s="42" t="s">
        <v>256</v>
      </c>
      <c r="D110" s="40" t="s">
        <v>336</v>
      </c>
      <c r="E110" s="43"/>
      <c r="F110" s="49">
        <v>250000</v>
      </c>
    </row>
    <row r="111" spans="1:6" customFormat="1" x14ac:dyDescent="0.25">
      <c r="A111" s="40">
        <v>1075</v>
      </c>
      <c r="B111" s="41">
        <v>43262</v>
      </c>
      <c r="C111" s="42" t="s">
        <v>290</v>
      </c>
      <c r="D111" s="40" t="s">
        <v>337</v>
      </c>
      <c r="E111" s="43"/>
      <c r="F111" s="49">
        <v>50000</v>
      </c>
    </row>
    <row r="112" spans="1:6" x14ac:dyDescent="0.25">
      <c r="A112" s="40">
        <v>1076</v>
      </c>
      <c r="B112" s="41">
        <v>43262</v>
      </c>
      <c r="C112" s="42" t="s">
        <v>229</v>
      </c>
      <c r="D112" s="40" t="s">
        <v>338</v>
      </c>
      <c r="E112" s="51"/>
      <c r="F112" s="43">
        <v>150000</v>
      </c>
    </row>
    <row r="113" spans="1:6" customFormat="1" x14ac:dyDescent="0.25">
      <c r="A113" s="40">
        <v>1077</v>
      </c>
      <c r="B113" s="41">
        <v>43262</v>
      </c>
      <c r="C113" s="42" t="s">
        <v>256</v>
      </c>
      <c r="D113" s="40" t="s">
        <v>339</v>
      </c>
      <c r="E113" s="43"/>
      <c r="F113" s="49">
        <v>150000</v>
      </c>
    </row>
    <row r="114" spans="1:6" customFormat="1" x14ac:dyDescent="0.25">
      <c r="A114" s="40">
        <v>1078</v>
      </c>
      <c r="B114" s="41">
        <v>43262</v>
      </c>
      <c r="C114" s="42" t="s">
        <v>239</v>
      </c>
      <c r="D114" s="40" t="s">
        <v>340</v>
      </c>
      <c r="E114" s="51"/>
      <c r="F114" s="54">
        <v>75000</v>
      </c>
    </row>
    <row r="115" spans="1:6" customFormat="1" x14ac:dyDescent="0.25">
      <c r="A115" s="40">
        <v>1079</v>
      </c>
      <c r="B115" s="41">
        <v>43262</v>
      </c>
      <c r="C115" s="42" t="s">
        <v>227</v>
      </c>
      <c r="D115" s="40" t="s">
        <v>255</v>
      </c>
      <c r="E115" s="43"/>
      <c r="F115" s="43">
        <v>85000</v>
      </c>
    </row>
    <row r="116" spans="1:6" customFormat="1" x14ac:dyDescent="0.25">
      <c r="A116" s="40">
        <v>1080</v>
      </c>
      <c r="B116" s="41">
        <v>43262</v>
      </c>
      <c r="C116" s="42" t="s">
        <v>237</v>
      </c>
      <c r="D116" s="40" t="s">
        <v>341</v>
      </c>
      <c r="E116" s="43"/>
      <c r="F116" s="43">
        <v>115000</v>
      </c>
    </row>
    <row r="117" spans="1:6" customFormat="1" x14ac:dyDescent="0.25">
      <c r="A117" s="40">
        <v>1081</v>
      </c>
      <c r="B117" s="41">
        <v>43262</v>
      </c>
      <c r="C117" s="42" t="s">
        <v>253</v>
      </c>
      <c r="D117" s="40" t="s">
        <v>342</v>
      </c>
      <c r="E117" s="43"/>
      <c r="F117" s="43">
        <v>50000</v>
      </c>
    </row>
    <row r="118" spans="1:6" customFormat="1" x14ac:dyDescent="0.25">
      <c r="A118" s="40">
        <v>1082</v>
      </c>
      <c r="B118" s="41">
        <v>43262</v>
      </c>
      <c r="C118" s="42" t="s">
        <v>241</v>
      </c>
      <c r="D118" s="40" t="s">
        <v>343</v>
      </c>
      <c r="E118" s="43"/>
      <c r="F118" s="43">
        <v>160000</v>
      </c>
    </row>
    <row r="119" spans="1:6" customFormat="1" x14ac:dyDescent="0.25">
      <c r="A119" s="40">
        <v>1083</v>
      </c>
      <c r="B119" s="41">
        <v>43262</v>
      </c>
      <c r="C119" s="42" t="s">
        <v>241</v>
      </c>
      <c r="D119" s="40" t="s">
        <v>446</v>
      </c>
      <c r="E119" s="43"/>
      <c r="F119" s="43">
        <v>60000</v>
      </c>
    </row>
    <row r="120" spans="1:6" customFormat="1" x14ac:dyDescent="0.25">
      <c r="A120" s="40">
        <v>1084</v>
      </c>
      <c r="B120" s="41">
        <v>43262</v>
      </c>
      <c r="C120" s="42" t="s">
        <v>322</v>
      </c>
      <c r="D120" s="40" t="s">
        <v>324</v>
      </c>
      <c r="E120" s="43"/>
      <c r="F120" s="43">
        <v>20000</v>
      </c>
    </row>
    <row r="121" spans="1:6" customFormat="1" x14ac:dyDescent="0.25">
      <c r="A121" s="40">
        <v>1085</v>
      </c>
      <c r="B121" s="41">
        <v>43262</v>
      </c>
      <c r="C121" s="42" t="s">
        <v>322</v>
      </c>
      <c r="D121" s="40" t="s">
        <v>325</v>
      </c>
      <c r="E121" s="43"/>
      <c r="F121" s="43">
        <v>10000</v>
      </c>
    </row>
    <row r="122" spans="1:6" x14ac:dyDescent="0.25">
      <c r="A122" s="40">
        <v>1086</v>
      </c>
      <c r="B122" s="41">
        <v>43263</v>
      </c>
      <c r="C122" s="42" t="s">
        <v>229</v>
      </c>
      <c r="D122" s="40" t="s">
        <v>344</v>
      </c>
      <c r="E122" s="43"/>
      <c r="F122" s="43">
        <v>30000</v>
      </c>
    </row>
    <row r="123" spans="1:6" x14ac:dyDescent="0.25">
      <c r="A123" s="40">
        <v>1087</v>
      </c>
      <c r="B123" s="41">
        <v>43263</v>
      </c>
      <c r="C123" s="42" t="s">
        <v>229</v>
      </c>
      <c r="D123" s="40" t="s">
        <v>345</v>
      </c>
      <c r="E123" s="43"/>
      <c r="F123" s="43">
        <v>30000</v>
      </c>
    </row>
    <row r="124" spans="1:6" x14ac:dyDescent="0.25">
      <c r="A124" s="40">
        <v>1088</v>
      </c>
      <c r="B124" s="41">
        <v>43264</v>
      </c>
      <c r="C124" s="42" t="s">
        <v>229</v>
      </c>
      <c r="D124" s="48" t="s">
        <v>11</v>
      </c>
      <c r="E124" s="43">
        <v>8000000</v>
      </c>
      <c r="F124" s="43"/>
    </row>
    <row r="125" spans="1:6" customFormat="1" x14ac:dyDescent="0.25">
      <c r="A125" s="40">
        <v>1089</v>
      </c>
      <c r="B125" s="41">
        <v>43264</v>
      </c>
      <c r="C125" s="42" t="s">
        <v>239</v>
      </c>
      <c r="D125" s="45" t="s">
        <v>346</v>
      </c>
      <c r="E125" s="43"/>
      <c r="F125" s="49">
        <v>29000</v>
      </c>
    </row>
    <row r="126" spans="1:6" customFormat="1" x14ac:dyDescent="0.25">
      <c r="A126" s="40">
        <v>1090</v>
      </c>
      <c r="B126" s="41">
        <v>43264</v>
      </c>
      <c r="C126" s="42" t="s">
        <v>227</v>
      </c>
      <c r="D126" s="45" t="s">
        <v>347</v>
      </c>
      <c r="E126" s="43"/>
      <c r="F126" s="43">
        <v>19000</v>
      </c>
    </row>
    <row r="127" spans="1:6" customFormat="1" x14ac:dyDescent="0.25">
      <c r="A127" s="40">
        <v>1091</v>
      </c>
      <c r="B127" s="41">
        <v>43264</v>
      </c>
      <c r="C127" s="42" t="s">
        <v>237</v>
      </c>
      <c r="D127" s="40" t="s">
        <v>348</v>
      </c>
      <c r="E127" s="43"/>
      <c r="F127" s="43">
        <v>23000</v>
      </c>
    </row>
    <row r="128" spans="1:6" x14ac:dyDescent="0.25">
      <c r="A128" s="40">
        <v>1092</v>
      </c>
      <c r="B128" s="41">
        <v>43264</v>
      </c>
      <c r="C128" s="42" t="s">
        <v>229</v>
      </c>
      <c r="D128" s="40" t="s">
        <v>349</v>
      </c>
      <c r="E128" s="43">
        <v>15000</v>
      </c>
      <c r="F128" s="43"/>
    </row>
    <row r="129" spans="1:6" customFormat="1" x14ac:dyDescent="0.25">
      <c r="A129" s="40">
        <v>1093</v>
      </c>
      <c r="B129" s="41">
        <v>43264</v>
      </c>
      <c r="C129" s="42" t="s">
        <v>235</v>
      </c>
      <c r="D129" s="40" t="s">
        <v>350</v>
      </c>
      <c r="E129" s="43"/>
      <c r="F129" s="49">
        <v>24000</v>
      </c>
    </row>
    <row r="130" spans="1:6" customFormat="1" x14ac:dyDescent="0.25">
      <c r="A130" s="40">
        <v>1094</v>
      </c>
      <c r="B130" s="41">
        <v>43264</v>
      </c>
      <c r="C130" s="42" t="s">
        <v>351</v>
      </c>
      <c r="D130" s="48" t="s">
        <v>352</v>
      </c>
      <c r="E130" s="43"/>
      <c r="F130" s="49">
        <v>60000</v>
      </c>
    </row>
    <row r="131" spans="1:6" customFormat="1" x14ac:dyDescent="0.25">
      <c r="A131" s="40">
        <v>1095</v>
      </c>
      <c r="B131" s="41">
        <v>43264</v>
      </c>
      <c r="C131" s="42" t="s">
        <v>253</v>
      </c>
      <c r="D131" s="40" t="s">
        <v>353</v>
      </c>
      <c r="E131" s="43"/>
      <c r="F131" s="49">
        <v>80000</v>
      </c>
    </row>
    <row r="132" spans="1:6" customFormat="1" x14ac:dyDescent="0.25">
      <c r="A132" s="40">
        <v>1096</v>
      </c>
      <c r="B132" s="41">
        <v>43264</v>
      </c>
      <c r="C132" s="42" t="s">
        <v>233</v>
      </c>
      <c r="D132" s="40" t="s">
        <v>702</v>
      </c>
      <c r="E132" s="43"/>
      <c r="F132" s="49">
        <v>50000</v>
      </c>
    </row>
    <row r="133" spans="1:6" x14ac:dyDescent="0.25">
      <c r="A133" s="40">
        <v>1097</v>
      </c>
      <c r="B133" s="41">
        <v>43264</v>
      </c>
      <c r="C133" s="42" t="s">
        <v>229</v>
      </c>
      <c r="D133" s="40" t="s">
        <v>449</v>
      </c>
      <c r="E133" s="43"/>
      <c r="F133" s="49">
        <v>300000</v>
      </c>
    </row>
    <row r="134" spans="1:6" x14ac:dyDescent="0.25">
      <c r="A134" s="40">
        <v>1098</v>
      </c>
      <c r="B134" s="41">
        <v>43264</v>
      </c>
      <c r="C134" s="42" t="s">
        <v>229</v>
      </c>
      <c r="D134" s="40" t="s">
        <v>450</v>
      </c>
      <c r="E134" s="43"/>
      <c r="F134" s="49">
        <v>156000</v>
      </c>
    </row>
    <row r="135" spans="1:6" customFormat="1" x14ac:dyDescent="0.25">
      <c r="A135" s="40">
        <v>1099</v>
      </c>
      <c r="B135" s="41">
        <v>43264</v>
      </c>
      <c r="C135" s="42" t="s">
        <v>290</v>
      </c>
      <c r="D135" s="40" t="s">
        <v>354</v>
      </c>
      <c r="E135" s="43"/>
      <c r="F135" s="43">
        <v>1000000</v>
      </c>
    </row>
    <row r="136" spans="1:6" customFormat="1" x14ac:dyDescent="0.25">
      <c r="A136" s="40">
        <v>1100</v>
      </c>
      <c r="B136" s="41">
        <v>43264</v>
      </c>
      <c r="C136" s="42" t="s">
        <v>290</v>
      </c>
      <c r="D136" s="40" t="s">
        <v>355</v>
      </c>
      <c r="E136" s="43"/>
      <c r="F136" s="43">
        <v>700000</v>
      </c>
    </row>
    <row r="137" spans="1:6" customFormat="1" x14ac:dyDescent="0.25">
      <c r="A137" s="40">
        <v>1101</v>
      </c>
      <c r="B137" s="41">
        <v>43264</v>
      </c>
      <c r="C137" s="42" t="s">
        <v>259</v>
      </c>
      <c r="D137" s="40" t="s">
        <v>356</v>
      </c>
      <c r="E137" s="43"/>
      <c r="F137" s="49">
        <v>500000</v>
      </c>
    </row>
    <row r="138" spans="1:6" customFormat="1" x14ac:dyDescent="0.25">
      <c r="A138" s="40">
        <v>1102</v>
      </c>
      <c r="B138" s="41">
        <v>43264</v>
      </c>
      <c r="C138" s="42" t="s">
        <v>241</v>
      </c>
      <c r="D138" s="45" t="s">
        <v>418</v>
      </c>
      <c r="E138" s="43"/>
      <c r="F138" s="43">
        <v>240000</v>
      </c>
    </row>
    <row r="139" spans="1:6" customFormat="1" x14ac:dyDescent="0.25">
      <c r="A139" s="40">
        <v>1103</v>
      </c>
      <c r="B139" s="41">
        <v>43265</v>
      </c>
      <c r="C139" s="42" t="s">
        <v>259</v>
      </c>
      <c r="D139" s="48" t="s">
        <v>358</v>
      </c>
      <c r="E139" s="51"/>
      <c r="F139" s="54">
        <v>2081000</v>
      </c>
    </row>
    <row r="140" spans="1:6" x14ac:dyDescent="0.25">
      <c r="A140" s="40">
        <v>1104</v>
      </c>
      <c r="B140" s="41">
        <v>43265</v>
      </c>
      <c r="C140" s="42" t="s">
        <v>229</v>
      </c>
      <c r="D140" s="40" t="s">
        <v>697</v>
      </c>
      <c r="E140" s="51"/>
      <c r="F140" s="54">
        <v>850000</v>
      </c>
    </row>
    <row r="141" spans="1:6" customFormat="1" x14ac:dyDescent="0.25">
      <c r="A141" s="40">
        <v>1105</v>
      </c>
      <c r="B141" s="41">
        <v>43269</v>
      </c>
      <c r="C141" s="42" t="s">
        <v>235</v>
      </c>
      <c r="D141" s="48" t="s">
        <v>359</v>
      </c>
      <c r="E141" s="51"/>
      <c r="F141" s="54">
        <v>67000</v>
      </c>
    </row>
    <row r="142" spans="1:6" x14ac:dyDescent="0.25">
      <c r="A142" s="40">
        <v>1106</v>
      </c>
      <c r="B142" s="41">
        <v>43269</v>
      </c>
      <c r="C142" s="42" t="s">
        <v>229</v>
      </c>
      <c r="D142" s="48" t="s">
        <v>275</v>
      </c>
      <c r="E142" s="51"/>
      <c r="F142" s="54">
        <v>70000</v>
      </c>
    </row>
    <row r="143" spans="1:6" x14ac:dyDescent="0.25">
      <c r="A143" s="40">
        <v>1107</v>
      </c>
      <c r="B143" s="41">
        <v>43269</v>
      </c>
      <c r="C143" s="42" t="s">
        <v>229</v>
      </c>
      <c r="D143" s="40" t="s">
        <v>360</v>
      </c>
      <c r="E143" s="43"/>
      <c r="F143" s="49">
        <v>45000</v>
      </c>
    </row>
    <row r="144" spans="1:6" customFormat="1" x14ac:dyDescent="0.25">
      <c r="A144" s="40">
        <v>1108</v>
      </c>
      <c r="B144" s="41">
        <v>43269</v>
      </c>
      <c r="C144" s="42" t="s">
        <v>241</v>
      </c>
      <c r="D144" s="40" t="s">
        <v>357</v>
      </c>
      <c r="E144" s="43"/>
      <c r="F144" s="49">
        <v>160000</v>
      </c>
    </row>
    <row r="145" spans="1:6" customFormat="1" x14ac:dyDescent="0.25">
      <c r="A145" s="40">
        <v>1109</v>
      </c>
      <c r="B145" s="41">
        <v>43269</v>
      </c>
      <c r="C145" s="42" t="s">
        <v>290</v>
      </c>
      <c r="D145" s="40" t="s">
        <v>361</v>
      </c>
      <c r="E145" s="43"/>
      <c r="F145" s="49">
        <v>50000</v>
      </c>
    </row>
    <row r="146" spans="1:6" customFormat="1" x14ac:dyDescent="0.25">
      <c r="A146" s="40">
        <v>1110</v>
      </c>
      <c r="B146" s="41">
        <v>43269</v>
      </c>
      <c r="C146" s="42" t="s">
        <v>290</v>
      </c>
      <c r="D146" s="40" t="s">
        <v>362</v>
      </c>
      <c r="E146" s="43"/>
      <c r="F146" s="49">
        <v>50000</v>
      </c>
    </row>
    <row r="147" spans="1:6" customFormat="1" x14ac:dyDescent="0.25">
      <c r="A147" s="40">
        <v>1111</v>
      </c>
      <c r="B147" s="41">
        <v>43269</v>
      </c>
      <c r="C147" s="42" t="s">
        <v>256</v>
      </c>
      <c r="D147" s="48" t="s">
        <v>257</v>
      </c>
      <c r="E147" s="43"/>
      <c r="F147" s="49">
        <v>150000</v>
      </c>
    </row>
    <row r="148" spans="1:6" customFormat="1" x14ac:dyDescent="0.25">
      <c r="A148" s="40">
        <v>1112</v>
      </c>
      <c r="B148" s="41">
        <v>43269</v>
      </c>
      <c r="C148" s="42" t="s">
        <v>233</v>
      </c>
      <c r="D148" s="48" t="s">
        <v>332</v>
      </c>
      <c r="E148" s="43"/>
      <c r="F148" s="49">
        <v>75000</v>
      </c>
    </row>
    <row r="149" spans="1:6" x14ac:dyDescent="0.25">
      <c r="A149" s="40">
        <v>1113</v>
      </c>
      <c r="B149" s="41">
        <v>43269</v>
      </c>
      <c r="C149" s="42" t="s">
        <v>229</v>
      </c>
      <c r="D149" s="48" t="s">
        <v>258</v>
      </c>
      <c r="E149" s="43"/>
      <c r="F149" s="49">
        <v>150000</v>
      </c>
    </row>
    <row r="150" spans="1:6" customFormat="1" x14ac:dyDescent="0.25">
      <c r="A150" s="40">
        <v>1114</v>
      </c>
      <c r="B150" s="41">
        <v>43269</v>
      </c>
      <c r="C150" s="42" t="s">
        <v>227</v>
      </c>
      <c r="D150" s="40" t="s">
        <v>363</v>
      </c>
      <c r="E150" s="43"/>
      <c r="F150" s="49">
        <v>85000</v>
      </c>
    </row>
    <row r="151" spans="1:6" customFormat="1" x14ac:dyDescent="0.25">
      <c r="A151" s="40">
        <v>1115</v>
      </c>
      <c r="B151" s="41">
        <v>43269</v>
      </c>
      <c r="C151" s="42" t="s">
        <v>237</v>
      </c>
      <c r="D151" s="55" t="s">
        <v>364</v>
      </c>
      <c r="E151" s="43"/>
      <c r="F151" s="49">
        <v>115000</v>
      </c>
    </row>
    <row r="152" spans="1:6" customFormat="1" x14ac:dyDescent="0.25">
      <c r="A152" s="40">
        <v>1116</v>
      </c>
      <c r="B152" s="41">
        <v>43269</v>
      </c>
      <c r="C152" s="42" t="s">
        <v>239</v>
      </c>
      <c r="D152" s="48" t="s">
        <v>365</v>
      </c>
      <c r="E152" s="43"/>
      <c r="F152" s="49">
        <v>75000</v>
      </c>
    </row>
    <row r="153" spans="1:6" customFormat="1" x14ac:dyDescent="0.25">
      <c r="A153" s="40">
        <v>1117</v>
      </c>
      <c r="B153" s="41">
        <v>43269</v>
      </c>
      <c r="C153" s="42" t="s">
        <v>253</v>
      </c>
      <c r="D153" s="40" t="s">
        <v>254</v>
      </c>
      <c r="E153" s="43"/>
      <c r="F153" s="43">
        <v>50000</v>
      </c>
    </row>
    <row r="154" spans="1:6" customFormat="1" x14ac:dyDescent="0.25">
      <c r="A154" s="40">
        <v>1118</v>
      </c>
      <c r="B154" s="41">
        <v>43269</v>
      </c>
      <c r="C154" s="42" t="s">
        <v>237</v>
      </c>
      <c r="D154" s="40" t="s">
        <v>366</v>
      </c>
      <c r="E154" s="43"/>
      <c r="F154" s="49">
        <v>10000</v>
      </c>
    </row>
    <row r="155" spans="1:6" customFormat="1" x14ac:dyDescent="0.25">
      <c r="A155" s="40">
        <v>1119</v>
      </c>
      <c r="B155" s="41">
        <v>43269</v>
      </c>
      <c r="C155" s="42" t="s">
        <v>227</v>
      </c>
      <c r="D155" s="45" t="s">
        <v>367</v>
      </c>
      <c r="E155" s="43"/>
      <c r="F155" s="49">
        <v>10000</v>
      </c>
    </row>
    <row r="156" spans="1:6" x14ac:dyDescent="0.25">
      <c r="A156" s="40">
        <v>1120</v>
      </c>
      <c r="B156" s="41">
        <v>43269</v>
      </c>
      <c r="C156" s="42" t="s">
        <v>229</v>
      </c>
      <c r="D156" s="45" t="s">
        <v>419</v>
      </c>
      <c r="E156" s="43"/>
      <c r="F156" s="49">
        <v>320000</v>
      </c>
    </row>
    <row r="157" spans="1:6" x14ac:dyDescent="0.25">
      <c r="A157" s="40">
        <v>1121</v>
      </c>
      <c r="B157" s="41">
        <v>43269</v>
      </c>
      <c r="C157" s="42" t="s">
        <v>229</v>
      </c>
      <c r="D157" s="45" t="s">
        <v>443</v>
      </c>
      <c r="E157" s="43"/>
      <c r="F157" s="49">
        <v>800000</v>
      </c>
    </row>
    <row r="158" spans="1:6" customFormat="1" x14ac:dyDescent="0.25">
      <c r="A158" s="40">
        <v>1122</v>
      </c>
      <c r="B158" s="41">
        <v>43269</v>
      </c>
      <c r="C158" s="42" t="s">
        <v>233</v>
      </c>
      <c r="D158" s="45" t="s">
        <v>507</v>
      </c>
      <c r="E158" s="43"/>
      <c r="F158" s="49">
        <v>50000</v>
      </c>
    </row>
    <row r="159" spans="1:6" x14ac:dyDescent="0.25">
      <c r="A159" s="40">
        <v>1123</v>
      </c>
      <c r="B159" s="41">
        <v>43270</v>
      </c>
      <c r="C159" s="42" t="s">
        <v>229</v>
      </c>
      <c r="D159" s="45" t="s">
        <v>9</v>
      </c>
      <c r="E159" s="43">
        <v>8000000</v>
      </c>
      <c r="F159" s="49"/>
    </row>
    <row r="160" spans="1:6" customFormat="1" x14ac:dyDescent="0.25">
      <c r="A160" s="40">
        <v>1124</v>
      </c>
      <c r="B160" s="41">
        <v>43270</v>
      </c>
      <c r="C160" s="42" t="s">
        <v>227</v>
      </c>
      <c r="D160" s="45" t="s">
        <v>421</v>
      </c>
      <c r="E160" s="43"/>
      <c r="F160" s="49">
        <v>15000</v>
      </c>
    </row>
    <row r="161" spans="1:6" customFormat="1" x14ac:dyDescent="0.25">
      <c r="A161" s="40">
        <v>1125</v>
      </c>
      <c r="B161" s="41">
        <v>43270</v>
      </c>
      <c r="C161" s="42" t="s">
        <v>227</v>
      </c>
      <c r="D161" s="45" t="s">
        <v>420</v>
      </c>
      <c r="E161" s="43"/>
      <c r="F161" s="49">
        <v>80000</v>
      </c>
    </row>
    <row r="162" spans="1:6" customFormat="1" x14ac:dyDescent="0.25">
      <c r="A162" s="40">
        <v>1126</v>
      </c>
      <c r="B162" s="41">
        <v>43270</v>
      </c>
      <c r="C162" s="42" t="s">
        <v>237</v>
      </c>
      <c r="D162" s="45" t="s">
        <v>422</v>
      </c>
      <c r="E162" s="43"/>
      <c r="F162" s="49">
        <v>10000</v>
      </c>
    </row>
    <row r="163" spans="1:6" customFormat="1" x14ac:dyDescent="0.25">
      <c r="A163" s="40">
        <v>1127</v>
      </c>
      <c r="B163" s="41">
        <v>43270</v>
      </c>
      <c r="C163" s="42" t="s">
        <v>237</v>
      </c>
      <c r="D163" s="45" t="s">
        <v>420</v>
      </c>
      <c r="E163" s="43"/>
      <c r="F163" s="49">
        <v>80000</v>
      </c>
    </row>
    <row r="164" spans="1:6" customFormat="1" x14ac:dyDescent="0.25">
      <c r="A164" s="40">
        <v>1128</v>
      </c>
      <c r="B164" s="41">
        <v>43270</v>
      </c>
      <c r="C164" s="42" t="s">
        <v>239</v>
      </c>
      <c r="D164" s="45" t="s">
        <v>422</v>
      </c>
      <c r="E164" s="43"/>
      <c r="F164" s="49">
        <v>10000</v>
      </c>
    </row>
    <row r="165" spans="1:6" customFormat="1" x14ac:dyDescent="0.25">
      <c r="A165" s="40">
        <v>1129</v>
      </c>
      <c r="B165" s="41">
        <v>43270</v>
      </c>
      <c r="C165" s="42" t="s">
        <v>239</v>
      </c>
      <c r="D165" s="45" t="s">
        <v>420</v>
      </c>
      <c r="E165" s="43"/>
      <c r="F165" s="49">
        <v>80000</v>
      </c>
    </row>
    <row r="166" spans="1:6" customFormat="1" x14ac:dyDescent="0.25">
      <c r="A166" s="40">
        <v>1130</v>
      </c>
      <c r="B166" s="41">
        <v>43270</v>
      </c>
      <c r="C166" s="42" t="s">
        <v>241</v>
      </c>
      <c r="D166" s="45" t="s">
        <v>423</v>
      </c>
      <c r="E166" s="43"/>
      <c r="F166" s="49">
        <v>70000</v>
      </c>
    </row>
    <row r="167" spans="1:6" customFormat="1" x14ac:dyDescent="0.25">
      <c r="A167" s="40">
        <v>1131</v>
      </c>
      <c r="B167" s="41">
        <v>43270</v>
      </c>
      <c r="C167" s="42" t="s">
        <v>322</v>
      </c>
      <c r="D167" s="45" t="s">
        <v>424</v>
      </c>
      <c r="E167" s="43"/>
      <c r="F167" s="49">
        <v>70000</v>
      </c>
    </row>
    <row r="168" spans="1:6" customFormat="1" x14ac:dyDescent="0.25">
      <c r="A168" s="40">
        <v>1132</v>
      </c>
      <c r="B168" s="41">
        <v>43270</v>
      </c>
      <c r="C168" s="42" t="s">
        <v>233</v>
      </c>
      <c r="D168" s="45" t="s">
        <v>425</v>
      </c>
      <c r="E168" s="43"/>
      <c r="F168" s="49">
        <v>6000</v>
      </c>
    </row>
    <row r="169" spans="1:6" customFormat="1" x14ac:dyDescent="0.25">
      <c r="A169" s="40">
        <v>1133</v>
      </c>
      <c r="B169" s="41">
        <v>43270</v>
      </c>
      <c r="C169" s="42" t="s">
        <v>241</v>
      </c>
      <c r="D169" s="45" t="s">
        <v>426</v>
      </c>
      <c r="E169" s="43"/>
      <c r="F169" s="49">
        <v>290000</v>
      </c>
    </row>
    <row r="170" spans="1:6" customFormat="1" x14ac:dyDescent="0.25">
      <c r="A170" s="40">
        <v>1134</v>
      </c>
      <c r="B170" s="41">
        <v>43270</v>
      </c>
      <c r="C170" s="42" t="s">
        <v>241</v>
      </c>
      <c r="D170" s="45" t="s">
        <v>427</v>
      </c>
      <c r="E170" s="43"/>
      <c r="F170" s="49">
        <v>214000</v>
      </c>
    </row>
    <row r="171" spans="1:6" x14ac:dyDescent="0.25">
      <c r="A171" s="40">
        <v>1135</v>
      </c>
      <c r="B171" s="41">
        <v>43270</v>
      </c>
      <c r="C171" s="42" t="s">
        <v>229</v>
      </c>
      <c r="D171" s="45" t="s">
        <v>428</v>
      </c>
      <c r="E171" s="43"/>
      <c r="F171" s="49">
        <v>12000</v>
      </c>
    </row>
    <row r="172" spans="1:6" x14ac:dyDescent="0.25">
      <c r="A172" s="40">
        <v>1136</v>
      </c>
      <c r="B172" s="41">
        <v>43271</v>
      </c>
      <c r="C172" s="42" t="s">
        <v>229</v>
      </c>
      <c r="D172" s="45" t="s">
        <v>429</v>
      </c>
      <c r="E172" s="43"/>
      <c r="F172" s="49">
        <v>35000</v>
      </c>
    </row>
    <row r="173" spans="1:6" customFormat="1" x14ac:dyDescent="0.25">
      <c r="A173" s="40">
        <v>1137</v>
      </c>
      <c r="B173" s="41">
        <v>43271</v>
      </c>
      <c r="C173" s="42" t="s">
        <v>235</v>
      </c>
      <c r="D173" s="45" t="s">
        <v>430</v>
      </c>
      <c r="E173" s="43"/>
      <c r="F173" s="49">
        <v>42000</v>
      </c>
    </row>
    <row r="174" spans="1:6" customFormat="1" x14ac:dyDescent="0.25">
      <c r="A174" s="40">
        <v>1138</v>
      </c>
      <c r="B174" s="41">
        <v>43271</v>
      </c>
      <c r="C174" s="42" t="s">
        <v>235</v>
      </c>
      <c r="D174" s="45" t="s">
        <v>236</v>
      </c>
      <c r="E174" s="43"/>
      <c r="F174" s="49">
        <v>85000</v>
      </c>
    </row>
    <row r="175" spans="1:6" customFormat="1" x14ac:dyDescent="0.25">
      <c r="A175" s="40">
        <v>1139</v>
      </c>
      <c r="B175" s="41">
        <v>43271</v>
      </c>
      <c r="C175" s="42" t="s">
        <v>239</v>
      </c>
      <c r="D175" s="45" t="s">
        <v>431</v>
      </c>
      <c r="E175" s="43"/>
      <c r="F175" s="49">
        <v>21500</v>
      </c>
    </row>
    <row r="176" spans="1:6" customFormat="1" x14ac:dyDescent="0.25">
      <c r="A176" s="40">
        <v>1140</v>
      </c>
      <c r="B176" s="41">
        <v>43271</v>
      </c>
      <c r="C176" s="42" t="s">
        <v>239</v>
      </c>
      <c r="D176" s="45" t="s">
        <v>434</v>
      </c>
      <c r="E176" s="43"/>
      <c r="F176" s="49">
        <v>10000</v>
      </c>
    </row>
    <row r="177" spans="1:6" customFormat="1" x14ac:dyDescent="0.25">
      <c r="A177" s="40">
        <v>1141</v>
      </c>
      <c r="B177" s="41">
        <v>43271</v>
      </c>
      <c r="C177" s="42" t="s">
        <v>237</v>
      </c>
      <c r="D177" s="45" t="s">
        <v>432</v>
      </c>
      <c r="E177" s="43"/>
      <c r="F177" s="49">
        <v>24000</v>
      </c>
    </row>
    <row r="178" spans="1:6" customFormat="1" x14ac:dyDescent="0.25">
      <c r="A178" s="40">
        <v>1142</v>
      </c>
      <c r="B178" s="41">
        <v>43271</v>
      </c>
      <c r="C178" s="42" t="s">
        <v>227</v>
      </c>
      <c r="D178" s="45" t="s">
        <v>433</v>
      </c>
      <c r="E178" s="43"/>
      <c r="F178" s="49">
        <v>24000</v>
      </c>
    </row>
    <row r="179" spans="1:6" customFormat="1" x14ac:dyDescent="0.25">
      <c r="A179" s="40">
        <v>1143</v>
      </c>
      <c r="B179" s="41">
        <v>43271</v>
      </c>
      <c r="C179" s="42" t="s">
        <v>233</v>
      </c>
      <c r="D179" s="45" t="s">
        <v>435</v>
      </c>
      <c r="E179" s="43"/>
      <c r="F179" s="49">
        <v>40000</v>
      </c>
    </row>
    <row r="180" spans="1:6" customFormat="1" x14ac:dyDescent="0.25">
      <c r="A180" s="40">
        <v>1144</v>
      </c>
      <c r="B180" s="41">
        <v>43271</v>
      </c>
      <c r="C180" s="42" t="s">
        <v>233</v>
      </c>
      <c r="D180" s="45" t="s">
        <v>367</v>
      </c>
      <c r="E180" s="43"/>
      <c r="F180" s="49">
        <v>15500</v>
      </c>
    </row>
    <row r="181" spans="1:6" customFormat="1" x14ac:dyDescent="0.25">
      <c r="A181" s="40">
        <v>1145</v>
      </c>
      <c r="B181" s="41">
        <v>43271</v>
      </c>
      <c r="C181" s="42" t="s">
        <v>290</v>
      </c>
      <c r="D181" s="40" t="s">
        <v>368</v>
      </c>
      <c r="E181" s="43"/>
      <c r="F181" s="43">
        <v>70000</v>
      </c>
    </row>
    <row r="182" spans="1:6" customFormat="1" x14ac:dyDescent="0.25">
      <c r="A182" s="40">
        <v>1146</v>
      </c>
      <c r="B182" s="41">
        <v>43271</v>
      </c>
      <c r="C182" s="42" t="s">
        <v>290</v>
      </c>
      <c r="D182" s="40" t="s">
        <v>369</v>
      </c>
      <c r="E182" s="43"/>
      <c r="F182" s="49">
        <v>300000</v>
      </c>
    </row>
    <row r="183" spans="1:6" x14ac:dyDescent="0.25">
      <c r="A183" s="40">
        <v>1147</v>
      </c>
      <c r="B183" s="41">
        <v>43271</v>
      </c>
      <c r="C183" s="42" t="s">
        <v>229</v>
      </c>
      <c r="D183" s="48" t="s">
        <v>444</v>
      </c>
      <c r="E183" s="43"/>
      <c r="F183" s="65">
        <v>840000</v>
      </c>
    </row>
    <row r="184" spans="1:6" customFormat="1" x14ac:dyDescent="0.25">
      <c r="A184" s="40">
        <v>1148</v>
      </c>
      <c r="B184" s="41">
        <v>43272</v>
      </c>
      <c r="C184" s="42" t="s">
        <v>241</v>
      </c>
      <c r="D184" s="48" t="s">
        <v>357</v>
      </c>
      <c r="E184" s="43"/>
      <c r="F184" s="54">
        <v>160000</v>
      </c>
    </row>
    <row r="185" spans="1:6" customFormat="1" x14ac:dyDescent="0.25">
      <c r="A185" s="40">
        <v>1149</v>
      </c>
      <c r="B185" s="41">
        <v>43272</v>
      </c>
      <c r="C185" s="42" t="s">
        <v>253</v>
      </c>
      <c r="D185" s="48" t="s">
        <v>370</v>
      </c>
      <c r="E185" s="43"/>
      <c r="F185" s="54">
        <v>60000</v>
      </c>
    </row>
    <row r="186" spans="1:6" customFormat="1" x14ac:dyDescent="0.25">
      <c r="A186" s="40">
        <v>1150</v>
      </c>
      <c r="B186" s="41">
        <v>43272</v>
      </c>
      <c r="C186" s="42" t="s">
        <v>227</v>
      </c>
      <c r="D186" s="48" t="s">
        <v>371</v>
      </c>
      <c r="E186" s="43"/>
      <c r="F186" s="54">
        <v>57000</v>
      </c>
    </row>
    <row r="187" spans="1:6" customFormat="1" x14ac:dyDescent="0.25">
      <c r="A187" s="40">
        <v>1151</v>
      </c>
      <c r="B187" s="41">
        <v>43272</v>
      </c>
      <c r="C187" s="42" t="s">
        <v>239</v>
      </c>
      <c r="D187" s="40" t="s">
        <v>372</v>
      </c>
      <c r="E187" s="43"/>
      <c r="F187" s="65">
        <v>18500</v>
      </c>
    </row>
    <row r="188" spans="1:6" customFormat="1" x14ac:dyDescent="0.25">
      <c r="A188" s="40">
        <v>1152</v>
      </c>
      <c r="B188" s="41">
        <v>43272</v>
      </c>
      <c r="C188" s="42" t="s">
        <v>237</v>
      </c>
      <c r="D188" s="48" t="s">
        <v>373</v>
      </c>
      <c r="E188" s="43"/>
      <c r="F188" s="54">
        <v>29000</v>
      </c>
    </row>
    <row r="189" spans="1:6" customFormat="1" x14ac:dyDescent="0.25">
      <c r="A189" s="40">
        <v>1153</v>
      </c>
      <c r="B189" s="41">
        <v>43272</v>
      </c>
      <c r="C189" s="42" t="s">
        <v>322</v>
      </c>
      <c r="D189" s="48" t="s">
        <v>374</v>
      </c>
      <c r="E189" s="43"/>
      <c r="F189" s="54">
        <v>50000</v>
      </c>
    </row>
    <row r="190" spans="1:6" customFormat="1" x14ac:dyDescent="0.25">
      <c r="A190" s="40">
        <v>1154</v>
      </c>
      <c r="B190" s="41">
        <v>43272</v>
      </c>
      <c r="C190" s="42" t="s">
        <v>290</v>
      </c>
      <c r="D190" s="48" t="s">
        <v>375</v>
      </c>
      <c r="E190" s="43"/>
      <c r="F190" s="54">
        <v>60000</v>
      </c>
    </row>
    <row r="191" spans="1:6" customFormat="1" x14ac:dyDescent="0.25">
      <c r="A191" s="40">
        <v>1155</v>
      </c>
      <c r="B191" s="41">
        <v>43272</v>
      </c>
      <c r="C191" s="42" t="s">
        <v>322</v>
      </c>
      <c r="D191" s="48" t="s">
        <v>376</v>
      </c>
      <c r="E191" s="43"/>
      <c r="F191" s="54">
        <v>60000</v>
      </c>
    </row>
    <row r="192" spans="1:6" customFormat="1" x14ac:dyDescent="0.25">
      <c r="A192" s="40">
        <v>1156</v>
      </c>
      <c r="B192" s="41">
        <v>43272</v>
      </c>
      <c r="C192" s="42" t="s">
        <v>290</v>
      </c>
      <c r="D192" s="40" t="s">
        <v>568</v>
      </c>
      <c r="E192" s="43"/>
      <c r="F192" s="49">
        <v>70000</v>
      </c>
    </row>
    <row r="193" spans="1:6" customFormat="1" x14ac:dyDescent="0.25">
      <c r="A193" s="40">
        <v>1157</v>
      </c>
      <c r="B193" s="41">
        <v>43272</v>
      </c>
      <c r="C193" s="42" t="s">
        <v>290</v>
      </c>
      <c r="D193" s="40" t="s">
        <v>377</v>
      </c>
      <c r="E193" s="43"/>
      <c r="F193" s="49">
        <v>200000</v>
      </c>
    </row>
    <row r="194" spans="1:6" customFormat="1" x14ac:dyDescent="0.25">
      <c r="A194" s="40">
        <v>1158</v>
      </c>
      <c r="B194" s="41">
        <v>43273</v>
      </c>
      <c r="C194" s="42" t="s">
        <v>239</v>
      </c>
      <c r="D194" s="40" t="s">
        <v>378</v>
      </c>
      <c r="E194" s="43"/>
      <c r="F194" s="49">
        <v>30000</v>
      </c>
    </row>
    <row r="195" spans="1:6" customFormat="1" x14ac:dyDescent="0.25">
      <c r="A195" s="40">
        <v>1159</v>
      </c>
      <c r="B195" s="41">
        <v>43273</v>
      </c>
      <c r="C195" s="42" t="s">
        <v>239</v>
      </c>
      <c r="D195" s="40" t="s">
        <v>379</v>
      </c>
      <c r="E195" s="43"/>
      <c r="F195" s="49">
        <v>50000</v>
      </c>
    </row>
    <row r="196" spans="1:6" customFormat="1" x14ac:dyDescent="0.25">
      <c r="A196" s="40">
        <v>1160</v>
      </c>
      <c r="B196" s="41">
        <v>43273</v>
      </c>
      <c r="C196" s="42" t="s">
        <v>237</v>
      </c>
      <c r="D196" s="40" t="s">
        <v>380</v>
      </c>
      <c r="E196" s="43"/>
      <c r="F196" s="49">
        <v>45500</v>
      </c>
    </row>
    <row r="197" spans="1:6" customFormat="1" x14ac:dyDescent="0.25">
      <c r="A197" s="40">
        <v>1161</v>
      </c>
      <c r="B197" s="41">
        <v>43273</v>
      </c>
      <c r="C197" s="42" t="s">
        <v>237</v>
      </c>
      <c r="D197" s="40" t="s">
        <v>381</v>
      </c>
      <c r="E197" s="43"/>
      <c r="F197" s="49">
        <v>50000</v>
      </c>
    </row>
    <row r="198" spans="1:6" customFormat="1" x14ac:dyDescent="0.25">
      <c r="A198" s="40">
        <v>1162</v>
      </c>
      <c r="B198" s="41">
        <v>43273</v>
      </c>
      <c r="C198" s="42" t="s">
        <v>382</v>
      </c>
      <c r="D198" s="40" t="s">
        <v>509</v>
      </c>
      <c r="E198" s="43"/>
      <c r="F198" s="49">
        <v>80000</v>
      </c>
    </row>
    <row r="199" spans="1:6" customFormat="1" x14ac:dyDescent="0.25">
      <c r="A199" s="40">
        <v>1163</v>
      </c>
      <c r="B199" s="41">
        <v>43273</v>
      </c>
      <c r="C199" s="42" t="s">
        <v>233</v>
      </c>
      <c r="D199" s="40" t="s">
        <v>383</v>
      </c>
      <c r="E199" s="43"/>
      <c r="F199" s="49">
        <v>50000</v>
      </c>
    </row>
    <row r="200" spans="1:6" customFormat="1" x14ac:dyDescent="0.25">
      <c r="A200" s="40">
        <v>1164</v>
      </c>
      <c r="B200" s="41">
        <v>43276</v>
      </c>
      <c r="C200" s="42" t="s">
        <v>233</v>
      </c>
      <c r="D200" s="48" t="s">
        <v>384</v>
      </c>
      <c r="E200" s="43"/>
      <c r="F200" s="49">
        <v>45000</v>
      </c>
    </row>
    <row r="201" spans="1:6" customFormat="1" x14ac:dyDescent="0.25">
      <c r="A201" s="40">
        <v>1165</v>
      </c>
      <c r="B201" s="41">
        <v>43276</v>
      </c>
      <c r="C201" s="42" t="s">
        <v>253</v>
      </c>
      <c r="D201" s="48" t="s">
        <v>385</v>
      </c>
      <c r="E201" s="43"/>
      <c r="F201" s="49">
        <v>30000</v>
      </c>
    </row>
    <row r="202" spans="1:6" customFormat="1" x14ac:dyDescent="0.25">
      <c r="A202" s="40">
        <v>1166</v>
      </c>
      <c r="B202" s="41">
        <v>43276</v>
      </c>
      <c r="C202" s="56" t="s">
        <v>290</v>
      </c>
      <c r="D202" s="40" t="s">
        <v>337</v>
      </c>
      <c r="E202" s="43"/>
      <c r="F202" s="49">
        <v>50000</v>
      </c>
    </row>
    <row r="203" spans="1:6" x14ac:dyDescent="0.25">
      <c r="A203" s="40">
        <v>1167</v>
      </c>
      <c r="B203" s="41">
        <v>43276</v>
      </c>
      <c r="C203" s="42" t="s">
        <v>229</v>
      </c>
      <c r="D203" s="48" t="s">
        <v>258</v>
      </c>
      <c r="E203" s="49"/>
      <c r="F203" s="49">
        <v>150000</v>
      </c>
    </row>
    <row r="204" spans="1:6" customFormat="1" x14ac:dyDescent="0.25">
      <c r="A204" s="40">
        <v>1168</v>
      </c>
      <c r="B204" s="41">
        <v>43276</v>
      </c>
      <c r="C204" s="42" t="s">
        <v>239</v>
      </c>
      <c r="D204" s="48" t="s">
        <v>386</v>
      </c>
      <c r="E204" s="49"/>
      <c r="F204" s="49">
        <v>45000</v>
      </c>
    </row>
    <row r="205" spans="1:6" customFormat="1" x14ac:dyDescent="0.25">
      <c r="A205" s="40">
        <v>1169</v>
      </c>
      <c r="B205" s="41">
        <v>43276</v>
      </c>
      <c r="C205" s="42" t="s">
        <v>227</v>
      </c>
      <c r="D205" s="48" t="s">
        <v>387</v>
      </c>
      <c r="E205" s="49"/>
      <c r="F205" s="49">
        <v>51000</v>
      </c>
    </row>
    <row r="206" spans="1:6" x14ac:dyDescent="0.25">
      <c r="A206" s="40">
        <v>1170</v>
      </c>
      <c r="B206" s="41">
        <v>43276</v>
      </c>
      <c r="C206" s="42" t="s">
        <v>229</v>
      </c>
      <c r="D206" s="48" t="s">
        <v>388</v>
      </c>
      <c r="E206" s="43"/>
      <c r="F206" s="43">
        <v>1750000</v>
      </c>
    </row>
    <row r="207" spans="1:6" customFormat="1" x14ac:dyDescent="0.25">
      <c r="A207" s="40">
        <v>1171</v>
      </c>
      <c r="B207" s="41">
        <v>43276</v>
      </c>
      <c r="C207" s="56" t="s">
        <v>237</v>
      </c>
      <c r="D207" s="40" t="s">
        <v>389</v>
      </c>
      <c r="E207" s="43"/>
      <c r="F207" s="49">
        <v>69000</v>
      </c>
    </row>
    <row r="208" spans="1:6" customFormat="1" x14ac:dyDescent="0.25">
      <c r="A208" s="40">
        <v>1172</v>
      </c>
      <c r="B208" s="41">
        <v>43276</v>
      </c>
      <c r="C208" s="56" t="s">
        <v>290</v>
      </c>
      <c r="D208" s="40" t="s">
        <v>566</v>
      </c>
      <c r="E208" s="43"/>
      <c r="F208" s="49">
        <v>50000</v>
      </c>
    </row>
    <row r="209" spans="1:6" customFormat="1" x14ac:dyDescent="0.25">
      <c r="A209" s="40">
        <v>1173</v>
      </c>
      <c r="B209" s="41">
        <v>43276</v>
      </c>
      <c r="C209" s="42" t="s">
        <v>390</v>
      </c>
      <c r="D209" s="40" t="s">
        <v>773</v>
      </c>
      <c r="E209" s="43"/>
      <c r="F209" s="49">
        <v>12000</v>
      </c>
    </row>
    <row r="210" spans="1:6" customFormat="1" x14ac:dyDescent="0.25">
      <c r="A210" s="40">
        <v>1174</v>
      </c>
      <c r="B210" s="41">
        <v>43276</v>
      </c>
      <c r="C210" s="42" t="s">
        <v>322</v>
      </c>
      <c r="D210" s="45" t="s">
        <v>391</v>
      </c>
      <c r="E210" s="43"/>
      <c r="F210" s="43">
        <v>50000</v>
      </c>
    </row>
    <row r="211" spans="1:6" customFormat="1" x14ac:dyDescent="0.25">
      <c r="A211" s="40">
        <v>1175</v>
      </c>
      <c r="B211" s="41">
        <v>43276</v>
      </c>
      <c r="C211" s="47" t="s">
        <v>227</v>
      </c>
      <c r="D211" s="47" t="s">
        <v>392</v>
      </c>
      <c r="E211" s="72"/>
      <c r="F211" s="66">
        <v>22000</v>
      </c>
    </row>
    <row r="212" spans="1:6" customFormat="1" x14ac:dyDescent="0.25">
      <c r="A212" s="40">
        <v>1176</v>
      </c>
      <c r="B212" s="41">
        <v>43276</v>
      </c>
      <c r="C212" s="42" t="s">
        <v>237</v>
      </c>
      <c r="D212" s="48" t="s">
        <v>393</v>
      </c>
      <c r="E212" s="43"/>
      <c r="F212" s="54">
        <v>27000</v>
      </c>
    </row>
    <row r="213" spans="1:6" customFormat="1" x14ac:dyDescent="0.25">
      <c r="A213" s="40">
        <v>1177</v>
      </c>
      <c r="B213" s="41">
        <v>43276</v>
      </c>
      <c r="C213" s="47" t="s">
        <v>239</v>
      </c>
      <c r="D213" s="47" t="s">
        <v>394</v>
      </c>
      <c r="E213" s="72"/>
      <c r="F213" s="66">
        <v>17000</v>
      </c>
    </row>
    <row r="214" spans="1:6" customFormat="1" x14ac:dyDescent="0.25">
      <c r="A214" s="40">
        <v>1178</v>
      </c>
      <c r="B214" s="41">
        <v>43276</v>
      </c>
      <c r="C214" s="42" t="s">
        <v>239</v>
      </c>
      <c r="D214" s="40" t="s">
        <v>379</v>
      </c>
      <c r="E214" s="43"/>
      <c r="F214" s="49">
        <v>30000</v>
      </c>
    </row>
    <row r="215" spans="1:6" customFormat="1" x14ac:dyDescent="0.25">
      <c r="A215" s="40">
        <v>1179</v>
      </c>
      <c r="B215" s="41">
        <v>43276</v>
      </c>
      <c r="C215" s="42" t="s">
        <v>241</v>
      </c>
      <c r="D215" s="40" t="s">
        <v>357</v>
      </c>
      <c r="E215" s="43"/>
      <c r="F215" s="49">
        <v>160000</v>
      </c>
    </row>
    <row r="216" spans="1:6" x14ac:dyDescent="0.25">
      <c r="A216" s="40">
        <v>1180</v>
      </c>
      <c r="B216" s="41">
        <v>43277</v>
      </c>
      <c r="C216" s="42" t="s">
        <v>229</v>
      </c>
      <c r="D216" s="40" t="s">
        <v>436</v>
      </c>
      <c r="E216" s="43">
        <v>3000000</v>
      </c>
      <c r="F216" s="49"/>
    </row>
    <row r="217" spans="1:6" customFormat="1" x14ac:dyDescent="0.25">
      <c r="A217" s="40">
        <v>1181</v>
      </c>
      <c r="B217" s="41">
        <v>43277</v>
      </c>
      <c r="C217" s="42" t="s">
        <v>233</v>
      </c>
      <c r="D217" s="40" t="s">
        <v>395</v>
      </c>
      <c r="E217" s="43"/>
      <c r="F217" s="43">
        <v>15000</v>
      </c>
    </row>
    <row r="218" spans="1:6" customFormat="1" x14ac:dyDescent="0.25">
      <c r="A218" s="40">
        <v>1182</v>
      </c>
      <c r="B218" s="41">
        <v>43277</v>
      </c>
      <c r="C218" s="42" t="s">
        <v>233</v>
      </c>
      <c r="D218" s="45" t="s">
        <v>396</v>
      </c>
      <c r="E218" s="43"/>
      <c r="F218" s="43">
        <v>15000</v>
      </c>
    </row>
    <row r="219" spans="1:6" customFormat="1" x14ac:dyDescent="0.25">
      <c r="A219" s="40">
        <v>1183</v>
      </c>
      <c r="B219" s="41">
        <v>43277</v>
      </c>
      <c r="C219" s="42" t="s">
        <v>239</v>
      </c>
      <c r="D219" s="45" t="s">
        <v>397</v>
      </c>
      <c r="E219" s="43"/>
      <c r="F219" s="43">
        <v>20000</v>
      </c>
    </row>
    <row r="220" spans="1:6" customFormat="1" x14ac:dyDescent="0.25">
      <c r="A220" s="40">
        <v>1184</v>
      </c>
      <c r="B220" s="41">
        <v>43277</v>
      </c>
      <c r="C220" s="42" t="s">
        <v>227</v>
      </c>
      <c r="D220" s="45" t="s">
        <v>398</v>
      </c>
      <c r="E220" s="43"/>
      <c r="F220" s="43">
        <v>22000</v>
      </c>
    </row>
    <row r="221" spans="1:6" customFormat="1" x14ac:dyDescent="0.25">
      <c r="A221" s="40">
        <v>1185</v>
      </c>
      <c r="B221" s="41">
        <v>43277</v>
      </c>
      <c r="C221" s="42" t="s">
        <v>237</v>
      </c>
      <c r="D221" s="45" t="s">
        <v>399</v>
      </c>
      <c r="E221" s="43"/>
      <c r="F221" s="43">
        <v>13000</v>
      </c>
    </row>
    <row r="222" spans="1:6" customFormat="1" x14ac:dyDescent="0.25">
      <c r="A222" s="40">
        <v>1186</v>
      </c>
      <c r="B222" s="41">
        <v>43277</v>
      </c>
      <c r="C222" s="42" t="s">
        <v>227</v>
      </c>
      <c r="D222" s="45" t="s">
        <v>400</v>
      </c>
      <c r="E222" s="43"/>
      <c r="F222" s="43">
        <v>10000</v>
      </c>
    </row>
    <row r="223" spans="1:6" customFormat="1" x14ac:dyDescent="0.25">
      <c r="A223" s="40">
        <v>1187</v>
      </c>
      <c r="B223" s="41">
        <v>43277</v>
      </c>
      <c r="C223" s="42" t="s">
        <v>253</v>
      </c>
      <c r="D223" s="45" t="s">
        <v>401</v>
      </c>
      <c r="E223" s="43"/>
      <c r="F223" s="43">
        <v>18000</v>
      </c>
    </row>
    <row r="224" spans="1:6" customFormat="1" x14ac:dyDescent="0.25">
      <c r="A224" s="40">
        <v>1188</v>
      </c>
      <c r="B224" s="41">
        <v>43277</v>
      </c>
      <c r="C224" s="42" t="s">
        <v>290</v>
      </c>
      <c r="D224" s="45" t="s">
        <v>402</v>
      </c>
      <c r="E224" s="43"/>
      <c r="F224" s="43">
        <v>210000</v>
      </c>
    </row>
    <row r="225" spans="1:6" customFormat="1" x14ac:dyDescent="0.25">
      <c r="A225" s="40">
        <v>1189</v>
      </c>
      <c r="B225" s="41">
        <v>43278</v>
      </c>
      <c r="C225" s="42" t="s">
        <v>237</v>
      </c>
      <c r="D225" s="45" t="s">
        <v>403</v>
      </c>
      <c r="E225" s="43"/>
      <c r="F225" s="43">
        <v>24000</v>
      </c>
    </row>
    <row r="226" spans="1:6" customFormat="1" x14ac:dyDescent="0.25">
      <c r="A226" s="40">
        <v>1190</v>
      </c>
      <c r="B226" s="41">
        <v>43278</v>
      </c>
      <c r="C226" s="42" t="s">
        <v>227</v>
      </c>
      <c r="D226" s="45" t="s">
        <v>404</v>
      </c>
      <c r="E226" s="43"/>
      <c r="F226" s="43">
        <v>47000</v>
      </c>
    </row>
    <row r="227" spans="1:6" customFormat="1" x14ac:dyDescent="0.25">
      <c r="A227" s="40">
        <v>1191</v>
      </c>
      <c r="B227" s="41">
        <v>43278</v>
      </c>
      <c r="C227" s="42" t="s">
        <v>239</v>
      </c>
      <c r="D227" s="45" t="s">
        <v>405</v>
      </c>
      <c r="E227" s="43"/>
      <c r="F227" s="43">
        <v>20000</v>
      </c>
    </row>
    <row r="228" spans="1:6" customFormat="1" x14ac:dyDescent="0.25">
      <c r="A228" s="40">
        <v>1192</v>
      </c>
      <c r="B228" s="41">
        <v>43278</v>
      </c>
      <c r="C228" s="42" t="s">
        <v>237</v>
      </c>
      <c r="D228" s="45" t="s">
        <v>367</v>
      </c>
      <c r="E228" s="43"/>
      <c r="F228" s="43">
        <v>10000</v>
      </c>
    </row>
    <row r="229" spans="1:6" x14ac:dyDescent="0.25">
      <c r="A229" s="40">
        <v>1193</v>
      </c>
      <c r="B229" s="41">
        <v>43278</v>
      </c>
      <c r="C229" s="42" t="s">
        <v>229</v>
      </c>
      <c r="D229" s="45" t="s">
        <v>437</v>
      </c>
      <c r="E229" s="43"/>
      <c r="F229" s="43">
        <v>500000</v>
      </c>
    </row>
    <row r="230" spans="1:6" x14ac:dyDescent="0.25">
      <c r="A230" s="40">
        <v>1194</v>
      </c>
      <c r="B230" s="41">
        <v>43278</v>
      </c>
      <c r="C230" s="42" t="s">
        <v>229</v>
      </c>
      <c r="D230" s="45" t="s">
        <v>406</v>
      </c>
      <c r="E230" s="43"/>
      <c r="F230" s="43">
        <v>210000</v>
      </c>
    </row>
    <row r="231" spans="1:6" x14ac:dyDescent="0.25">
      <c r="A231" s="40">
        <v>1195</v>
      </c>
      <c r="B231" s="41">
        <v>43278</v>
      </c>
      <c r="C231" s="42" t="s">
        <v>229</v>
      </c>
      <c r="D231" s="45" t="s">
        <v>407</v>
      </c>
      <c r="E231" s="43"/>
      <c r="F231" s="43">
        <v>126000</v>
      </c>
    </row>
    <row r="232" spans="1:6" x14ac:dyDescent="0.25">
      <c r="A232" s="40">
        <v>1196</v>
      </c>
      <c r="B232" s="41">
        <v>43278</v>
      </c>
      <c r="C232" s="42" t="s">
        <v>229</v>
      </c>
      <c r="D232" s="45" t="s">
        <v>408</v>
      </c>
      <c r="E232" s="43"/>
      <c r="F232" s="43">
        <v>30000</v>
      </c>
    </row>
    <row r="233" spans="1:6" customFormat="1" x14ac:dyDescent="0.25">
      <c r="A233" s="40">
        <v>1197</v>
      </c>
      <c r="B233" s="41">
        <v>43278</v>
      </c>
      <c r="C233" s="42" t="s">
        <v>233</v>
      </c>
      <c r="D233" s="45" t="s">
        <v>366</v>
      </c>
      <c r="E233" s="43"/>
      <c r="F233" s="43">
        <v>10000</v>
      </c>
    </row>
    <row r="234" spans="1:6" customFormat="1" x14ac:dyDescent="0.25">
      <c r="A234" s="40">
        <v>1198</v>
      </c>
      <c r="B234" s="41">
        <v>43278</v>
      </c>
      <c r="C234" s="42" t="s">
        <v>241</v>
      </c>
      <c r="D234" s="45" t="s">
        <v>357</v>
      </c>
      <c r="E234" s="43"/>
      <c r="F234" s="43">
        <v>160000</v>
      </c>
    </row>
    <row r="235" spans="1:6" x14ac:dyDescent="0.25">
      <c r="A235" s="40">
        <v>1199</v>
      </c>
      <c r="B235" s="41">
        <v>43278</v>
      </c>
      <c r="C235" s="42" t="s">
        <v>229</v>
      </c>
      <c r="D235" s="45" t="s">
        <v>438</v>
      </c>
      <c r="E235" s="43"/>
      <c r="F235" s="43">
        <v>600000</v>
      </c>
    </row>
    <row r="236" spans="1:6" x14ac:dyDescent="0.25">
      <c r="A236" s="40">
        <v>1200</v>
      </c>
      <c r="B236" s="41">
        <v>43278</v>
      </c>
      <c r="C236" s="42" t="s">
        <v>229</v>
      </c>
      <c r="D236" s="45" t="s">
        <v>439</v>
      </c>
      <c r="E236" s="43"/>
      <c r="F236" s="43">
        <v>600000</v>
      </c>
    </row>
    <row r="237" spans="1:6" x14ac:dyDescent="0.25">
      <c r="A237" s="40">
        <v>1201</v>
      </c>
      <c r="B237" s="41">
        <v>43278</v>
      </c>
      <c r="C237" s="42" t="s">
        <v>229</v>
      </c>
      <c r="D237" s="45" t="s">
        <v>440</v>
      </c>
      <c r="E237" s="43"/>
      <c r="F237" s="43">
        <v>600000</v>
      </c>
    </row>
    <row r="238" spans="1:6" x14ac:dyDescent="0.25">
      <c r="A238" s="40">
        <v>1202</v>
      </c>
      <c r="B238" s="41">
        <v>43278</v>
      </c>
      <c r="C238" s="42" t="s">
        <v>229</v>
      </c>
      <c r="D238" s="45" t="s">
        <v>441</v>
      </c>
      <c r="E238" s="43"/>
      <c r="F238" s="43">
        <v>600000</v>
      </c>
    </row>
    <row r="239" spans="1:6" customFormat="1" x14ac:dyDescent="0.25">
      <c r="A239" s="40">
        <v>1203</v>
      </c>
      <c r="B239" s="41">
        <v>43279</v>
      </c>
      <c r="C239" s="42" t="s">
        <v>239</v>
      </c>
      <c r="D239" s="45" t="s">
        <v>409</v>
      </c>
      <c r="E239" s="43"/>
      <c r="F239" s="43">
        <v>24000</v>
      </c>
    </row>
    <row r="240" spans="1:6" customFormat="1" x14ac:dyDescent="0.25">
      <c r="A240" s="40">
        <v>1204</v>
      </c>
      <c r="B240" s="41">
        <v>43279</v>
      </c>
      <c r="C240" s="42" t="s">
        <v>239</v>
      </c>
      <c r="D240" s="45" t="s">
        <v>410</v>
      </c>
      <c r="E240" s="43"/>
      <c r="F240" s="43">
        <v>30000</v>
      </c>
    </row>
    <row r="241" spans="1:7" customFormat="1" x14ac:dyDescent="0.25">
      <c r="A241" s="40">
        <v>1205</v>
      </c>
      <c r="B241" s="41">
        <v>43279</v>
      </c>
      <c r="C241" s="42" t="s">
        <v>227</v>
      </c>
      <c r="D241" s="45" t="s">
        <v>411</v>
      </c>
      <c r="E241" s="43"/>
      <c r="F241" s="43">
        <v>13000</v>
      </c>
    </row>
    <row r="242" spans="1:7" customFormat="1" x14ac:dyDescent="0.25">
      <c r="A242" s="40">
        <v>1206</v>
      </c>
      <c r="B242" s="41">
        <v>43279</v>
      </c>
      <c r="C242" s="42" t="s">
        <v>227</v>
      </c>
      <c r="D242" s="45" t="s">
        <v>367</v>
      </c>
      <c r="E242" s="43"/>
      <c r="F242" s="43">
        <v>10000</v>
      </c>
    </row>
    <row r="243" spans="1:7" customFormat="1" x14ac:dyDescent="0.25">
      <c r="A243" s="40">
        <v>1207</v>
      </c>
      <c r="B243" s="41">
        <v>43279</v>
      </c>
      <c r="C243" s="42" t="s">
        <v>290</v>
      </c>
      <c r="D243" s="45" t="s">
        <v>564</v>
      </c>
      <c r="E243" s="43"/>
      <c r="F243" s="43">
        <v>60000</v>
      </c>
    </row>
    <row r="244" spans="1:7" x14ac:dyDescent="0.25">
      <c r="A244" s="40">
        <v>1208</v>
      </c>
      <c r="B244" s="41">
        <v>43280</v>
      </c>
      <c r="C244" s="42" t="s">
        <v>229</v>
      </c>
      <c r="D244" s="45" t="s">
        <v>412</v>
      </c>
      <c r="E244" s="43"/>
      <c r="F244" s="43">
        <v>70000</v>
      </c>
    </row>
    <row r="245" spans="1:7" customFormat="1" x14ac:dyDescent="0.25">
      <c r="A245" s="40">
        <v>1209</v>
      </c>
      <c r="B245" s="41">
        <v>43280</v>
      </c>
      <c r="C245" s="42" t="s">
        <v>241</v>
      </c>
      <c r="D245" s="45" t="s">
        <v>413</v>
      </c>
      <c r="E245" s="43"/>
      <c r="F245" s="43">
        <v>70000</v>
      </c>
    </row>
    <row r="246" spans="1:7" customFormat="1" x14ac:dyDescent="0.25">
      <c r="A246" s="40">
        <v>1210</v>
      </c>
      <c r="B246" s="41">
        <v>43280</v>
      </c>
      <c r="C246" s="42" t="s">
        <v>233</v>
      </c>
      <c r="D246" s="45" t="s">
        <v>274</v>
      </c>
      <c r="E246" s="43"/>
      <c r="F246" s="43">
        <v>5000</v>
      </c>
    </row>
    <row r="247" spans="1:7" customFormat="1" x14ac:dyDescent="0.25">
      <c r="A247" s="40">
        <v>1211</v>
      </c>
      <c r="B247" s="41">
        <v>43280</v>
      </c>
      <c r="C247" s="42" t="s">
        <v>233</v>
      </c>
      <c r="D247" s="45" t="s">
        <v>343</v>
      </c>
      <c r="E247" s="43"/>
      <c r="F247" s="43">
        <v>160000</v>
      </c>
    </row>
    <row r="248" spans="1:7" x14ac:dyDescent="0.25">
      <c r="A248" s="40">
        <v>1212</v>
      </c>
      <c r="B248" s="41">
        <v>43280</v>
      </c>
      <c r="C248" s="42" t="s">
        <v>229</v>
      </c>
      <c r="D248" s="45" t="s">
        <v>414</v>
      </c>
      <c r="E248" s="43"/>
      <c r="F248" s="43">
        <v>70000</v>
      </c>
    </row>
    <row r="249" spans="1:7" x14ac:dyDescent="0.25">
      <c r="A249" s="40">
        <v>1213</v>
      </c>
      <c r="B249" s="41">
        <v>43281</v>
      </c>
      <c r="C249" s="42" t="s">
        <v>229</v>
      </c>
      <c r="D249" s="45" t="s">
        <v>442</v>
      </c>
      <c r="E249" s="43"/>
      <c r="F249" s="43">
        <v>30000</v>
      </c>
    </row>
    <row r="250" spans="1:7" x14ac:dyDescent="0.25">
      <c r="A250" s="40">
        <v>1214</v>
      </c>
      <c r="B250" s="41">
        <v>43281</v>
      </c>
      <c r="C250" s="42" t="s">
        <v>229</v>
      </c>
      <c r="D250" s="45" t="s">
        <v>699</v>
      </c>
      <c r="E250" s="43"/>
      <c r="F250" s="43">
        <v>130000</v>
      </c>
    </row>
    <row r="251" spans="1:7" customFormat="1" ht="15.75" x14ac:dyDescent="0.25">
      <c r="A251" s="44"/>
      <c r="B251" s="57"/>
      <c r="C251" s="58"/>
      <c r="D251" s="59" t="s">
        <v>6</v>
      </c>
      <c r="E251" s="24">
        <f>SUM(E7:E250)</f>
        <v>68079242</v>
      </c>
      <c r="F251" s="60">
        <f>SUM(F7:F250)</f>
        <v>51395500</v>
      </c>
      <c r="G251" s="116"/>
    </row>
    <row r="252" spans="1:7" customFormat="1" ht="15.75" x14ac:dyDescent="0.25">
      <c r="B252" s="61"/>
      <c r="C252" s="61"/>
      <c r="D252" s="62" t="s">
        <v>302</v>
      </c>
      <c r="E252" s="26">
        <f>+E251-F251</f>
        <v>16683742</v>
      </c>
      <c r="F252" s="63"/>
    </row>
  </sheetData>
  <autoFilter ref="A5:F252"/>
  <mergeCells count="1">
    <mergeCell ref="A5:A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workbookViewId="0">
      <selection activeCell="B6" sqref="B6"/>
    </sheetView>
  </sheetViews>
  <sheetFormatPr baseColWidth="10" defaultRowHeight="15" x14ac:dyDescent="0.25"/>
  <cols>
    <col min="1" max="1" width="21" customWidth="1"/>
    <col min="2" max="2" width="27.140625" customWidth="1"/>
  </cols>
  <sheetData>
    <row r="3" spans="1:2" x14ac:dyDescent="0.25">
      <c r="A3" s="91" t="s">
        <v>452</v>
      </c>
      <c r="B3" t="s">
        <v>738</v>
      </c>
    </row>
    <row r="4" spans="1:2" x14ac:dyDescent="0.25">
      <c r="A4" s="92" t="s">
        <v>322</v>
      </c>
      <c r="B4" s="90">
        <v>540000</v>
      </c>
    </row>
    <row r="5" spans="1:2" x14ac:dyDescent="0.25">
      <c r="A5" s="92" t="s">
        <v>716</v>
      </c>
      <c r="B5" s="90">
        <v>33579950</v>
      </c>
    </row>
    <row r="6" spans="1:2" x14ac:dyDescent="0.25">
      <c r="A6" s="92" t="s">
        <v>726</v>
      </c>
      <c r="B6" s="90">
        <v>208260</v>
      </c>
    </row>
    <row r="7" spans="1:2" x14ac:dyDescent="0.25">
      <c r="A7" s="92" t="s">
        <v>481</v>
      </c>
      <c r="B7" s="90">
        <v>1200000</v>
      </c>
    </row>
    <row r="8" spans="1:2" x14ac:dyDescent="0.25">
      <c r="A8" s="92" t="s">
        <v>253</v>
      </c>
      <c r="B8" s="90">
        <v>818000</v>
      </c>
    </row>
    <row r="9" spans="1:2" x14ac:dyDescent="0.25">
      <c r="A9" s="92" t="s">
        <v>235</v>
      </c>
      <c r="B9" s="90">
        <v>494000</v>
      </c>
    </row>
    <row r="10" spans="1:2" x14ac:dyDescent="0.25">
      <c r="A10" s="92" t="s">
        <v>237</v>
      </c>
      <c r="B10" s="90">
        <v>2180500</v>
      </c>
    </row>
    <row r="11" spans="1:2" x14ac:dyDescent="0.25">
      <c r="A11" s="92" t="s">
        <v>233</v>
      </c>
      <c r="B11" s="90">
        <v>1761500</v>
      </c>
    </row>
    <row r="12" spans="1:2" x14ac:dyDescent="0.25">
      <c r="A12" s="92" t="s">
        <v>227</v>
      </c>
      <c r="B12" s="90">
        <v>1114000</v>
      </c>
    </row>
    <row r="13" spans="1:2" x14ac:dyDescent="0.25">
      <c r="A13" s="92" t="s">
        <v>239</v>
      </c>
      <c r="B13" s="90">
        <v>2037500</v>
      </c>
    </row>
    <row r="14" spans="1:2" x14ac:dyDescent="0.25">
      <c r="A14" s="92" t="s">
        <v>229</v>
      </c>
      <c r="B14" s="90">
        <v>15538000</v>
      </c>
    </row>
    <row r="15" spans="1:2" x14ac:dyDescent="0.25">
      <c r="A15" s="92" t="s">
        <v>241</v>
      </c>
      <c r="B15" s="90">
        <v>17984000</v>
      </c>
    </row>
    <row r="16" spans="1:2" x14ac:dyDescent="0.25">
      <c r="A16" s="92" t="s">
        <v>259</v>
      </c>
      <c r="B16" s="90">
        <v>6360000</v>
      </c>
    </row>
    <row r="17" spans="1:2" x14ac:dyDescent="0.25">
      <c r="A17" s="92" t="s">
        <v>290</v>
      </c>
      <c r="B17" s="90">
        <v>4247000</v>
      </c>
    </row>
    <row r="18" spans="1:2" x14ac:dyDescent="0.25">
      <c r="A18" s="92" t="s">
        <v>454</v>
      </c>
      <c r="B18" s="90">
        <v>88062710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"/>
  <sheetViews>
    <sheetView workbookViewId="0">
      <selection activeCell="E9" sqref="E9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8" customWidth="1"/>
    <col min="4" max="4" width="9" customWidth="1"/>
    <col min="5" max="5" width="8" customWidth="1"/>
    <col min="6" max="6" width="11.85546875" bestFit="1" customWidth="1"/>
    <col min="7" max="7" width="15.28515625" bestFit="1" customWidth="1"/>
    <col min="8" max="8" width="10" customWidth="1"/>
    <col min="9" max="9" width="8.28515625" bestFit="1" customWidth="1"/>
    <col min="10" max="10" width="10.5703125" bestFit="1" customWidth="1"/>
    <col min="11" max="11" width="12.85546875" bestFit="1" customWidth="1"/>
    <col min="12" max="12" width="9.42578125" bestFit="1" customWidth="1"/>
    <col min="13" max="13" width="9.85546875" bestFit="1" customWidth="1"/>
    <col min="14" max="14" width="17.5703125" bestFit="1" customWidth="1"/>
    <col min="15" max="15" width="13.140625" bestFit="1" customWidth="1"/>
    <col min="16" max="17" width="12.5703125" bestFit="1" customWidth="1"/>
    <col min="18" max="18" width="7" customWidth="1"/>
    <col min="19" max="19" width="12.5703125" bestFit="1" customWidth="1"/>
  </cols>
  <sheetData>
    <row r="3" spans="1:16" x14ac:dyDescent="0.25">
      <c r="A3" s="91" t="s">
        <v>738</v>
      </c>
      <c r="B3" s="91" t="s">
        <v>777</v>
      </c>
    </row>
    <row r="4" spans="1:16" x14ac:dyDescent="0.25">
      <c r="A4" s="91" t="s">
        <v>452</v>
      </c>
      <c r="B4" t="s">
        <v>725</v>
      </c>
      <c r="C4" t="s">
        <v>485</v>
      </c>
      <c r="D4" t="s">
        <v>479</v>
      </c>
      <c r="E4" t="s">
        <v>630</v>
      </c>
      <c r="F4" t="s">
        <v>724</v>
      </c>
      <c r="G4" t="s">
        <v>475</v>
      </c>
      <c r="H4" t="s">
        <v>476</v>
      </c>
      <c r="I4" t="s">
        <v>480</v>
      </c>
      <c r="J4" t="s">
        <v>483</v>
      </c>
      <c r="K4" t="s">
        <v>477</v>
      </c>
      <c r="L4" t="s">
        <v>469</v>
      </c>
      <c r="M4" t="s">
        <v>491</v>
      </c>
      <c r="N4" t="s">
        <v>474</v>
      </c>
      <c r="O4" t="s">
        <v>478</v>
      </c>
      <c r="P4" t="s">
        <v>454</v>
      </c>
    </row>
    <row r="5" spans="1:16" x14ac:dyDescent="0.25">
      <c r="A5" s="92" t="s">
        <v>467</v>
      </c>
      <c r="B5" s="90">
        <v>368210</v>
      </c>
      <c r="C5" s="90">
        <v>7770000</v>
      </c>
      <c r="D5" s="90">
        <v>14713000</v>
      </c>
      <c r="E5" s="90">
        <v>55000</v>
      </c>
      <c r="F5" s="90">
        <v>3500000</v>
      </c>
      <c r="G5" s="90">
        <v>3684000</v>
      </c>
      <c r="H5" s="90">
        <v>34812000</v>
      </c>
      <c r="I5" s="90">
        <v>5011000</v>
      </c>
      <c r="J5" s="90">
        <v>1730500</v>
      </c>
      <c r="K5" s="90">
        <v>37000</v>
      </c>
      <c r="L5" s="90">
        <v>13177000</v>
      </c>
      <c r="M5" s="90">
        <v>70000</v>
      </c>
      <c r="N5" s="90">
        <v>2575000</v>
      </c>
      <c r="O5" s="90">
        <v>560000</v>
      </c>
      <c r="P5" s="90">
        <v>88062710</v>
      </c>
    </row>
    <row r="6" spans="1:16" x14ac:dyDescent="0.25">
      <c r="A6" s="179" t="s">
        <v>471</v>
      </c>
      <c r="B6" s="90"/>
      <c r="C6" s="90">
        <v>700000</v>
      </c>
      <c r="D6" s="90"/>
      <c r="E6" s="90"/>
      <c r="F6" s="90"/>
      <c r="G6" s="90"/>
      <c r="H6" s="90">
        <v>5235000</v>
      </c>
      <c r="I6" s="90"/>
      <c r="J6" s="90">
        <v>130500</v>
      </c>
      <c r="K6" s="90"/>
      <c r="L6" s="90">
        <v>3647000</v>
      </c>
      <c r="M6" s="90"/>
      <c r="N6" s="90">
        <v>2180000</v>
      </c>
      <c r="O6" s="90">
        <v>560000</v>
      </c>
      <c r="P6" s="90">
        <v>12452500</v>
      </c>
    </row>
    <row r="7" spans="1:16" x14ac:dyDescent="0.25">
      <c r="A7" s="179" t="s">
        <v>473</v>
      </c>
      <c r="B7" s="90"/>
      <c r="C7" s="90">
        <v>1050000</v>
      </c>
      <c r="D7" s="90"/>
      <c r="E7" s="90"/>
      <c r="F7" s="90">
        <v>3500000</v>
      </c>
      <c r="G7" s="90"/>
      <c r="H7" s="90">
        <v>8841250</v>
      </c>
      <c r="I7" s="90"/>
      <c r="J7" s="90"/>
      <c r="K7" s="90"/>
      <c r="L7" s="90">
        <v>2448000</v>
      </c>
      <c r="M7" s="90">
        <v>70000</v>
      </c>
      <c r="N7" s="90"/>
      <c r="O7" s="90"/>
      <c r="P7" s="90">
        <v>15909250</v>
      </c>
    </row>
    <row r="8" spans="1:16" x14ac:dyDescent="0.25">
      <c r="A8" s="179" t="s">
        <v>470</v>
      </c>
      <c r="B8" s="90"/>
      <c r="C8" s="90"/>
      <c r="D8" s="90">
        <v>14713000</v>
      </c>
      <c r="E8" s="90"/>
      <c r="F8" s="90"/>
      <c r="G8" s="90"/>
      <c r="H8" s="90">
        <v>13467500</v>
      </c>
      <c r="I8" s="90"/>
      <c r="J8" s="90"/>
      <c r="K8" s="90"/>
      <c r="L8" s="90">
        <v>1780000</v>
      </c>
      <c r="M8" s="90"/>
      <c r="N8" s="90"/>
      <c r="O8" s="90"/>
      <c r="P8" s="90">
        <v>29960500</v>
      </c>
    </row>
    <row r="9" spans="1:16" x14ac:dyDescent="0.25">
      <c r="A9" s="179" t="s">
        <v>486</v>
      </c>
      <c r="B9" s="90"/>
      <c r="C9" s="90">
        <v>3320000</v>
      </c>
      <c r="D9" s="90"/>
      <c r="E9" s="90"/>
      <c r="F9" s="90"/>
      <c r="G9" s="90"/>
      <c r="H9" s="90">
        <v>2613750</v>
      </c>
      <c r="I9" s="90"/>
      <c r="J9" s="90"/>
      <c r="K9" s="90"/>
      <c r="L9" s="90">
        <v>627000</v>
      </c>
      <c r="M9" s="90"/>
      <c r="N9" s="90"/>
      <c r="O9" s="90"/>
      <c r="P9" s="90">
        <v>6560750</v>
      </c>
    </row>
    <row r="10" spans="1:16" x14ac:dyDescent="0.25">
      <c r="A10" s="179" t="s">
        <v>466</v>
      </c>
      <c r="B10" s="90">
        <v>368210</v>
      </c>
      <c r="C10" s="90">
        <v>400000</v>
      </c>
      <c r="D10" s="90"/>
      <c r="E10" s="90"/>
      <c r="F10" s="90"/>
      <c r="G10" s="90">
        <v>3684000</v>
      </c>
      <c r="H10" s="90">
        <v>962500</v>
      </c>
      <c r="I10" s="90">
        <v>5011000</v>
      </c>
      <c r="J10" s="90">
        <v>1600000</v>
      </c>
      <c r="K10" s="90">
        <v>37000</v>
      </c>
      <c r="L10" s="90">
        <v>4405000</v>
      </c>
      <c r="M10" s="90"/>
      <c r="N10" s="90">
        <v>195000</v>
      </c>
      <c r="O10" s="90"/>
      <c r="P10" s="90">
        <v>16662710</v>
      </c>
    </row>
    <row r="11" spans="1:16" x14ac:dyDescent="0.25">
      <c r="A11" s="179" t="s">
        <v>619</v>
      </c>
      <c r="B11" s="90"/>
      <c r="C11" s="90">
        <v>2300000</v>
      </c>
      <c r="D11" s="90"/>
      <c r="E11" s="90">
        <v>55000</v>
      </c>
      <c r="F11" s="90"/>
      <c r="G11" s="90"/>
      <c r="H11" s="90"/>
      <c r="I11" s="90"/>
      <c r="J11" s="90"/>
      <c r="K11" s="90"/>
      <c r="L11" s="90">
        <v>270000</v>
      </c>
      <c r="M11" s="90"/>
      <c r="N11" s="90">
        <v>200000</v>
      </c>
      <c r="O11" s="90"/>
      <c r="P11" s="90">
        <v>2825000</v>
      </c>
    </row>
    <row r="12" spans="1:16" x14ac:dyDescent="0.25">
      <c r="A12" s="179" t="s">
        <v>482</v>
      </c>
      <c r="B12" s="90"/>
      <c r="C12" s="90"/>
      <c r="D12" s="90"/>
      <c r="E12" s="90"/>
      <c r="F12" s="90"/>
      <c r="G12" s="90"/>
      <c r="H12" s="90">
        <v>3692000</v>
      </c>
      <c r="I12" s="90"/>
      <c r="J12" s="90"/>
      <c r="K12" s="90"/>
      <c r="L12" s="90"/>
      <c r="M12" s="90"/>
      <c r="N12" s="90"/>
      <c r="O12" s="90"/>
      <c r="P12" s="90">
        <v>3692000</v>
      </c>
    </row>
    <row r="13" spans="1:16" x14ac:dyDescent="0.25">
      <c r="A13" s="92" t="s">
        <v>454</v>
      </c>
      <c r="B13" s="90">
        <v>368210</v>
      </c>
      <c r="C13" s="90">
        <v>7770000</v>
      </c>
      <c r="D13" s="90">
        <v>14713000</v>
      </c>
      <c r="E13" s="90">
        <v>55000</v>
      </c>
      <c r="F13" s="90">
        <v>3500000</v>
      </c>
      <c r="G13" s="90">
        <v>3684000</v>
      </c>
      <c r="H13" s="90">
        <v>34812000</v>
      </c>
      <c r="I13" s="90">
        <v>5011000</v>
      </c>
      <c r="J13" s="90">
        <v>1730500</v>
      </c>
      <c r="K13" s="90">
        <v>37000</v>
      </c>
      <c r="L13" s="90">
        <v>13177000</v>
      </c>
      <c r="M13" s="90">
        <v>70000</v>
      </c>
      <c r="N13" s="90">
        <v>2575000</v>
      </c>
      <c r="O13" s="90">
        <v>560000</v>
      </c>
      <c r="P13" s="90">
        <v>88062710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0"/>
  <sheetViews>
    <sheetView topLeftCell="A349" workbookViewId="0">
      <selection activeCell="C353" sqref="C353"/>
    </sheetView>
  </sheetViews>
  <sheetFormatPr baseColWidth="10" defaultRowHeight="15" x14ac:dyDescent="0.25"/>
  <cols>
    <col min="1" max="16384" width="11.42578125" style="290"/>
  </cols>
  <sheetData>
    <row r="1" spans="1:12" ht="60" x14ac:dyDescent="0.25">
      <c r="A1" s="115" t="s">
        <v>456</v>
      </c>
      <c r="B1" s="93" t="s">
        <v>457</v>
      </c>
      <c r="C1" s="93" t="s">
        <v>458</v>
      </c>
      <c r="D1" s="93" t="s">
        <v>459</v>
      </c>
      <c r="E1" s="94" t="s">
        <v>460</v>
      </c>
      <c r="F1" s="93" t="s">
        <v>16</v>
      </c>
      <c r="G1" s="93" t="s">
        <v>461</v>
      </c>
      <c r="H1" s="93" t="s">
        <v>462</v>
      </c>
      <c r="I1" s="93" t="s">
        <v>463</v>
      </c>
      <c r="J1" s="95" t="s">
        <v>464</v>
      </c>
      <c r="K1" s="95" t="s">
        <v>465</v>
      </c>
    </row>
    <row r="2" spans="1:12" x14ac:dyDescent="0.25">
      <c r="A2" s="108">
        <v>43252</v>
      </c>
      <c r="B2" s="101" t="s">
        <v>520</v>
      </c>
      <c r="C2" s="101" t="s">
        <v>469</v>
      </c>
      <c r="D2" s="102" t="s">
        <v>471</v>
      </c>
      <c r="E2" s="99">
        <v>120000</v>
      </c>
      <c r="F2" s="102" t="s">
        <v>237</v>
      </c>
      <c r="G2" s="100" t="s">
        <v>467</v>
      </c>
      <c r="H2" s="101" t="s">
        <v>506</v>
      </c>
      <c r="I2" s="98" t="s">
        <v>468</v>
      </c>
      <c r="J2" s="102">
        <f t="shared" ref="J2:J33" si="0">E2/9000</f>
        <v>13.333333333333334</v>
      </c>
      <c r="K2" s="102">
        <v>9000</v>
      </c>
      <c r="L2" s="102"/>
    </row>
    <row r="3" spans="1:12" x14ac:dyDescent="0.25">
      <c r="A3" s="108">
        <v>43252</v>
      </c>
      <c r="B3" s="101" t="s">
        <v>420</v>
      </c>
      <c r="C3" s="101" t="s">
        <v>474</v>
      </c>
      <c r="D3" s="102" t="s">
        <v>471</v>
      </c>
      <c r="E3" s="99">
        <v>80000</v>
      </c>
      <c r="F3" s="102" t="s">
        <v>237</v>
      </c>
      <c r="G3" s="100" t="s">
        <v>467</v>
      </c>
      <c r="H3" s="101" t="s">
        <v>506</v>
      </c>
      <c r="I3" s="98" t="s">
        <v>468</v>
      </c>
      <c r="J3" s="102">
        <f t="shared" si="0"/>
        <v>8.8888888888888893</v>
      </c>
      <c r="K3" s="102">
        <v>9000</v>
      </c>
      <c r="L3" s="102"/>
    </row>
    <row r="4" spans="1:12" x14ac:dyDescent="0.25">
      <c r="A4" s="108">
        <v>43252</v>
      </c>
      <c r="B4" s="101" t="s">
        <v>570</v>
      </c>
      <c r="C4" s="101" t="s">
        <v>478</v>
      </c>
      <c r="D4" s="102" t="s">
        <v>471</v>
      </c>
      <c r="E4" s="99">
        <v>100000</v>
      </c>
      <c r="F4" s="102" t="s">
        <v>237</v>
      </c>
      <c r="G4" s="100" t="s">
        <v>467</v>
      </c>
      <c r="H4" s="101" t="s">
        <v>506</v>
      </c>
      <c r="I4" s="98" t="s">
        <v>468</v>
      </c>
      <c r="J4" s="102">
        <f t="shared" si="0"/>
        <v>11.111111111111111</v>
      </c>
      <c r="K4" s="102">
        <v>9000</v>
      </c>
      <c r="L4" s="102"/>
    </row>
    <row r="5" spans="1:12" x14ac:dyDescent="0.25">
      <c r="A5" s="108">
        <v>43252</v>
      </c>
      <c r="B5" s="101" t="s">
        <v>571</v>
      </c>
      <c r="C5" s="101" t="s">
        <v>474</v>
      </c>
      <c r="D5" s="102" t="s">
        <v>471</v>
      </c>
      <c r="E5" s="99">
        <v>810000</v>
      </c>
      <c r="F5" s="102" t="s">
        <v>237</v>
      </c>
      <c r="G5" s="100" t="s">
        <v>467</v>
      </c>
      <c r="H5" s="101" t="s">
        <v>506</v>
      </c>
      <c r="I5" s="98" t="s">
        <v>468</v>
      </c>
      <c r="J5" s="102">
        <f t="shared" si="0"/>
        <v>90</v>
      </c>
      <c r="K5" s="102">
        <v>9000</v>
      </c>
      <c r="L5" s="102"/>
    </row>
    <row r="6" spans="1:12" x14ac:dyDescent="0.25">
      <c r="A6" s="178">
        <v>43252</v>
      </c>
      <c r="B6" s="102" t="s">
        <v>472</v>
      </c>
      <c r="C6" s="102" t="s">
        <v>469</v>
      </c>
      <c r="D6" s="102" t="s">
        <v>471</v>
      </c>
      <c r="E6" s="71">
        <v>15000</v>
      </c>
      <c r="F6" s="101" t="s">
        <v>233</v>
      </c>
      <c r="G6" s="100" t="s">
        <v>467</v>
      </c>
      <c r="H6" s="101" t="s">
        <v>506</v>
      </c>
      <c r="I6" s="98" t="s">
        <v>468</v>
      </c>
      <c r="J6" s="102">
        <f t="shared" si="0"/>
        <v>1.6666666666666667</v>
      </c>
      <c r="K6" s="102">
        <v>9000</v>
      </c>
      <c r="L6" s="102"/>
    </row>
    <row r="7" spans="1:12" x14ac:dyDescent="0.25">
      <c r="A7" s="108">
        <v>43252</v>
      </c>
      <c r="B7" s="101" t="s">
        <v>228</v>
      </c>
      <c r="C7" s="102" t="s">
        <v>469</v>
      </c>
      <c r="D7" s="102" t="s">
        <v>471</v>
      </c>
      <c r="E7" s="99">
        <v>20000</v>
      </c>
      <c r="F7" s="110" t="s">
        <v>227</v>
      </c>
      <c r="G7" s="100" t="s">
        <v>467</v>
      </c>
      <c r="H7" s="101" t="s">
        <v>21</v>
      </c>
      <c r="I7" s="98" t="s">
        <v>468</v>
      </c>
      <c r="J7" s="102">
        <f t="shared" si="0"/>
        <v>2.2222222222222223</v>
      </c>
      <c r="K7" s="102">
        <v>9000</v>
      </c>
      <c r="L7" s="102"/>
    </row>
    <row r="8" spans="1:12" x14ac:dyDescent="0.25">
      <c r="A8" s="108">
        <v>43252</v>
      </c>
      <c r="B8" s="100" t="s">
        <v>232</v>
      </c>
      <c r="C8" s="102" t="s">
        <v>483</v>
      </c>
      <c r="D8" s="102" t="s">
        <v>471</v>
      </c>
      <c r="E8" s="99">
        <v>10000</v>
      </c>
      <c r="F8" s="110" t="s">
        <v>227</v>
      </c>
      <c r="G8" s="100" t="s">
        <v>467</v>
      </c>
      <c r="H8" s="101" t="s">
        <v>26</v>
      </c>
      <c r="I8" s="98" t="s">
        <v>468</v>
      </c>
      <c r="J8" s="102">
        <f t="shared" si="0"/>
        <v>1.1111111111111112</v>
      </c>
      <c r="K8" s="102">
        <v>9000</v>
      </c>
      <c r="L8" s="102"/>
    </row>
    <row r="9" spans="1:12" x14ac:dyDescent="0.25">
      <c r="A9" s="108">
        <v>43252</v>
      </c>
      <c r="B9" s="101" t="s">
        <v>573</v>
      </c>
      <c r="C9" s="101" t="s">
        <v>469</v>
      </c>
      <c r="D9" s="102" t="s">
        <v>471</v>
      </c>
      <c r="E9" s="99">
        <v>120000</v>
      </c>
      <c r="F9" s="102" t="s">
        <v>239</v>
      </c>
      <c r="G9" s="100" t="s">
        <v>467</v>
      </c>
      <c r="H9" s="101" t="s">
        <v>506</v>
      </c>
      <c r="I9" s="98" t="s">
        <v>468</v>
      </c>
      <c r="J9" s="102">
        <f t="shared" si="0"/>
        <v>13.333333333333334</v>
      </c>
      <c r="K9" s="102">
        <v>9000</v>
      </c>
      <c r="L9" s="102"/>
    </row>
    <row r="10" spans="1:12" x14ac:dyDescent="0.25">
      <c r="A10" s="108">
        <v>43252</v>
      </c>
      <c r="B10" s="101" t="s">
        <v>420</v>
      </c>
      <c r="C10" s="101" t="s">
        <v>474</v>
      </c>
      <c r="D10" s="102" t="s">
        <v>471</v>
      </c>
      <c r="E10" s="99">
        <v>80000</v>
      </c>
      <c r="F10" s="102" t="s">
        <v>239</v>
      </c>
      <c r="G10" s="100" t="s">
        <v>467</v>
      </c>
      <c r="H10" s="101" t="s">
        <v>506</v>
      </c>
      <c r="I10" s="98" t="s">
        <v>468</v>
      </c>
      <c r="J10" s="102">
        <f t="shared" si="0"/>
        <v>8.8888888888888893</v>
      </c>
      <c r="K10" s="102">
        <v>9000</v>
      </c>
      <c r="L10" s="102"/>
    </row>
    <row r="11" spans="1:12" x14ac:dyDescent="0.25">
      <c r="A11" s="108">
        <v>43252</v>
      </c>
      <c r="B11" s="101" t="s">
        <v>570</v>
      </c>
      <c r="C11" s="101" t="s">
        <v>478</v>
      </c>
      <c r="D11" s="102" t="s">
        <v>471</v>
      </c>
      <c r="E11" s="99">
        <v>100000</v>
      </c>
      <c r="F11" s="102" t="s">
        <v>239</v>
      </c>
      <c r="G11" s="100" t="s">
        <v>467</v>
      </c>
      <c r="H11" s="101" t="s">
        <v>506</v>
      </c>
      <c r="I11" s="98" t="s">
        <v>468</v>
      </c>
      <c r="J11" s="102">
        <f t="shared" si="0"/>
        <v>11.111111111111111</v>
      </c>
      <c r="K11" s="102">
        <v>9000</v>
      </c>
      <c r="L11" s="102"/>
    </row>
    <row r="12" spans="1:12" x14ac:dyDescent="0.25">
      <c r="A12" s="108">
        <v>43252</v>
      </c>
      <c r="B12" s="101" t="s">
        <v>571</v>
      </c>
      <c r="C12" s="101" t="s">
        <v>474</v>
      </c>
      <c r="D12" s="102" t="s">
        <v>471</v>
      </c>
      <c r="E12" s="99">
        <v>810000</v>
      </c>
      <c r="F12" s="102" t="s">
        <v>239</v>
      </c>
      <c r="G12" s="100" t="s">
        <v>467</v>
      </c>
      <c r="H12" s="101" t="s">
        <v>506</v>
      </c>
      <c r="I12" s="98" t="s">
        <v>468</v>
      </c>
      <c r="J12" s="102">
        <f t="shared" si="0"/>
        <v>90</v>
      </c>
      <c r="K12" s="102">
        <v>9000</v>
      </c>
      <c r="L12" s="102"/>
    </row>
    <row r="13" spans="1:12" x14ac:dyDescent="0.25">
      <c r="A13" s="108">
        <v>43252</v>
      </c>
      <c r="B13" s="100" t="s">
        <v>230</v>
      </c>
      <c r="C13" s="102" t="s">
        <v>475</v>
      </c>
      <c r="D13" s="102" t="s">
        <v>466</v>
      </c>
      <c r="E13" s="99">
        <v>140000</v>
      </c>
      <c r="F13" s="101" t="s">
        <v>229</v>
      </c>
      <c r="G13" s="100" t="s">
        <v>467</v>
      </c>
      <c r="H13" s="101" t="s">
        <v>22</v>
      </c>
      <c r="I13" s="98" t="s">
        <v>468</v>
      </c>
      <c r="J13" s="102">
        <f t="shared" si="0"/>
        <v>15.555555555555555</v>
      </c>
      <c r="K13" s="102">
        <v>9000</v>
      </c>
      <c r="L13" s="102"/>
    </row>
    <row r="14" spans="1:12" x14ac:dyDescent="0.25">
      <c r="A14" s="108">
        <v>43252</v>
      </c>
      <c r="B14" s="100" t="s">
        <v>231</v>
      </c>
      <c r="C14" s="102" t="s">
        <v>469</v>
      </c>
      <c r="D14" s="102" t="s">
        <v>466</v>
      </c>
      <c r="E14" s="99">
        <v>105000</v>
      </c>
      <c r="F14" s="101" t="s">
        <v>229</v>
      </c>
      <c r="G14" s="100" t="s">
        <v>467</v>
      </c>
      <c r="H14" s="101" t="s">
        <v>23</v>
      </c>
      <c r="I14" s="98" t="s">
        <v>468</v>
      </c>
      <c r="J14" s="102">
        <f t="shared" si="0"/>
        <v>11.666666666666666</v>
      </c>
      <c r="K14" s="102">
        <v>9000</v>
      </c>
      <c r="L14" s="102"/>
    </row>
    <row r="15" spans="1:12" x14ac:dyDescent="0.25">
      <c r="A15" s="108">
        <v>43252</v>
      </c>
      <c r="B15" s="101" t="s">
        <v>243</v>
      </c>
      <c r="C15" s="102" t="s">
        <v>477</v>
      </c>
      <c r="D15" s="101" t="s">
        <v>466</v>
      </c>
      <c r="E15" s="99">
        <v>20000</v>
      </c>
      <c r="F15" s="101" t="s">
        <v>229</v>
      </c>
      <c r="G15" s="100" t="s">
        <v>467</v>
      </c>
      <c r="H15" s="101" t="s">
        <v>25</v>
      </c>
      <c r="I15" s="98" t="s">
        <v>468</v>
      </c>
      <c r="J15" s="102">
        <f t="shared" si="0"/>
        <v>2.2222222222222223</v>
      </c>
      <c r="K15" s="102">
        <v>9000</v>
      </c>
      <c r="L15" s="102"/>
    </row>
    <row r="16" spans="1:12" x14ac:dyDescent="0.25">
      <c r="A16" s="108">
        <v>43252</v>
      </c>
      <c r="B16" s="101" t="s">
        <v>242</v>
      </c>
      <c r="C16" s="110" t="s">
        <v>476</v>
      </c>
      <c r="D16" s="110" t="s">
        <v>482</v>
      </c>
      <c r="E16" s="99">
        <v>987000</v>
      </c>
      <c r="F16" s="110" t="s">
        <v>241</v>
      </c>
      <c r="G16" s="100" t="s">
        <v>467</v>
      </c>
      <c r="H16" s="101" t="s">
        <v>24</v>
      </c>
      <c r="I16" s="98" t="s">
        <v>468</v>
      </c>
      <c r="J16" s="102">
        <f t="shared" si="0"/>
        <v>109.66666666666667</v>
      </c>
      <c r="K16" s="102">
        <v>9000</v>
      </c>
      <c r="L16" s="102"/>
    </row>
    <row r="17" spans="1:12" x14ac:dyDescent="0.25">
      <c r="A17" s="108">
        <v>43252</v>
      </c>
      <c r="B17" s="101" t="s">
        <v>774</v>
      </c>
      <c r="C17" s="110" t="s">
        <v>469</v>
      </c>
      <c r="D17" s="110" t="s">
        <v>470</v>
      </c>
      <c r="E17" s="99">
        <v>320000</v>
      </c>
      <c r="F17" s="110" t="s">
        <v>241</v>
      </c>
      <c r="G17" s="100" t="s">
        <v>467</v>
      </c>
      <c r="H17" s="101" t="s">
        <v>775</v>
      </c>
      <c r="I17" s="98" t="s">
        <v>468</v>
      </c>
      <c r="J17" s="102">
        <f t="shared" si="0"/>
        <v>35.555555555555557</v>
      </c>
      <c r="K17" s="102">
        <v>9000</v>
      </c>
      <c r="L17" s="102"/>
    </row>
    <row r="18" spans="1:12" x14ac:dyDescent="0.25">
      <c r="A18" s="178">
        <v>43252</v>
      </c>
      <c r="B18" s="104" t="s">
        <v>575</v>
      </c>
      <c r="C18" s="102" t="s">
        <v>469</v>
      </c>
      <c r="D18" s="102" t="s">
        <v>473</v>
      </c>
      <c r="E18" s="71">
        <v>16000</v>
      </c>
      <c r="F18" s="101" t="s">
        <v>259</v>
      </c>
      <c r="G18" s="100" t="s">
        <v>467</v>
      </c>
      <c r="H18" s="101" t="s">
        <v>708</v>
      </c>
      <c r="I18" s="98" t="s">
        <v>468</v>
      </c>
      <c r="J18" s="102">
        <f t="shared" si="0"/>
        <v>1.7777777777777777</v>
      </c>
      <c r="K18" s="102">
        <v>9000</v>
      </c>
      <c r="L18" s="102"/>
    </row>
    <row r="19" spans="1:12" x14ac:dyDescent="0.25">
      <c r="A19" s="108">
        <v>43253</v>
      </c>
      <c r="B19" s="101" t="s">
        <v>519</v>
      </c>
      <c r="C19" s="101" t="s">
        <v>469</v>
      </c>
      <c r="D19" s="102" t="s">
        <v>471</v>
      </c>
      <c r="E19" s="99">
        <v>60000</v>
      </c>
      <c r="F19" s="102" t="s">
        <v>237</v>
      </c>
      <c r="G19" s="100" t="s">
        <v>467</v>
      </c>
      <c r="H19" s="101" t="s">
        <v>506</v>
      </c>
      <c r="I19" s="98" t="s">
        <v>468</v>
      </c>
      <c r="J19" s="102">
        <f t="shared" si="0"/>
        <v>6.666666666666667</v>
      </c>
      <c r="K19" s="102">
        <v>9000</v>
      </c>
      <c r="L19" s="102"/>
    </row>
    <row r="20" spans="1:12" x14ac:dyDescent="0.25">
      <c r="A20" s="108">
        <v>43253</v>
      </c>
      <c r="B20" s="101" t="s">
        <v>572</v>
      </c>
      <c r="C20" s="101" t="s">
        <v>469</v>
      </c>
      <c r="D20" s="102" t="s">
        <v>471</v>
      </c>
      <c r="E20" s="99">
        <v>5000</v>
      </c>
      <c r="F20" s="102" t="s">
        <v>237</v>
      </c>
      <c r="G20" s="100" t="s">
        <v>467</v>
      </c>
      <c r="H20" s="101" t="s">
        <v>506</v>
      </c>
      <c r="I20" s="98" t="s">
        <v>468</v>
      </c>
      <c r="J20" s="102">
        <f t="shared" si="0"/>
        <v>0.55555555555555558</v>
      </c>
      <c r="K20" s="102">
        <v>9000</v>
      </c>
      <c r="L20" s="102"/>
    </row>
    <row r="21" spans="1:12" x14ac:dyDescent="0.25">
      <c r="A21" s="108">
        <v>43253</v>
      </c>
      <c r="B21" s="101" t="s">
        <v>420</v>
      </c>
      <c r="C21" s="101" t="s">
        <v>474</v>
      </c>
      <c r="D21" s="102" t="s">
        <v>471</v>
      </c>
      <c r="E21" s="99">
        <v>80000</v>
      </c>
      <c r="F21" s="102" t="s">
        <v>237</v>
      </c>
      <c r="G21" s="100" t="s">
        <v>467</v>
      </c>
      <c r="H21" s="101" t="s">
        <v>506</v>
      </c>
      <c r="I21" s="98" t="s">
        <v>468</v>
      </c>
      <c r="J21" s="102">
        <f t="shared" si="0"/>
        <v>8.8888888888888893</v>
      </c>
      <c r="K21" s="102">
        <v>9000</v>
      </c>
      <c r="L21" s="102"/>
    </row>
    <row r="22" spans="1:12" x14ac:dyDescent="0.25">
      <c r="A22" s="108">
        <v>43253</v>
      </c>
      <c r="B22" s="101" t="s">
        <v>519</v>
      </c>
      <c r="C22" s="101" t="s">
        <v>469</v>
      </c>
      <c r="D22" s="102" t="s">
        <v>471</v>
      </c>
      <c r="E22" s="99">
        <v>60000</v>
      </c>
      <c r="F22" s="102" t="s">
        <v>239</v>
      </c>
      <c r="G22" s="100" t="s">
        <v>467</v>
      </c>
      <c r="H22" s="101" t="s">
        <v>506</v>
      </c>
      <c r="I22" s="98" t="s">
        <v>468</v>
      </c>
      <c r="J22" s="102">
        <f t="shared" si="0"/>
        <v>6.666666666666667</v>
      </c>
      <c r="K22" s="102">
        <v>9000</v>
      </c>
      <c r="L22" s="102"/>
    </row>
    <row r="23" spans="1:12" x14ac:dyDescent="0.25">
      <c r="A23" s="108">
        <v>43253</v>
      </c>
      <c r="B23" s="101" t="s">
        <v>572</v>
      </c>
      <c r="C23" s="101" t="s">
        <v>469</v>
      </c>
      <c r="D23" s="102" t="s">
        <v>471</v>
      </c>
      <c r="E23" s="99">
        <v>5000</v>
      </c>
      <c r="F23" s="102" t="s">
        <v>239</v>
      </c>
      <c r="G23" s="100" t="s">
        <v>467</v>
      </c>
      <c r="H23" s="101" t="s">
        <v>506</v>
      </c>
      <c r="I23" s="98" t="s">
        <v>468</v>
      </c>
      <c r="J23" s="102">
        <f t="shared" si="0"/>
        <v>0.55555555555555558</v>
      </c>
      <c r="K23" s="102">
        <v>9000</v>
      </c>
      <c r="L23" s="102"/>
    </row>
    <row r="24" spans="1:12" x14ac:dyDescent="0.25">
      <c r="A24" s="108">
        <v>43253</v>
      </c>
      <c r="B24" s="101" t="s">
        <v>420</v>
      </c>
      <c r="C24" s="101" t="s">
        <v>474</v>
      </c>
      <c r="D24" s="102" t="s">
        <v>471</v>
      </c>
      <c r="E24" s="99">
        <v>80000</v>
      </c>
      <c r="F24" s="102" t="s">
        <v>239</v>
      </c>
      <c r="G24" s="100" t="s">
        <v>467</v>
      </c>
      <c r="H24" s="101" t="s">
        <v>506</v>
      </c>
      <c r="I24" s="98" t="s">
        <v>468</v>
      </c>
      <c r="J24" s="102">
        <f t="shared" si="0"/>
        <v>8.8888888888888893</v>
      </c>
      <c r="K24" s="102">
        <v>9000</v>
      </c>
      <c r="L24" s="102"/>
    </row>
    <row r="25" spans="1:12" x14ac:dyDescent="0.25">
      <c r="A25" s="108">
        <v>43253</v>
      </c>
      <c r="B25" s="101" t="s">
        <v>244</v>
      </c>
      <c r="C25" s="102" t="s">
        <v>475</v>
      </c>
      <c r="D25" s="102" t="s">
        <v>466</v>
      </c>
      <c r="E25" s="99">
        <v>235000</v>
      </c>
      <c r="F25" s="101" t="s">
        <v>229</v>
      </c>
      <c r="G25" s="100" t="s">
        <v>467</v>
      </c>
      <c r="H25" s="101" t="s">
        <v>27</v>
      </c>
      <c r="I25" s="98" t="s">
        <v>468</v>
      </c>
      <c r="J25" s="102">
        <f t="shared" si="0"/>
        <v>26.111111111111111</v>
      </c>
      <c r="K25" s="102">
        <v>9000</v>
      </c>
      <c r="L25" s="102"/>
    </row>
    <row r="26" spans="1:12" x14ac:dyDescent="0.25">
      <c r="A26" s="108">
        <v>43253</v>
      </c>
      <c r="B26" s="101" t="s">
        <v>245</v>
      </c>
      <c r="C26" s="102" t="s">
        <v>475</v>
      </c>
      <c r="D26" s="102" t="s">
        <v>466</v>
      </c>
      <c r="E26" s="99">
        <v>80000</v>
      </c>
      <c r="F26" s="101" t="s">
        <v>229</v>
      </c>
      <c r="G26" s="100" t="s">
        <v>467</v>
      </c>
      <c r="H26" s="101" t="s">
        <v>28</v>
      </c>
      <c r="I26" s="98" t="s">
        <v>468</v>
      </c>
      <c r="J26" s="102">
        <f t="shared" si="0"/>
        <v>8.8888888888888893</v>
      </c>
      <c r="K26" s="102">
        <v>9000</v>
      </c>
      <c r="L26" s="102"/>
    </row>
    <row r="27" spans="1:12" x14ac:dyDescent="0.25">
      <c r="A27" s="108">
        <v>43253</v>
      </c>
      <c r="B27" s="101" t="s">
        <v>246</v>
      </c>
      <c r="C27" s="102" t="s">
        <v>475</v>
      </c>
      <c r="D27" s="102" t="s">
        <v>466</v>
      </c>
      <c r="E27" s="99">
        <v>70000</v>
      </c>
      <c r="F27" s="101" t="s">
        <v>229</v>
      </c>
      <c r="G27" s="100" t="s">
        <v>467</v>
      </c>
      <c r="H27" s="101" t="s">
        <v>29</v>
      </c>
      <c r="I27" s="98" t="s">
        <v>468</v>
      </c>
      <c r="J27" s="102">
        <f t="shared" si="0"/>
        <v>7.7777777777777777</v>
      </c>
      <c r="K27" s="102">
        <v>9000</v>
      </c>
      <c r="L27" s="102"/>
    </row>
    <row r="28" spans="1:12" x14ac:dyDescent="0.25">
      <c r="A28" s="108">
        <v>43253</v>
      </c>
      <c r="B28" s="109" t="s">
        <v>247</v>
      </c>
      <c r="C28" s="102" t="s">
        <v>469</v>
      </c>
      <c r="D28" s="102" t="s">
        <v>466</v>
      </c>
      <c r="E28" s="99">
        <v>80000</v>
      </c>
      <c r="F28" s="101" t="s">
        <v>229</v>
      </c>
      <c r="G28" s="100" t="s">
        <v>467</v>
      </c>
      <c r="H28" s="101" t="s">
        <v>30</v>
      </c>
      <c r="I28" s="98" t="s">
        <v>468</v>
      </c>
      <c r="J28" s="102">
        <f t="shared" si="0"/>
        <v>8.8888888888888893</v>
      </c>
      <c r="K28" s="102">
        <v>9000</v>
      </c>
      <c r="L28" s="102"/>
    </row>
    <row r="29" spans="1:12" x14ac:dyDescent="0.25">
      <c r="A29" s="108">
        <v>43254</v>
      </c>
      <c r="B29" s="109" t="s">
        <v>248</v>
      </c>
      <c r="C29" s="102" t="s">
        <v>480</v>
      </c>
      <c r="D29" s="102" t="s">
        <v>466</v>
      </c>
      <c r="E29" s="99">
        <v>250000</v>
      </c>
      <c r="F29" s="101" t="s">
        <v>229</v>
      </c>
      <c r="G29" s="100" t="s">
        <v>467</v>
      </c>
      <c r="H29" s="101" t="s">
        <v>31</v>
      </c>
      <c r="I29" s="98" t="s">
        <v>468</v>
      </c>
      <c r="J29" s="102">
        <f t="shared" si="0"/>
        <v>27.777777777777779</v>
      </c>
      <c r="K29" s="102">
        <v>9000</v>
      </c>
      <c r="L29" s="102"/>
    </row>
    <row r="30" spans="1:12" x14ac:dyDescent="0.25">
      <c r="A30" s="108">
        <v>43254</v>
      </c>
      <c r="B30" s="100" t="s">
        <v>251</v>
      </c>
      <c r="C30" s="102" t="s">
        <v>477</v>
      </c>
      <c r="D30" s="102" t="s">
        <v>466</v>
      </c>
      <c r="E30" s="99">
        <v>5000</v>
      </c>
      <c r="F30" s="101" t="s">
        <v>229</v>
      </c>
      <c r="G30" s="100" t="s">
        <v>467</v>
      </c>
      <c r="H30" s="101" t="s">
        <v>32</v>
      </c>
      <c r="I30" s="98" t="s">
        <v>468</v>
      </c>
      <c r="J30" s="102">
        <f t="shared" si="0"/>
        <v>0.55555555555555558</v>
      </c>
      <c r="K30" s="102">
        <v>9000</v>
      </c>
      <c r="L30" s="102"/>
    </row>
    <row r="31" spans="1:12" x14ac:dyDescent="0.25">
      <c r="A31" s="108">
        <v>43255</v>
      </c>
      <c r="B31" s="101" t="s">
        <v>257</v>
      </c>
      <c r="C31" s="102" t="s">
        <v>469</v>
      </c>
      <c r="D31" s="102" t="s">
        <v>473</v>
      </c>
      <c r="E31" s="99">
        <v>150000</v>
      </c>
      <c r="F31" s="105" t="s">
        <v>481</v>
      </c>
      <c r="G31" s="100" t="s">
        <v>467</v>
      </c>
      <c r="H31" s="101" t="s">
        <v>40</v>
      </c>
      <c r="I31" s="98" t="s">
        <v>468</v>
      </c>
      <c r="J31" s="102">
        <f t="shared" si="0"/>
        <v>16.666666666666668</v>
      </c>
      <c r="K31" s="102">
        <v>9000</v>
      </c>
      <c r="L31" s="102"/>
    </row>
    <row r="32" spans="1:12" x14ac:dyDescent="0.25">
      <c r="A32" s="108">
        <v>43255</v>
      </c>
      <c r="B32" s="101" t="s">
        <v>254</v>
      </c>
      <c r="C32" s="102" t="s">
        <v>491</v>
      </c>
      <c r="D32" s="102" t="s">
        <v>473</v>
      </c>
      <c r="E32" s="99">
        <v>70000</v>
      </c>
      <c r="F32" s="105" t="s">
        <v>253</v>
      </c>
      <c r="G32" s="100" t="s">
        <v>467</v>
      </c>
      <c r="H32" s="101" t="s">
        <v>38</v>
      </c>
      <c r="I32" s="98" t="s">
        <v>468</v>
      </c>
      <c r="J32" s="102">
        <f t="shared" si="0"/>
        <v>7.7777777777777777</v>
      </c>
      <c r="K32" s="102">
        <v>9000</v>
      </c>
      <c r="L32" s="102"/>
    </row>
    <row r="33" spans="1:12" x14ac:dyDescent="0.25">
      <c r="A33" s="108">
        <v>43255</v>
      </c>
      <c r="B33" s="100" t="s">
        <v>261</v>
      </c>
      <c r="C33" s="101" t="s">
        <v>469</v>
      </c>
      <c r="D33" s="101" t="s">
        <v>473</v>
      </c>
      <c r="E33" s="107">
        <v>70000</v>
      </c>
      <c r="F33" s="105" t="s">
        <v>253</v>
      </c>
      <c r="G33" s="100" t="s">
        <v>467</v>
      </c>
      <c r="H33" s="101" t="s">
        <v>42</v>
      </c>
      <c r="I33" s="98" t="s">
        <v>468</v>
      </c>
      <c r="J33" s="102">
        <f t="shared" si="0"/>
        <v>7.7777777777777777</v>
      </c>
      <c r="K33" s="102">
        <v>9000</v>
      </c>
      <c r="L33" s="102"/>
    </row>
    <row r="34" spans="1:12" x14ac:dyDescent="0.25">
      <c r="A34" s="108">
        <v>43255</v>
      </c>
      <c r="B34" s="101" t="s">
        <v>268</v>
      </c>
      <c r="C34" s="102" t="s">
        <v>469</v>
      </c>
      <c r="D34" s="102" t="s">
        <v>473</v>
      </c>
      <c r="E34" s="107">
        <v>10000</v>
      </c>
      <c r="F34" s="98" t="s">
        <v>253</v>
      </c>
      <c r="G34" s="100" t="s">
        <v>467</v>
      </c>
      <c r="H34" s="101" t="s">
        <v>48</v>
      </c>
      <c r="I34" s="98" t="s">
        <v>468</v>
      </c>
      <c r="J34" s="102">
        <f t="shared" ref="J34:J67" si="1">E34/9000</f>
        <v>1.1111111111111112</v>
      </c>
      <c r="K34" s="102">
        <v>9000</v>
      </c>
      <c r="L34" s="102"/>
    </row>
    <row r="35" spans="1:12" x14ac:dyDescent="0.25">
      <c r="A35" s="108">
        <v>43255</v>
      </c>
      <c r="B35" s="109" t="s">
        <v>236</v>
      </c>
      <c r="C35" s="102" t="s">
        <v>469</v>
      </c>
      <c r="D35" s="102" t="s">
        <v>471</v>
      </c>
      <c r="E35" s="99">
        <v>85000</v>
      </c>
      <c r="F35" s="105" t="s">
        <v>235</v>
      </c>
      <c r="G35" s="102" t="s">
        <v>467</v>
      </c>
      <c r="H35" s="101" t="s">
        <v>34</v>
      </c>
      <c r="I35" s="98" t="s">
        <v>468</v>
      </c>
      <c r="J35" s="102">
        <f t="shared" si="1"/>
        <v>9.4444444444444446</v>
      </c>
      <c r="K35" s="102">
        <v>9000</v>
      </c>
      <c r="L35" s="102"/>
    </row>
    <row r="36" spans="1:12" x14ac:dyDescent="0.25">
      <c r="A36" s="108">
        <v>43255</v>
      </c>
      <c r="B36" s="109" t="s">
        <v>238</v>
      </c>
      <c r="C36" s="102" t="s">
        <v>469</v>
      </c>
      <c r="D36" s="102" t="s">
        <v>471</v>
      </c>
      <c r="E36" s="99">
        <v>69000</v>
      </c>
      <c r="F36" s="105" t="s">
        <v>237</v>
      </c>
      <c r="G36" s="100" t="s">
        <v>467</v>
      </c>
      <c r="H36" s="101" t="s">
        <v>35</v>
      </c>
      <c r="I36" s="98" t="s">
        <v>468</v>
      </c>
      <c r="J36" s="102">
        <f t="shared" si="1"/>
        <v>7.666666666666667</v>
      </c>
      <c r="K36" s="102">
        <v>9000</v>
      </c>
      <c r="L36" s="102"/>
    </row>
    <row r="37" spans="1:12" x14ac:dyDescent="0.25">
      <c r="A37" s="108">
        <v>43255</v>
      </c>
      <c r="B37" s="100" t="s">
        <v>262</v>
      </c>
      <c r="C37" s="102" t="s">
        <v>483</v>
      </c>
      <c r="D37" s="102" t="s">
        <v>471</v>
      </c>
      <c r="E37" s="107">
        <v>10000</v>
      </c>
      <c r="F37" s="105" t="s">
        <v>237</v>
      </c>
      <c r="G37" s="100" t="s">
        <v>467</v>
      </c>
      <c r="H37" s="101" t="s">
        <v>43</v>
      </c>
      <c r="I37" s="98" t="s">
        <v>468</v>
      </c>
      <c r="J37" s="102">
        <f t="shared" si="1"/>
        <v>1.1111111111111112</v>
      </c>
      <c r="K37" s="102">
        <v>9000</v>
      </c>
      <c r="L37" s="102"/>
    </row>
    <row r="38" spans="1:12" x14ac:dyDescent="0.25">
      <c r="A38" s="104">
        <v>43255</v>
      </c>
      <c r="B38" s="102" t="s">
        <v>472</v>
      </c>
      <c r="C38" s="102" t="s">
        <v>469</v>
      </c>
      <c r="D38" s="102" t="s">
        <v>471</v>
      </c>
      <c r="E38" s="71">
        <v>15000</v>
      </c>
      <c r="F38" s="105" t="s">
        <v>233</v>
      </c>
      <c r="G38" s="100" t="s">
        <v>467</v>
      </c>
      <c r="H38" s="101" t="s">
        <v>33</v>
      </c>
      <c r="I38" s="98" t="s">
        <v>468</v>
      </c>
      <c r="J38" s="102">
        <f t="shared" si="1"/>
        <v>1.6666666666666667</v>
      </c>
      <c r="K38" s="102">
        <v>9000</v>
      </c>
      <c r="L38" s="102"/>
    </row>
    <row r="39" spans="1:12" x14ac:dyDescent="0.25">
      <c r="A39" s="104">
        <v>43255</v>
      </c>
      <c r="B39" s="102" t="s">
        <v>498</v>
      </c>
      <c r="C39" s="102" t="s">
        <v>483</v>
      </c>
      <c r="D39" s="102" t="s">
        <v>471</v>
      </c>
      <c r="E39" s="71">
        <v>20000</v>
      </c>
      <c r="F39" s="105" t="s">
        <v>233</v>
      </c>
      <c r="G39" s="100" t="s">
        <v>467</v>
      </c>
      <c r="H39" s="101" t="s">
        <v>46</v>
      </c>
      <c r="I39" s="98" t="s">
        <v>468</v>
      </c>
      <c r="J39" s="102">
        <f t="shared" si="1"/>
        <v>2.2222222222222223</v>
      </c>
      <c r="K39" s="102">
        <v>9000</v>
      </c>
      <c r="L39" s="102"/>
    </row>
    <row r="40" spans="1:12" x14ac:dyDescent="0.25">
      <c r="A40" s="104">
        <v>43255</v>
      </c>
      <c r="B40" s="102" t="s">
        <v>505</v>
      </c>
      <c r="C40" s="102" t="s">
        <v>830</v>
      </c>
      <c r="D40" s="102" t="s">
        <v>466</v>
      </c>
      <c r="E40" s="71">
        <v>160000</v>
      </c>
      <c r="F40" s="105" t="s">
        <v>233</v>
      </c>
      <c r="G40" s="100" t="s">
        <v>467</v>
      </c>
      <c r="H40" s="101" t="s">
        <v>69</v>
      </c>
      <c r="I40" s="98" t="s">
        <v>468</v>
      </c>
      <c r="J40" s="102">
        <f t="shared" si="1"/>
        <v>17.777777777777779</v>
      </c>
      <c r="K40" s="102">
        <v>9000</v>
      </c>
      <c r="L40" s="102"/>
    </row>
    <row r="41" spans="1:12" x14ac:dyDescent="0.25">
      <c r="A41" s="104">
        <v>43255</v>
      </c>
      <c r="B41" s="102" t="s">
        <v>499</v>
      </c>
      <c r="C41" s="102" t="s">
        <v>469</v>
      </c>
      <c r="D41" s="102" t="s">
        <v>471</v>
      </c>
      <c r="E41" s="71">
        <v>10000</v>
      </c>
      <c r="F41" s="105" t="s">
        <v>233</v>
      </c>
      <c r="G41" s="100" t="s">
        <v>467</v>
      </c>
      <c r="H41" s="101" t="s">
        <v>47</v>
      </c>
      <c r="I41" s="98" t="s">
        <v>468</v>
      </c>
      <c r="J41" s="102">
        <f t="shared" si="1"/>
        <v>1.1111111111111112</v>
      </c>
      <c r="K41" s="102">
        <v>9000</v>
      </c>
      <c r="L41" s="102"/>
    </row>
    <row r="42" spans="1:12" x14ac:dyDescent="0.25">
      <c r="A42" s="108">
        <v>43255</v>
      </c>
      <c r="B42" s="101" t="s">
        <v>255</v>
      </c>
      <c r="C42" s="102" t="s">
        <v>469</v>
      </c>
      <c r="D42" s="102" t="s">
        <v>471</v>
      </c>
      <c r="E42" s="99">
        <v>85000</v>
      </c>
      <c r="F42" s="110" t="s">
        <v>227</v>
      </c>
      <c r="G42" s="100" t="s">
        <v>467</v>
      </c>
      <c r="H42" s="101" t="s">
        <v>39</v>
      </c>
      <c r="I42" s="98" t="s">
        <v>468</v>
      </c>
      <c r="J42" s="102">
        <f t="shared" si="1"/>
        <v>9.4444444444444446</v>
      </c>
      <c r="K42" s="102">
        <v>9000</v>
      </c>
      <c r="L42" s="102"/>
    </row>
    <row r="43" spans="1:12" x14ac:dyDescent="0.25">
      <c r="A43" s="108">
        <v>43255</v>
      </c>
      <c r="B43" s="109" t="s">
        <v>240</v>
      </c>
      <c r="C43" s="102" t="s">
        <v>469</v>
      </c>
      <c r="D43" s="102" t="s">
        <v>471</v>
      </c>
      <c r="E43" s="99">
        <v>45000</v>
      </c>
      <c r="F43" s="102" t="s">
        <v>239</v>
      </c>
      <c r="G43" s="100" t="s">
        <v>467</v>
      </c>
      <c r="H43" s="101" t="s">
        <v>36</v>
      </c>
      <c r="I43" s="98" t="s">
        <v>468</v>
      </c>
      <c r="J43" s="102">
        <f t="shared" si="1"/>
        <v>5</v>
      </c>
      <c r="K43" s="102">
        <v>9000</v>
      </c>
      <c r="L43" s="102"/>
    </row>
    <row r="44" spans="1:12" x14ac:dyDescent="0.25">
      <c r="A44" s="108">
        <v>43255</v>
      </c>
      <c r="B44" s="101" t="s">
        <v>258</v>
      </c>
      <c r="C44" s="102" t="s">
        <v>469</v>
      </c>
      <c r="D44" s="102" t="s">
        <v>466</v>
      </c>
      <c r="E44" s="99">
        <v>150000</v>
      </c>
      <c r="F44" s="101" t="s">
        <v>229</v>
      </c>
      <c r="G44" s="100" t="s">
        <v>467</v>
      </c>
      <c r="H44" s="101" t="s">
        <v>41</v>
      </c>
      <c r="I44" s="98" t="s">
        <v>468</v>
      </c>
      <c r="J44" s="102">
        <f t="shared" si="1"/>
        <v>16.666666666666668</v>
      </c>
      <c r="K44" s="102">
        <v>9000</v>
      </c>
      <c r="L44" s="102"/>
    </row>
    <row r="45" spans="1:12" x14ac:dyDescent="0.25">
      <c r="A45" s="108">
        <v>43255</v>
      </c>
      <c r="B45" s="100" t="s">
        <v>263</v>
      </c>
      <c r="C45" s="102" t="s">
        <v>480</v>
      </c>
      <c r="D45" s="102" t="s">
        <v>466</v>
      </c>
      <c r="E45" s="107">
        <v>50000</v>
      </c>
      <c r="F45" s="101" t="s">
        <v>229</v>
      </c>
      <c r="G45" s="100" t="s">
        <v>467</v>
      </c>
      <c r="H45" s="101" t="s">
        <v>44</v>
      </c>
      <c r="I45" s="98" t="s">
        <v>468</v>
      </c>
      <c r="J45" s="102">
        <f t="shared" si="1"/>
        <v>5.5555555555555554</v>
      </c>
      <c r="K45" s="102">
        <v>9000</v>
      </c>
      <c r="L45" s="102"/>
    </row>
    <row r="46" spans="1:12" x14ac:dyDescent="0.25">
      <c r="A46" s="108">
        <v>43255</v>
      </c>
      <c r="B46" s="100" t="s">
        <v>264</v>
      </c>
      <c r="C46" s="102" t="s">
        <v>475</v>
      </c>
      <c r="D46" s="102" t="s">
        <v>466</v>
      </c>
      <c r="E46" s="107">
        <v>102000</v>
      </c>
      <c r="F46" s="101" t="s">
        <v>229</v>
      </c>
      <c r="G46" s="100" t="s">
        <v>467</v>
      </c>
      <c r="H46" s="101" t="s">
        <v>45</v>
      </c>
      <c r="I46" s="98" t="s">
        <v>468</v>
      </c>
      <c r="J46" s="102">
        <f t="shared" si="1"/>
        <v>11.333333333333334</v>
      </c>
      <c r="K46" s="102">
        <v>9000</v>
      </c>
      <c r="L46" s="102"/>
    </row>
    <row r="47" spans="1:12" x14ac:dyDescent="0.25">
      <c r="A47" s="104">
        <v>43255</v>
      </c>
      <c r="B47" s="104" t="s">
        <v>575</v>
      </c>
      <c r="C47" s="102" t="s">
        <v>469</v>
      </c>
      <c r="D47" s="102" t="s">
        <v>473</v>
      </c>
      <c r="E47" s="71">
        <v>16000</v>
      </c>
      <c r="F47" s="101" t="s">
        <v>259</v>
      </c>
      <c r="G47" s="100" t="s">
        <v>467</v>
      </c>
      <c r="H47" s="101" t="s">
        <v>708</v>
      </c>
      <c r="I47" s="98" t="s">
        <v>468</v>
      </c>
      <c r="J47" s="102">
        <f t="shared" si="1"/>
        <v>1.7777777777777777</v>
      </c>
      <c r="K47" s="102">
        <v>9000</v>
      </c>
      <c r="L47" s="102"/>
    </row>
    <row r="48" spans="1:12" x14ac:dyDescent="0.25">
      <c r="A48" s="104">
        <v>43255</v>
      </c>
      <c r="B48" s="104" t="s">
        <v>576</v>
      </c>
      <c r="C48" s="102" t="s">
        <v>485</v>
      </c>
      <c r="D48" s="102" t="s">
        <v>471</v>
      </c>
      <c r="E48" s="71">
        <v>200000</v>
      </c>
      <c r="F48" s="101" t="s">
        <v>259</v>
      </c>
      <c r="G48" s="100" t="s">
        <v>467</v>
      </c>
      <c r="H48" s="101" t="s">
        <v>578</v>
      </c>
      <c r="I48" s="98" t="s">
        <v>468</v>
      </c>
      <c r="J48" s="102">
        <f t="shared" si="1"/>
        <v>22.222222222222221</v>
      </c>
      <c r="K48" s="102">
        <v>9000</v>
      </c>
      <c r="L48" s="102"/>
    </row>
    <row r="49" spans="1:12" x14ac:dyDescent="0.25">
      <c r="A49" s="108">
        <v>43255</v>
      </c>
      <c r="B49" s="101" t="s">
        <v>252</v>
      </c>
      <c r="C49" s="102" t="s">
        <v>469</v>
      </c>
      <c r="D49" s="102" t="s">
        <v>486</v>
      </c>
      <c r="E49" s="107">
        <v>20000</v>
      </c>
      <c r="F49" s="101" t="s">
        <v>290</v>
      </c>
      <c r="G49" s="100" t="s">
        <v>467</v>
      </c>
      <c r="H49" s="101" t="s">
        <v>37</v>
      </c>
      <c r="I49" s="98" t="s">
        <v>468</v>
      </c>
      <c r="J49" s="102">
        <f t="shared" si="1"/>
        <v>2.2222222222222223</v>
      </c>
      <c r="K49" s="102">
        <v>9000</v>
      </c>
      <c r="L49" s="102"/>
    </row>
    <row r="50" spans="1:12" x14ac:dyDescent="0.25">
      <c r="A50" s="108">
        <v>43256</v>
      </c>
      <c r="B50" s="101" t="s">
        <v>273</v>
      </c>
      <c r="C50" s="102" t="s">
        <v>469</v>
      </c>
      <c r="D50" s="102" t="s">
        <v>471</v>
      </c>
      <c r="E50" s="99">
        <v>15000</v>
      </c>
      <c r="F50" s="105" t="s">
        <v>235</v>
      </c>
      <c r="G50" s="100" t="s">
        <v>467</v>
      </c>
      <c r="H50" s="101" t="s">
        <v>53</v>
      </c>
      <c r="I50" s="98" t="s">
        <v>468</v>
      </c>
      <c r="J50" s="102">
        <f t="shared" si="1"/>
        <v>1.6666666666666667</v>
      </c>
      <c r="K50" s="102">
        <v>9000</v>
      </c>
      <c r="L50" s="102"/>
    </row>
    <row r="51" spans="1:12" x14ac:dyDescent="0.25">
      <c r="A51" s="108">
        <v>43256</v>
      </c>
      <c r="B51" s="101" t="s">
        <v>832</v>
      </c>
      <c r="C51" s="102" t="s">
        <v>469</v>
      </c>
      <c r="D51" s="102" t="s">
        <v>471</v>
      </c>
      <c r="E51" s="107">
        <v>57000</v>
      </c>
      <c r="F51" s="105" t="s">
        <v>237</v>
      </c>
      <c r="G51" s="100" t="s">
        <v>467</v>
      </c>
      <c r="H51" s="101" t="s">
        <v>50</v>
      </c>
      <c r="I51" s="98" t="s">
        <v>468</v>
      </c>
      <c r="J51" s="102">
        <f t="shared" si="1"/>
        <v>6.333333333333333</v>
      </c>
      <c r="K51" s="102">
        <v>9000</v>
      </c>
      <c r="L51" s="102"/>
    </row>
    <row r="52" spans="1:12" x14ac:dyDescent="0.25">
      <c r="A52" s="108">
        <v>43256</v>
      </c>
      <c r="B52" s="101" t="s">
        <v>495</v>
      </c>
      <c r="C52" s="102" t="s">
        <v>478</v>
      </c>
      <c r="D52" s="102" t="s">
        <v>471</v>
      </c>
      <c r="E52" s="107">
        <v>50000</v>
      </c>
      <c r="F52" s="105" t="s">
        <v>237</v>
      </c>
      <c r="G52" s="100" t="s">
        <v>467</v>
      </c>
      <c r="H52" s="101" t="s">
        <v>50</v>
      </c>
      <c r="I52" s="98" t="s">
        <v>468</v>
      </c>
      <c r="J52" s="102">
        <f t="shared" si="1"/>
        <v>5.5555555555555554</v>
      </c>
      <c r="K52" s="102">
        <v>9000</v>
      </c>
      <c r="L52" s="102"/>
    </row>
    <row r="53" spans="1:12" x14ac:dyDescent="0.25">
      <c r="A53" s="104">
        <v>43257</v>
      </c>
      <c r="B53" s="102" t="s">
        <v>499</v>
      </c>
      <c r="C53" s="110" t="s">
        <v>469</v>
      </c>
      <c r="D53" s="102" t="s">
        <v>471</v>
      </c>
      <c r="E53" s="71">
        <v>10000</v>
      </c>
      <c r="F53" s="105" t="s">
        <v>233</v>
      </c>
      <c r="G53" s="100" t="s">
        <v>467</v>
      </c>
      <c r="H53" s="101" t="s">
        <v>54</v>
      </c>
      <c r="I53" s="98" t="s">
        <v>468</v>
      </c>
      <c r="J53" s="102">
        <f t="shared" si="1"/>
        <v>1.1111111111111112</v>
      </c>
      <c r="K53" s="102">
        <v>9000</v>
      </c>
      <c r="L53" s="102"/>
    </row>
    <row r="54" spans="1:12" x14ac:dyDescent="0.25">
      <c r="A54" s="104">
        <v>43256</v>
      </c>
      <c r="B54" s="102" t="s">
        <v>484</v>
      </c>
      <c r="C54" s="110" t="s">
        <v>469</v>
      </c>
      <c r="D54" s="102" t="s">
        <v>471</v>
      </c>
      <c r="E54" s="71">
        <v>15000</v>
      </c>
      <c r="F54" s="105" t="s">
        <v>233</v>
      </c>
      <c r="G54" s="100" t="s">
        <v>467</v>
      </c>
      <c r="H54" s="101" t="s">
        <v>33</v>
      </c>
      <c r="I54" s="98" t="s">
        <v>468</v>
      </c>
      <c r="J54" s="102">
        <f t="shared" si="1"/>
        <v>1.6666666666666667</v>
      </c>
      <c r="K54" s="102">
        <v>9000</v>
      </c>
      <c r="L54" s="102"/>
    </row>
    <row r="55" spans="1:12" x14ac:dyDescent="0.25">
      <c r="A55" s="108">
        <v>43256</v>
      </c>
      <c r="B55" s="101" t="s">
        <v>269</v>
      </c>
      <c r="C55" s="102" t="s">
        <v>469</v>
      </c>
      <c r="D55" s="102" t="s">
        <v>471</v>
      </c>
      <c r="E55" s="107">
        <v>23000</v>
      </c>
      <c r="F55" s="110" t="s">
        <v>227</v>
      </c>
      <c r="G55" s="100" t="s">
        <v>467</v>
      </c>
      <c r="H55" s="101" t="s">
        <v>49</v>
      </c>
      <c r="I55" s="98" t="s">
        <v>468</v>
      </c>
      <c r="J55" s="102">
        <f t="shared" si="1"/>
        <v>2.5555555555555554</v>
      </c>
      <c r="K55" s="102">
        <v>9000</v>
      </c>
      <c r="L55" s="102"/>
    </row>
    <row r="56" spans="1:12" x14ac:dyDescent="0.25">
      <c r="A56" s="108">
        <v>43256</v>
      </c>
      <c r="B56" s="101" t="s">
        <v>833</v>
      </c>
      <c r="C56" s="102" t="s">
        <v>469</v>
      </c>
      <c r="D56" s="102" t="s">
        <v>471</v>
      </c>
      <c r="E56" s="99">
        <v>17500</v>
      </c>
      <c r="F56" s="102" t="s">
        <v>239</v>
      </c>
      <c r="G56" s="100" t="s">
        <v>467</v>
      </c>
      <c r="H56" s="101" t="s">
        <v>51</v>
      </c>
      <c r="I56" s="98" t="s">
        <v>468</v>
      </c>
      <c r="J56" s="102">
        <f t="shared" si="1"/>
        <v>1.9444444444444444</v>
      </c>
      <c r="K56" s="102">
        <v>9000</v>
      </c>
      <c r="L56" s="102"/>
    </row>
    <row r="57" spans="1:12" x14ac:dyDescent="0.25">
      <c r="A57" s="108">
        <v>43256</v>
      </c>
      <c r="B57" s="101" t="s">
        <v>834</v>
      </c>
      <c r="C57" s="102" t="s">
        <v>478</v>
      </c>
      <c r="D57" s="102" t="s">
        <v>471</v>
      </c>
      <c r="E57" s="99">
        <v>50000</v>
      </c>
      <c r="F57" s="102" t="s">
        <v>239</v>
      </c>
      <c r="G57" s="100" t="s">
        <v>467</v>
      </c>
      <c r="H57" s="101" t="s">
        <v>51</v>
      </c>
      <c r="I57" s="98"/>
      <c r="J57" s="102">
        <f t="shared" si="1"/>
        <v>5.5555555555555554</v>
      </c>
      <c r="K57" s="102">
        <v>9000</v>
      </c>
      <c r="L57" s="102"/>
    </row>
    <row r="58" spans="1:12" x14ac:dyDescent="0.25">
      <c r="A58" s="108">
        <v>43256</v>
      </c>
      <c r="B58" s="100" t="s">
        <v>272</v>
      </c>
      <c r="C58" s="102" t="s">
        <v>476</v>
      </c>
      <c r="D58" s="101" t="s">
        <v>482</v>
      </c>
      <c r="E58" s="99">
        <v>115000</v>
      </c>
      <c r="F58" s="101" t="s">
        <v>229</v>
      </c>
      <c r="G58" s="100" t="s">
        <v>467</v>
      </c>
      <c r="H58" s="101" t="s">
        <v>52</v>
      </c>
      <c r="I58" s="98" t="s">
        <v>468</v>
      </c>
      <c r="J58" s="102">
        <f t="shared" si="1"/>
        <v>12.777777777777779</v>
      </c>
      <c r="K58" s="102">
        <v>9000</v>
      </c>
      <c r="L58" s="102"/>
    </row>
    <row r="59" spans="1:12" x14ac:dyDescent="0.25">
      <c r="A59" s="104">
        <v>43256</v>
      </c>
      <c r="B59" s="104" t="s">
        <v>575</v>
      </c>
      <c r="C59" s="102" t="s">
        <v>469</v>
      </c>
      <c r="D59" s="102" t="s">
        <v>473</v>
      </c>
      <c r="E59" s="71">
        <v>16000</v>
      </c>
      <c r="F59" s="101" t="s">
        <v>259</v>
      </c>
      <c r="G59" s="100" t="s">
        <v>467</v>
      </c>
      <c r="H59" s="101" t="s">
        <v>506</v>
      </c>
      <c r="I59" s="98" t="s">
        <v>468</v>
      </c>
      <c r="J59" s="102">
        <f t="shared" si="1"/>
        <v>1.7777777777777777</v>
      </c>
      <c r="K59" s="102">
        <v>9000</v>
      </c>
      <c r="L59" s="102"/>
    </row>
    <row r="60" spans="1:12" x14ac:dyDescent="0.25">
      <c r="A60" s="108">
        <v>43257</v>
      </c>
      <c r="B60" s="100" t="s">
        <v>268</v>
      </c>
      <c r="C60" s="101" t="s">
        <v>469</v>
      </c>
      <c r="D60" s="103" t="s">
        <v>473</v>
      </c>
      <c r="E60" s="99">
        <v>10000</v>
      </c>
      <c r="F60" s="98" t="s">
        <v>253</v>
      </c>
      <c r="G60" s="100" t="s">
        <v>467</v>
      </c>
      <c r="H60" s="101" t="s">
        <v>58</v>
      </c>
      <c r="I60" s="98" t="s">
        <v>468</v>
      </c>
      <c r="J60" s="102">
        <f t="shared" si="1"/>
        <v>1.1111111111111112</v>
      </c>
      <c r="K60" s="102">
        <v>9000</v>
      </c>
      <c r="L60" s="102"/>
    </row>
    <row r="61" spans="1:12" x14ac:dyDescent="0.25">
      <c r="A61" s="104">
        <v>43257</v>
      </c>
      <c r="B61" s="102" t="s">
        <v>484</v>
      </c>
      <c r="C61" s="110" t="s">
        <v>469</v>
      </c>
      <c r="D61" s="102" t="s">
        <v>471</v>
      </c>
      <c r="E61" s="71">
        <v>15000</v>
      </c>
      <c r="F61" s="105" t="s">
        <v>233</v>
      </c>
      <c r="G61" s="100" t="s">
        <v>467</v>
      </c>
      <c r="H61" s="101" t="s">
        <v>33</v>
      </c>
      <c r="I61" s="98" t="s">
        <v>468</v>
      </c>
      <c r="J61" s="102">
        <f t="shared" si="1"/>
        <v>1.6666666666666667</v>
      </c>
      <c r="K61" s="102">
        <v>9000</v>
      </c>
      <c r="L61" s="102"/>
    </row>
    <row r="62" spans="1:12" x14ac:dyDescent="0.25">
      <c r="A62" s="108">
        <v>43257</v>
      </c>
      <c r="B62" s="100" t="s">
        <v>835</v>
      </c>
      <c r="C62" s="102" t="s">
        <v>469</v>
      </c>
      <c r="D62" s="102" t="s">
        <v>471</v>
      </c>
      <c r="E62" s="99">
        <v>22000</v>
      </c>
      <c r="F62" s="110" t="s">
        <v>227</v>
      </c>
      <c r="G62" s="100" t="s">
        <v>467</v>
      </c>
      <c r="H62" s="101" t="s">
        <v>57</v>
      </c>
      <c r="I62" s="98" t="s">
        <v>468</v>
      </c>
      <c r="J62" s="102">
        <f t="shared" si="1"/>
        <v>2.4444444444444446</v>
      </c>
      <c r="K62" s="102">
        <v>9000</v>
      </c>
      <c r="L62" s="102"/>
    </row>
    <row r="63" spans="1:12" x14ac:dyDescent="0.25">
      <c r="A63" s="108">
        <v>43257</v>
      </c>
      <c r="B63" s="100" t="s">
        <v>836</v>
      </c>
      <c r="C63" s="102" t="s">
        <v>478</v>
      </c>
      <c r="D63" s="102" t="s">
        <v>471</v>
      </c>
      <c r="E63" s="99">
        <v>50000</v>
      </c>
      <c r="F63" s="110" t="s">
        <v>227</v>
      </c>
      <c r="G63" s="100" t="s">
        <v>467</v>
      </c>
      <c r="H63" s="101" t="s">
        <v>57</v>
      </c>
      <c r="I63" s="98" t="s">
        <v>468</v>
      </c>
      <c r="J63" s="102">
        <f t="shared" ref="J63" si="2">E63/9000</f>
        <v>5.5555555555555554</v>
      </c>
      <c r="K63" s="102">
        <v>9000</v>
      </c>
      <c r="L63" s="102"/>
    </row>
    <row r="64" spans="1:12" x14ac:dyDescent="0.25">
      <c r="A64" s="108">
        <v>43257</v>
      </c>
      <c r="B64" s="101" t="s">
        <v>277</v>
      </c>
      <c r="C64" s="102" t="s">
        <v>469</v>
      </c>
      <c r="D64" s="102" t="s">
        <v>471</v>
      </c>
      <c r="E64" s="99">
        <v>18000</v>
      </c>
      <c r="F64" s="102" t="s">
        <v>239</v>
      </c>
      <c r="G64" s="100" t="s">
        <v>467</v>
      </c>
      <c r="H64" s="101" t="s">
        <v>59</v>
      </c>
      <c r="I64" s="98" t="s">
        <v>468</v>
      </c>
      <c r="J64" s="102">
        <f t="shared" si="1"/>
        <v>2</v>
      </c>
      <c r="K64" s="102">
        <v>9000</v>
      </c>
      <c r="L64" s="102"/>
    </row>
    <row r="65" spans="1:12" x14ac:dyDescent="0.25">
      <c r="A65" s="108">
        <v>43257</v>
      </c>
      <c r="B65" s="101" t="s">
        <v>278</v>
      </c>
      <c r="C65" s="102" t="s">
        <v>483</v>
      </c>
      <c r="D65" s="102" t="s">
        <v>471</v>
      </c>
      <c r="E65" s="107">
        <v>5000</v>
      </c>
      <c r="F65" s="102" t="s">
        <v>239</v>
      </c>
      <c r="G65" s="100" t="s">
        <v>467</v>
      </c>
      <c r="H65" s="101" t="s">
        <v>60</v>
      </c>
      <c r="I65" s="98" t="s">
        <v>468</v>
      </c>
      <c r="J65" s="102">
        <f t="shared" si="1"/>
        <v>0.55555555555555558</v>
      </c>
      <c r="K65" s="102">
        <v>9000</v>
      </c>
      <c r="L65" s="102"/>
    </row>
    <row r="66" spans="1:12" x14ac:dyDescent="0.25">
      <c r="A66" s="108">
        <v>43257</v>
      </c>
      <c r="B66" s="101" t="s">
        <v>285</v>
      </c>
      <c r="C66" s="102" t="s">
        <v>478</v>
      </c>
      <c r="D66" s="102" t="s">
        <v>471</v>
      </c>
      <c r="E66" s="99">
        <v>10000</v>
      </c>
      <c r="F66" s="102" t="s">
        <v>239</v>
      </c>
      <c r="G66" s="100" t="s">
        <v>467</v>
      </c>
      <c r="H66" s="101" t="s">
        <v>61</v>
      </c>
      <c r="I66" s="98" t="s">
        <v>468</v>
      </c>
      <c r="J66" s="102">
        <f t="shared" si="1"/>
        <v>1.1111111111111112</v>
      </c>
      <c r="K66" s="102">
        <v>9000</v>
      </c>
      <c r="L66" s="102"/>
    </row>
    <row r="67" spans="1:12" x14ac:dyDescent="0.25">
      <c r="A67" s="108">
        <v>43257</v>
      </c>
      <c r="B67" s="100" t="s">
        <v>275</v>
      </c>
      <c r="C67" s="102" t="s">
        <v>469</v>
      </c>
      <c r="D67" s="102" t="s">
        <v>466</v>
      </c>
      <c r="E67" s="99">
        <v>70000</v>
      </c>
      <c r="F67" s="101" t="s">
        <v>229</v>
      </c>
      <c r="G67" s="100" t="s">
        <v>467</v>
      </c>
      <c r="H67" s="101" t="s">
        <v>55</v>
      </c>
      <c r="I67" s="98" t="s">
        <v>468</v>
      </c>
      <c r="J67" s="102">
        <f t="shared" si="1"/>
        <v>7.7777777777777777</v>
      </c>
      <c r="K67" s="102">
        <v>9000</v>
      </c>
      <c r="L67" s="102"/>
    </row>
    <row r="68" spans="1:12" x14ac:dyDescent="0.25">
      <c r="A68" s="108">
        <v>43257</v>
      </c>
      <c r="B68" s="100" t="s">
        <v>266</v>
      </c>
      <c r="C68" s="102" t="s">
        <v>830</v>
      </c>
      <c r="D68" s="101" t="s">
        <v>466</v>
      </c>
      <c r="E68" s="99">
        <v>160000</v>
      </c>
      <c r="F68" s="101" t="s">
        <v>229</v>
      </c>
      <c r="G68" s="100" t="s">
        <v>467</v>
      </c>
      <c r="H68" s="101" t="s">
        <v>56</v>
      </c>
      <c r="I68" s="98" t="s">
        <v>468</v>
      </c>
      <c r="J68" s="102">
        <f t="shared" ref="J68:J99" si="3">E68/9000</f>
        <v>17.777777777777779</v>
      </c>
      <c r="K68" s="102">
        <v>9000</v>
      </c>
      <c r="L68" s="102"/>
    </row>
    <row r="69" spans="1:12" x14ac:dyDescent="0.25">
      <c r="A69" s="108">
        <v>43257</v>
      </c>
      <c r="B69" s="101" t="s">
        <v>286</v>
      </c>
      <c r="C69" s="102" t="s">
        <v>469</v>
      </c>
      <c r="D69" s="101" t="s">
        <v>466</v>
      </c>
      <c r="E69" s="99">
        <v>40000</v>
      </c>
      <c r="F69" s="101" t="s">
        <v>229</v>
      </c>
      <c r="G69" s="100" t="s">
        <v>467</v>
      </c>
      <c r="H69" s="101" t="s">
        <v>62</v>
      </c>
      <c r="I69" s="98" t="s">
        <v>468</v>
      </c>
      <c r="J69" s="102">
        <f t="shared" si="3"/>
        <v>4.4444444444444446</v>
      </c>
      <c r="K69" s="102">
        <v>9000</v>
      </c>
      <c r="L69" s="102"/>
    </row>
    <row r="70" spans="1:12" x14ac:dyDescent="0.25">
      <c r="A70" s="108">
        <v>43257</v>
      </c>
      <c r="B70" s="101" t="s">
        <v>287</v>
      </c>
      <c r="C70" s="101" t="s">
        <v>480</v>
      </c>
      <c r="D70" s="101" t="s">
        <v>466</v>
      </c>
      <c r="E70" s="99">
        <v>75000</v>
      </c>
      <c r="F70" s="101" t="s">
        <v>229</v>
      </c>
      <c r="G70" s="100" t="s">
        <v>467</v>
      </c>
      <c r="H70" s="101" t="s">
        <v>63</v>
      </c>
      <c r="I70" s="98" t="s">
        <v>468</v>
      </c>
      <c r="J70" s="102">
        <f t="shared" si="3"/>
        <v>8.3333333333333339</v>
      </c>
      <c r="K70" s="102">
        <v>9000</v>
      </c>
      <c r="L70" s="102"/>
    </row>
    <row r="71" spans="1:12" x14ac:dyDescent="0.25">
      <c r="A71" s="108">
        <v>43257</v>
      </c>
      <c r="B71" s="100" t="s">
        <v>292</v>
      </c>
      <c r="C71" s="101" t="s">
        <v>483</v>
      </c>
      <c r="D71" s="101" t="s">
        <v>466</v>
      </c>
      <c r="E71" s="99">
        <v>800000</v>
      </c>
      <c r="F71" s="101" t="s">
        <v>229</v>
      </c>
      <c r="G71" s="100" t="s">
        <v>467</v>
      </c>
      <c r="H71" s="101" t="s">
        <v>64</v>
      </c>
      <c r="I71" s="98" t="s">
        <v>468</v>
      </c>
      <c r="J71" s="102">
        <f t="shared" si="3"/>
        <v>88.888888888888886</v>
      </c>
      <c r="K71" s="102">
        <v>9000</v>
      </c>
      <c r="L71" s="102"/>
    </row>
    <row r="72" spans="1:12" x14ac:dyDescent="0.25">
      <c r="A72" s="108">
        <v>43257</v>
      </c>
      <c r="B72" s="100" t="s">
        <v>294</v>
      </c>
      <c r="C72" s="102" t="s">
        <v>475</v>
      </c>
      <c r="D72" s="102" t="s">
        <v>466</v>
      </c>
      <c r="E72" s="99">
        <v>24000</v>
      </c>
      <c r="F72" s="101" t="s">
        <v>229</v>
      </c>
      <c r="G72" s="100" t="s">
        <v>467</v>
      </c>
      <c r="H72" s="101" t="s">
        <v>65</v>
      </c>
      <c r="I72" s="98" t="s">
        <v>468</v>
      </c>
      <c r="J72" s="102">
        <f t="shared" si="3"/>
        <v>2.6666666666666665</v>
      </c>
      <c r="K72" s="102">
        <v>9000</v>
      </c>
      <c r="L72" s="102"/>
    </row>
    <row r="73" spans="1:12" x14ac:dyDescent="0.25">
      <c r="A73" s="104">
        <v>43257</v>
      </c>
      <c r="B73" s="104" t="s">
        <v>575</v>
      </c>
      <c r="C73" s="102" t="s">
        <v>469</v>
      </c>
      <c r="D73" s="102" t="s">
        <v>473</v>
      </c>
      <c r="E73" s="71">
        <v>16000</v>
      </c>
      <c r="F73" s="101" t="s">
        <v>259</v>
      </c>
      <c r="G73" s="100" t="s">
        <v>467</v>
      </c>
      <c r="H73" s="101" t="s">
        <v>506</v>
      </c>
      <c r="I73" s="98" t="s">
        <v>468</v>
      </c>
      <c r="J73" s="102">
        <f t="shared" si="3"/>
        <v>1.7777777777777777</v>
      </c>
      <c r="K73" s="102">
        <v>9000</v>
      </c>
      <c r="L73" s="102"/>
    </row>
    <row r="74" spans="1:12" x14ac:dyDescent="0.25">
      <c r="A74" s="108">
        <v>43258</v>
      </c>
      <c r="B74" s="101" t="s">
        <v>487</v>
      </c>
      <c r="C74" s="102" t="s">
        <v>469</v>
      </c>
      <c r="D74" s="102" t="s">
        <v>473</v>
      </c>
      <c r="E74" s="99">
        <v>30000</v>
      </c>
      <c r="F74" s="105" t="s">
        <v>481</v>
      </c>
      <c r="G74" s="100" t="s">
        <v>467</v>
      </c>
      <c r="H74" s="101" t="s">
        <v>488</v>
      </c>
      <c r="I74" s="98" t="s">
        <v>468</v>
      </c>
      <c r="J74" s="102">
        <f t="shared" si="3"/>
        <v>3.3333333333333335</v>
      </c>
      <c r="K74" s="102">
        <v>9000</v>
      </c>
      <c r="L74" s="102"/>
    </row>
    <row r="75" spans="1:12" ht="15" customHeight="1" x14ac:dyDescent="0.25">
      <c r="A75" s="108">
        <v>43258</v>
      </c>
      <c r="B75" s="101" t="s">
        <v>489</v>
      </c>
      <c r="C75" s="102" t="s">
        <v>469</v>
      </c>
      <c r="D75" s="102" t="s">
        <v>473</v>
      </c>
      <c r="E75" s="99">
        <v>400000</v>
      </c>
      <c r="F75" s="105" t="s">
        <v>481</v>
      </c>
      <c r="G75" s="100" t="s">
        <v>467</v>
      </c>
      <c r="H75" s="101" t="s">
        <v>490</v>
      </c>
      <c r="I75" s="98" t="s">
        <v>468</v>
      </c>
      <c r="J75" s="102">
        <f t="shared" si="3"/>
        <v>44.444444444444443</v>
      </c>
      <c r="K75" s="102">
        <v>9000</v>
      </c>
      <c r="L75" s="102"/>
    </row>
    <row r="76" spans="1:12" x14ac:dyDescent="0.25">
      <c r="A76" s="108">
        <v>43258</v>
      </c>
      <c r="B76" s="101" t="s">
        <v>300</v>
      </c>
      <c r="C76" s="102" t="s">
        <v>475</v>
      </c>
      <c r="D76" s="102" t="s">
        <v>466</v>
      </c>
      <c r="E76" s="99">
        <v>40000</v>
      </c>
      <c r="F76" s="101" t="s">
        <v>253</v>
      </c>
      <c r="G76" s="100" t="s">
        <v>467</v>
      </c>
      <c r="H76" s="101" t="s">
        <v>70</v>
      </c>
      <c r="I76" s="98" t="s">
        <v>468</v>
      </c>
      <c r="J76" s="102">
        <f t="shared" si="3"/>
        <v>4.4444444444444446</v>
      </c>
      <c r="K76" s="102">
        <v>9000</v>
      </c>
      <c r="L76" s="102"/>
    </row>
    <row r="77" spans="1:12" x14ac:dyDescent="0.25">
      <c r="A77" s="108">
        <v>43258</v>
      </c>
      <c r="B77" s="101" t="s">
        <v>301</v>
      </c>
      <c r="C77" s="102" t="s">
        <v>469</v>
      </c>
      <c r="D77" s="102" t="s">
        <v>473</v>
      </c>
      <c r="E77" s="99">
        <v>10000</v>
      </c>
      <c r="F77" s="102" t="s">
        <v>253</v>
      </c>
      <c r="G77" s="100" t="s">
        <v>467</v>
      </c>
      <c r="H77" s="101" t="s">
        <v>71</v>
      </c>
      <c r="I77" s="98" t="s">
        <v>468</v>
      </c>
      <c r="J77" s="102">
        <f t="shared" si="3"/>
        <v>1.1111111111111112</v>
      </c>
      <c r="K77" s="102">
        <v>9000</v>
      </c>
      <c r="L77" s="102"/>
    </row>
    <row r="78" spans="1:12" x14ac:dyDescent="0.25">
      <c r="A78" s="108">
        <v>43258</v>
      </c>
      <c r="B78" s="101" t="s">
        <v>295</v>
      </c>
      <c r="C78" s="102" t="s">
        <v>469</v>
      </c>
      <c r="D78" s="102" t="s">
        <v>471</v>
      </c>
      <c r="E78" s="99">
        <v>26000</v>
      </c>
      <c r="F78" s="105" t="s">
        <v>235</v>
      </c>
      <c r="G78" s="100" t="s">
        <v>467</v>
      </c>
      <c r="H78" s="101" t="s">
        <v>66</v>
      </c>
      <c r="I78" s="98" t="s">
        <v>468</v>
      </c>
      <c r="J78" s="102">
        <f t="shared" si="3"/>
        <v>2.8888888888888888</v>
      </c>
      <c r="K78" s="102">
        <v>9000</v>
      </c>
      <c r="L78" s="102"/>
    </row>
    <row r="79" spans="1:12" x14ac:dyDescent="0.25">
      <c r="A79" s="104">
        <v>43258</v>
      </c>
      <c r="B79" s="102" t="s">
        <v>484</v>
      </c>
      <c r="C79" s="110" t="s">
        <v>469</v>
      </c>
      <c r="D79" s="102" t="s">
        <v>471</v>
      </c>
      <c r="E79" s="71">
        <v>15000</v>
      </c>
      <c r="F79" s="105" t="s">
        <v>233</v>
      </c>
      <c r="G79" s="100" t="s">
        <v>467</v>
      </c>
      <c r="H79" s="101" t="s">
        <v>33</v>
      </c>
      <c r="I79" s="98" t="s">
        <v>468</v>
      </c>
      <c r="J79" s="102">
        <f t="shared" si="3"/>
        <v>1.6666666666666667</v>
      </c>
      <c r="K79" s="102">
        <v>9000</v>
      </c>
      <c r="L79" s="102"/>
    </row>
    <row r="80" spans="1:12" x14ac:dyDescent="0.25">
      <c r="A80" s="104">
        <v>43258</v>
      </c>
      <c r="B80" s="102" t="s">
        <v>500</v>
      </c>
      <c r="C80" s="110" t="s">
        <v>469</v>
      </c>
      <c r="D80" s="102" t="s">
        <v>471</v>
      </c>
      <c r="E80" s="71">
        <v>200000</v>
      </c>
      <c r="F80" s="105" t="s">
        <v>233</v>
      </c>
      <c r="G80" s="100" t="s">
        <v>467</v>
      </c>
      <c r="H80" s="101" t="s">
        <v>69</v>
      </c>
      <c r="I80" s="98" t="s">
        <v>468</v>
      </c>
      <c r="J80" s="102">
        <f t="shared" si="3"/>
        <v>22.222222222222221</v>
      </c>
      <c r="K80" s="102">
        <v>9000</v>
      </c>
      <c r="L80" s="102"/>
    </row>
    <row r="81" spans="1:12" x14ac:dyDescent="0.25">
      <c r="A81" s="108">
        <v>43258</v>
      </c>
      <c r="B81" s="101" t="s">
        <v>297</v>
      </c>
      <c r="C81" s="102" t="s">
        <v>469</v>
      </c>
      <c r="D81" s="102" t="s">
        <v>471</v>
      </c>
      <c r="E81" s="99">
        <v>13000</v>
      </c>
      <c r="F81" s="110" t="s">
        <v>227</v>
      </c>
      <c r="G81" s="100" t="s">
        <v>467</v>
      </c>
      <c r="H81" s="101" t="s">
        <v>68</v>
      </c>
      <c r="I81" s="98" t="s">
        <v>468</v>
      </c>
      <c r="J81" s="102">
        <f t="shared" si="3"/>
        <v>1.4444444444444444</v>
      </c>
      <c r="K81" s="102">
        <v>9000</v>
      </c>
      <c r="L81" s="102"/>
    </row>
    <row r="82" spans="1:12" x14ac:dyDescent="0.25">
      <c r="A82" s="108">
        <v>43258</v>
      </c>
      <c r="B82" s="101" t="s">
        <v>296</v>
      </c>
      <c r="C82" s="102" t="s">
        <v>469</v>
      </c>
      <c r="D82" s="102" t="s">
        <v>471</v>
      </c>
      <c r="E82" s="107">
        <v>22000</v>
      </c>
      <c r="F82" s="102" t="s">
        <v>239</v>
      </c>
      <c r="G82" s="100" t="s">
        <v>467</v>
      </c>
      <c r="H82" s="101" t="s">
        <v>67</v>
      </c>
      <c r="I82" s="98" t="s">
        <v>468</v>
      </c>
      <c r="J82" s="102">
        <f t="shared" si="3"/>
        <v>2.4444444444444446</v>
      </c>
      <c r="K82" s="102">
        <v>9000</v>
      </c>
      <c r="L82" s="102"/>
    </row>
    <row r="83" spans="1:12" x14ac:dyDescent="0.25">
      <c r="A83" s="108">
        <v>43258</v>
      </c>
      <c r="B83" s="101" t="s">
        <v>304</v>
      </c>
      <c r="C83" s="102" t="s">
        <v>469</v>
      </c>
      <c r="D83" s="102" t="s">
        <v>466</v>
      </c>
      <c r="E83" s="107">
        <v>50000</v>
      </c>
      <c r="F83" s="101" t="s">
        <v>229</v>
      </c>
      <c r="G83" s="100" t="s">
        <v>467</v>
      </c>
      <c r="H83" s="101" t="s">
        <v>72</v>
      </c>
      <c r="I83" s="98" t="s">
        <v>468</v>
      </c>
      <c r="J83" s="102">
        <f t="shared" si="3"/>
        <v>5.5555555555555554</v>
      </c>
      <c r="K83" s="102">
        <v>9000</v>
      </c>
      <c r="L83" s="102"/>
    </row>
    <row r="84" spans="1:12" x14ac:dyDescent="0.25">
      <c r="A84" s="108">
        <v>43258</v>
      </c>
      <c r="B84" s="101" t="s">
        <v>306</v>
      </c>
      <c r="C84" s="102" t="s">
        <v>475</v>
      </c>
      <c r="D84" s="102" t="s">
        <v>466</v>
      </c>
      <c r="E84" s="107">
        <v>103000</v>
      </c>
      <c r="F84" s="101" t="s">
        <v>229</v>
      </c>
      <c r="G84" s="100" t="s">
        <v>467</v>
      </c>
      <c r="H84" s="101" t="s">
        <v>74</v>
      </c>
      <c r="I84" s="98" t="s">
        <v>468</v>
      </c>
      <c r="J84" s="102">
        <f t="shared" si="3"/>
        <v>11.444444444444445</v>
      </c>
      <c r="K84" s="102">
        <v>9000</v>
      </c>
      <c r="L84" s="102"/>
    </row>
    <row r="85" spans="1:12" x14ac:dyDescent="0.25">
      <c r="A85" s="108">
        <v>43258</v>
      </c>
      <c r="B85" s="101" t="s">
        <v>305</v>
      </c>
      <c r="C85" s="110" t="s">
        <v>469</v>
      </c>
      <c r="D85" s="110" t="s">
        <v>470</v>
      </c>
      <c r="E85" s="99">
        <v>160000</v>
      </c>
      <c r="F85" s="110" t="s">
        <v>241</v>
      </c>
      <c r="G85" s="100" t="s">
        <v>467</v>
      </c>
      <c r="H85" s="101" t="s">
        <v>73</v>
      </c>
      <c r="I85" s="98" t="s">
        <v>468</v>
      </c>
      <c r="J85" s="102">
        <f t="shared" si="3"/>
        <v>17.777777777777779</v>
      </c>
      <c r="K85" s="102">
        <v>9000</v>
      </c>
      <c r="L85" s="102"/>
    </row>
    <row r="86" spans="1:12" x14ac:dyDescent="0.25">
      <c r="A86" s="104">
        <v>43258</v>
      </c>
      <c r="B86" s="104" t="s">
        <v>575</v>
      </c>
      <c r="C86" s="102" t="s">
        <v>469</v>
      </c>
      <c r="D86" s="102" t="s">
        <v>473</v>
      </c>
      <c r="E86" s="71">
        <v>16000</v>
      </c>
      <c r="F86" s="101" t="s">
        <v>259</v>
      </c>
      <c r="G86" s="100" t="s">
        <v>467</v>
      </c>
      <c r="H86" s="101" t="s">
        <v>580</v>
      </c>
      <c r="I86" s="98" t="s">
        <v>468</v>
      </c>
      <c r="J86" s="102">
        <f t="shared" si="3"/>
        <v>1.7777777777777777</v>
      </c>
      <c r="K86" s="102">
        <v>9000</v>
      </c>
      <c r="L86" s="102"/>
    </row>
    <row r="87" spans="1:12" x14ac:dyDescent="0.25">
      <c r="A87" s="104">
        <v>43258</v>
      </c>
      <c r="B87" s="104" t="s">
        <v>577</v>
      </c>
      <c r="C87" s="102" t="s">
        <v>475</v>
      </c>
      <c r="D87" s="101" t="s">
        <v>466</v>
      </c>
      <c r="E87" s="71">
        <v>100000</v>
      </c>
      <c r="F87" s="101" t="s">
        <v>259</v>
      </c>
      <c r="G87" s="100" t="s">
        <v>467</v>
      </c>
      <c r="H87" s="101" t="s">
        <v>581</v>
      </c>
      <c r="I87" s="98" t="s">
        <v>468</v>
      </c>
      <c r="J87" s="102">
        <f t="shared" si="3"/>
        <v>11.111111111111111</v>
      </c>
      <c r="K87" s="102">
        <v>9000</v>
      </c>
      <c r="L87" s="102"/>
    </row>
    <row r="88" spans="1:12" x14ac:dyDescent="0.25">
      <c r="A88" s="104">
        <v>43258</v>
      </c>
      <c r="B88" s="104" t="s">
        <v>615</v>
      </c>
      <c r="C88" s="102" t="s">
        <v>485</v>
      </c>
      <c r="D88" s="102" t="s">
        <v>619</v>
      </c>
      <c r="E88" s="71">
        <v>250000</v>
      </c>
      <c r="F88" s="101" t="s">
        <v>259</v>
      </c>
      <c r="G88" s="100" t="s">
        <v>467</v>
      </c>
      <c r="H88" s="101" t="s">
        <v>582</v>
      </c>
      <c r="I88" s="98" t="s">
        <v>468</v>
      </c>
      <c r="J88" s="102">
        <f t="shared" si="3"/>
        <v>27.777777777777779</v>
      </c>
      <c r="K88" s="102">
        <v>9000</v>
      </c>
      <c r="L88" s="102"/>
    </row>
    <row r="89" spans="1:12" x14ac:dyDescent="0.25">
      <c r="A89" s="104">
        <v>43258</v>
      </c>
      <c r="B89" s="104" t="s">
        <v>618</v>
      </c>
      <c r="C89" s="102" t="s">
        <v>485</v>
      </c>
      <c r="D89" s="102" t="s">
        <v>619</v>
      </c>
      <c r="E89" s="71">
        <v>250000</v>
      </c>
      <c r="F89" s="101" t="s">
        <v>259</v>
      </c>
      <c r="G89" s="100" t="s">
        <v>467</v>
      </c>
      <c r="H89" s="101" t="s">
        <v>583</v>
      </c>
      <c r="I89" s="98" t="s">
        <v>468</v>
      </c>
      <c r="J89" s="102">
        <f t="shared" si="3"/>
        <v>27.777777777777779</v>
      </c>
      <c r="K89" s="102">
        <v>9000</v>
      </c>
      <c r="L89" s="102"/>
    </row>
    <row r="90" spans="1:12" x14ac:dyDescent="0.25">
      <c r="A90" s="104">
        <v>43258</v>
      </c>
      <c r="B90" s="104" t="s">
        <v>620</v>
      </c>
      <c r="C90" s="102" t="s">
        <v>485</v>
      </c>
      <c r="D90" s="102" t="s">
        <v>619</v>
      </c>
      <c r="E90" s="71">
        <v>250000</v>
      </c>
      <c r="F90" s="101" t="s">
        <v>259</v>
      </c>
      <c r="G90" s="100" t="s">
        <v>467</v>
      </c>
      <c r="H90" s="101" t="s">
        <v>584</v>
      </c>
      <c r="I90" s="98" t="s">
        <v>468</v>
      </c>
      <c r="J90" s="102">
        <f t="shared" si="3"/>
        <v>27.777777777777779</v>
      </c>
      <c r="K90" s="102">
        <v>9000</v>
      </c>
      <c r="L90" s="102"/>
    </row>
    <row r="91" spans="1:12" x14ac:dyDescent="0.25">
      <c r="A91" s="104">
        <v>43258</v>
      </c>
      <c r="B91" s="104" t="s">
        <v>621</v>
      </c>
      <c r="C91" s="102" t="s">
        <v>485</v>
      </c>
      <c r="D91" s="102" t="s">
        <v>619</v>
      </c>
      <c r="E91" s="71">
        <v>250000</v>
      </c>
      <c r="F91" s="101" t="s">
        <v>259</v>
      </c>
      <c r="G91" s="100" t="s">
        <v>467</v>
      </c>
      <c r="H91" s="101" t="s">
        <v>585</v>
      </c>
      <c r="I91" s="98" t="s">
        <v>468</v>
      </c>
      <c r="J91" s="102">
        <f t="shared" si="3"/>
        <v>27.777777777777779</v>
      </c>
      <c r="K91" s="102">
        <v>9000</v>
      </c>
      <c r="L91" s="102"/>
    </row>
    <row r="92" spans="1:12" x14ac:dyDescent="0.25">
      <c r="A92" s="104">
        <v>43258</v>
      </c>
      <c r="B92" s="104" t="s">
        <v>622</v>
      </c>
      <c r="C92" s="102" t="s">
        <v>485</v>
      </c>
      <c r="D92" s="102" t="s">
        <v>619</v>
      </c>
      <c r="E92" s="71">
        <v>250000</v>
      </c>
      <c r="F92" s="101" t="s">
        <v>259</v>
      </c>
      <c r="G92" s="100" t="s">
        <v>467</v>
      </c>
      <c r="H92" s="101" t="s">
        <v>586</v>
      </c>
      <c r="I92" s="98" t="s">
        <v>468</v>
      </c>
      <c r="J92" s="102">
        <f t="shared" si="3"/>
        <v>27.777777777777779</v>
      </c>
      <c r="K92" s="102">
        <v>9000</v>
      </c>
      <c r="L92" s="102"/>
    </row>
    <row r="93" spans="1:12" x14ac:dyDescent="0.25">
      <c r="A93" s="104">
        <v>43258</v>
      </c>
      <c r="B93" s="104" t="s">
        <v>623</v>
      </c>
      <c r="C93" s="102" t="s">
        <v>485</v>
      </c>
      <c r="D93" s="102" t="s">
        <v>619</v>
      </c>
      <c r="E93" s="71">
        <v>300000</v>
      </c>
      <c r="F93" s="101" t="s">
        <v>259</v>
      </c>
      <c r="G93" s="100" t="s">
        <v>467</v>
      </c>
      <c r="H93" s="101" t="s">
        <v>587</v>
      </c>
      <c r="I93" s="98" t="s">
        <v>468</v>
      </c>
      <c r="J93" s="102">
        <f t="shared" si="3"/>
        <v>33.333333333333336</v>
      </c>
      <c r="K93" s="102">
        <v>9000</v>
      </c>
      <c r="L93" s="102"/>
    </row>
    <row r="94" spans="1:12" x14ac:dyDescent="0.25">
      <c r="A94" s="104">
        <v>43258</v>
      </c>
      <c r="B94" s="104" t="s">
        <v>625</v>
      </c>
      <c r="C94" s="101" t="s">
        <v>474</v>
      </c>
      <c r="D94" s="102" t="s">
        <v>619</v>
      </c>
      <c r="E94" s="71">
        <v>50000</v>
      </c>
      <c r="F94" s="101" t="s">
        <v>259</v>
      </c>
      <c r="G94" s="100" t="s">
        <v>467</v>
      </c>
      <c r="H94" s="101" t="s">
        <v>588</v>
      </c>
      <c r="I94" s="98" t="s">
        <v>468</v>
      </c>
      <c r="J94" s="102">
        <f t="shared" si="3"/>
        <v>5.5555555555555554</v>
      </c>
      <c r="K94" s="102">
        <v>9000</v>
      </c>
      <c r="L94" s="102"/>
    </row>
    <row r="95" spans="1:12" x14ac:dyDescent="0.25">
      <c r="A95" s="104">
        <v>43258</v>
      </c>
      <c r="B95" s="104" t="s">
        <v>624</v>
      </c>
      <c r="C95" s="101" t="s">
        <v>474</v>
      </c>
      <c r="D95" s="102" t="s">
        <v>619</v>
      </c>
      <c r="E95" s="71">
        <v>50000</v>
      </c>
      <c r="F95" s="101" t="s">
        <v>259</v>
      </c>
      <c r="G95" s="100" t="s">
        <v>467</v>
      </c>
      <c r="H95" s="101" t="s">
        <v>589</v>
      </c>
      <c r="I95" s="98" t="s">
        <v>468</v>
      </c>
      <c r="J95" s="102">
        <f t="shared" si="3"/>
        <v>5.5555555555555554</v>
      </c>
      <c r="K95" s="102">
        <v>9000</v>
      </c>
      <c r="L95" s="102"/>
    </row>
    <row r="96" spans="1:12" x14ac:dyDescent="0.25">
      <c r="A96" s="104">
        <v>43258</v>
      </c>
      <c r="B96" s="104" t="s">
        <v>626</v>
      </c>
      <c r="C96" s="101" t="s">
        <v>474</v>
      </c>
      <c r="D96" s="102" t="s">
        <v>619</v>
      </c>
      <c r="E96" s="71">
        <v>50000</v>
      </c>
      <c r="F96" s="101" t="s">
        <v>259</v>
      </c>
      <c r="G96" s="100" t="s">
        <v>467</v>
      </c>
      <c r="H96" s="101" t="s">
        <v>590</v>
      </c>
      <c r="I96" s="98" t="s">
        <v>468</v>
      </c>
      <c r="J96" s="102">
        <f t="shared" si="3"/>
        <v>5.5555555555555554</v>
      </c>
      <c r="K96" s="102">
        <v>9000</v>
      </c>
      <c r="L96" s="102"/>
    </row>
    <row r="97" spans="1:12" x14ac:dyDescent="0.25">
      <c r="A97" s="104">
        <v>43258</v>
      </c>
      <c r="B97" s="104" t="s">
        <v>627</v>
      </c>
      <c r="C97" s="101" t="s">
        <v>474</v>
      </c>
      <c r="D97" s="102" t="s">
        <v>619</v>
      </c>
      <c r="E97" s="71">
        <v>50000</v>
      </c>
      <c r="F97" s="101" t="s">
        <v>259</v>
      </c>
      <c r="G97" s="100" t="s">
        <v>467</v>
      </c>
      <c r="H97" s="101" t="s">
        <v>657</v>
      </c>
      <c r="I97" s="98" t="s">
        <v>468</v>
      </c>
      <c r="J97" s="102">
        <f t="shared" si="3"/>
        <v>5.5555555555555554</v>
      </c>
      <c r="K97" s="102">
        <v>9000</v>
      </c>
      <c r="L97" s="102"/>
    </row>
    <row r="98" spans="1:12" x14ac:dyDescent="0.25">
      <c r="A98" s="104">
        <v>43258</v>
      </c>
      <c r="B98" s="104" t="s">
        <v>628</v>
      </c>
      <c r="C98" s="102" t="s">
        <v>469</v>
      </c>
      <c r="D98" s="102" t="s">
        <v>473</v>
      </c>
      <c r="E98" s="71">
        <v>70000</v>
      </c>
      <c r="F98" s="101" t="s">
        <v>259</v>
      </c>
      <c r="G98" s="100" t="s">
        <v>467</v>
      </c>
      <c r="H98" s="101" t="s">
        <v>591</v>
      </c>
      <c r="I98" s="98" t="s">
        <v>468</v>
      </c>
      <c r="J98" s="102">
        <f t="shared" si="3"/>
        <v>7.7777777777777777</v>
      </c>
      <c r="K98" s="102">
        <v>9000</v>
      </c>
      <c r="L98" s="102"/>
    </row>
    <row r="99" spans="1:12" x14ac:dyDescent="0.25">
      <c r="A99" s="104">
        <v>43258</v>
      </c>
      <c r="B99" s="104" t="s">
        <v>629</v>
      </c>
      <c r="C99" s="102" t="s">
        <v>630</v>
      </c>
      <c r="D99" s="102" t="s">
        <v>619</v>
      </c>
      <c r="E99" s="71">
        <v>25000</v>
      </c>
      <c r="F99" s="101" t="s">
        <v>259</v>
      </c>
      <c r="G99" s="100" t="s">
        <v>467</v>
      </c>
      <c r="H99" s="101" t="s">
        <v>592</v>
      </c>
      <c r="I99" s="98" t="s">
        <v>468</v>
      </c>
      <c r="J99" s="102">
        <f t="shared" si="3"/>
        <v>2.7777777777777777</v>
      </c>
      <c r="K99" s="102">
        <v>9000</v>
      </c>
      <c r="L99" s="102"/>
    </row>
    <row r="100" spans="1:12" x14ac:dyDescent="0.25">
      <c r="A100" s="104">
        <v>43258</v>
      </c>
      <c r="B100" s="104" t="s">
        <v>631</v>
      </c>
      <c r="C100" s="102" t="s">
        <v>469</v>
      </c>
      <c r="D100" s="102" t="s">
        <v>473</v>
      </c>
      <c r="E100" s="71">
        <v>60000</v>
      </c>
      <c r="F100" s="101" t="s">
        <v>259</v>
      </c>
      <c r="G100" s="100" t="s">
        <v>467</v>
      </c>
      <c r="H100" s="101" t="s">
        <v>593</v>
      </c>
      <c r="I100" s="98" t="s">
        <v>468</v>
      </c>
      <c r="J100" s="102">
        <f t="shared" ref="J100:J131" si="4">E100/9000</f>
        <v>6.666666666666667</v>
      </c>
      <c r="K100" s="102">
        <v>9000</v>
      </c>
      <c r="L100" s="102"/>
    </row>
    <row r="101" spans="1:12" x14ac:dyDescent="0.25">
      <c r="A101" s="104">
        <v>43258</v>
      </c>
      <c r="B101" s="104" t="s">
        <v>632</v>
      </c>
      <c r="C101" s="102" t="s">
        <v>469</v>
      </c>
      <c r="D101" s="102" t="s">
        <v>473</v>
      </c>
      <c r="E101" s="71">
        <v>60000</v>
      </c>
      <c r="F101" s="101" t="s">
        <v>259</v>
      </c>
      <c r="G101" s="100" t="s">
        <v>467</v>
      </c>
      <c r="H101" s="101" t="s">
        <v>594</v>
      </c>
      <c r="I101" s="98" t="s">
        <v>468</v>
      </c>
      <c r="J101" s="102">
        <f t="shared" si="4"/>
        <v>6.666666666666667</v>
      </c>
      <c r="K101" s="102">
        <v>9000</v>
      </c>
      <c r="L101" s="102"/>
    </row>
    <row r="102" spans="1:12" x14ac:dyDescent="0.25">
      <c r="A102" s="104">
        <v>43258</v>
      </c>
      <c r="B102" s="104" t="s">
        <v>633</v>
      </c>
      <c r="C102" s="102" t="s">
        <v>469</v>
      </c>
      <c r="D102" s="102" t="s">
        <v>473</v>
      </c>
      <c r="E102" s="71">
        <v>30000</v>
      </c>
      <c r="F102" s="101" t="s">
        <v>259</v>
      </c>
      <c r="G102" s="100" t="s">
        <v>467</v>
      </c>
      <c r="H102" s="101" t="s">
        <v>595</v>
      </c>
      <c r="I102" s="98" t="s">
        <v>468</v>
      </c>
      <c r="J102" s="102">
        <f t="shared" si="4"/>
        <v>3.3333333333333335</v>
      </c>
      <c r="K102" s="102">
        <v>9000</v>
      </c>
      <c r="L102" s="102"/>
    </row>
    <row r="103" spans="1:12" x14ac:dyDescent="0.25">
      <c r="A103" s="104">
        <v>43258</v>
      </c>
      <c r="B103" s="102" t="s">
        <v>521</v>
      </c>
      <c r="C103" s="102" t="s">
        <v>469</v>
      </c>
      <c r="D103" s="101" t="s">
        <v>486</v>
      </c>
      <c r="E103" s="117">
        <v>30000</v>
      </c>
      <c r="F103" s="102" t="s">
        <v>290</v>
      </c>
      <c r="G103" s="100" t="s">
        <v>467</v>
      </c>
      <c r="H103" s="101" t="s">
        <v>111</v>
      </c>
      <c r="I103" s="98" t="s">
        <v>468</v>
      </c>
      <c r="J103" s="102">
        <f t="shared" si="4"/>
        <v>3.3333333333333335</v>
      </c>
      <c r="K103" s="102">
        <v>9000</v>
      </c>
      <c r="L103" s="102"/>
    </row>
    <row r="104" spans="1:12" x14ac:dyDescent="0.25">
      <c r="A104" s="104">
        <v>43258</v>
      </c>
      <c r="B104" s="102" t="s">
        <v>522</v>
      </c>
      <c r="C104" s="102" t="s">
        <v>485</v>
      </c>
      <c r="D104" s="101" t="s">
        <v>486</v>
      </c>
      <c r="E104" s="117">
        <v>100000</v>
      </c>
      <c r="F104" s="102" t="s">
        <v>290</v>
      </c>
      <c r="G104" s="100" t="s">
        <v>467</v>
      </c>
      <c r="H104" s="101" t="s">
        <v>670</v>
      </c>
      <c r="I104" s="98" t="s">
        <v>468</v>
      </c>
      <c r="J104" s="102">
        <f t="shared" si="4"/>
        <v>11.111111111111111</v>
      </c>
      <c r="K104" s="102">
        <v>9000</v>
      </c>
      <c r="L104" s="102"/>
    </row>
    <row r="105" spans="1:12" x14ac:dyDescent="0.25">
      <c r="A105" s="104">
        <v>43258</v>
      </c>
      <c r="B105" s="102" t="s">
        <v>523</v>
      </c>
      <c r="C105" s="102" t="s">
        <v>485</v>
      </c>
      <c r="D105" s="101" t="s">
        <v>486</v>
      </c>
      <c r="E105" s="117">
        <v>100000</v>
      </c>
      <c r="F105" s="102" t="s">
        <v>290</v>
      </c>
      <c r="G105" s="100" t="s">
        <v>467</v>
      </c>
      <c r="H105" s="101" t="s">
        <v>671</v>
      </c>
      <c r="I105" s="98" t="s">
        <v>468</v>
      </c>
      <c r="J105" s="102">
        <f t="shared" si="4"/>
        <v>11.111111111111111</v>
      </c>
      <c r="K105" s="102">
        <v>9000</v>
      </c>
      <c r="L105" s="102"/>
    </row>
    <row r="106" spans="1:12" x14ac:dyDescent="0.25">
      <c r="A106" s="104">
        <v>43258</v>
      </c>
      <c r="B106" s="102" t="s">
        <v>524</v>
      </c>
      <c r="C106" s="102" t="s">
        <v>485</v>
      </c>
      <c r="D106" s="102" t="s">
        <v>486</v>
      </c>
      <c r="E106" s="117">
        <v>100000</v>
      </c>
      <c r="F106" s="102" t="s">
        <v>290</v>
      </c>
      <c r="G106" s="100" t="s">
        <v>467</v>
      </c>
      <c r="H106" s="101" t="s">
        <v>672</v>
      </c>
      <c r="I106" s="98" t="s">
        <v>468</v>
      </c>
      <c r="J106" s="102">
        <f t="shared" si="4"/>
        <v>11.111111111111111</v>
      </c>
      <c r="K106" s="102">
        <v>9000</v>
      </c>
      <c r="L106" s="102"/>
    </row>
    <row r="107" spans="1:12" x14ac:dyDescent="0.25">
      <c r="A107" s="104">
        <v>43258</v>
      </c>
      <c r="B107" s="102" t="s">
        <v>525</v>
      </c>
      <c r="C107" s="102" t="s">
        <v>485</v>
      </c>
      <c r="D107" s="101" t="s">
        <v>486</v>
      </c>
      <c r="E107" s="117">
        <v>100000</v>
      </c>
      <c r="F107" s="102" t="s">
        <v>290</v>
      </c>
      <c r="G107" s="100" t="s">
        <v>467</v>
      </c>
      <c r="H107" s="101" t="s">
        <v>673</v>
      </c>
      <c r="I107" s="98" t="s">
        <v>468</v>
      </c>
      <c r="J107" s="102">
        <f t="shared" si="4"/>
        <v>11.111111111111111</v>
      </c>
      <c r="K107" s="102">
        <v>9000</v>
      </c>
      <c r="L107" s="102"/>
    </row>
    <row r="108" spans="1:12" x14ac:dyDescent="0.25">
      <c r="A108" s="104">
        <v>43258</v>
      </c>
      <c r="B108" s="102" t="s">
        <v>526</v>
      </c>
      <c r="C108" s="102" t="s">
        <v>485</v>
      </c>
      <c r="D108" s="101" t="s">
        <v>486</v>
      </c>
      <c r="E108" s="117">
        <v>100000</v>
      </c>
      <c r="F108" s="102" t="s">
        <v>290</v>
      </c>
      <c r="G108" s="100" t="s">
        <v>467</v>
      </c>
      <c r="H108" s="101" t="s">
        <v>674</v>
      </c>
      <c r="I108" s="98" t="s">
        <v>468</v>
      </c>
      <c r="J108" s="102">
        <f t="shared" si="4"/>
        <v>11.111111111111111</v>
      </c>
      <c r="K108" s="102">
        <v>9000</v>
      </c>
      <c r="L108" s="102"/>
    </row>
    <row r="109" spans="1:12" x14ac:dyDescent="0.25">
      <c r="A109" s="104">
        <v>43258</v>
      </c>
      <c r="B109" s="102" t="s">
        <v>527</v>
      </c>
      <c r="C109" s="102" t="s">
        <v>485</v>
      </c>
      <c r="D109" s="101" t="s">
        <v>486</v>
      </c>
      <c r="E109" s="117">
        <v>100000</v>
      </c>
      <c r="F109" s="102" t="s">
        <v>290</v>
      </c>
      <c r="G109" s="100" t="s">
        <v>467</v>
      </c>
      <c r="H109" s="101" t="s">
        <v>675</v>
      </c>
      <c r="I109" s="98" t="s">
        <v>468</v>
      </c>
      <c r="J109" s="102">
        <f t="shared" si="4"/>
        <v>11.111111111111111</v>
      </c>
      <c r="K109" s="102">
        <v>9000</v>
      </c>
      <c r="L109" s="102"/>
    </row>
    <row r="110" spans="1:12" x14ac:dyDescent="0.25">
      <c r="A110" s="104">
        <v>43258</v>
      </c>
      <c r="B110" s="102" t="s">
        <v>528</v>
      </c>
      <c r="C110" s="102" t="s">
        <v>485</v>
      </c>
      <c r="D110" s="102" t="s">
        <v>486</v>
      </c>
      <c r="E110" s="117">
        <v>100000</v>
      </c>
      <c r="F110" s="102" t="s">
        <v>290</v>
      </c>
      <c r="G110" s="100" t="s">
        <v>467</v>
      </c>
      <c r="H110" s="101" t="s">
        <v>676</v>
      </c>
      <c r="I110" s="98" t="s">
        <v>468</v>
      </c>
      <c r="J110" s="102">
        <f t="shared" si="4"/>
        <v>11.111111111111111</v>
      </c>
      <c r="K110" s="102">
        <v>9000</v>
      </c>
      <c r="L110" s="102"/>
    </row>
    <row r="111" spans="1:12" x14ac:dyDescent="0.25">
      <c r="A111" s="104">
        <v>43258</v>
      </c>
      <c r="B111" s="102" t="s">
        <v>529</v>
      </c>
      <c r="C111" s="102" t="s">
        <v>485</v>
      </c>
      <c r="D111" s="101" t="s">
        <v>486</v>
      </c>
      <c r="E111" s="117">
        <v>100000</v>
      </c>
      <c r="F111" s="102" t="s">
        <v>290</v>
      </c>
      <c r="G111" s="100" t="s">
        <v>467</v>
      </c>
      <c r="H111" s="101" t="s">
        <v>677</v>
      </c>
      <c r="I111" s="98" t="s">
        <v>468</v>
      </c>
      <c r="J111" s="102">
        <f t="shared" si="4"/>
        <v>11.111111111111111</v>
      </c>
      <c r="K111" s="102">
        <v>9000</v>
      </c>
      <c r="L111" s="102"/>
    </row>
    <row r="112" spans="1:12" x14ac:dyDescent="0.25">
      <c r="A112" s="104">
        <v>43258</v>
      </c>
      <c r="B112" s="102" t="s">
        <v>530</v>
      </c>
      <c r="C112" s="102" t="s">
        <v>485</v>
      </c>
      <c r="D112" s="101" t="s">
        <v>486</v>
      </c>
      <c r="E112" s="117">
        <v>100000</v>
      </c>
      <c r="F112" s="102" t="s">
        <v>290</v>
      </c>
      <c r="G112" s="100" t="s">
        <v>467</v>
      </c>
      <c r="H112" s="101" t="s">
        <v>678</v>
      </c>
      <c r="I112" s="98" t="s">
        <v>468</v>
      </c>
      <c r="J112" s="102">
        <f t="shared" si="4"/>
        <v>11.111111111111111</v>
      </c>
      <c r="K112" s="102">
        <v>9000</v>
      </c>
      <c r="L112" s="102"/>
    </row>
    <row r="113" spans="1:12" x14ac:dyDescent="0.25">
      <c r="A113" s="104">
        <v>43258</v>
      </c>
      <c r="B113" s="102" t="s">
        <v>531</v>
      </c>
      <c r="C113" s="102" t="s">
        <v>485</v>
      </c>
      <c r="D113" s="102" t="s">
        <v>466</v>
      </c>
      <c r="E113" s="117">
        <v>100000</v>
      </c>
      <c r="F113" s="102" t="s">
        <v>290</v>
      </c>
      <c r="G113" s="100" t="s">
        <v>467</v>
      </c>
      <c r="H113" s="101" t="s">
        <v>679</v>
      </c>
      <c r="I113" s="98" t="s">
        <v>468</v>
      </c>
      <c r="J113" s="102">
        <f t="shared" si="4"/>
        <v>11.111111111111111</v>
      </c>
      <c r="K113" s="102">
        <v>9000</v>
      </c>
      <c r="L113" s="102"/>
    </row>
    <row r="114" spans="1:12" x14ac:dyDescent="0.25">
      <c r="A114" s="104">
        <v>43258</v>
      </c>
      <c r="B114" s="102" t="s">
        <v>532</v>
      </c>
      <c r="C114" s="102" t="s">
        <v>485</v>
      </c>
      <c r="D114" s="101" t="s">
        <v>486</v>
      </c>
      <c r="E114" s="117">
        <v>210000</v>
      </c>
      <c r="F114" s="102" t="s">
        <v>290</v>
      </c>
      <c r="G114" s="100" t="s">
        <v>467</v>
      </c>
      <c r="H114" s="101" t="s">
        <v>680</v>
      </c>
      <c r="I114" s="98" t="s">
        <v>468</v>
      </c>
      <c r="J114" s="102">
        <f t="shared" si="4"/>
        <v>23.333333333333332</v>
      </c>
      <c r="K114" s="102">
        <v>9000</v>
      </c>
      <c r="L114" s="102"/>
    </row>
    <row r="115" spans="1:12" x14ac:dyDescent="0.25">
      <c r="A115" s="108">
        <v>43259</v>
      </c>
      <c r="B115" s="100" t="s">
        <v>313</v>
      </c>
      <c r="C115" s="98" t="s">
        <v>469</v>
      </c>
      <c r="D115" s="102" t="s">
        <v>471</v>
      </c>
      <c r="E115" s="107">
        <v>10000</v>
      </c>
      <c r="F115" s="98" t="s">
        <v>235</v>
      </c>
      <c r="G115" s="100" t="s">
        <v>467</v>
      </c>
      <c r="H115" s="101" t="s">
        <v>79</v>
      </c>
      <c r="I115" s="98" t="s">
        <v>468</v>
      </c>
      <c r="J115" s="102">
        <f t="shared" si="4"/>
        <v>1.1111111111111112</v>
      </c>
      <c r="K115" s="102">
        <v>9000</v>
      </c>
      <c r="L115" s="102"/>
    </row>
    <row r="116" spans="1:12" x14ac:dyDescent="0.25">
      <c r="A116" s="108">
        <v>43259</v>
      </c>
      <c r="B116" s="100" t="s">
        <v>493</v>
      </c>
      <c r="C116" s="102" t="s">
        <v>478</v>
      </c>
      <c r="D116" s="102" t="s">
        <v>471</v>
      </c>
      <c r="E116" s="107">
        <v>40000</v>
      </c>
      <c r="F116" s="98" t="s">
        <v>235</v>
      </c>
      <c r="G116" s="100" t="s">
        <v>467</v>
      </c>
      <c r="H116" s="101" t="s">
        <v>80</v>
      </c>
      <c r="I116" s="98" t="s">
        <v>468</v>
      </c>
      <c r="J116" s="102">
        <f t="shared" si="4"/>
        <v>4.4444444444444446</v>
      </c>
      <c r="K116" s="102">
        <v>9000</v>
      </c>
      <c r="L116" s="102"/>
    </row>
    <row r="117" spans="1:12" x14ac:dyDescent="0.25">
      <c r="A117" s="108">
        <v>43259</v>
      </c>
      <c r="B117" s="100" t="s">
        <v>311</v>
      </c>
      <c r="C117" s="102" t="s">
        <v>469</v>
      </c>
      <c r="D117" s="102" t="s">
        <v>471</v>
      </c>
      <c r="E117" s="107">
        <v>23000</v>
      </c>
      <c r="F117" s="105" t="s">
        <v>237</v>
      </c>
      <c r="G117" s="100" t="s">
        <v>467</v>
      </c>
      <c r="H117" s="101" t="s">
        <v>77</v>
      </c>
      <c r="I117" s="98" t="s">
        <v>468</v>
      </c>
      <c r="J117" s="102">
        <f t="shared" si="4"/>
        <v>2.5555555555555554</v>
      </c>
      <c r="K117" s="102">
        <v>9000</v>
      </c>
      <c r="L117" s="102"/>
    </row>
    <row r="118" spans="1:12" x14ac:dyDescent="0.25">
      <c r="A118" s="108">
        <v>43259</v>
      </c>
      <c r="B118" s="100" t="s">
        <v>496</v>
      </c>
      <c r="C118" s="101" t="s">
        <v>478</v>
      </c>
      <c r="D118" s="102" t="s">
        <v>471</v>
      </c>
      <c r="E118" s="107">
        <v>50000</v>
      </c>
      <c r="F118" s="105" t="s">
        <v>237</v>
      </c>
      <c r="G118" s="100" t="s">
        <v>467</v>
      </c>
      <c r="H118" s="101" t="s">
        <v>78</v>
      </c>
      <c r="I118" s="98" t="s">
        <v>468</v>
      </c>
      <c r="J118" s="102">
        <f t="shared" si="4"/>
        <v>5.5555555555555554</v>
      </c>
      <c r="K118" s="102">
        <v>9000</v>
      </c>
      <c r="L118" s="102"/>
    </row>
    <row r="119" spans="1:12" x14ac:dyDescent="0.25">
      <c r="A119" s="104">
        <v>43259</v>
      </c>
      <c r="B119" s="102" t="s">
        <v>771</v>
      </c>
      <c r="C119" s="110" t="s">
        <v>469</v>
      </c>
      <c r="D119" s="102" t="s">
        <v>471</v>
      </c>
      <c r="E119" s="71">
        <v>70000</v>
      </c>
      <c r="F119" s="105" t="s">
        <v>233</v>
      </c>
      <c r="G119" s="100" t="s">
        <v>467</v>
      </c>
      <c r="H119" s="101" t="s">
        <v>82</v>
      </c>
      <c r="I119" s="98" t="s">
        <v>468</v>
      </c>
      <c r="J119" s="102">
        <f t="shared" si="4"/>
        <v>7.7777777777777777</v>
      </c>
      <c r="K119" s="102">
        <v>9000</v>
      </c>
      <c r="L119" s="102"/>
    </row>
    <row r="120" spans="1:12" x14ac:dyDescent="0.25">
      <c r="A120" s="104">
        <v>43259</v>
      </c>
      <c r="B120" s="102" t="s">
        <v>484</v>
      </c>
      <c r="C120" s="110" t="s">
        <v>469</v>
      </c>
      <c r="D120" s="102" t="s">
        <v>471</v>
      </c>
      <c r="E120" s="71">
        <v>15000</v>
      </c>
      <c r="F120" s="105" t="s">
        <v>233</v>
      </c>
      <c r="G120" s="100" t="s">
        <v>467</v>
      </c>
      <c r="H120" s="101" t="s">
        <v>33</v>
      </c>
      <c r="I120" s="98" t="s">
        <v>468</v>
      </c>
      <c r="J120" s="102">
        <f t="shared" si="4"/>
        <v>1.6666666666666667</v>
      </c>
      <c r="K120" s="102">
        <v>9000</v>
      </c>
      <c r="L120" s="102"/>
    </row>
    <row r="121" spans="1:12" x14ac:dyDescent="0.25">
      <c r="A121" s="104">
        <v>43259</v>
      </c>
      <c r="B121" s="101" t="s">
        <v>317</v>
      </c>
      <c r="C121" s="110" t="s">
        <v>469</v>
      </c>
      <c r="D121" s="102" t="s">
        <v>471</v>
      </c>
      <c r="E121" s="71">
        <v>10000</v>
      </c>
      <c r="F121" s="105" t="s">
        <v>233</v>
      </c>
      <c r="G121" s="100" t="s">
        <v>467</v>
      </c>
      <c r="H121" s="101" t="s">
        <v>83</v>
      </c>
      <c r="I121" s="98" t="s">
        <v>468</v>
      </c>
      <c r="J121" s="102">
        <f t="shared" si="4"/>
        <v>1.1111111111111112</v>
      </c>
      <c r="K121" s="102">
        <v>9000</v>
      </c>
      <c r="L121" s="102"/>
    </row>
    <row r="122" spans="1:12" x14ac:dyDescent="0.25">
      <c r="A122" s="104">
        <v>43259</v>
      </c>
      <c r="B122" s="101" t="s">
        <v>448</v>
      </c>
      <c r="C122" s="110" t="s">
        <v>475</v>
      </c>
      <c r="D122" s="110" t="s">
        <v>466</v>
      </c>
      <c r="E122" s="71">
        <v>250000</v>
      </c>
      <c r="F122" s="105" t="s">
        <v>233</v>
      </c>
      <c r="G122" s="100" t="s">
        <v>467</v>
      </c>
      <c r="H122" s="101" t="s">
        <v>85</v>
      </c>
      <c r="I122" s="98" t="s">
        <v>468</v>
      </c>
      <c r="J122" s="102">
        <f t="shared" si="4"/>
        <v>27.777777777777779</v>
      </c>
      <c r="K122" s="102">
        <v>9000</v>
      </c>
      <c r="L122" s="102"/>
    </row>
    <row r="123" spans="1:12" x14ac:dyDescent="0.25">
      <c r="A123" s="108">
        <v>43259</v>
      </c>
      <c r="B123" s="100" t="s">
        <v>308</v>
      </c>
      <c r="C123" s="102" t="s">
        <v>469</v>
      </c>
      <c r="D123" s="102" t="s">
        <v>471</v>
      </c>
      <c r="E123" s="107">
        <v>16000</v>
      </c>
      <c r="F123" s="110" t="s">
        <v>227</v>
      </c>
      <c r="G123" s="100" t="s">
        <v>467</v>
      </c>
      <c r="H123" s="101" t="s">
        <v>75</v>
      </c>
      <c r="I123" s="98" t="s">
        <v>468</v>
      </c>
      <c r="J123" s="102">
        <f t="shared" si="4"/>
        <v>1.7777777777777777</v>
      </c>
      <c r="K123" s="102">
        <v>9000</v>
      </c>
      <c r="L123" s="102"/>
    </row>
    <row r="124" spans="1:12" x14ac:dyDescent="0.25">
      <c r="A124" s="108">
        <v>43259</v>
      </c>
      <c r="B124" s="100" t="s">
        <v>512</v>
      </c>
      <c r="C124" s="102" t="s">
        <v>478</v>
      </c>
      <c r="D124" s="102" t="s">
        <v>471</v>
      </c>
      <c r="E124" s="107">
        <v>50000</v>
      </c>
      <c r="F124" s="110" t="s">
        <v>227</v>
      </c>
      <c r="G124" s="100" t="s">
        <v>467</v>
      </c>
      <c r="H124" s="101" t="s">
        <v>76</v>
      </c>
      <c r="I124" s="98" t="s">
        <v>468</v>
      </c>
      <c r="J124" s="102">
        <f t="shared" si="4"/>
        <v>5.5555555555555554</v>
      </c>
      <c r="K124" s="102">
        <v>9000</v>
      </c>
      <c r="L124" s="102"/>
    </row>
    <row r="125" spans="1:12" x14ac:dyDescent="0.25">
      <c r="A125" s="108">
        <v>43259</v>
      </c>
      <c r="B125" s="101" t="s">
        <v>315</v>
      </c>
      <c r="C125" s="102" t="s">
        <v>480</v>
      </c>
      <c r="D125" s="101" t="s">
        <v>466</v>
      </c>
      <c r="E125" s="107">
        <v>400000</v>
      </c>
      <c r="F125" s="101" t="s">
        <v>229</v>
      </c>
      <c r="G125" s="100" t="s">
        <v>467</v>
      </c>
      <c r="H125" s="101" t="s">
        <v>81</v>
      </c>
      <c r="I125" s="98" t="s">
        <v>468</v>
      </c>
      <c r="J125" s="102">
        <f t="shared" si="4"/>
        <v>44.444444444444443</v>
      </c>
      <c r="K125" s="102">
        <v>9000</v>
      </c>
      <c r="L125" s="102"/>
    </row>
    <row r="126" spans="1:12" x14ac:dyDescent="0.25">
      <c r="A126" s="108">
        <v>43259</v>
      </c>
      <c r="B126" s="101" t="s">
        <v>447</v>
      </c>
      <c r="C126" s="102" t="s">
        <v>475</v>
      </c>
      <c r="D126" s="101" t="s">
        <v>466</v>
      </c>
      <c r="E126" s="99">
        <v>40000</v>
      </c>
      <c r="F126" s="101" t="s">
        <v>229</v>
      </c>
      <c r="G126" s="100" t="s">
        <v>467</v>
      </c>
      <c r="H126" s="101" t="s">
        <v>84</v>
      </c>
      <c r="I126" s="98" t="s">
        <v>468</v>
      </c>
      <c r="J126" s="102">
        <f t="shared" si="4"/>
        <v>4.4444444444444446</v>
      </c>
      <c r="K126" s="102">
        <v>9000</v>
      </c>
      <c r="L126" s="102"/>
    </row>
    <row r="127" spans="1:12" x14ac:dyDescent="0.25">
      <c r="A127" s="108">
        <v>43259</v>
      </c>
      <c r="B127" s="101" t="s">
        <v>318</v>
      </c>
      <c r="C127" s="102" t="s">
        <v>469</v>
      </c>
      <c r="D127" s="102" t="s">
        <v>466</v>
      </c>
      <c r="E127" s="107">
        <v>10000</v>
      </c>
      <c r="F127" s="101" t="s">
        <v>229</v>
      </c>
      <c r="G127" s="100" t="s">
        <v>467</v>
      </c>
      <c r="H127" s="101" t="s">
        <v>86</v>
      </c>
      <c r="I127" s="98" t="s">
        <v>468</v>
      </c>
      <c r="J127" s="102">
        <f t="shared" si="4"/>
        <v>1.1111111111111112</v>
      </c>
      <c r="K127" s="102">
        <v>9000</v>
      </c>
      <c r="L127" s="102"/>
    </row>
    <row r="128" spans="1:12" x14ac:dyDescent="0.25">
      <c r="A128" s="108">
        <v>43259</v>
      </c>
      <c r="B128" s="101" t="s">
        <v>416</v>
      </c>
      <c r="C128" s="102" t="s">
        <v>475</v>
      </c>
      <c r="D128" s="102" t="s">
        <v>466</v>
      </c>
      <c r="E128" s="99">
        <v>145000</v>
      </c>
      <c r="F128" s="101" t="s">
        <v>229</v>
      </c>
      <c r="G128" s="100" t="s">
        <v>467</v>
      </c>
      <c r="H128" s="101" t="s">
        <v>88</v>
      </c>
      <c r="I128" s="98" t="s">
        <v>468</v>
      </c>
      <c r="J128" s="102">
        <f t="shared" si="4"/>
        <v>16.111111111111111</v>
      </c>
      <c r="K128" s="102">
        <v>9000</v>
      </c>
      <c r="L128" s="102"/>
    </row>
    <row r="129" spans="1:12" x14ac:dyDescent="0.25">
      <c r="A129" s="108">
        <v>43259</v>
      </c>
      <c r="B129" s="101" t="s">
        <v>415</v>
      </c>
      <c r="C129" s="102" t="s">
        <v>479</v>
      </c>
      <c r="D129" s="102" t="s">
        <v>470</v>
      </c>
      <c r="E129" s="99">
        <v>3500000</v>
      </c>
      <c r="F129" s="110" t="s">
        <v>241</v>
      </c>
      <c r="G129" s="100" t="s">
        <v>467</v>
      </c>
      <c r="H129" s="101" t="s">
        <v>87</v>
      </c>
      <c r="I129" s="98" t="s">
        <v>468</v>
      </c>
      <c r="J129" s="102">
        <f t="shared" si="4"/>
        <v>388.88888888888891</v>
      </c>
      <c r="K129" s="102">
        <v>9000</v>
      </c>
      <c r="L129" s="102"/>
    </row>
    <row r="130" spans="1:12" x14ac:dyDescent="0.25">
      <c r="A130" s="104">
        <v>43259</v>
      </c>
      <c r="B130" s="104" t="s">
        <v>634</v>
      </c>
      <c r="C130" s="102" t="s">
        <v>469</v>
      </c>
      <c r="D130" s="102" t="s">
        <v>473</v>
      </c>
      <c r="E130" s="71">
        <v>10000</v>
      </c>
      <c r="F130" s="101" t="s">
        <v>259</v>
      </c>
      <c r="G130" s="100" t="s">
        <v>467</v>
      </c>
      <c r="H130" s="101" t="s">
        <v>596</v>
      </c>
      <c r="I130" s="98" t="s">
        <v>468</v>
      </c>
      <c r="J130" s="102">
        <f t="shared" si="4"/>
        <v>1.1111111111111112</v>
      </c>
      <c r="K130" s="102">
        <v>9000</v>
      </c>
      <c r="L130" s="102"/>
    </row>
    <row r="131" spans="1:12" x14ac:dyDescent="0.25">
      <c r="A131" s="104">
        <v>43259</v>
      </c>
      <c r="B131" s="104" t="s">
        <v>635</v>
      </c>
      <c r="C131" s="102" t="s">
        <v>630</v>
      </c>
      <c r="D131" s="102" t="s">
        <v>619</v>
      </c>
      <c r="E131" s="71">
        <v>30000</v>
      </c>
      <c r="F131" s="101" t="s">
        <v>259</v>
      </c>
      <c r="G131" s="100" t="s">
        <v>467</v>
      </c>
      <c r="H131" s="101" t="s">
        <v>597</v>
      </c>
      <c r="I131" s="98" t="s">
        <v>468</v>
      </c>
      <c r="J131" s="102">
        <f t="shared" si="4"/>
        <v>3.3333333333333335</v>
      </c>
      <c r="K131" s="102">
        <v>9000</v>
      </c>
      <c r="L131" s="102"/>
    </row>
    <row r="132" spans="1:12" x14ac:dyDescent="0.25">
      <c r="A132" s="104">
        <v>43259</v>
      </c>
      <c r="B132" s="104" t="s">
        <v>636</v>
      </c>
      <c r="C132" s="102" t="s">
        <v>475</v>
      </c>
      <c r="D132" s="102" t="s">
        <v>466</v>
      </c>
      <c r="E132" s="71">
        <v>20000</v>
      </c>
      <c r="F132" s="101" t="s">
        <v>259</v>
      </c>
      <c r="G132" s="100" t="s">
        <v>467</v>
      </c>
      <c r="H132" s="101" t="s">
        <v>598</v>
      </c>
      <c r="I132" s="98" t="s">
        <v>468</v>
      </c>
      <c r="J132" s="102">
        <f t="shared" ref="J132:J163" si="5">E132/9000</f>
        <v>2.2222222222222223</v>
      </c>
      <c r="K132" s="102">
        <v>9000</v>
      </c>
      <c r="L132" s="102"/>
    </row>
    <row r="133" spans="1:12" x14ac:dyDescent="0.25">
      <c r="A133" s="104">
        <v>43259</v>
      </c>
      <c r="B133" s="104" t="s">
        <v>637</v>
      </c>
      <c r="C133" s="102" t="s">
        <v>475</v>
      </c>
      <c r="D133" s="102" t="s">
        <v>466</v>
      </c>
      <c r="E133" s="71">
        <v>15000</v>
      </c>
      <c r="F133" s="101" t="s">
        <v>259</v>
      </c>
      <c r="G133" s="100" t="s">
        <v>467</v>
      </c>
      <c r="H133" s="101" t="s">
        <v>599</v>
      </c>
      <c r="I133" s="98" t="s">
        <v>468</v>
      </c>
      <c r="J133" s="102">
        <f t="shared" si="5"/>
        <v>1.6666666666666667</v>
      </c>
      <c r="K133" s="102">
        <v>9000</v>
      </c>
      <c r="L133" s="102"/>
    </row>
    <row r="134" spans="1:12" x14ac:dyDescent="0.25">
      <c r="A134" s="104">
        <v>43259</v>
      </c>
      <c r="B134" s="104" t="s">
        <v>638</v>
      </c>
      <c r="C134" s="102" t="s">
        <v>469</v>
      </c>
      <c r="D134" s="102" t="s">
        <v>473</v>
      </c>
      <c r="E134" s="71">
        <v>30000</v>
      </c>
      <c r="F134" s="101" t="s">
        <v>259</v>
      </c>
      <c r="G134" s="100" t="s">
        <v>467</v>
      </c>
      <c r="H134" s="101" t="s">
        <v>600</v>
      </c>
      <c r="I134" s="98" t="s">
        <v>468</v>
      </c>
      <c r="J134" s="102">
        <f t="shared" si="5"/>
        <v>3.3333333333333335</v>
      </c>
      <c r="K134" s="102">
        <v>9000</v>
      </c>
      <c r="L134" s="102"/>
    </row>
    <row r="135" spans="1:12" x14ac:dyDescent="0.25">
      <c r="A135" s="104">
        <v>43259</v>
      </c>
      <c r="B135" s="104" t="s">
        <v>639</v>
      </c>
      <c r="C135" s="102" t="s">
        <v>469</v>
      </c>
      <c r="D135" s="102" t="s">
        <v>473</v>
      </c>
      <c r="E135" s="71">
        <v>30000</v>
      </c>
      <c r="F135" s="101" t="s">
        <v>259</v>
      </c>
      <c r="G135" s="100" t="s">
        <v>467</v>
      </c>
      <c r="H135" s="101" t="s">
        <v>601</v>
      </c>
      <c r="I135" s="98" t="s">
        <v>468</v>
      </c>
      <c r="J135" s="102">
        <f t="shared" si="5"/>
        <v>3.3333333333333335</v>
      </c>
      <c r="K135" s="102">
        <v>9000</v>
      </c>
      <c r="L135" s="102"/>
    </row>
    <row r="136" spans="1:12" x14ac:dyDescent="0.25">
      <c r="A136" s="104">
        <v>43259</v>
      </c>
      <c r="B136" s="104" t="s">
        <v>640</v>
      </c>
      <c r="C136" s="102" t="s">
        <v>469</v>
      </c>
      <c r="D136" s="102" t="s">
        <v>473</v>
      </c>
      <c r="E136" s="71">
        <v>30000</v>
      </c>
      <c r="F136" s="101" t="s">
        <v>259</v>
      </c>
      <c r="G136" s="100" t="s">
        <v>467</v>
      </c>
      <c r="H136" s="101" t="s">
        <v>602</v>
      </c>
      <c r="I136" s="98" t="s">
        <v>468</v>
      </c>
      <c r="J136" s="102">
        <f t="shared" si="5"/>
        <v>3.3333333333333335</v>
      </c>
      <c r="K136" s="102">
        <v>9000</v>
      </c>
      <c r="L136" s="102"/>
    </row>
    <row r="137" spans="1:12" x14ac:dyDescent="0.25">
      <c r="A137" s="104">
        <v>43259</v>
      </c>
      <c r="B137" s="104" t="s">
        <v>641</v>
      </c>
      <c r="C137" s="102" t="s">
        <v>469</v>
      </c>
      <c r="D137" s="102" t="s">
        <v>619</v>
      </c>
      <c r="E137" s="71">
        <v>80000</v>
      </c>
      <c r="F137" s="101" t="s">
        <v>259</v>
      </c>
      <c r="G137" s="100" t="s">
        <v>467</v>
      </c>
      <c r="H137" s="101" t="s">
        <v>590</v>
      </c>
      <c r="I137" s="98" t="s">
        <v>468</v>
      </c>
      <c r="J137" s="102">
        <f t="shared" si="5"/>
        <v>8.8888888888888893</v>
      </c>
      <c r="K137" s="102">
        <v>9000</v>
      </c>
      <c r="L137" s="102"/>
    </row>
    <row r="138" spans="1:12" x14ac:dyDescent="0.25">
      <c r="A138" s="108">
        <v>43260</v>
      </c>
      <c r="B138" s="100" t="s">
        <v>323</v>
      </c>
      <c r="C138" s="98" t="s">
        <v>485</v>
      </c>
      <c r="D138" s="98" t="s">
        <v>473</v>
      </c>
      <c r="E138" s="99">
        <v>250000</v>
      </c>
      <c r="F138" s="98" t="s">
        <v>322</v>
      </c>
      <c r="G138" s="100" t="s">
        <v>467</v>
      </c>
      <c r="H138" s="101" t="s">
        <v>93</v>
      </c>
      <c r="I138" s="98" t="s">
        <v>468</v>
      </c>
      <c r="J138" s="102">
        <f t="shared" si="5"/>
        <v>27.777777777777779</v>
      </c>
      <c r="K138" s="102">
        <v>9000</v>
      </c>
      <c r="L138" s="102"/>
    </row>
    <row r="139" spans="1:12" x14ac:dyDescent="0.25">
      <c r="A139" s="108">
        <v>43260</v>
      </c>
      <c r="B139" s="100" t="s">
        <v>324</v>
      </c>
      <c r="C139" s="102" t="s">
        <v>475</v>
      </c>
      <c r="D139" s="101" t="s">
        <v>466</v>
      </c>
      <c r="E139" s="107">
        <v>20000</v>
      </c>
      <c r="F139" s="98" t="s">
        <v>322</v>
      </c>
      <c r="G139" s="100" t="s">
        <v>467</v>
      </c>
      <c r="H139" s="101" t="s">
        <v>94</v>
      </c>
      <c r="I139" s="98" t="s">
        <v>468</v>
      </c>
      <c r="J139" s="102">
        <f t="shared" si="5"/>
        <v>2.2222222222222223</v>
      </c>
      <c r="K139" s="102">
        <v>9000</v>
      </c>
      <c r="L139" s="102"/>
    </row>
    <row r="140" spans="1:12" x14ac:dyDescent="0.25">
      <c r="A140" s="108">
        <v>43260</v>
      </c>
      <c r="B140" s="100" t="s">
        <v>325</v>
      </c>
      <c r="C140" s="98" t="s">
        <v>469</v>
      </c>
      <c r="D140" s="98" t="s">
        <v>473</v>
      </c>
      <c r="E140" s="107">
        <v>10000</v>
      </c>
      <c r="F140" s="98" t="s">
        <v>322</v>
      </c>
      <c r="G140" s="100" t="s">
        <v>467</v>
      </c>
      <c r="H140" s="101" t="s">
        <v>95</v>
      </c>
      <c r="I140" s="98" t="s">
        <v>468</v>
      </c>
      <c r="J140" s="102">
        <f t="shared" si="5"/>
        <v>1.1111111111111112</v>
      </c>
      <c r="K140" s="102">
        <v>9000</v>
      </c>
      <c r="L140" s="102"/>
    </row>
    <row r="141" spans="1:12" x14ac:dyDescent="0.25">
      <c r="A141" s="108">
        <v>43260</v>
      </c>
      <c r="B141" s="101" t="s">
        <v>326</v>
      </c>
      <c r="C141" s="102" t="s">
        <v>469</v>
      </c>
      <c r="D141" s="102" t="s">
        <v>473</v>
      </c>
      <c r="E141" s="107">
        <v>70000</v>
      </c>
      <c r="F141" s="105" t="s">
        <v>481</v>
      </c>
      <c r="G141" s="100" t="s">
        <v>467</v>
      </c>
      <c r="H141" s="101" t="s">
        <v>96</v>
      </c>
      <c r="I141" s="98" t="s">
        <v>468</v>
      </c>
      <c r="J141" s="102">
        <f t="shared" si="5"/>
        <v>7.7777777777777777</v>
      </c>
      <c r="K141" s="102">
        <v>9000</v>
      </c>
      <c r="L141" s="102"/>
    </row>
    <row r="142" spans="1:12" x14ac:dyDescent="0.25">
      <c r="A142" s="108">
        <v>43260</v>
      </c>
      <c r="B142" s="100" t="s">
        <v>494</v>
      </c>
      <c r="C142" s="102" t="s">
        <v>469</v>
      </c>
      <c r="D142" s="102" t="s">
        <v>471</v>
      </c>
      <c r="E142" s="99">
        <v>15000</v>
      </c>
      <c r="F142" s="110" t="s">
        <v>235</v>
      </c>
      <c r="G142" s="100" t="s">
        <v>467</v>
      </c>
      <c r="H142" s="101" t="s">
        <v>97</v>
      </c>
      <c r="I142" s="98" t="s">
        <v>468</v>
      </c>
      <c r="J142" s="102">
        <f t="shared" si="5"/>
        <v>1.6666666666666667</v>
      </c>
      <c r="K142" s="102">
        <v>9000</v>
      </c>
      <c r="L142" s="102"/>
    </row>
    <row r="143" spans="1:12" x14ac:dyDescent="0.25">
      <c r="A143" s="108">
        <v>43260</v>
      </c>
      <c r="B143" s="101" t="s">
        <v>698</v>
      </c>
      <c r="C143" s="101" t="s">
        <v>480</v>
      </c>
      <c r="D143" s="101" t="s">
        <v>466</v>
      </c>
      <c r="E143" s="99">
        <v>850000</v>
      </c>
      <c r="F143" s="101" t="s">
        <v>229</v>
      </c>
      <c r="G143" s="100" t="s">
        <v>467</v>
      </c>
      <c r="H143" s="101" t="s">
        <v>90</v>
      </c>
      <c r="I143" s="98" t="s">
        <v>468</v>
      </c>
      <c r="J143" s="102">
        <f t="shared" si="5"/>
        <v>94.444444444444443</v>
      </c>
      <c r="K143" s="102">
        <v>9000</v>
      </c>
      <c r="L143" s="102"/>
    </row>
    <row r="144" spans="1:12" x14ac:dyDescent="0.25">
      <c r="A144" s="108">
        <v>43260</v>
      </c>
      <c r="B144" s="100" t="s">
        <v>320</v>
      </c>
      <c r="C144" s="101" t="s">
        <v>469</v>
      </c>
      <c r="D144" s="101" t="s">
        <v>466</v>
      </c>
      <c r="E144" s="99">
        <v>30000</v>
      </c>
      <c r="F144" s="101" t="s">
        <v>229</v>
      </c>
      <c r="G144" s="100" t="s">
        <v>467</v>
      </c>
      <c r="H144" s="101" t="s">
        <v>91</v>
      </c>
      <c r="I144" s="98" t="s">
        <v>468</v>
      </c>
      <c r="J144" s="102">
        <f t="shared" si="5"/>
        <v>3.3333333333333335</v>
      </c>
      <c r="K144" s="102">
        <v>9000</v>
      </c>
      <c r="L144" s="102"/>
    </row>
    <row r="145" spans="1:12" x14ac:dyDescent="0.25">
      <c r="A145" s="108">
        <v>43260</v>
      </c>
      <c r="B145" s="100" t="s">
        <v>321</v>
      </c>
      <c r="C145" s="110" t="s">
        <v>469</v>
      </c>
      <c r="D145" s="110" t="s">
        <v>470</v>
      </c>
      <c r="E145" s="107">
        <v>60000</v>
      </c>
      <c r="F145" s="110" t="s">
        <v>241</v>
      </c>
      <c r="G145" s="100" t="s">
        <v>467</v>
      </c>
      <c r="H145" s="101" t="s">
        <v>92</v>
      </c>
      <c r="I145" s="98" t="s">
        <v>468</v>
      </c>
      <c r="J145" s="102">
        <f t="shared" si="5"/>
        <v>6.666666666666667</v>
      </c>
      <c r="K145" s="102">
        <v>9000</v>
      </c>
      <c r="L145" s="102"/>
    </row>
    <row r="146" spans="1:12" x14ac:dyDescent="0.25">
      <c r="A146" s="108">
        <v>43260</v>
      </c>
      <c r="B146" s="100" t="s">
        <v>778</v>
      </c>
      <c r="C146" s="101" t="s">
        <v>479</v>
      </c>
      <c r="D146" s="103" t="s">
        <v>470</v>
      </c>
      <c r="E146" s="99">
        <v>11213000</v>
      </c>
      <c r="F146" s="110" t="s">
        <v>241</v>
      </c>
      <c r="G146" s="100" t="s">
        <v>467</v>
      </c>
      <c r="H146" s="101" t="s">
        <v>98</v>
      </c>
      <c r="I146" s="98" t="s">
        <v>468</v>
      </c>
      <c r="J146" s="102">
        <f t="shared" si="5"/>
        <v>1245.8888888888889</v>
      </c>
      <c r="K146" s="102">
        <v>9000</v>
      </c>
      <c r="L146" s="102"/>
    </row>
    <row r="147" spans="1:12" x14ac:dyDescent="0.25">
      <c r="A147" s="104">
        <v>43260</v>
      </c>
      <c r="B147" s="104" t="s">
        <v>642</v>
      </c>
      <c r="C147" s="102" t="s">
        <v>469</v>
      </c>
      <c r="D147" s="102" t="s">
        <v>619</v>
      </c>
      <c r="E147" s="71">
        <v>50000</v>
      </c>
      <c r="F147" s="101" t="s">
        <v>259</v>
      </c>
      <c r="G147" s="100" t="s">
        <v>467</v>
      </c>
      <c r="H147" s="101" t="s">
        <v>603</v>
      </c>
      <c r="I147" s="98" t="s">
        <v>468</v>
      </c>
      <c r="J147" s="102">
        <f t="shared" si="5"/>
        <v>5.5555555555555554</v>
      </c>
      <c r="K147" s="102">
        <v>9000</v>
      </c>
      <c r="L147" s="102"/>
    </row>
    <row r="148" spans="1:12" x14ac:dyDescent="0.25">
      <c r="A148" s="104">
        <v>43260</v>
      </c>
      <c r="B148" s="104" t="s">
        <v>643</v>
      </c>
      <c r="C148" s="102" t="s">
        <v>469</v>
      </c>
      <c r="D148" s="102" t="s">
        <v>619</v>
      </c>
      <c r="E148" s="71">
        <v>60000</v>
      </c>
      <c r="F148" s="101" t="s">
        <v>259</v>
      </c>
      <c r="G148" s="100" t="s">
        <v>467</v>
      </c>
      <c r="H148" s="101" t="s">
        <v>604</v>
      </c>
      <c r="I148" s="98" t="s">
        <v>468</v>
      </c>
      <c r="J148" s="102">
        <f t="shared" si="5"/>
        <v>6.666666666666667</v>
      </c>
      <c r="K148" s="102">
        <v>9000</v>
      </c>
      <c r="L148" s="102"/>
    </row>
    <row r="149" spans="1:12" x14ac:dyDescent="0.25">
      <c r="A149" s="104">
        <v>43260</v>
      </c>
      <c r="B149" s="104" t="s">
        <v>645</v>
      </c>
      <c r="C149" s="102" t="s">
        <v>469</v>
      </c>
      <c r="D149" s="102" t="s">
        <v>473</v>
      </c>
      <c r="E149" s="71">
        <v>60000</v>
      </c>
      <c r="F149" s="101" t="s">
        <v>259</v>
      </c>
      <c r="G149" s="100" t="s">
        <v>467</v>
      </c>
      <c r="H149" s="101" t="s">
        <v>605</v>
      </c>
      <c r="I149" s="98" t="s">
        <v>468</v>
      </c>
      <c r="J149" s="102">
        <f t="shared" si="5"/>
        <v>6.666666666666667</v>
      </c>
      <c r="K149" s="102">
        <v>9000</v>
      </c>
      <c r="L149" s="102"/>
    </row>
    <row r="150" spans="1:12" x14ac:dyDescent="0.25">
      <c r="A150" s="104">
        <v>43260</v>
      </c>
      <c r="B150" s="104" t="s">
        <v>646</v>
      </c>
      <c r="C150" s="102" t="s">
        <v>469</v>
      </c>
      <c r="D150" s="102" t="s">
        <v>473</v>
      </c>
      <c r="E150" s="71">
        <v>30000</v>
      </c>
      <c r="F150" s="101" t="s">
        <v>259</v>
      </c>
      <c r="G150" s="100" t="s">
        <v>467</v>
      </c>
      <c r="H150" s="101" t="s">
        <v>606</v>
      </c>
      <c r="I150" s="98" t="s">
        <v>468</v>
      </c>
      <c r="J150" s="102">
        <f t="shared" si="5"/>
        <v>3.3333333333333335</v>
      </c>
      <c r="K150" s="102">
        <v>9000</v>
      </c>
      <c r="L150" s="102"/>
    </row>
    <row r="151" spans="1:12" x14ac:dyDescent="0.25">
      <c r="A151" s="104">
        <v>43260</v>
      </c>
      <c r="B151" s="104" t="s">
        <v>644</v>
      </c>
      <c r="C151" s="102" t="s">
        <v>485</v>
      </c>
      <c r="D151" s="102" t="s">
        <v>619</v>
      </c>
      <c r="E151" s="71">
        <v>250000</v>
      </c>
      <c r="F151" s="101" t="s">
        <v>259</v>
      </c>
      <c r="G151" s="100" t="s">
        <v>467</v>
      </c>
      <c r="H151" s="101" t="s">
        <v>607</v>
      </c>
      <c r="I151" s="98" t="s">
        <v>468</v>
      </c>
      <c r="J151" s="102">
        <f t="shared" si="5"/>
        <v>27.777777777777779</v>
      </c>
      <c r="K151" s="102">
        <v>9000</v>
      </c>
      <c r="L151" s="102"/>
    </row>
    <row r="152" spans="1:12" x14ac:dyDescent="0.25">
      <c r="A152" s="108">
        <v>43261</v>
      </c>
      <c r="B152" s="100" t="s">
        <v>681</v>
      </c>
      <c r="C152" s="101" t="s">
        <v>474</v>
      </c>
      <c r="D152" s="101" t="s">
        <v>466</v>
      </c>
      <c r="E152" s="99">
        <v>160000</v>
      </c>
      <c r="F152" s="101" t="s">
        <v>229</v>
      </c>
      <c r="G152" s="100" t="s">
        <v>467</v>
      </c>
      <c r="H152" s="101" t="s">
        <v>682</v>
      </c>
      <c r="I152" s="98" t="s">
        <v>468</v>
      </c>
      <c r="J152" s="102">
        <f t="shared" si="5"/>
        <v>17.777777777777779</v>
      </c>
      <c r="K152" s="102">
        <v>9000</v>
      </c>
      <c r="L152" s="102"/>
    </row>
    <row r="153" spans="1:12" x14ac:dyDescent="0.25">
      <c r="A153" s="108">
        <v>43261</v>
      </c>
      <c r="B153" s="100" t="s">
        <v>683</v>
      </c>
      <c r="C153" s="101" t="s">
        <v>474</v>
      </c>
      <c r="D153" s="101" t="s">
        <v>466</v>
      </c>
      <c r="E153" s="99">
        <v>35000</v>
      </c>
      <c r="F153" s="101" t="s">
        <v>229</v>
      </c>
      <c r="G153" s="100" t="s">
        <v>467</v>
      </c>
      <c r="H153" s="101" t="s">
        <v>684</v>
      </c>
      <c r="I153" s="98" t="s">
        <v>468</v>
      </c>
      <c r="J153" s="102">
        <f t="shared" si="5"/>
        <v>3.8888888888888888</v>
      </c>
      <c r="K153" s="102">
        <v>9000</v>
      </c>
      <c r="L153" s="102"/>
    </row>
    <row r="154" spans="1:12" x14ac:dyDescent="0.25">
      <c r="A154" s="108">
        <v>43261</v>
      </c>
      <c r="B154" s="100" t="s">
        <v>685</v>
      </c>
      <c r="C154" s="101" t="s">
        <v>469</v>
      </c>
      <c r="D154" s="101" t="s">
        <v>466</v>
      </c>
      <c r="E154" s="99">
        <v>256000</v>
      </c>
      <c r="F154" s="101" t="s">
        <v>229</v>
      </c>
      <c r="G154" s="100" t="s">
        <v>467</v>
      </c>
      <c r="H154" s="101" t="s">
        <v>686</v>
      </c>
      <c r="I154" s="98" t="s">
        <v>468</v>
      </c>
      <c r="J154" s="102">
        <f t="shared" si="5"/>
        <v>28.444444444444443</v>
      </c>
      <c r="K154" s="102">
        <v>9000</v>
      </c>
      <c r="L154" s="102"/>
    </row>
    <row r="155" spans="1:12" x14ac:dyDescent="0.25">
      <c r="A155" s="108">
        <v>43262</v>
      </c>
      <c r="B155" s="101" t="s">
        <v>324</v>
      </c>
      <c r="C155" s="98" t="s">
        <v>475</v>
      </c>
      <c r="D155" s="98" t="s">
        <v>466</v>
      </c>
      <c r="E155" s="99">
        <v>20000</v>
      </c>
      <c r="F155" s="98" t="s">
        <v>322</v>
      </c>
      <c r="G155" s="100" t="s">
        <v>467</v>
      </c>
      <c r="H155" s="101" t="s">
        <v>120</v>
      </c>
      <c r="I155" s="98" t="s">
        <v>468</v>
      </c>
      <c r="J155" s="102">
        <f t="shared" si="5"/>
        <v>2.2222222222222223</v>
      </c>
      <c r="K155" s="102">
        <v>9000</v>
      </c>
      <c r="L155" s="102"/>
    </row>
    <row r="156" spans="1:12" x14ac:dyDescent="0.25">
      <c r="A156" s="108">
        <v>43262</v>
      </c>
      <c r="B156" s="101" t="s">
        <v>325</v>
      </c>
      <c r="C156" s="98" t="s">
        <v>469</v>
      </c>
      <c r="D156" s="98" t="s">
        <v>473</v>
      </c>
      <c r="E156" s="99">
        <v>10000</v>
      </c>
      <c r="F156" s="98" t="s">
        <v>322</v>
      </c>
      <c r="G156" s="100" t="s">
        <v>467</v>
      </c>
      <c r="H156" s="101" t="s">
        <v>121</v>
      </c>
      <c r="I156" s="98" t="s">
        <v>468</v>
      </c>
      <c r="J156" s="102">
        <f t="shared" si="5"/>
        <v>1.1111111111111112</v>
      </c>
      <c r="K156" s="102">
        <v>9000</v>
      </c>
      <c r="L156" s="102"/>
    </row>
    <row r="157" spans="1:12" x14ac:dyDescent="0.25">
      <c r="A157" s="108">
        <v>43262</v>
      </c>
      <c r="B157" s="101" t="s">
        <v>336</v>
      </c>
      <c r="C157" s="102" t="s">
        <v>485</v>
      </c>
      <c r="D157" s="102" t="s">
        <v>473</v>
      </c>
      <c r="E157" s="107">
        <v>250000</v>
      </c>
      <c r="F157" s="105" t="s">
        <v>481</v>
      </c>
      <c r="G157" s="100" t="s">
        <v>467</v>
      </c>
      <c r="H157" s="101" t="s">
        <v>110</v>
      </c>
      <c r="I157" s="98" t="s">
        <v>468</v>
      </c>
      <c r="J157" s="102">
        <f t="shared" si="5"/>
        <v>27.777777777777779</v>
      </c>
      <c r="K157" s="102">
        <v>9000</v>
      </c>
      <c r="L157" s="102"/>
    </row>
    <row r="158" spans="1:12" x14ac:dyDescent="0.25">
      <c r="A158" s="108">
        <v>43262</v>
      </c>
      <c r="B158" s="101" t="s">
        <v>339</v>
      </c>
      <c r="C158" s="102" t="s">
        <v>469</v>
      </c>
      <c r="D158" s="102" t="s">
        <v>473</v>
      </c>
      <c r="E158" s="107">
        <v>150000</v>
      </c>
      <c r="F158" s="105" t="s">
        <v>481</v>
      </c>
      <c r="G158" s="100" t="s">
        <v>467</v>
      </c>
      <c r="H158" s="101" t="s">
        <v>113</v>
      </c>
      <c r="I158" s="98" t="s">
        <v>468</v>
      </c>
      <c r="J158" s="102">
        <f t="shared" si="5"/>
        <v>16.666666666666668</v>
      </c>
      <c r="K158" s="102">
        <v>9000</v>
      </c>
      <c r="L158" s="102"/>
    </row>
    <row r="159" spans="1:12" x14ac:dyDescent="0.25">
      <c r="A159" s="108">
        <v>43262</v>
      </c>
      <c r="B159" s="101" t="s">
        <v>492</v>
      </c>
      <c r="C159" s="102" t="s">
        <v>469</v>
      </c>
      <c r="D159" s="101" t="s">
        <v>473</v>
      </c>
      <c r="E159" s="99">
        <v>70000</v>
      </c>
      <c r="F159" s="102" t="s">
        <v>253</v>
      </c>
      <c r="G159" s="100" t="s">
        <v>467</v>
      </c>
      <c r="H159" s="101" t="s">
        <v>102</v>
      </c>
      <c r="I159" s="98" t="s">
        <v>468</v>
      </c>
      <c r="J159" s="102">
        <f t="shared" si="5"/>
        <v>7.7777777777777777</v>
      </c>
      <c r="K159" s="102">
        <v>9000</v>
      </c>
      <c r="L159" s="102"/>
    </row>
    <row r="160" spans="1:12" x14ac:dyDescent="0.25">
      <c r="A160" s="108">
        <v>43262</v>
      </c>
      <c r="B160" s="101" t="s">
        <v>335</v>
      </c>
      <c r="C160" s="101" t="s">
        <v>485</v>
      </c>
      <c r="D160" s="110" t="s">
        <v>473</v>
      </c>
      <c r="E160" s="107">
        <v>250000</v>
      </c>
      <c r="F160" s="110" t="s">
        <v>253</v>
      </c>
      <c r="G160" s="100" t="s">
        <v>467</v>
      </c>
      <c r="H160" s="101" t="s">
        <v>109</v>
      </c>
      <c r="I160" s="98" t="s">
        <v>468</v>
      </c>
      <c r="J160" s="102">
        <f t="shared" si="5"/>
        <v>27.777777777777779</v>
      </c>
      <c r="K160" s="102">
        <v>9000</v>
      </c>
      <c r="L160" s="102"/>
    </row>
    <row r="161" spans="1:12" x14ac:dyDescent="0.25">
      <c r="A161" s="108">
        <v>43262</v>
      </c>
      <c r="B161" s="101" t="s">
        <v>342</v>
      </c>
      <c r="C161" s="102" t="s">
        <v>469</v>
      </c>
      <c r="D161" s="102" t="s">
        <v>473</v>
      </c>
      <c r="E161" s="99">
        <v>50000</v>
      </c>
      <c r="F161" s="101" t="s">
        <v>253</v>
      </c>
      <c r="G161" s="100" t="s">
        <v>467</v>
      </c>
      <c r="H161" s="101" t="s">
        <v>117</v>
      </c>
      <c r="I161" s="98" t="s">
        <v>468</v>
      </c>
      <c r="J161" s="102">
        <f t="shared" si="5"/>
        <v>5.5555555555555554</v>
      </c>
      <c r="K161" s="102">
        <v>9000</v>
      </c>
      <c r="L161" s="102"/>
    </row>
    <row r="162" spans="1:12" x14ac:dyDescent="0.25">
      <c r="A162" s="108">
        <v>43262</v>
      </c>
      <c r="B162" s="101" t="s">
        <v>236</v>
      </c>
      <c r="C162" s="102" t="s">
        <v>469</v>
      </c>
      <c r="D162" s="102" t="s">
        <v>471</v>
      </c>
      <c r="E162" s="107">
        <v>85000</v>
      </c>
      <c r="F162" s="102" t="s">
        <v>235</v>
      </c>
      <c r="G162" s="100" t="s">
        <v>467</v>
      </c>
      <c r="H162" s="101" t="s">
        <v>100</v>
      </c>
      <c r="I162" s="98" t="s">
        <v>468</v>
      </c>
      <c r="J162" s="102">
        <f t="shared" si="5"/>
        <v>9.4444444444444446</v>
      </c>
      <c r="K162" s="102">
        <v>9000</v>
      </c>
      <c r="L162" s="102"/>
    </row>
    <row r="163" spans="1:12" x14ac:dyDescent="0.25">
      <c r="A163" s="108">
        <v>43262</v>
      </c>
      <c r="B163" s="101" t="s">
        <v>329</v>
      </c>
      <c r="C163" s="102" t="s">
        <v>469</v>
      </c>
      <c r="D163" s="102" t="s">
        <v>471</v>
      </c>
      <c r="E163" s="99">
        <v>22000</v>
      </c>
      <c r="F163" s="105" t="s">
        <v>237</v>
      </c>
      <c r="G163" s="100" t="s">
        <v>467</v>
      </c>
      <c r="H163" s="101" t="s">
        <v>103</v>
      </c>
      <c r="I163" s="98" t="s">
        <v>468</v>
      </c>
      <c r="J163" s="102">
        <f t="shared" si="5"/>
        <v>2.4444444444444446</v>
      </c>
      <c r="K163" s="102">
        <v>9000</v>
      </c>
      <c r="L163" s="102"/>
    </row>
    <row r="164" spans="1:12" x14ac:dyDescent="0.25">
      <c r="A164" s="108">
        <v>43262</v>
      </c>
      <c r="B164" s="101" t="s">
        <v>341</v>
      </c>
      <c r="C164" s="102" t="s">
        <v>469</v>
      </c>
      <c r="D164" s="102" t="s">
        <v>471</v>
      </c>
      <c r="E164" s="99">
        <v>115000</v>
      </c>
      <c r="F164" s="105" t="s">
        <v>237</v>
      </c>
      <c r="G164" s="100" t="s">
        <v>467</v>
      </c>
      <c r="H164" s="101" t="s">
        <v>116</v>
      </c>
      <c r="I164" s="98" t="s">
        <v>468</v>
      </c>
      <c r="J164" s="102">
        <f t="shared" ref="J164:J172" si="6">E164/9000</f>
        <v>12.777777777777779</v>
      </c>
      <c r="K164" s="102">
        <v>9000</v>
      </c>
      <c r="L164" s="102"/>
    </row>
    <row r="165" spans="1:12" x14ac:dyDescent="0.25">
      <c r="A165" s="104">
        <v>43262</v>
      </c>
      <c r="B165" s="102" t="s">
        <v>484</v>
      </c>
      <c r="C165" s="110" t="s">
        <v>469</v>
      </c>
      <c r="D165" s="102" t="s">
        <v>471</v>
      </c>
      <c r="E165" s="71">
        <v>15000</v>
      </c>
      <c r="F165" s="105" t="s">
        <v>233</v>
      </c>
      <c r="G165" s="100" t="s">
        <v>467</v>
      </c>
      <c r="H165" s="101" t="s">
        <v>106</v>
      </c>
      <c r="I165" s="98" t="s">
        <v>468</v>
      </c>
      <c r="J165" s="102">
        <f t="shared" si="6"/>
        <v>1.6666666666666667</v>
      </c>
      <c r="K165" s="102">
        <v>9000</v>
      </c>
      <c r="L165" s="102"/>
    </row>
    <row r="166" spans="1:12" x14ac:dyDescent="0.25">
      <c r="A166" s="104">
        <v>43262</v>
      </c>
      <c r="B166" s="101" t="s">
        <v>333</v>
      </c>
      <c r="C166" s="110" t="s">
        <v>485</v>
      </c>
      <c r="D166" s="102" t="s">
        <v>471</v>
      </c>
      <c r="E166" s="71">
        <v>250000</v>
      </c>
      <c r="F166" s="105" t="s">
        <v>233</v>
      </c>
      <c r="G166" s="100" t="s">
        <v>467</v>
      </c>
      <c r="H166" s="101" t="s">
        <v>107</v>
      </c>
      <c r="I166" s="98" t="s">
        <v>468</v>
      </c>
      <c r="J166" s="102">
        <f t="shared" si="6"/>
        <v>27.777777777777779</v>
      </c>
      <c r="K166" s="102">
        <v>9000</v>
      </c>
      <c r="L166" s="102"/>
    </row>
    <row r="167" spans="1:12" x14ac:dyDescent="0.25">
      <c r="A167" s="108">
        <v>43262</v>
      </c>
      <c r="B167" s="101" t="s">
        <v>330</v>
      </c>
      <c r="C167" s="102" t="s">
        <v>469</v>
      </c>
      <c r="D167" s="102" t="s">
        <v>471</v>
      </c>
      <c r="E167" s="107">
        <v>25000</v>
      </c>
      <c r="F167" s="110" t="s">
        <v>227</v>
      </c>
      <c r="G167" s="100" t="s">
        <v>467</v>
      </c>
      <c r="H167" s="101" t="s">
        <v>104</v>
      </c>
      <c r="I167" s="98" t="s">
        <v>468</v>
      </c>
      <c r="J167" s="102">
        <f t="shared" si="6"/>
        <v>2.7777777777777777</v>
      </c>
      <c r="K167" s="102">
        <v>9000</v>
      </c>
      <c r="L167" s="102"/>
    </row>
    <row r="168" spans="1:12" x14ac:dyDescent="0.25">
      <c r="A168" s="108">
        <v>43262</v>
      </c>
      <c r="B168" s="101" t="s">
        <v>334</v>
      </c>
      <c r="C168" s="102" t="s">
        <v>485</v>
      </c>
      <c r="D168" s="102" t="s">
        <v>471</v>
      </c>
      <c r="E168" s="107">
        <v>250000</v>
      </c>
      <c r="F168" s="110" t="s">
        <v>227</v>
      </c>
      <c r="G168" s="100" t="s">
        <v>467</v>
      </c>
      <c r="H168" s="101" t="s">
        <v>108</v>
      </c>
      <c r="I168" s="98" t="s">
        <v>468</v>
      </c>
      <c r="J168" s="102">
        <f t="shared" si="6"/>
        <v>27.777777777777779</v>
      </c>
      <c r="K168" s="102">
        <v>9000</v>
      </c>
      <c r="L168" s="102"/>
    </row>
    <row r="169" spans="1:12" x14ac:dyDescent="0.25">
      <c r="A169" s="108">
        <v>43262</v>
      </c>
      <c r="B169" s="101" t="s">
        <v>255</v>
      </c>
      <c r="C169" s="102" t="s">
        <v>469</v>
      </c>
      <c r="D169" s="102" t="s">
        <v>471</v>
      </c>
      <c r="E169" s="99">
        <v>85000</v>
      </c>
      <c r="F169" s="110" t="s">
        <v>227</v>
      </c>
      <c r="G169" s="100" t="s">
        <v>467</v>
      </c>
      <c r="H169" s="101" t="s">
        <v>115</v>
      </c>
      <c r="I169" s="98" t="s">
        <v>468</v>
      </c>
      <c r="J169" s="102">
        <f t="shared" si="6"/>
        <v>9.4444444444444446</v>
      </c>
      <c r="K169" s="102">
        <v>9000</v>
      </c>
      <c r="L169" s="102"/>
    </row>
    <row r="170" spans="1:12" x14ac:dyDescent="0.25">
      <c r="A170" s="108">
        <v>43262</v>
      </c>
      <c r="B170" s="101" t="s">
        <v>331</v>
      </c>
      <c r="C170" s="102" t="s">
        <v>469</v>
      </c>
      <c r="D170" s="102" t="s">
        <v>471</v>
      </c>
      <c r="E170" s="107">
        <v>30000</v>
      </c>
      <c r="F170" s="102" t="s">
        <v>239</v>
      </c>
      <c r="G170" s="100" t="s">
        <v>467</v>
      </c>
      <c r="H170" s="101" t="s">
        <v>105</v>
      </c>
      <c r="I170" s="98" t="s">
        <v>468</v>
      </c>
      <c r="J170" s="102">
        <f t="shared" si="6"/>
        <v>3.3333333333333335</v>
      </c>
      <c r="K170" s="102">
        <v>9000</v>
      </c>
      <c r="L170" s="102"/>
    </row>
    <row r="171" spans="1:12" x14ac:dyDescent="0.25">
      <c r="A171" s="108">
        <v>43262</v>
      </c>
      <c r="B171" s="101" t="s">
        <v>340</v>
      </c>
      <c r="C171" s="102" t="s">
        <v>469</v>
      </c>
      <c r="D171" s="102" t="s">
        <v>471</v>
      </c>
      <c r="E171" s="99">
        <v>75000</v>
      </c>
      <c r="F171" s="102" t="s">
        <v>239</v>
      </c>
      <c r="G171" s="100" t="s">
        <v>467</v>
      </c>
      <c r="H171" s="101" t="s">
        <v>114</v>
      </c>
      <c r="I171" s="98" t="s">
        <v>468</v>
      </c>
      <c r="J171" s="102">
        <f t="shared" si="6"/>
        <v>8.3333333333333339</v>
      </c>
      <c r="K171" s="102">
        <v>9000</v>
      </c>
      <c r="L171" s="102"/>
    </row>
    <row r="172" spans="1:12" x14ac:dyDescent="0.25">
      <c r="A172" s="108">
        <v>43262</v>
      </c>
      <c r="B172" s="100" t="s">
        <v>687</v>
      </c>
      <c r="C172" s="101" t="s">
        <v>469</v>
      </c>
      <c r="D172" s="101" t="s">
        <v>466</v>
      </c>
      <c r="E172" s="99">
        <v>400000</v>
      </c>
      <c r="F172" s="101" t="s">
        <v>229</v>
      </c>
      <c r="G172" s="100" t="s">
        <v>467</v>
      </c>
      <c r="H172" s="101" t="s">
        <v>89</v>
      </c>
      <c r="I172" s="98" t="s">
        <v>468</v>
      </c>
      <c r="J172" s="102">
        <f t="shared" si="6"/>
        <v>44.444444444444443</v>
      </c>
      <c r="K172" s="102">
        <v>9000</v>
      </c>
      <c r="L172" s="102"/>
    </row>
    <row r="173" spans="1:12" x14ac:dyDescent="0.25">
      <c r="A173" s="108">
        <v>43262</v>
      </c>
      <c r="B173" s="100" t="s">
        <v>417</v>
      </c>
      <c r="C173" s="102" t="s">
        <v>480</v>
      </c>
      <c r="D173" s="101" t="s">
        <v>466</v>
      </c>
      <c r="E173" s="99">
        <v>400000</v>
      </c>
      <c r="F173" s="101" t="s">
        <v>229</v>
      </c>
      <c r="G173" s="100" t="s">
        <v>467</v>
      </c>
      <c r="H173" s="101" t="s">
        <v>99</v>
      </c>
      <c r="I173" s="98" t="s">
        <v>468</v>
      </c>
      <c r="J173" s="102">
        <f>E173/9399</f>
        <v>42.557718906266622</v>
      </c>
      <c r="K173" s="102">
        <v>9000</v>
      </c>
      <c r="L173" s="102"/>
    </row>
    <row r="174" spans="1:12" x14ac:dyDescent="0.25">
      <c r="A174" s="108">
        <v>43262</v>
      </c>
      <c r="B174" s="101" t="s">
        <v>324</v>
      </c>
      <c r="C174" s="102" t="s">
        <v>475</v>
      </c>
      <c r="D174" s="101" t="s">
        <v>466</v>
      </c>
      <c r="E174" s="99">
        <v>26000</v>
      </c>
      <c r="F174" s="101" t="s">
        <v>229</v>
      </c>
      <c r="G174" s="100" t="s">
        <v>467</v>
      </c>
      <c r="H174" s="101" t="s">
        <v>101</v>
      </c>
      <c r="I174" s="98" t="s">
        <v>468</v>
      </c>
      <c r="J174" s="102">
        <f>E174/9399</f>
        <v>2.7662517289073305</v>
      </c>
      <c r="K174" s="102">
        <v>9000</v>
      </c>
      <c r="L174" s="102"/>
    </row>
    <row r="175" spans="1:12" x14ac:dyDescent="0.25">
      <c r="A175" s="108">
        <v>43262</v>
      </c>
      <c r="B175" s="101" t="s">
        <v>338</v>
      </c>
      <c r="C175" s="102" t="s">
        <v>469</v>
      </c>
      <c r="D175" s="102" t="s">
        <v>466</v>
      </c>
      <c r="E175" s="99">
        <v>150000</v>
      </c>
      <c r="F175" s="101" t="s">
        <v>229</v>
      </c>
      <c r="G175" s="100" t="s">
        <v>467</v>
      </c>
      <c r="H175" s="101" t="s">
        <v>112</v>
      </c>
      <c r="I175" s="98" t="s">
        <v>468</v>
      </c>
      <c r="J175" s="102">
        <f t="shared" ref="J175:J206" si="7">E175/9000</f>
        <v>16.666666666666668</v>
      </c>
      <c r="K175" s="102">
        <v>9000</v>
      </c>
      <c r="L175" s="102"/>
    </row>
    <row r="176" spans="1:12" x14ac:dyDescent="0.25">
      <c r="A176" s="108">
        <v>43262</v>
      </c>
      <c r="B176" s="101" t="s">
        <v>343</v>
      </c>
      <c r="C176" s="110" t="s">
        <v>469</v>
      </c>
      <c r="D176" s="110" t="s">
        <v>470</v>
      </c>
      <c r="E176" s="99">
        <v>160000</v>
      </c>
      <c r="F176" s="110" t="s">
        <v>241</v>
      </c>
      <c r="G176" s="100" t="s">
        <v>467</v>
      </c>
      <c r="H176" s="101" t="s">
        <v>118</v>
      </c>
      <c r="I176" s="98" t="s">
        <v>468</v>
      </c>
      <c r="J176" s="102">
        <f t="shared" si="7"/>
        <v>17.777777777777779</v>
      </c>
      <c r="K176" s="102">
        <v>9000</v>
      </c>
      <c r="L176" s="102"/>
    </row>
    <row r="177" spans="1:12" x14ac:dyDescent="0.25">
      <c r="A177" s="108">
        <v>43262</v>
      </c>
      <c r="B177" s="101" t="s">
        <v>518</v>
      </c>
      <c r="C177" s="102" t="s">
        <v>469</v>
      </c>
      <c r="D177" s="102" t="s">
        <v>470</v>
      </c>
      <c r="E177" s="99">
        <v>60000</v>
      </c>
      <c r="F177" s="110" t="s">
        <v>241</v>
      </c>
      <c r="G177" s="100" t="s">
        <v>467</v>
      </c>
      <c r="H177" s="101" t="s">
        <v>119</v>
      </c>
      <c r="I177" s="98" t="s">
        <v>468</v>
      </c>
      <c r="J177" s="102">
        <f t="shared" si="7"/>
        <v>6.666666666666667</v>
      </c>
      <c r="K177" s="102">
        <v>9000</v>
      </c>
      <c r="L177" s="102"/>
    </row>
    <row r="178" spans="1:12" x14ac:dyDescent="0.25">
      <c r="A178" s="104">
        <v>43262</v>
      </c>
      <c r="B178" s="104" t="s">
        <v>647</v>
      </c>
      <c r="C178" s="102" t="s">
        <v>469</v>
      </c>
      <c r="D178" s="102" t="s">
        <v>473</v>
      </c>
      <c r="E178" s="71">
        <v>60000</v>
      </c>
      <c r="F178" s="101" t="s">
        <v>259</v>
      </c>
      <c r="G178" s="100" t="s">
        <v>467</v>
      </c>
      <c r="H178" s="101" t="s">
        <v>608</v>
      </c>
      <c r="I178" s="98" t="s">
        <v>468</v>
      </c>
      <c r="J178" s="102">
        <f t="shared" si="7"/>
        <v>6.666666666666667</v>
      </c>
      <c r="K178" s="102">
        <v>9000</v>
      </c>
      <c r="L178" s="102"/>
    </row>
    <row r="179" spans="1:12" x14ac:dyDescent="0.25">
      <c r="A179" s="104">
        <v>43262</v>
      </c>
      <c r="B179" s="104" t="s">
        <v>648</v>
      </c>
      <c r="C179" s="102" t="s">
        <v>469</v>
      </c>
      <c r="D179" s="102" t="s">
        <v>473</v>
      </c>
      <c r="E179" s="71">
        <v>70000</v>
      </c>
      <c r="F179" s="101" t="s">
        <v>259</v>
      </c>
      <c r="G179" s="100" t="s">
        <v>467</v>
      </c>
      <c r="H179" s="101" t="s">
        <v>609</v>
      </c>
      <c r="I179" s="98" t="s">
        <v>468</v>
      </c>
      <c r="J179" s="102">
        <f t="shared" si="7"/>
        <v>7.7777777777777777</v>
      </c>
      <c r="K179" s="102">
        <v>9000</v>
      </c>
      <c r="L179" s="102"/>
    </row>
    <row r="180" spans="1:12" x14ac:dyDescent="0.25">
      <c r="A180" s="104">
        <v>43262</v>
      </c>
      <c r="B180" s="104" t="s">
        <v>649</v>
      </c>
      <c r="C180" s="102" t="s">
        <v>469</v>
      </c>
      <c r="D180" s="102" t="s">
        <v>473</v>
      </c>
      <c r="E180" s="71">
        <v>10000</v>
      </c>
      <c r="F180" s="101" t="s">
        <v>259</v>
      </c>
      <c r="G180" s="100" t="s">
        <v>467</v>
      </c>
      <c r="H180" s="101" t="s">
        <v>610</v>
      </c>
      <c r="I180" s="98" t="s">
        <v>468</v>
      </c>
      <c r="J180" s="102">
        <f t="shared" si="7"/>
        <v>1.1111111111111112</v>
      </c>
      <c r="K180" s="102">
        <v>9000</v>
      </c>
      <c r="L180" s="102"/>
    </row>
    <row r="181" spans="1:12" x14ac:dyDescent="0.25">
      <c r="A181" s="104">
        <v>43262</v>
      </c>
      <c r="B181" s="102" t="s">
        <v>533</v>
      </c>
      <c r="C181" s="102" t="s">
        <v>469</v>
      </c>
      <c r="D181" s="101" t="s">
        <v>486</v>
      </c>
      <c r="E181" s="117">
        <v>10000</v>
      </c>
      <c r="F181" s="102" t="s">
        <v>290</v>
      </c>
      <c r="G181" s="100" t="s">
        <v>467</v>
      </c>
      <c r="H181" s="101" t="s">
        <v>111</v>
      </c>
      <c r="I181" s="98" t="s">
        <v>468</v>
      </c>
      <c r="J181" s="102">
        <f t="shared" si="7"/>
        <v>1.1111111111111112</v>
      </c>
      <c r="K181" s="102">
        <v>9000</v>
      </c>
      <c r="L181" s="102"/>
    </row>
    <row r="182" spans="1:12" x14ac:dyDescent="0.25">
      <c r="A182" s="108">
        <v>43262</v>
      </c>
      <c r="B182" s="100" t="s">
        <v>728</v>
      </c>
      <c r="C182" s="102" t="s">
        <v>724</v>
      </c>
      <c r="D182" s="101" t="s">
        <v>473</v>
      </c>
      <c r="E182" s="99">
        <v>3500000</v>
      </c>
      <c r="F182" s="98" t="s">
        <v>716</v>
      </c>
      <c r="G182" s="100" t="s">
        <v>467</v>
      </c>
      <c r="H182" s="101" t="s">
        <v>729</v>
      </c>
      <c r="I182" s="98" t="s">
        <v>468</v>
      </c>
      <c r="J182" s="102">
        <f t="shared" si="7"/>
        <v>388.88888888888891</v>
      </c>
      <c r="K182" s="102">
        <v>9000</v>
      </c>
      <c r="L182" s="102"/>
    </row>
    <row r="183" spans="1:12" x14ac:dyDescent="0.25">
      <c r="A183" s="108">
        <v>43262</v>
      </c>
      <c r="B183" s="100" t="s">
        <v>710</v>
      </c>
      <c r="C183" s="101" t="s">
        <v>725</v>
      </c>
      <c r="D183" s="103" t="s">
        <v>466</v>
      </c>
      <c r="E183" s="99">
        <v>22600</v>
      </c>
      <c r="F183" s="98" t="s">
        <v>716</v>
      </c>
      <c r="G183" s="100" t="s">
        <v>467</v>
      </c>
      <c r="H183" s="102" t="s">
        <v>506</v>
      </c>
      <c r="I183" s="98" t="s">
        <v>468</v>
      </c>
      <c r="J183" s="102">
        <f t="shared" si="7"/>
        <v>2.5111111111111111</v>
      </c>
      <c r="K183" s="102">
        <v>9000</v>
      </c>
      <c r="L183" s="102"/>
    </row>
    <row r="184" spans="1:12" x14ac:dyDescent="0.25">
      <c r="A184" s="108">
        <v>43263</v>
      </c>
      <c r="B184" s="101" t="s">
        <v>344</v>
      </c>
      <c r="C184" s="102" t="s">
        <v>480</v>
      </c>
      <c r="D184" s="102" t="s">
        <v>466</v>
      </c>
      <c r="E184" s="99">
        <v>30000</v>
      </c>
      <c r="F184" s="101" t="s">
        <v>229</v>
      </c>
      <c r="G184" s="100" t="s">
        <v>467</v>
      </c>
      <c r="H184" s="101" t="s">
        <v>122</v>
      </c>
      <c r="I184" s="98" t="s">
        <v>468</v>
      </c>
      <c r="J184" s="102">
        <f t="shared" si="7"/>
        <v>3.3333333333333335</v>
      </c>
      <c r="K184" s="102">
        <v>9000</v>
      </c>
      <c r="L184" s="102"/>
    </row>
    <row r="185" spans="1:12" x14ac:dyDescent="0.25">
      <c r="A185" s="108">
        <v>43263</v>
      </c>
      <c r="B185" s="101" t="s">
        <v>345</v>
      </c>
      <c r="C185" s="102" t="s">
        <v>469</v>
      </c>
      <c r="D185" s="102" t="s">
        <v>466</v>
      </c>
      <c r="E185" s="99">
        <v>30000</v>
      </c>
      <c r="F185" s="101" t="s">
        <v>229</v>
      </c>
      <c r="G185" s="100" t="s">
        <v>467</v>
      </c>
      <c r="H185" s="101" t="s">
        <v>123</v>
      </c>
      <c r="I185" s="98" t="s">
        <v>468</v>
      </c>
      <c r="J185" s="102">
        <f t="shared" si="7"/>
        <v>3.3333333333333335</v>
      </c>
      <c r="K185" s="102">
        <v>9000</v>
      </c>
      <c r="L185" s="102"/>
    </row>
    <row r="186" spans="1:12" x14ac:dyDescent="0.25">
      <c r="A186" s="104">
        <v>43263</v>
      </c>
      <c r="B186" s="102" t="s">
        <v>533</v>
      </c>
      <c r="C186" s="102" t="s">
        <v>469</v>
      </c>
      <c r="D186" s="110" t="s">
        <v>486</v>
      </c>
      <c r="E186" s="117">
        <v>10000</v>
      </c>
      <c r="F186" s="102" t="s">
        <v>290</v>
      </c>
      <c r="G186" s="100" t="s">
        <v>467</v>
      </c>
      <c r="H186" s="101" t="s">
        <v>111</v>
      </c>
      <c r="I186" s="98" t="s">
        <v>468</v>
      </c>
      <c r="J186" s="102">
        <f t="shared" si="7"/>
        <v>1.1111111111111112</v>
      </c>
      <c r="K186" s="102">
        <v>9000</v>
      </c>
      <c r="L186" s="102"/>
    </row>
    <row r="187" spans="1:12" x14ac:dyDescent="0.25">
      <c r="A187" s="108">
        <v>43264</v>
      </c>
      <c r="B187" s="101" t="s">
        <v>353</v>
      </c>
      <c r="C187" s="102" t="s">
        <v>469</v>
      </c>
      <c r="D187" s="102" t="s">
        <v>473</v>
      </c>
      <c r="E187" s="107">
        <v>80000</v>
      </c>
      <c r="F187" s="101" t="s">
        <v>253</v>
      </c>
      <c r="G187" s="100" t="s">
        <v>467</v>
      </c>
      <c r="H187" s="101" t="s">
        <v>129</v>
      </c>
      <c r="I187" s="98" t="s">
        <v>468</v>
      </c>
      <c r="J187" s="102">
        <f t="shared" si="7"/>
        <v>8.8888888888888893</v>
      </c>
      <c r="K187" s="102">
        <v>9000</v>
      </c>
      <c r="L187" s="102"/>
    </row>
    <row r="188" spans="1:12" x14ac:dyDescent="0.25">
      <c r="A188" s="108">
        <v>43264</v>
      </c>
      <c r="B188" s="101" t="s">
        <v>350</v>
      </c>
      <c r="C188" s="102" t="s">
        <v>469</v>
      </c>
      <c r="D188" s="102" t="s">
        <v>471</v>
      </c>
      <c r="E188" s="107">
        <v>24000</v>
      </c>
      <c r="F188" s="102" t="s">
        <v>235</v>
      </c>
      <c r="G188" s="100" t="s">
        <v>467</v>
      </c>
      <c r="H188" s="101" t="s">
        <v>127</v>
      </c>
      <c r="I188" s="98" t="s">
        <v>468</v>
      </c>
      <c r="J188" s="102">
        <f t="shared" si="7"/>
        <v>2.6666666666666665</v>
      </c>
      <c r="K188" s="102">
        <v>9000</v>
      </c>
      <c r="L188" s="102"/>
    </row>
    <row r="189" spans="1:12" x14ac:dyDescent="0.25">
      <c r="A189" s="108">
        <v>43264</v>
      </c>
      <c r="B189" s="101" t="s">
        <v>348</v>
      </c>
      <c r="C189" s="102" t="s">
        <v>469</v>
      </c>
      <c r="D189" s="102" t="s">
        <v>471</v>
      </c>
      <c r="E189" s="99">
        <v>23000</v>
      </c>
      <c r="F189" s="105" t="s">
        <v>237</v>
      </c>
      <c r="G189" s="100" t="s">
        <v>467</v>
      </c>
      <c r="H189" s="101" t="s">
        <v>126</v>
      </c>
      <c r="I189" s="98" t="s">
        <v>468</v>
      </c>
      <c r="J189" s="102">
        <f t="shared" si="7"/>
        <v>2.5555555555555554</v>
      </c>
      <c r="K189" s="102">
        <v>9000</v>
      </c>
      <c r="L189" s="102"/>
    </row>
    <row r="190" spans="1:12" x14ac:dyDescent="0.25">
      <c r="A190" s="104">
        <v>43264</v>
      </c>
      <c r="B190" s="102" t="s">
        <v>484</v>
      </c>
      <c r="C190" s="110" t="s">
        <v>469</v>
      </c>
      <c r="D190" s="102" t="s">
        <v>471</v>
      </c>
      <c r="E190" s="71">
        <v>15000</v>
      </c>
      <c r="F190" s="105" t="s">
        <v>233</v>
      </c>
      <c r="G190" s="100" t="s">
        <v>467</v>
      </c>
      <c r="H190" s="101" t="s">
        <v>106</v>
      </c>
      <c r="I190" s="98" t="s">
        <v>468</v>
      </c>
      <c r="J190" s="102">
        <f t="shared" si="7"/>
        <v>1.6666666666666667</v>
      </c>
      <c r="K190" s="102">
        <v>9000</v>
      </c>
      <c r="L190" s="102"/>
    </row>
    <row r="191" spans="1:12" x14ac:dyDescent="0.25">
      <c r="A191" s="104">
        <v>43264</v>
      </c>
      <c r="B191" s="102" t="s">
        <v>501</v>
      </c>
      <c r="C191" s="110" t="s">
        <v>469</v>
      </c>
      <c r="D191" s="102" t="s">
        <v>471</v>
      </c>
      <c r="E191" s="71">
        <v>50000</v>
      </c>
      <c r="F191" s="105" t="s">
        <v>233</v>
      </c>
      <c r="G191" s="100" t="s">
        <v>467</v>
      </c>
      <c r="H191" s="101" t="s">
        <v>130</v>
      </c>
      <c r="I191" s="98" t="s">
        <v>468</v>
      </c>
      <c r="J191" s="102">
        <f t="shared" si="7"/>
        <v>5.5555555555555554</v>
      </c>
      <c r="K191" s="102">
        <v>9000</v>
      </c>
      <c r="L191" s="102"/>
    </row>
    <row r="192" spans="1:12" x14ac:dyDescent="0.25">
      <c r="A192" s="108">
        <v>43264</v>
      </c>
      <c r="B192" s="100" t="s">
        <v>347</v>
      </c>
      <c r="C192" s="102" t="s">
        <v>469</v>
      </c>
      <c r="D192" s="102" t="s">
        <v>471</v>
      </c>
      <c r="E192" s="99">
        <v>19000</v>
      </c>
      <c r="F192" s="110" t="s">
        <v>227</v>
      </c>
      <c r="G192" s="100" t="s">
        <v>467</v>
      </c>
      <c r="H192" s="101" t="s">
        <v>125</v>
      </c>
      <c r="I192" s="98" t="s">
        <v>468</v>
      </c>
      <c r="J192" s="102">
        <f t="shared" si="7"/>
        <v>2.1111111111111112</v>
      </c>
      <c r="K192" s="102">
        <v>9000</v>
      </c>
      <c r="L192" s="102"/>
    </row>
    <row r="193" spans="1:12" x14ac:dyDescent="0.25">
      <c r="A193" s="108">
        <v>43264</v>
      </c>
      <c r="B193" s="100" t="s">
        <v>346</v>
      </c>
      <c r="C193" s="102" t="s">
        <v>469</v>
      </c>
      <c r="D193" s="102" t="s">
        <v>471</v>
      </c>
      <c r="E193" s="107">
        <v>29000</v>
      </c>
      <c r="F193" s="102" t="s">
        <v>239</v>
      </c>
      <c r="G193" s="100" t="s">
        <v>467</v>
      </c>
      <c r="H193" s="101" t="s">
        <v>124</v>
      </c>
      <c r="I193" s="98" t="s">
        <v>468</v>
      </c>
      <c r="J193" s="102">
        <f t="shared" si="7"/>
        <v>3.2222222222222223</v>
      </c>
      <c r="K193" s="102">
        <v>9000</v>
      </c>
      <c r="L193" s="102"/>
    </row>
    <row r="194" spans="1:12" x14ac:dyDescent="0.25">
      <c r="A194" s="108">
        <v>43264</v>
      </c>
      <c r="B194" s="100" t="s">
        <v>688</v>
      </c>
      <c r="C194" s="101" t="s">
        <v>469</v>
      </c>
      <c r="D194" s="101" t="s">
        <v>466</v>
      </c>
      <c r="E194" s="99">
        <v>144000</v>
      </c>
      <c r="F194" s="101" t="s">
        <v>229</v>
      </c>
      <c r="G194" s="100" t="s">
        <v>467</v>
      </c>
      <c r="H194" s="101" t="s">
        <v>689</v>
      </c>
      <c r="I194" s="98" t="s">
        <v>468</v>
      </c>
      <c r="J194" s="102">
        <f t="shared" si="7"/>
        <v>16</v>
      </c>
      <c r="K194" s="102">
        <v>9000</v>
      </c>
      <c r="L194" s="102"/>
    </row>
    <row r="195" spans="1:12" x14ac:dyDescent="0.25">
      <c r="A195" s="108">
        <v>43264</v>
      </c>
      <c r="B195" s="100" t="s">
        <v>690</v>
      </c>
      <c r="C195" s="101" t="s">
        <v>475</v>
      </c>
      <c r="D195" s="101" t="s">
        <v>466</v>
      </c>
      <c r="E195" s="99">
        <v>190000</v>
      </c>
      <c r="F195" s="101" t="s">
        <v>229</v>
      </c>
      <c r="G195" s="100" t="s">
        <v>467</v>
      </c>
      <c r="H195" s="101" t="s">
        <v>691</v>
      </c>
      <c r="I195" s="98" t="s">
        <v>468</v>
      </c>
      <c r="J195" s="102">
        <f t="shared" si="7"/>
        <v>21.111111111111111</v>
      </c>
      <c r="K195" s="102">
        <v>9000</v>
      </c>
      <c r="L195" s="102"/>
    </row>
    <row r="196" spans="1:12" x14ac:dyDescent="0.25">
      <c r="A196" s="108">
        <v>43264</v>
      </c>
      <c r="B196" s="100" t="s">
        <v>692</v>
      </c>
      <c r="C196" s="101" t="s">
        <v>475</v>
      </c>
      <c r="D196" s="101" t="s">
        <v>466</v>
      </c>
      <c r="E196" s="99">
        <v>70000</v>
      </c>
      <c r="F196" s="101" t="s">
        <v>229</v>
      </c>
      <c r="G196" s="100" t="s">
        <v>467</v>
      </c>
      <c r="H196" s="101" t="s">
        <v>693</v>
      </c>
      <c r="I196" s="98" t="s">
        <v>468</v>
      </c>
      <c r="J196" s="102">
        <f t="shared" si="7"/>
        <v>7.7777777777777777</v>
      </c>
      <c r="K196" s="102">
        <v>9000</v>
      </c>
      <c r="L196" s="102"/>
    </row>
    <row r="197" spans="1:12" x14ac:dyDescent="0.25">
      <c r="A197" s="108">
        <v>43264</v>
      </c>
      <c r="B197" s="101" t="s">
        <v>449</v>
      </c>
      <c r="C197" s="102" t="s">
        <v>485</v>
      </c>
      <c r="D197" s="102" t="s">
        <v>466</v>
      </c>
      <c r="E197" s="107">
        <v>300000</v>
      </c>
      <c r="F197" s="101" t="s">
        <v>229</v>
      </c>
      <c r="G197" s="100" t="s">
        <v>467</v>
      </c>
      <c r="H197" s="101" t="s">
        <v>131</v>
      </c>
      <c r="I197" s="98" t="s">
        <v>468</v>
      </c>
      <c r="J197" s="102">
        <f t="shared" si="7"/>
        <v>33.333333333333336</v>
      </c>
      <c r="K197" s="102">
        <v>9000</v>
      </c>
      <c r="L197" s="102"/>
    </row>
    <row r="198" spans="1:12" x14ac:dyDescent="0.25">
      <c r="A198" s="108">
        <v>43264</v>
      </c>
      <c r="B198" s="101" t="s">
        <v>450</v>
      </c>
      <c r="C198" s="101" t="s">
        <v>480</v>
      </c>
      <c r="D198" s="101" t="s">
        <v>466</v>
      </c>
      <c r="E198" s="107">
        <v>156000</v>
      </c>
      <c r="F198" s="101" t="s">
        <v>229</v>
      </c>
      <c r="G198" s="100" t="s">
        <v>467</v>
      </c>
      <c r="H198" s="101" t="s">
        <v>132</v>
      </c>
      <c r="I198" s="98" t="s">
        <v>468</v>
      </c>
      <c r="J198" s="102">
        <f t="shared" si="7"/>
        <v>17.333333333333332</v>
      </c>
      <c r="K198" s="102">
        <v>9000</v>
      </c>
      <c r="L198" s="102"/>
    </row>
    <row r="199" spans="1:12" x14ac:dyDescent="0.25">
      <c r="A199" s="108">
        <v>43264</v>
      </c>
      <c r="B199" s="100" t="s">
        <v>418</v>
      </c>
      <c r="C199" s="102" t="s">
        <v>469</v>
      </c>
      <c r="D199" s="102" t="s">
        <v>470</v>
      </c>
      <c r="E199" s="99">
        <v>240000</v>
      </c>
      <c r="F199" s="110" t="s">
        <v>241</v>
      </c>
      <c r="G199" s="100" t="s">
        <v>467</v>
      </c>
      <c r="H199" s="101" t="s">
        <v>135</v>
      </c>
      <c r="I199" s="98" t="s">
        <v>468</v>
      </c>
      <c r="J199" s="102">
        <f t="shared" si="7"/>
        <v>26.666666666666668</v>
      </c>
      <c r="K199" s="102">
        <v>9000</v>
      </c>
      <c r="L199" s="102"/>
    </row>
    <row r="200" spans="1:12" x14ac:dyDescent="0.25">
      <c r="A200" s="104">
        <v>43264</v>
      </c>
      <c r="B200" s="104" t="s">
        <v>650</v>
      </c>
      <c r="C200" s="102" t="s">
        <v>469</v>
      </c>
      <c r="D200" s="102" t="s">
        <v>473</v>
      </c>
      <c r="E200" s="71">
        <v>60000</v>
      </c>
      <c r="F200" s="101" t="s">
        <v>259</v>
      </c>
      <c r="G200" s="100" t="s">
        <v>467</v>
      </c>
      <c r="H200" s="101" t="s">
        <v>611</v>
      </c>
      <c r="I200" s="98" t="s">
        <v>468</v>
      </c>
      <c r="J200" s="102">
        <f t="shared" si="7"/>
        <v>6.666666666666667</v>
      </c>
      <c r="K200" s="102">
        <v>9000</v>
      </c>
      <c r="L200" s="102"/>
    </row>
    <row r="201" spans="1:12" x14ac:dyDescent="0.25">
      <c r="A201" s="104">
        <v>43264</v>
      </c>
      <c r="B201" s="104" t="s">
        <v>651</v>
      </c>
      <c r="C201" s="102" t="s">
        <v>475</v>
      </c>
      <c r="D201" s="102" t="s">
        <v>466</v>
      </c>
      <c r="E201" s="71">
        <v>29000</v>
      </c>
      <c r="F201" s="101" t="s">
        <v>259</v>
      </c>
      <c r="G201" s="100" t="s">
        <v>467</v>
      </c>
      <c r="H201" s="101" t="s">
        <v>612</v>
      </c>
      <c r="I201" s="98" t="s">
        <v>468</v>
      </c>
      <c r="J201" s="102">
        <f t="shared" si="7"/>
        <v>3.2222222222222223</v>
      </c>
      <c r="K201" s="102">
        <v>9000</v>
      </c>
      <c r="L201" s="102"/>
    </row>
    <row r="202" spans="1:12" x14ac:dyDescent="0.25">
      <c r="A202" s="104">
        <v>43264</v>
      </c>
      <c r="B202" s="104" t="s">
        <v>652</v>
      </c>
      <c r="C202" s="102" t="s">
        <v>469</v>
      </c>
      <c r="D202" s="102" t="s">
        <v>473</v>
      </c>
      <c r="E202" s="71">
        <v>10000</v>
      </c>
      <c r="F202" s="101" t="s">
        <v>259</v>
      </c>
      <c r="G202" s="100" t="s">
        <v>467</v>
      </c>
      <c r="H202" s="101" t="s">
        <v>613</v>
      </c>
      <c r="I202" s="98" t="s">
        <v>468</v>
      </c>
      <c r="J202" s="102">
        <f t="shared" si="7"/>
        <v>1.1111111111111112</v>
      </c>
      <c r="K202" s="102">
        <v>9000</v>
      </c>
      <c r="L202" s="102"/>
    </row>
    <row r="203" spans="1:12" x14ac:dyDescent="0.25">
      <c r="A203" s="104">
        <v>43264</v>
      </c>
      <c r="B203" s="104" t="s">
        <v>653</v>
      </c>
      <c r="C203" s="102" t="s">
        <v>469</v>
      </c>
      <c r="D203" s="102" t="s">
        <v>619</v>
      </c>
      <c r="E203" s="71">
        <v>80000</v>
      </c>
      <c r="F203" s="101" t="s">
        <v>259</v>
      </c>
      <c r="G203" s="100" t="s">
        <v>467</v>
      </c>
      <c r="H203" s="101" t="s">
        <v>614</v>
      </c>
      <c r="I203" s="98" t="s">
        <v>468</v>
      </c>
      <c r="J203" s="102">
        <f t="shared" si="7"/>
        <v>8.8888888888888893</v>
      </c>
      <c r="K203" s="102">
        <v>9000</v>
      </c>
      <c r="L203" s="102"/>
    </row>
    <row r="204" spans="1:12" x14ac:dyDescent="0.25">
      <c r="A204" s="104">
        <v>43264</v>
      </c>
      <c r="B204" s="104" t="s">
        <v>654</v>
      </c>
      <c r="C204" s="102" t="s">
        <v>485</v>
      </c>
      <c r="D204" s="102" t="s">
        <v>473</v>
      </c>
      <c r="E204" s="71">
        <v>300000</v>
      </c>
      <c r="F204" s="101" t="s">
        <v>259</v>
      </c>
      <c r="G204" s="100" t="s">
        <v>467</v>
      </c>
      <c r="H204" s="101" t="s">
        <v>616</v>
      </c>
      <c r="I204" s="98" t="s">
        <v>468</v>
      </c>
      <c r="J204" s="102">
        <f t="shared" si="7"/>
        <v>33.333333333333336</v>
      </c>
      <c r="K204" s="102">
        <v>9000</v>
      </c>
      <c r="L204" s="102"/>
    </row>
    <row r="205" spans="1:12" x14ac:dyDescent="0.25">
      <c r="A205" s="104">
        <v>43264</v>
      </c>
      <c r="B205" s="102" t="s">
        <v>533</v>
      </c>
      <c r="C205" s="102" t="s">
        <v>469</v>
      </c>
      <c r="D205" s="101" t="s">
        <v>486</v>
      </c>
      <c r="E205" s="117">
        <v>10000</v>
      </c>
      <c r="F205" s="102" t="s">
        <v>290</v>
      </c>
      <c r="G205" s="100" t="s">
        <v>467</v>
      </c>
      <c r="H205" s="101" t="s">
        <v>111</v>
      </c>
      <c r="I205" s="98" t="s">
        <v>468</v>
      </c>
      <c r="J205" s="102">
        <f t="shared" si="7"/>
        <v>1.1111111111111112</v>
      </c>
      <c r="K205" s="102">
        <v>9000</v>
      </c>
      <c r="L205" s="102"/>
    </row>
    <row r="206" spans="1:12" x14ac:dyDescent="0.25">
      <c r="A206" s="104">
        <v>43264</v>
      </c>
      <c r="B206" s="102" t="s">
        <v>534</v>
      </c>
      <c r="C206" s="102" t="s">
        <v>469</v>
      </c>
      <c r="D206" s="101" t="s">
        <v>486</v>
      </c>
      <c r="E206" s="117">
        <v>60000</v>
      </c>
      <c r="F206" s="102" t="s">
        <v>290</v>
      </c>
      <c r="G206" s="100" t="s">
        <v>467</v>
      </c>
      <c r="H206" s="101" t="s">
        <v>128</v>
      </c>
      <c r="I206" s="98" t="s">
        <v>468</v>
      </c>
      <c r="J206" s="102">
        <f t="shared" si="7"/>
        <v>6.666666666666667</v>
      </c>
      <c r="K206" s="102">
        <v>9000</v>
      </c>
      <c r="L206" s="102"/>
    </row>
    <row r="207" spans="1:12" x14ac:dyDescent="0.25">
      <c r="A207" s="104">
        <v>43265</v>
      </c>
      <c r="B207" s="102" t="s">
        <v>484</v>
      </c>
      <c r="C207" s="110" t="s">
        <v>469</v>
      </c>
      <c r="D207" s="102" t="s">
        <v>471</v>
      </c>
      <c r="E207" s="71">
        <v>15000</v>
      </c>
      <c r="F207" s="105" t="s">
        <v>233</v>
      </c>
      <c r="G207" s="100" t="s">
        <v>467</v>
      </c>
      <c r="H207" s="101" t="s">
        <v>106</v>
      </c>
      <c r="I207" s="98" t="s">
        <v>468</v>
      </c>
      <c r="J207" s="102">
        <f t="shared" ref="J207:J238" si="8">E207/9000</f>
        <v>1.6666666666666667</v>
      </c>
      <c r="K207" s="102">
        <v>9000</v>
      </c>
      <c r="L207" s="102"/>
    </row>
    <row r="208" spans="1:12" x14ac:dyDescent="0.25">
      <c r="A208" s="108">
        <v>43265</v>
      </c>
      <c r="B208" s="101" t="s">
        <v>697</v>
      </c>
      <c r="C208" s="102" t="s">
        <v>480</v>
      </c>
      <c r="D208" s="102" t="s">
        <v>466</v>
      </c>
      <c r="E208" s="99">
        <v>850000</v>
      </c>
      <c r="F208" s="101" t="s">
        <v>229</v>
      </c>
      <c r="G208" s="100" t="s">
        <v>467</v>
      </c>
      <c r="H208" s="101" t="s">
        <v>136</v>
      </c>
      <c r="I208" s="98" t="s">
        <v>468</v>
      </c>
      <c r="J208" s="102">
        <f t="shared" si="8"/>
        <v>94.444444444444443</v>
      </c>
      <c r="K208" s="102">
        <v>9000</v>
      </c>
      <c r="L208" s="102"/>
    </row>
    <row r="209" spans="1:12" x14ac:dyDescent="0.25">
      <c r="A209" s="104">
        <v>43265</v>
      </c>
      <c r="B209" s="104" t="s">
        <v>655</v>
      </c>
      <c r="C209" s="102" t="s">
        <v>469</v>
      </c>
      <c r="D209" s="102" t="s">
        <v>473</v>
      </c>
      <c r="E209" s="71">
        <v>60000</v>
      </c>
      <c r="F209" s="101" t="s">
        <v>259</v>
      </c>
      <c r="G209" s="100" t="s">
        <v>467</v>
      </c>
      <c r="H209" s="101" t="s">
        <v>617</v>
      </c>
      <c r="I209" s="98" t="s">
        <v>468</v>
      </c>
      <c r="J209" s="102">
        <f t="shared" si="8"/>
        <v>6.666666666666667</v>
      </c>
      <c r="K209" s="102">
        <v>9000</v>
      </c>
      <c r="L209" s="102"/>
    </row>
    <row r="210" spans="1:12" x14ac:dyDescent="0.25">
      <c r="A210" s="104">
        <v>43265</v>
      </c>
      <c r="B210" s="104" t="s">
        <v>656</v>
      </c>
      <c r="C210" s="102" t="s">
        <v>485</v>
      </c>
      <c r="D210" s="102" t="s">
        <v>619</v>
      </c>
      <c r="E210" s="71">
        <v>500000</v>
      </c>
      <c r="F210" s="101" t="s">
        <v>259</v>
      </c>
      <c r="G210" s="100" t="s">
        <v>467</v>
      </c>
      <c r="H210" s="101" t="s">
        <v>134</v>
      </c>
      <c r="I210" s="98" t="s">
        <v>468</v>
      </c>
      <c r="J210" s="102">
        <f t="shared" si="8"/>
        <v>55.555555555555557</v>
      </c>
      <c r="K210" s="102">
        <v>9000</v>
      </c>
      <c r="L210" s="102"/>
    </row>
    <row r="211" spans="1:12" x14ac:dyDescent="0.25">
      <c r="A211" s="104">
        <v>43265</v>
      </c>
      <c r="B211" s="104" t="s">
        <v>703</v>
      </c>
      <c r="C211" s="102" t="s">
        <v>476</v>
      </c>
      <c r="D211" s="102" t="s">
        <v>482</v>
      </c>
      <c r="E211" s="71">
        <v>1145000</v>
      </c>
      <c r="F211" s="101" t="s">
        <v>259</v>
      </c>
      <c r="G211" s="100" t="s">
        <v>467</v>
      </c>
      <c r="H211" s="101" t="s">
        <v>705</v>
      </c>
      <c r="I211" s="98" t="s">
        <v>468</v>
      </c>
      <c r="J211" s="102">
        <f t="shared" si="8"/>
        <v>127.22222222222223</v>
      </c>
      <c r="K211" s="102">
        <v>9000</v>
      </c>
      <c r="L211" s="102"/>
    </row>
    <row r="212" spans="1:12" x14ac:dyDescent="0.25">
      <c r="A212" s="104">
        <v>43265</v>
      </c>
      <c r="B212" s="104" t="s">
        <v>703</v>
      </c>
      <c r="C212" s="102" t="s">
        <v>476</v>
      </c>
      <c r="D212" s="102" t="s">
        <v>482</v>
      </c>
      <c r="E212" s="71">
        <v>836000</v>
      </c>
      <c r="F212" s="101" t="s">
        <v>259</v>
      </c>
      <c r="G212" s="100" t="s">
        <v>467</v>
      </c>
      <c r="H212" s="101" t="s">
        <v>706</v>
      </c>
      <c r="I212" s="98" t="s">
        <v>468</v>
      </c>
      <c r="J212" s="102">
        <f t="shared" si="8"/>
        <v>92.888888888888886</v>
      </c>
      <c r="K212" s="102">
        <v>9000</v>
      </c>
      <c r="L212" s="102"/>
    </row>
    <row r="213" spans="1:12" x14ac:dyDescent="0.25">
      <c r="A213" s="104">
        <v>43265</v>
      </c>
      <c r="B213" s="104" t="s">
        <v>704</v>
      </c>
      <c r="C213" s="102" t="s">
        <v>469</v>
      </c>
      <c r="D213" s="102" t="s">
        <v>466</v>
      </c>
      <c r="E213" s="71">
        <v>100000</v>
      </c>
      <c r="F213" s="101" t="s">
        <v>259</v>
      </c>
      <c r="G213" s="100" t="s">
        <v>467</v>
      </c>
      <c r="H213" s="101" t="s">
        <v>707</v>
      </c>
      <c r="I213" s="98" t="s">
        <v>468</v>
      </c>
      <c r="J213" s="102">
        <f t="shared" si="8"/>
        <v>11.111111111111111</v>
      </c>
      <c r="K213" s="102">
        <v>9000</v>
      </c>
      <c r="L213" s="102"/>
    </row>
    <row r="214" spans="1:12" x14ac:dyDescent="0.25">
      <c r="A214" s="104">
        <v>43265</v>
      </c>
      <c r="B214" s="102" t="s">
        <v>533</v>
      </c>
      <c r="C214" s="102" t="s">
        <v>469</v>
      </c>
      <c r="D214" s="101" t="s">
        <v>486</v>
      </c>
      <c r="E214" s="117">
        <v>10000</v>
      </c>
      <c r="F214" s="102" t="s">
        <v>290</v>
      </c>
      <c r="G214" s="100" t="s">
        <v>467</v>
      </c>
      <c r="H214" s="101" t="s">
        <v>111</v>
      </c>
      <c r="I214" s="98" t="s">
        <v>468</v>
      </c>
      <c r="J214" s="102">
        <f t="shared" si="8"/>
        <v>1.1111111111111112</v>
      </c>
      <c r="K214" s="102">
        <v>9000</v>
      </c>
      <c r="L214" s="102"/>
    </row>
    <row r="215" spans="1:12" x14ac:dyDescent="0.25">
      <c r="A215" s="104">
        <v>43267</v>
      </c>
      <c r="B215" s="102" t="s">
        <v>535</v>
      </c>
      <c r="C215" s="102" t="s">
        <v>485</v>
      </c>
      <c r="D215" s="101" t="s">
        <v>486</v>
      </c>
      <c r="E215" s="117">
        <v>100000</v>
      </c>
      <c r="F215" s="102" t="s">
        <v>290</v>
      </c>
      <c r="G215" s="100" t="s">
        <v>467</v>
      </c>
      <c r="H215" s="101" t="s">
        <v>660</v>
      </c>
      <c r="I215" s="98" t="s">
        <v>468</v>
      </c>
      <c r="J215" s="102">
        <f t="shared" si="8"/>
        <v>11.111111111111111</v>
      </c>
      <c r="K215" s="102">
        <v>9000</v>
      </c>
      <c r="L215" s="102"/>
    </row>
    <row r="216" spans="1:12" x14ac:dyDescent="0.25">
      <c r="A216" s="104">
        <v>43267</v>
      </c>
      <c r="B216" s="102" t="s">
        <v>536</v>
      </c>
      <c r="C216" s="102" t="s">
        <v>485</v>
      </c>
      <c r="D216" s="101" t="s">
        <v>486</v>
      </c>
      <c r="E216" s="117">
        <v>100000</v>
      </c>
      <c r="F216" s="102" t="s">
        <v>290</v>
      </c>
      <c r="G216" s="100" t="s">
        <v>467</v>
      </c>
      <c r="H216" s="101" t="s">
        <v>661</v>
      </c>
      <c r="I216" s="98" t="s">
        <v>468</v>
      </c>
      <c r="J216" s="102">
        <f t="shared" si="8"/>
        <v>11.111111111111111</v>
      </c>
      <c r="K216" s="102">
        <v>9000</v>
      </c>
      <c r="L216" s="102"/>
    </row>
    <row r="217" spans="1:12" x14ac:dyDescent="0.25">
      <c r="A217" s="104">
        <v>43267</v>
      </c>
      <c r="B217" s="102" t="s">
        <v>537</v>
      </c>
      <c r="C217" s="102" t="s">
        <v>485</v>
      </c>
      <c r="D217" s="101" t="s">
        <v>486</v>
      </c>
      <c r="E217" s="117">
        <v>100000</v>
      </c>
      <c r="F217" s="102" t="s">
        <v>290</v>
      </c>
      <c r="G217" s="100" t="s">
        <v>467</v>
      </c>
      <c r="H217" s="101" t="s">
        <v>662</v>
      </c>
      <c r="I217" s="98" t="s">
        <v>468</v>
      </c>
      <c r="J217" s="102">
        <f t="shared" si="8"/>
        <v>11.111111111111111</v>
      </c>
      <c r="K217" s="102">
        <v>9000</v>
      </c>
      <c r="L217" s="102"/>
    </row>
    <row r="218" spans="1:12" x14ac:dyDescent="0.25">
      <c r="A218" s="104">
        <v>43267</v>
      </c>
      <c r="B218" s="102" t="s">
        <v>538</v>
      </c>
      <c r="C218" s="102" t="s">
        <v>485</v>
      </c>
      <c r="D218" s="101" t="s">
        <v>486</v>
      </c>
      <c r="E218" s="117">
        <v>100000</v>
      </c>
      <c r="F218" s="102" t="s">
        <v>290</v>
      </c>
      <c r="G218" s="100" t="s">
        <v>467</v>
      </c>
      <c r="H218" s="101" t="s">
        <v>663</v>
      </c>
      <c r="I218" s="98" t="s">
        <v>468</v>
      </c>
      <c r="J218" s="102">
        <f t="shared" si="8"/>
        <v>11.111111111111111</v>
      </c>
      <c r="K218" s="102">
        <v>9000</v>
      </c>
      <c r="L218" s="102"/>
    </row>
    <row r="219" spans="1:12" x14ac:dyDescent="0.25">
      <c r="A219" s="104">
        <v>43267</v>
      </c>
      <c r="B219" s="102" t="s">
        <v>539</v>
      </c>
      <c r="C219" s="102" t="s">
        <v>485</v>
      </c>
      <c r="D219" s="101" t="s">
        <v>486</v>
      </c>
      <c r="E219" s="117">
        <v>100000</v>
      </c>
      <c r="F219" s="102" t="s">
        <v>290</v>
      </c>
      <c r="G219" s="100" t="s">
        <v>467</v>
      </c>
      <c r="H219" s="101" t="s">
        <v>664</v>
      </c>
      <c r="I219" s="98" t="s">
        <v>468</v>
      </c>
      <c r="J219" s="102">
        <f t="shared" si="8"/>
        <v>11.111111111111111</v>
      </c>
      <c r="K219" s="102">
        <v>9000</v>
      </c>
      <c r="L219" s="102"/>
    </row>
    <row r="220" spans="1:12" x14ac:dyDescent="0.25">
      <c r="A220" s="104">
        <v>43267</v>
      </c>
      <c r="B220" s="102" t="s">
        <v>540</v>
      </c>
      <c r="C220" s="102" t="s">
        <v>485</v>
      </c>
      <c r="D220" s="101" t="s">
        <v>486</v>
      </c>
      <c r="E220" s="117">
        <v>100000</v>
      </c>
      <c r="F220" s="102" t="s">
        <v>290</v>
      </c>
      <c r="G220" s="100" t="s">
        <v>467</v>
      </c>
      <c r="H220" s="101" t="s">
        <v>665</v>
      </c>
      <c r="I220" s="98" t="s">
        <v>468</v>
      </c>
      <c r="J220" s="102">
        <f t="shared" si="8"/>
        <v>11.111111111111111</v>
      </c>
      <c r="K220" s="102">
        <v>9000</v>
      </c>
      <c r="L220" s="102"/>
    </row>
    <row r="221" spans="1:12" x14ac:dyDescent="0.25">
      <c r="A221" s="104">
        <v>43267</v>
      </c>
      <c r="B221" s="102" t="s">
        <v>541</v>
      </c>
      <c r="C221" s="102" t="s">
        <v>485</v>
      </c>
      <c r="D221" s="101" t="s">
        <v>486</v>
      </c>
      <c r="E221" s="117">
        <v>100000</v>
      </c>
      <c r="F221" s="102" t="s">
        <v>290</v>
      </c>
      <c r="G221" s="100" t="s">
        <v>467</v>
      </c>
      <c r="H221" s="101" t="s">
        <v>666</v>
      </c>
      <c r="I221" s="98" t="s">
        <v>468</v>
      </c>
      <c r="J221" s="102">
        <f t="shared" si="8"/>
        <v>11.111111111111111</v>
      </c>
      <c r="K221" s="102">
        <v>9000</v>
      </c>
      <c r="L221" s="102"/>
    </row>
    <row r="222" spans="1:12" x14ac:dyDescent="0.25">
      <c r="A222" s="104">
        <v>43267</v>
      </c>
      <c r="B222" s="102" t="s">
        <v>542</v>
      </c>
      <c r="C222" s="102" t="s">
        <v>485</v>
      </c>
      <c r="D222" s="101" t="s">
        <v>486</v>
      </c>
      <c r="E222" s="117">
        <v>100000</v>
      </c>
      <c r="F222" s="102" t="s">
        <v>290</v>
      </c>
      <c r="G222" s="100" t="s">
        <v>467</v>
      </c>
      <c r="H222" s="101" t="s">
        <v>667</v>
      </c>
      <c r="I222" s="98" t="s">
        <v>468</v>
      </c>
      <c r="J222" s="102">
        <f t="shared" si="8"/>
        <v>11.111111111111111</v>
      </c>
      <c r="K222" s="102">
        <v>9000</v>
      </c>
      <c r="L222" s="102"/>
    </row>
    <row r="223" spans="1:12" x14ac:dyDescent="0.25">
      <c r="A223" s="104">
        <v>43267</v>
      </c>
      <c r="B223" s="102" t="s">
        <v>543</v>
      </c>
      <c r="C223" s="102" t="s">
        <v>485</v>
      </c>
      <c r="D223" s="101" t="s">
        <v>486</v>
      </c>
      <c r="E223" s="117">
        <v>100000</v>
      </c>
      <c r="F223" s="102" t="s">
        <v>290</v>
      </c>
      <c r="G223" s="100" t="s">
        <v>467</v>
      </c>
      <c r="H223" s="101" t="s">
        <v>668</v>
      </c>
      <c r="I223" s="98" t="s">
        <v>468</v>
      </c>
      <c r="J223" s="102">
        <f t="shared" si="8"/>
        <v>11.111111111111111</v>
      </c>
      <c r="K223" s="102">
        <v>9000</v>
      </c>
      <c r="L223" s="102"/>
    </row>
    <row r="224" spans="1:12" x14ac:dyDescent="0.25">
      <c r="A224" s="104">
        <v>43267</v>
      </c>
      <c r="B224" s="102" t="s">
        <v>544</v>
      </c>
      <c r="C224" s="102" t="s">
        <v>485</v>
      </c>
      <c r="D224" s="101" t="s">
        <v>486</v>
      </c>
      <c r="E224" s="117">
        <v>100000</v>
      </c>
      <c r="F224" s="102" t="s">
        <v>290</v>
      </c>
      <c r="G224" s="100" t="s">
        <v>467</v>
      </c>
      <c r="H224" s="101" t="s">
        <v>669</v>
      </c>
      <c r="I224" s="98" t="s">
        <v>468</v>
      </c>
      <c r="J224" s="102">
        <f t="shared" si="8"/>
        <v>11.111111111111111</v>
      </c>
      <c r="K224" s="102">
        <v>9000</v>
      </c>
      <c r="L224" s="102"/>
    </row>
    <row r="225" spans="1:12" x14ac:dyDescent="0.25">
      <c r="A225" s="104">
        <v>43267</v>
      </c>
      <c r="B225" s="102" t="s">
        <v>545</v>
      </c>
      <c r="C225" s="102" t="s">
        <v>485</v>
      </c>
      <c r="D225" s="101" t="s">
        <v>486</v>
      </c>
      <c r="E225" s="117">
        <v>100000</v>
      </c>
      <c r="F225" s="102" t="s">
        <v>290</v>
      </c>
      <c r="G225" s="100" t="s">
        <v>467</v>
      </c>
      <c r="H225" s="101" t="s">
        <v>658</v>
      </c>
      <c r="I225" s="98" t="s">
        <v>468</v>
      </c>
      <c r="J225" s="102">
        <f t="shared" si="8"/>
        <v>11.111111111111111</v>
      </c>
      <c r="K225" s="102">
        <v>9000</v>
      </c>
      <c r="L225" s="102"/>
    </row>
    <row r="226" spans="1:12" x14ac:dyDescent="0.25">
      <c r="A226" s="104">
        <v>43267</v>
      </c>
      <c r="B226" s="102" t="s">
        <v>546</v>
      </c>
      <c r="C226" s="102" t="s">
        <v>485</v>
      </c>
      <c r="D226" s="101" t="s">
        <v>486</v>
      </c>
      <c r="E226" s="117">
        <v>100000</v>
      </c>
      <c r="F226" s="102" t="s">
        <v>290</v>
      </c>
      <c r="G226" s="100" t="s">
        <v>467</v>
      </c>
      <c r="H226" s="101" t="s">
        <v>659</v>
      </c>
      <c r="I226" s="98" t="s">
        <v>468</v>
      </c>
      <c r="J226" s="102">
        <f t="shared" si="8"/>
        <v>11.111111111111111</v>
      </c>
      <c r="K226" s="102">
        <v>9000</v>
      </c>
      <c r="L226" s="102"/>
    </row>
    <row r="227" spans="1:12" x14ac:dyDescent="0.25">
      <c r="A227" s="104">
        <v>43267</v>
      </c>
      <c r="B227" s="102" t="s">
        <v>547</v>
      </c>
      <c r="C227" s="102" t="s">
        <v>485</v>
      </c>
      <c r="D227" s="101" t="s">
        <v>486</v>
      </c>
      <c r="E227" s="117">
        <v>100000</v>
      </c>
      <c r="F227" s="102" t="s">
        <v>290</v>
      </c>
      <c r="G227" s="100" t="s">
        <v>467</v>
      </c>
      <c r="H227" s="101" t="s">
        <v>133</v>
      </c>
      <c r="I227" s="98" t="s">
        <v>468</v>
      </c>
      <c r="J227" s="102">
        <f t="shared" si="8"/>
        <v>11.111111111111111</v>
      </c>
      <c r="K227" s="102">
        <v>9000</v>
      </c>
      <c r="L227" s="102"/>
    </row>
    <row r="228" spans="1:12" x14ac:dyDescent="0.25">
      <c r="A228" s="104">
        <v>43267</v>
      </c>
      <c r="B228" s="102" t="s">
        <v>548</v>
      </c>
      <c r="C228" s="102" t="s">
        <v>485</v>
      </c>
      <c r="D228" s="101" t="s">
        <v>486</v>
      </c>
      <c r="E228" s="117">
        <v>100000</v>
      </c>
      <c r="F228" s="102" t="s">
        <v>290</v>
      </c>
      <c r="G228" s="100" t="s">
        <v>467</v>
      </c>
      <c r="H228" s="101" t="s">
        <v>133</v>
      </c>
      <c r="I228" s="98" t="s">
        <v>468</v>
      </c>
      <c r="J228" s="102">
        <f t="shared" si="8"/>
        <v>11.111111111111111</v>
      </c>
      <c r="K228" s="102">
        <v>9000</v>
      </c>
      <c r="L228" s="102"/>
    </row>
    <row r="229" spans="1:12" x14ac:dyDescent="0.25">
      <c r="A229" s="104">
        <v>43267</v>
      </c>
      <c r="B229" s="102" t="s">
        <v>549</v>
      </c>
      <c r="C229" s="102" t="s">
        <v>485</v>
      </c>
      <c r="D229" s="101" t="s">
        <v>486</v>
      </c>
      <c r="E229" s="117">
        <v>100000</v>
      </c>
      <c r="F229" s="102" t="s">
        <v>290</v>
      </c>
      <c r="G229" s="100" t="s">
        <v>467</v>
      </c>
      <c r="H229" s="101" t="s">
        <v>133</v>
      </c>
      <c r="I229" s="98" t="s">
        <v>468</v>
      </c>
      <c r="J229" s="102">
        <f t="shared" si="8"/>
        <v>11.111111111111111</v>
      </c>
      <c r="K229" s="102">
        <v>9000</v>
      </c>
      <c r="L229" s="102"/>
    </row>
    <row r="230" spans="1:12" x14ac:dyDescent="0.25">
      <c r="A230" s="104">
        <v>43267</v>
      </c>
      <c r="B230" s="102" t="s">
        <v>550</v>
      </c>
      <c r="C230" s="102" t="s">
        <v>485</v>
      </c>
      <c r="D230" s="101" t="s">
        <v>486</v>
      </c>
      <c r="E230" s="117">
        <v>100000</v>
      </c>
      <c r="F230" s="102" t="s">
        <v>290</v>
      </c>
      <c r="G230" s="100" t="s">
        <v>467</v>
      </c>
      <c r="H230" s="101" t="s">
        <v>133</v>
      </c>
      <c r="I230" s="98" t="s">
        <v>468</v>
      </c>
      <c r="J230" s="102">
        <f t="shared" si="8"/>
        <v>11.111111111111111</v>
      </c>
      <c r="K230" s="102">
        <v>9000</v>
      </c>
      <c r="L230" s="102"/>
    </row>
    <row r="231" spans="1:12" x14ac:dyDescent="0.25">
      <c r="A231" s="104">
        <v>43267</v>
      </c>
      <c r="B231" s="102" t="s">
        <v>551</v>
      </c>
      <c r="C231" s="102" t="s">
        <v>485</v>
      </c>
      <c r="D231" s="101" t="s">
        <v>486</v>
      </c>
      <c r="E231" s="117">
        <v>100000</v>
      </c>
      <c r="F231" s="102" t="s">
        <v>290</v>
      </c>
      <c r="G231" s="100" t="s">
        <v>467</v>
      </c>
      <c r="H231" s="101" t="s">
        <v>133</v>
      </c>
      <c r="I231" s="98" t="s">
        <v>468</v>
      </c>
      <c r="J231" s="102">
        <f t="shared" si="8"/>
        <v>11.111111111111111</v>
      </c>
      <c r="K231" s="102">
        <v>9000</v>
      </c>
      <c r="L231" s="102"/>
    </row>
    <row r="232" spans="1:12" x14ac:dyDescent="0.25">
      <c r="A232" s="108">
        <v>43269</v>
      </c>
      <c r="B232" s="101" t="s">
        <v>257</v>
      </c>
      <c r="C232" s="102" t="s">
        <v>469</v>
      </c>
      <c r="D232" s="102" t="s">
        <v>473</v>
      </c>
      <c r="E232" s="107">
        <v>150000</v>
      </c>
      <c r="F232" s="105" t="s">
        <v>481</v>
      </c>
      <c r="G232" s="100" t="s">
        <v>467</v>
      </c>
      <c r="H232" s="101" t="s">
        <v>143</v>
      </c>
      <c r="I232" s="98" t="s">
        <v>468</v>
      </c>
      <c r="J232" s="102">
        <f t="shared" si="8"/>
        <v>16.666666666666668</v>
      </c>
      <c r="K232" s="102">
        <v>9000</v>
      </c>
      <c r="L232" s="102"/>
    </row>
    <row r="233" spans="1:12" x14ac:dyDescent="0.25">
      <c r="A233" s="108">
        <v>43269</v>
      </c>
      <c r="B233" s="101" t="s">
        <v>254</v>
      </c>
      <c r="C233" s="102" t="s">
        <v>469</v>
      </c>
      <c r="D233" s="102" t="s">
        <v>473</v>
      </c>
      <c r="E233" s="99">
        <v>50000</v>
      </c>
      <c r="F233" s="102" t="s">
        <v>253</v>
      </c>
      <c r="G233" s="100" t="s">
        <v>467</v>
      </c>
      <c r="H233" s="101" t="s">
        <v>149</v>
      </c>
      <c r="I233" s="98" t="s">
        <v>468</v>
      </c>
      <c r="J233" s="102">
        <f t="shared" si="8"/>
        <v>5.5555555555555554</v>
      </c>
      <c r="K233" s="102">
        <v>9000</v>
      </c>
      <c r="L233" s="102"/>
    </row>
    <row r="234" spans="1:12" x14ac:dyDescent="0.25">
      <c r="A234" s="108">
        <v>43269</v>
      </c>
      <c r="B234" s="101" t="s">
        <v>359</v>
      </c>
      <c r="C234" s="102" t="s">
        <v>469</v>
      </c>
      <c r="D234" s="102" t="s">
        <v>471</v>
      </c>
      <c r="E234" s="99">
        <v>67000</v>
      </c>
      <c r="F234" s="102" t="s">
        <v>235</v>
      </c>
      <c r="G234" s="100" t="s">
        <v>467</v>
      </c>
      <c r="H234" s="101" t="s">
        <v>137</v>
      </c>
      <c r="I234" s="98" t="s">
        <v>468</v>
      </c>
      <c r="J234" s="102">
        <f t="shared" si="8"/>
        <v>7.4444444444444446</v>
      </c>
      <c r="K234" s="102">
        <v>9000</v>
      </c>
      <c r="L234" s="102"/>
    </row>
    <row r="235" spans="1:12" x14ac:dyDescent="0.25">
      <c r="A235" s="108">
        <v>43269</v>
      </c>
      <c r="B235" s="101" t="s">
        <v>364</v>
      </c>
      <c r="C235" s="102" t="s">
        <v>469</v>
      </c>
      <c r="D235" s="102" t="s">
        <v>471</v>
      </c>
      <c r="E235" s="107">
        <v>115000</v>
      </c>
      <c r="F235" s="105" t="s">
        <v>237</v>
      </c>
      <c r="G235" s="100" t="s">
        <v>467</v>
      </c>
      <c r="H235" s="101" t="s">
        <v>147</v>
      </c>
      <c r="I235" s="98" t="s">
        <v>468</v>
      </c>
      <c r="J235" s="102">
        <f t="shared" si="8"/>
        <v>12.777777777777779</v>
      </c>
      <c r="K235" s="102">
        <v>9000</v>
      </c>
      <c r="L235" s="102"/>
    </row>
    <row r="236" spans="1:12" x14ac:dyDescent="0.25">
      <c r="A236" s="108">
        <v>43269</v>
      </c>
      <c r="B236" s="101" t="s">
        <v>366</v>
      </c>
      <c r="C236" s="101" t="s">
        <v>483</v>
      </c>
      <c r="D236" s="102" t="s">
        <v>471</v>
      </c>
      <c r="E236" s="107">
        <v>10000</v>
      </c>
      <c r="F236" s="105" t="s">
        <v>237</v>
      </c>
      <c r="G236" s="100" t="s">
        <v>467</v>
      </c>
      <c r="H236" s="101" t="s">
        <v>150</v>
      </c>
      <c r="I236" s="98" t="s">
        <v>468</v>
      </c>
      <c r="J236" s="102">
        <f t="shared" si="8"/>
        <v>1.1111111111111112</v>
      </c>
      <c r="K236" s="102">
        <v>9000</v>
      </c>
      <c r="L236" s="102"/>
    </row>
    <row r="237" spans="1:12" x14ac:dyDescent="0.25">
      <c r="A237" s="104">
        <v>43269</v>
      </c>
      <c r="B237" s="102" t="s">
        <v>484</v>
      </c>
      <c r="C237" s="110" t="s">
        <v>469</v>
      </c>
      <c r="D237" s="102" t="s">
        <v>471</v>
      </c>
      <c r="E237" s="71">
        <v>15000</v>
      </c>
      <c r="F237" s="105" t="s">
        <v>233</v>
      </c>
      <c r="G237" s="100" t="s">
        <v>467</v>
      </c>
      <c r="H237" s="101" t="s">
        <v>106</v>
      </c>
      <c r="I237" s="98" t="s">
        <v>468</v>
      </c>
      <c r="J237" s="102">
        <f t="shared" si="8"/>
        <v>1.6666666666666667</v>
      </c>
      <c r="K237" s="102">
        <v>9000</v>
      </c>
      <c r="L237" s="102"/>
    </row>
    <row r="238" spans="1:12" x14ac:dyDescent="0.25">
      <c r="A238" s="104">
        <v>43269</v>
      </c>
      <c r="B238" s="102" t="s">
        <v>502</v>
      </c>
      <c r="C238" s="110" t="s">
        <v>469</v>
      </c>
      <c r="D238" s="102" t="s">
        <v>471</v>
      </c>
      <c r="E238" s="71">
        <v>50000</v>
      </c>
      <c r="F238" s="105" t="s">
        <v>233</v>
      </c>
      <c r="G238" s="100" t="s">
        <v>467</v>
      </c>
      <c r="H238" s="101" t="s">
        <v>154</v>
      </c>
      <c r="I238" s="98" t="s">
        <v>468</v>
      </c>
      <c r="J238" s="102">
        <f t="shared" si="8"/>
        <v>5.5555555555555554</v>
      </c>
      <c r="K238" s="102">
        <v>9000</v>
      </c>
      <c r="L238" s="102"/>
    </row>
    <row r="239" spans="1:12" x14ac:dyDescent="0.25">
      <c r="A239" s="108">
        <v>43269</v>
      </c>
      <c r="B239" s="101" t="s">
        <v>363</v>
      </c>
      <c r="C239" s="102" t="s">
        <v>469</v>
      </c>
      <c r="D239" s="102" t="s">
        <v>471</v>
      </c>
      <c r="E239" s="107">
        <v>85000</v>
      </c>
      <c r="F239" s="110" t="s">
        <v>227</v>
      </c>
      <c r="G239" s="100" t="s">
        <v>467</v>
      </c>
      <c r="H239" s="101" t="s">
        <v>146</v>
      </c>
      <c r="I239" s="98" t="s">
        <v>468</v>
      </c>
      <c r="J239" s="102">
        <f t="shared" ref="J239:J270" si="9">E239/9000</f>
        <v>9.4444444444444446</v>
      </c>
      <c r="K239" s="102">
        <v>9000</v>
      </c>
      <c r="L239" s="102"/>
    </row>
    <row r="240" spans="1:12" x14ac:dyDescent="0.25">
      <c r="A240" s="108">
        <v>43269</v>
      </c>
      <c r="B240" s="100" t="s">
        <v>367</v>
      </c>
      <c r="C240" s="102" t="s">
        <v>483</v>
      </c>
      <c r="D240" s="102" t="s">
        <v>471</v>
      </c>
      <c r="E240" s="107">
        <v>10000</v>
      </c>
      <c r="F240" s="110" t="s">
        <v>227</v>
      </c>
      <c r="G240" s="100" t="s">
        <v>467</v>
      </c>
      <c r="H240" s="101" t="s">
        <v>151</v>
      </c>
      <c r="I240" s="98" t="s">
        <v>468</v>
      </c>
      <c r="J240" s="102">
        <f t="shared" si="9"/>
        <v>1.1111111111111112</v>
      </c>
      <c r="K240" s="102">
        <v>9000</v>
      </c>
      <c r="L240" s="102"/>
    </row>
    <row r="241" spans="1:12" x14ac:dyDescent="0.25">
      <c r="A241" s="108">
        <v>43269</v>
      </c>
      <c r="B241" s="101" t="s">
        <v>365</v>
      </c>
      <c r="C241" s="102" t="s">
        <v>469</v>
      </c>
      <c r="D241" s="102" t="s">
        <v>471</v>
      </c>
      <c r="E241" s="107">
        <v>75000</v>
      </c>
      <c r="F241" s="102" t="s">
        <v>239</v>
      </c>
      <c r="G241" s="100" t="s">
        <v>467</v>
      </c>
      <c r="H241" s="101" t="s">
        <v>148</v>
      </c>
      <c r="I241" s="98" t="s">
        <v>468</v>
      </c>
      <c r="J241" s="102">
        <f t="shared" si="9"/>
        <v>8.3333333333333339</v>
      </c>
      <c r="K241" s="102">
        <v>9000</v>
      </c>
      <c r="L241" s="102"/>
    </row>
    <row r="242" spans="1:12" x14ac:dyDescent="0.25">
      <c r="A242" s="108">
        <v>43269</v>
      </c>
      <c r="B242" s="101" t="s">
        <v>275</v>
      </c>
      <c r="C242" s="102" t="s">
        <v>469</v>
      </c>
      <c r="D242" s="102" t="s">
        <v>466</v>
      </c>
      <c r="E242" s="99">
        <v>70000</v>
      </c>
      <c r="F242" s="101" t="s">
        <v>229</v>
      </c>
      <c r="G242" s="100" t="s">
        <v>467</v>
      </c>
      <c r="H242" s="101" t="s">
        <v>138</v>
      </c>
      <c r="I242" s="98" t="s">
        <v>468</v>
      </c>
      <c r="J242" s="102">
        <f t="shared" si="9"/>
        <v>7.7777777777777777</v>
      </c>
      <c r="K242" s="102">
        <v>9000</v>
      </c>
      <c r="L242" s="102"/>
    </row>
    <row r="243" spans="1:12" x14ac:dyDescent="0.25">
      <c r="A243" s="108">
        <v>43269</v>
      </c>
      <c r="B243" s="101" t="s">
        <v>517</v>
      </c>
      <c r="C243" s="110" t="s">
        <v>475</v>
      </c>
      <c r="D243" s="110" t="s">
        <v>466</v>
      </c>
      <c r="E243" s="107">
        <v>45000</v>
      </c>
      <c r="F243" s="101" t="s">
        <v>229</v>
      </c>
      <c r="G243" s="100" t="s">
        <v>467</v>
      </c>
      <c r="H243" s="101" t="s">
        <v>139</v>
      </c>
      <c r="I243" s="98" t="s">
        <v>468</v>
      </c>
      <c r="J243" s="102">
        <f t="shared" si="9"/>
        <v>5</v>
      </c>
      <c r="K243" s="102">
        <v>9000</v>
      </c>
      <c r="L243" s="102"/>
    </row>
    <row r="244" spans="1:12" x14ac:dyDescent="0.25">
      <c r="A244" s="108">
        <v>43269</v>
      </c>
      <c r="B244" s="101" t="s">
        <v>258</v>
      </c>
      <c r="C244" s="110" t="s">
        <v>469</v>
      </c>
      <c r="D244" s="110" t="s">
        <v>466</v>
      </c>
      <c r="E244" s="107">
        <v>150000</v>
      </c>
      <c r="F244" s="101" t="s">
        <v>229</v>
      </c>
      <c r="G244" s="100" t="s">
        <v>467</v>
      </c>
      <c r="H244" s="101" t="s">
        <v>145</v>
      </c>
      <c r="I244" s="98" t="s">
        <v>468</v>
      </c>
      <c r="J244" s="102">
        <f t="shared" si="9"/>
        <v>16.666666666666668</v>
      </c>
      <c r="K244" s="102">
        <v>9000</v>
      </c>
      <c r="L244" s="102"/>
    </row>
    <row r="245" spans="1:12" x14ac:dyDescent="0.25">
      <c r="A245" s="108">
        <v>43269</v>
      </c>
      <c r="B245" s="100" t="s">
        <v>419</v>
      </c>
      <c r="C245" s="110" t="s">
        <v>469</v>
      </c>
      <c r="D245" s="110" t="s">
        <v>466</v>
      </c>
      <c r="E245" s="107">
        <v>320000</v>
      </c>
      <c r="F245" s="101" t="s">
        <v>229</v>
      </c>
      <c r="G245" s="100" t="s">
        <v>467</v>
      </c>
      <c r="H245" s="101" t="s">
        <v>152</v>
      </c>
      <c r="I245" s="98" t="s">
        <v>468</v>
      </c>
      <c r="J245" s="102">
        <f t="shared" si="9"/>
        <v>35.555555555555557</v>
      </c>
      <c r="K245" s="102">
        <v>9000</v>
      </c>
      <c r="L245" s="102"/>
    </row>
    <row r="246" spans="1:12" x14ac:dyDescent="0.25">
      <c r="A246" s="108">
        <v>43269</v>
      </c>
      <c r="B246" s="100" t="s">
        <v>443</v>
      </c>
      <c r="C246" s="110" t="s">
        <v>483</v>
      </c>
      <c r="D246" s="110" t="s">
        <v>466</v>
      </c>
      <c r="E246" s="107">
        <v>800000</v>
      </c>
      <c r="F246" s="101" t="s">
        <v>229</v>
      </c>
      <c r="G246" s="100" t="s">
        <v>467</v>
      </c>
      <c r="H246" s="101" t="s">
        <v>153</v>
      </c>
      <c r="I246" s="98" t="s">
        <v>468</v>
      </c>
      <c r="J246" s="102">
        <f t="shared" si="9"/>
        <v>88.888888888888886</v>
      </c>
      <c r="K246" s="102">
        <v>9000</v>
      </c>
      <c r="L246" s="102"/>
    </row>
    <row r="247" spans="1:12" x14ac:dyDescent="0.25">
      <c r="A247" s="108">
        <v>43269</v>
      </c>
      <c r="B247" s="101" t="s">
        <v>357</v>
      </c>
      <c r="C247" s="102" t="s">
        <v>469</v>
      </c>
      <c r="D247" s="102" t="s">
        <v>470</v>
      </c>
      <c r="E247" s="107">
        <v>160000</v>
      </c>
      <c r="F247" s="110" t="s">
        <v>241</v>
      </c>
      <c r="G247" s="100" t="s">
        <v>467</v>
      </c>
      <c r="H247" s="101" t="s">
        <v>140</v>
      </c>
      <c r="I247" s="98" t="s">
        <v>468</v>
      </c>
      <c r="J247" s="102">
        <f t="shared" si="9"/>
        <v>17.777777777777779</v>
      </c>
      <c r="K247" s="102">
        <v>9000</v>
      </c>
      <c r="L247" s="102"/>
    </row>
    <row r="248" spans="1:12" x14ac:dyDescent="0.25">
      <c r="A248" s="104">
        <v>43269</v>
      </c>
      <c r="B248" s="104" t="s">
        <v>574</v>
      </c>
      <c r="C248" s="102" t="s">
        <v>469</v>
      </c>
      <c r="D248" s="102" t="s">
        <v>473</v>
      </c>
      <c r="E248" s="71">
        <v>10000</v>
      </c>
      <c r="F248" s="101" t="s">
        <v>259</v>
      </c>
      <c r="G248" s="100" t="s">
        <v>467</v>
      </c>
      <c r="H248" s="101" t="s">
        <v>579</v>
      </c>
      <c r="I248" s="98" t="s">
        <v>468</v>
      </c>
      <c r="J248" s="102">
        <f t="shared" si="9"/>
        <v>1.1111111111111112</v>
      </c>
      <c r="K248" s="102">
        <v>9000</v>
      </c>
      <c r="L248" s="102"/>
    </row>
    <row r="249" spans="1:12" x14ac:dyDescent="0.25">
      <c r="A249" s="104">
        <v>43269</v>
      </c>
      <c r="B249" s="102" t="s">
        <v>533</v>
      </c>
      <c r="C249" s="102" t="s">
        <v>469</v>
      </c>
      <c r="D249" s="101" t="s">
        <v>486</v>
      </c>
      <c r="E249" s="117">
        <v>10000</v>
      </c>
      <c r="F249" s="102" t="s">
        <v>290</v>
      </c>
      <c r="G249" s="100" t="s">
        <v>467</v>
      </c>
      <c r="H249" s="101" t="s">
        <v>111</v>
      </c>
      <c r="I249" s="98" t="s">
        <v>468</v>
      </c>
      <c r="J249" s="102">
        <f t="shared" si="9"/>
        <v>1.1111111111111112</v>
      </c>
      <c r="K249" s="102">
        <v>9000</v>
      </c>
      <c r="L249" s="102"/>
    </row>
    <row r="250" spans="1:12" x14ac:dyDescent="0.25">
      <c r="A250" s="108">
        <v>43269</v>
      </c>
      <c r="B250" s="100" t="s">
        <v>727</v>
      </c>
      <c r="C250" s="102" t="s">
        <v>469</v>
      </c>
      <c r="D250" s="102" t="s">
        <v>466</v>
      </c>
      <c r="E250" s="99">
        <v>1700000</v>
      </c>
      <c r="F250" s="98" t="s">
        <v>716</v>
      </c>
      <c r="G250" s="100" t="s">
        <v>467</v>
      </c>
      <c r="H250" s="101" t="s">
        <v>730</v>
      </c>
      <c r="I250" s="98" t="s">
        <v>468</v>
      </c>
      <c r="J250" s="102">
        <f t="shared" si="9"/>
        <v>188.88888888888889</v>
      </c>
      <c r="K250" s="102">
        <v>9000</v>
      </c>
      <c r="L250" s="102"/>
    </row>
    <row r="251" spans="1:12" x14ac:dyDescent="0.25">
      <c r="A251" s="108">
        <v>43270</v>
      </c>
      <c r="B251" s="100" t="s">
        <v>424</v>
      </c>
      <c r="C251" s="98" t="s">
        <v>469</v>
      </c>
      <c r="D251" s="98" t="s">
        <v>473</v>
      </c>
      <c r="E251" s="107">
        <v>70000</v>
      </c>
      <c r="F251" s="98" t="s">
        <v>322</v>
      </c>
      <c r="G251" s="100" t="s">
        <v>467</v>
      </c>
      <c r="H251" s="101" t="s">
        <v>160</v>
      </c>
      <c r="I251" s="98" t="s">
        <v>468</v>
      </c>
      <c r="J251" s="102">
        <f t="shared" si="9"/>
        <v>7.7777777777777777</v>
      </c>
      <c r="K251" s="102">
        <v>9000</v>
      </c>
      <c r="L251" s="102"/>
    </row>
    <row r="252" spans="1:12" x14ac:dyDescent="0.25">
      <c r="A252" s="108">
        <v>43270</v>
      </c>
      <c r="B252" s="100" t="s">
        <v>422</v>
      </c>
      <c r="C252" s="102" t="s">
        <v>469</v>
      </c>
      <c r="D252" s="102" t="s">
        <v>471</v>
      </c>
      <c r="E252" s="107">
        <v>10000</v>
      </c>
      <c r="F252" s="105" t="s">
        <v>237</v>
      </c>
      <c r="G252" s="100" t="s">
        <v>467</v>
      </c>
      <c r="H252" s="101" t="s">
        <v>156</v>
      </c>
      <c r="I252" s="98" t="s">
        <v>468</v>
      </c>
      <c r="J252" s="102">
        <f t="shared" si="9"/>
        <v>1.1111111111111112</v>
      </c>
      <c r="K252" s="102">
        <v>9000</v>
      </c>
      <c r="L252" s="102"/>
    </row>
    <row r="253" spans="1:12" x14ac:dyDescent="0.25">
      <c r="A253" s="108">
        <v>43270</v>
      </c>
      <c r="B253" s="100" t="s">
        <v>420</v>
      </c>
      <c r="C253" s="102" t="s">
        <v>474</v>
      </c>
      <c r="D253" s="102" t="s">
        <v>471</v>
      </c>
      <c r="E253" s="107">
        <v>80000</v>
      </c>
      <c r="F253" s="105" t="s">
        <v>237</v>
      </c>
      <c r="G253" s="100" t="s">
        <v>467</v>
      </c>
      <c r="H253" s="101" t="s">
        <v>157</v>
      </c>
      <c r="I253" s="98" t="s">
        <v>468</v>
      </c>
      <c r="J253" s="102">
        <f t="shared" si="9"/>
        <v>8.8888888888888893</v>
      </c>
      <c r="K253" s="102">
        <v>9000</v>
      </c>
      <c r="L253" s="102"/>
    </row>
    <row r="254" spans="1:12" x14ac:dyDescent="0.25">
      <c r="A254" s="104">
        <v>43270</v>
      </c>
      <c r="B254" s="102" t="s">
        <v>484</v>
      </c>
      <c r="C254" s="110" t="s">
        <v>469</v>
      </c>
      <c r="D254" s="102" t="s">
        <v>471</v>
      </c>
      <c r="E254" s="71">
        <v>15000</v>
      </c>
      <c r="F254" s="105" t="s">
        <v>233</v>
      </c>
      <c r="G254" s="100" t="s">
        <v>467</v>
      </c>
      <c r="H254" s="101" t="s">
        <v>144</v>
      </c>
      <c r="I254" s="98" t="s">
        <v>468</v>
      </c>
      <c r="J254" s="102">
        <f t="shared" si="9"/>
        <v>1.6666666666666667</v>
      </c>
      <c r="K254" s="102">
        <v>9000</v>
      </c>
      <c r="L254" s="102"/>
    </row>
    <row r="255" spans="1:12" x14ac:dyDescent="0.25">
      <c r="A255" s="104">
        <v>43270</v>
      </c>
      <c r="B255" s="102" t="s">
        <v>503</v>
      </c>
      <c r="C255" s="110" t="s">
        <v>469</v>
      </c>
      <c r="D255" s="102" t="s">
        <v>471</v>
      </c>
      <c r="E255" s="71">
        <v>6000</v>
      </c>
      <c r="F255" s="105" t="s">
        <v>233</v>
      </c>
      <c r="G255" s="100" t="s">
        <v>467</v>
      </c>
      <c r="H255" s="101" t="s">
        <v>161</v>
      </c>
      <c r="I255" s="98" t="s">
        <v>468</v>
      </c>
      <c r="J255" s="102">
        <f t="shared" si="9"/>
        <v>0.66666666666666663</v>
      </c>
      <c r="K255" s="102">
        <v>9000</v>
      </c>
      <c r="L255" s="102"/>
    </row>
    <row r="256" spans="1:12" x14ac:dyDescent="0.25">
      <c r="A256" s="108">
        <v>43270</v>
      </c>
      <c r="B256" s="100" t="s">
        <v>421</v>
      </c>
      <c r="C256" s="102" t="s">
        <v>469</v>
      </c>
      <c r="D256" s="102" t="s">
        <v>471</v>
      </c>
      <c r="E256" s="107">
        <v>15000</v>
      </c>
      <c r="F256" s="110" t="s">
        <v>227</v>
      </c>
      <c r="G256" s="100" t="s">
        <v>467</v>
      </c>
      <c r="H256" s="101" t="s">
        <v>155</v>
      </c>
      <c r="I256" s="98" t="s">
        <v>468</v>
      </c>
      <c r="J256" s="102">
        <f t="shared" si="9"/>
        <v>1.6666666666666667</v>
      </c>
      <c r="K256" s="102">
        <v>9000</v>
      </c>
      <c r="L256" s="102"/>
    </row>
    <row r="257" spans="1:12" x14ac:dyDescent="0.25">
      <c r="A257" s="108">
        <v>43270</v>
      </c>
      <c r="B257" s="100" t="s">
        <v>420</v>
      </c>
      <c r="C257" s="102" t="s">
        <v>474</v>
      </c>
      <c r="D257" s="102" t="s">
        <v>471</v>
      </c>
      <c r="E257" s="107">
        <v>80000</v>
      </c>
      <c r="F257" s="110" t="s">
        <v>227</v>
      </c>
      <c r="G257" s="100" t="s">
        <v>467</v>
      </c>
      <c r="H257" s="101" t="s">
        <v>156</v>
      </c>
      <c r="I257" s="98" t="s">
        <v>468</v>
      </c>
      <c r="J257" s="102">
        <f t="shared" si="9"/>
        <v>8.8888888888888893</v>
      </c>
      <c r="K257" s="102">
        <v>9000</v>
      </c>
      <c r="L257" s="102"/>
    </row>
    <row r="258" spans="1:12" x14ac:dyDescent="0.25">
      <c r="A258" s="108">
        <v>43270</v>
      </c>
      <c r="B258" s="100" t="s">
        <v>422</v>
      </c>
      <c r="C258" s="102" t="s">
        <v>469</v>
      </c>
      <c r="D258" s="102" t="s">
        <v>471</v>
      </c>
      <c r="E258" s="107">
        <v>10000</v>
      </c>
      <c r="F258" s="102" t="s">
        <v>239</v>
      </c>
      <c r="G258" s="100" t="s">
        <v>467</v>
      </c>
      <c r="H258" s="101" t="s">
        <v>158</v>
      </c>
      <c r="I258" s="98" t="s">
        <v>468</v>
      </c>
      <c r="J258" s="102">
        <f t="shared" si="9"/>
        <v>1.1111111111111112</v>
      </c>
      <c r="K258" s="102">
        <v>9000</v>
      </c>
      <c r="L258" s="102"/>
    </row>
    <row r="259" spans="1:12" x14ac:dyDescent="0.25">
      <c r="A259" s="108">
        <v>43270</v>
      </c>
      <c r="B259" s="100" t="s">
        <v>420</v>
      </c>
      <c r="C259" s="102" t="s">
        <v>474</v>
      </c>
      <c r="D259" s="102" t="s">
        <v>471</v>
      </c>
      <c r="E259" s="107">
        <v>80000</v>
      </c>
      <c r="F259" s="102" t="s">
        <v>239</v>
      </c>
      <c r="G259" s="100" t="s">
        <v>467</v>
      </c>
      <c r="H259" s="101" t="s">
        <v>159</v>
      </c>
      <c r="I259" s="98" t="s">
        <v>468</v>
      </c>
      <c r="J259" s="102">
        <f t="shared" si="9"/>
        <v>8.8888888888888893</v>
      </c>
      <c r="K259" s="102">
        <v>9000</v>
      </c>
      <c r="L259" s="102"/>
    </row>
    <row r="260" spans="1:12" x14ac:dyDescent="0.25">
      <c r="A260" s="108">
        <v>43270</v>
      </c>
      <c r="B260" s="100" t="s">
        <v>428</v>
      </c>
      <c r="C260" s="102" t="s">
        <v>477</v>
      </c>
      <c r="D260" s="102" t="s">
        <v>466</v>
      </c>
      <c r="E260" s="107">
        <v>12000</v>
      </c>
      <c r="F260" s="101" t="s">
        <v>229</v>
      </c>
      <c r="G260" s="100" t="s">
        <v>467</v>
      </c>
      <c r="H260" s="101" t="s">
        <v>164</v>
      </c>
      <c r="I260" s="98" t="s">
        <v>468</v>
      </c>
      <c r="J260" s="102">
        <f t="shared" si="9"/>
        <v>1.3333333333333333</v>
      </c>
      <c r="K260" s="102">
        <v>9000</v>
      </c>
      <c r="L260" s="102"/>
    </row>
    <row r="261" spans="1:12" x14ac:dyDescent="0.25">
      <c r="A261" s="108">
        <v>43270</v>
      </c>
      <c r="B261" s="100" t="s">
        <v>423</v>
      </c>
      <c r="C261" s="102" t="s">
        <v>469</v>
      </c>
      <c r="D261" s="102" t="s">
        <v>470</v>
      </c>
      <c r="E261" s="107">
        <v>70000</v>
      </c>
      <c r="F261" s="110" t="s">
        <v>241</v>
      </c>
      <c r="G261" s="100" t="s">
        <v>467</v>
      </c>
      <c r="H261" s="101" t="s">
        <v>160</v>
      </c>
      <c r="I261" s="98" t="s">
        <v>468</v>
      </c>
      <c r="J261" s="102">
        <f t="shared" si="9"/>
        <v>7.7777777777777777</v>
      </c>
      <c r="K261" s="102">
        <v>9000</v>
      </c>
      <c r="L261" s="102"/>
    </row>
    <row r="262" spans="1:12" x14ac:dyDescent="0.25">
      <c r="A262" s="108">
        <v>43270</v>
      </c>
      <c r="B262" s="100" t="s">
        <v>426</v>
      </c>
      <c r="C262" s="101" t="s">
        <v>476</v>
      </c>
      <c r="D262" s="101" t="s">
        <v>482</v>
      </c>
      <c r="E262" s="107">
        <v>290000</v>
      </c>
      <c r="F262" s="110" t="s">
        <v>241</v>
      </c>
      <c r="G262" s="100" t="s">
        <v>467</v>
      </c>
      <c r="H262" s="101" t="s">
        <v>162</v>
      </c>
      <c r="I262" s="98" t="s">
        <v>468</v>
      </c>
      <c r="J262" s="102">
        <f t="shared" si="9"/>
        <v>32.222222222222221</v>
      </c>
      <c r="K262" s="102">
        <v>9000</v>
      </c>
      <c r="L262" s="102"/>
    </row>
    <row r="263" spans="1:12" x14ac:dyDescent="0.25">
      <c r="A263" s="108">
        <v>43270</v>
      </c>
      <c r="B263" s="100" t="s">
        <v>427</v>
      </c>
      <c r="C263" s="101" t="s">
        <v>476</v>
      </c>
      <c r="D263" s="101" t="s">
        <v>482</v>
      </c>
      <c r="E263" s="107">
        <v>214000</v>
      </c>
      <c r="F263" s="110" t="s">
        <v>241</v>
      </c>
      <c r="G263" s="100" t="s">
        <v>467</v>
      </c>
      <c r="H263" s="101" t="s">
        <v>163</v>
      </c>
      <c r="I263" s="98" t="s">
        <v>468</v>
      </c>
      <c r="J263" s="102">
        <f t="shared" si="9"/>
        <v>23.777777777777779</v>
      </c>
      <c r="K263" s="102">
        <v>9000</v>
      </c>
      <c r="L263" s="102"/>
    </row>
    <row r="264" spans="1:12" x14ac:dyDescent="0.25">
      <c r="A264" s="104">
        <v>43270</v>
      </c>
      <c r="B264" s="104" t="s">
        <v>574</v>
      </c>
      <c r="C264" s="102" t="s">
        <v>469</v>
      </c>
      <c r="D264" s="102" t="s">
        <v>473</v>
      </c>
      <c r="E264" s="71">
        <v>10000</v>
      </c>
      <c r="F264" s="101" t="s">
        <v>259</v>
      </c>
      <c r="G264" s="100" t="s">
        <v>467</v>
      </c>
      <c r="H264" s="101" t="s">
        <v>579</v>
      </c>
      <c r="I264" s="98" t="s">
        <v>468</v>
      </c>
      <c r="J264" s="102">
        <f t="shared" si="9"/>
        <v>1.1111111111111112</v>
      </c>
      <c r="K264" s="102">
        <v>9000</v>
      </c>
      <c r="L264" s="102"/>
    </row>
    <row r="265" spans="1:12" x14ac:dyDescent="0.25">
      <c r="A265" s="104">
        <v>43270</v>
      </c>
      <c r="B265" s="102" t="s">
        <v>563</v>
      </c>
      <c r="C265" s="102" t="s">
        <v>469</v>
      </c>
      <c r="D265" s="101" t="s">
        <v>486</v>
      </c>
      <c r="E265" s="117">
        <v>50000</v>
      </c>
      <c r="F265" s="102" t="s">
        <v>290</v>
      </c>
      <c r="G265" s="100" t="s">
        <v>467</v>
      </c>
      <c r="H265" s="101" t="s">
        <v>142</v>
      </c>
      <c r="I265" s="98" t="s">
        <v>468</v>
      </c>
      <c r="J265" s="102">
        <f t="shared" si="9"/>
        <v>5.5555555555555554</v>
      </c>
      <c r="K265" s="102">
        <v>9000</v>
      </c>
      <c r="L265" s="102"/>
    </row>
    <row r="266" spans="1:12" x14ac:dyDescent="0.25">
      <c r="A266" s="104">
        <v>43270</v>
      </c>
      <c r="B266" s="102" t="s">
        <v>552</v>
      </c>
      <c r="C266" s="102" t="s">
        <v>469</v>
      </c>
      <c r="D266" s="101" t="s">
        <v>486</v>
      </c>
      <c r="E266" s="117">
        <v>5000</v>
      </c>
      <c r="F266" s="102" t="s">
        <v>290</v>
      </c>
      <c r="G266" s="100" t="s">
        <v>467</v>
      </c>
      <c r="H266" s="101" t="s">
        <v>141</v>
      </c>
      <c r="I266" s="98" t="s">
        <v>468</v>
      </c>
      <c r="J266" s="102">
        <f t="shared" si="9"/>
        <v>0.55555555555555558</v>
      </c>
      <c r="K266" s="102">
        <v>9000</v>
      </c>
      <c r="L266" s="102"/>
    </row>
    <row r="267" spans="1:12" x14ac:dyDescent="0.25">
      <c r="A267" s="108">
        <v>43271</v>
      </c>
      <c r="B267" s="100" t="s">
        <v>430</v>
      </c>
      <c r="C267" s="102" t="s">
        <v>469</v>
      </c>
      <c r="D267" s="102" t="s">
        <v>471</v>
      </c>
      <c r="E267" s="107">
        <v>42000</v>
      </c>
      <c r="F267" s="102" t="s">
        <v>235</v>
      </c>
      <c r="G267" s="100" t="s">
        <v>467</v>
      </c>
      <c r="H267" s="101" t="s">
        <v>165</v>
      </c>
      <c r="I267" s="98" t="s">
        <v>468</v>
      </c>
      <c r="J267" s="102">
        <f t="shared" si="9"/>
        <v>4.666666666666667</v>
      </c>
      <c r="K267" s="102">
        <v>9000</v>
      </c>
      <c r="L267" s="102"/>
    </row>
    <row r="268" spans="1:12" x14ac:dyDescent="0.25">
      <c r="A268" s="108">
        <v>43271</v>
      </c>
      <c r="B268" s="100" t="s">
        <v>236</v>
      </c>
      <c r="C268" s="102" t="s">
        <v>469</v>
      </c>
      <c r="D268" s="102" t="s">
        <v>471</v>
      </c>
      <c r="E268" s="107">
        <v>85000</v>
      </c>
      <c r="F268" s="102" t="s">
        <v>235</v>
      </c>
      <c r="G268" s="100" t="s">
        <v>467</v>
      </c>
      <c r="H268" s="101" t="s">
        <v>166</v>
      </c>
      <c r="I268" s="98" t="s">
        <v>468</v>
      </c>
      <c r="J268" s="102">
        <f t="shared" si="9"/>
        <v>9.4444444444444446</v>
      </c>
      <c r="K268" s="102">
        <v>9000</v>
      </c>
      <c r="L268" s="102"/>
    </row>
    <row r="269" spans="1:12" x14ac:dyDescent="0.25">
      <c r="A269" s="108">
        <v>43271</v>
      </c>
      <c r="B269" s="100" t="s">
        <v>432</v>
      </c>
      <c r="C269" s="102" t="s">
        <v>469</v>
      </c>
      <c r="D269" s="102" t="s">
        <v>471</v>
      </c>
      <c r="E269" s="107">
        <v>24000</v>
      </c>
      <c r="F269" s="105" t="s">
        <v>237</v>
      </c>
      <c r="G269" s="100" t="s">
        <v>467</v>
      </c>
      <c r="H269" s="101" t="s">
        <v>168</v>
      </c>
      <c r="I269" s="98" t="s">
        <v>468</v>
      </c>
      <c r="J269" s="102">
        <f t="shared" si="9"/>
        <v>2.6666666666666665</v>
      </c>
      <c r="K269" s="102">
        <v>9000</v>
      </c>
      <c r="L269" s="102"/>
    </row>
    <row r="270" spans="1:12" x14ac:dyDescent="0.25">
      <c r="A270" s="104">
        <v>43271</v>
      </c>
      <c r="B270" s="102" t="s">
        <v>484</v>
      </c>
      <c r="C270" s="110" t="s">
        <v>469</v>
      </c>
      <c r="D270" s="102" t="s">
        <v>471</v>
      </c>
      <c r="E270" s="71">
        <v>15000</v>
      </c>
      <c r="F270" s="105" t="s">
        <v>233</v>
      </c>
      <c r="G270" s="100" t="s">
        <v>467</v>
      </c>
      <c r="H270" s="101" t="s">
        <v>144</v>
      </c>
      <c r="I270" s="98" t="s">
        <v>468</v>
      </c>
      <c r="J270" s="102">
        <f t="shared" si="9"/>
        <v>1.6666666666666667</v>
      </c>
      <c r="K270" s="102">
        <v>9000</v>
      </c>
      <c r="L270" s="102"/>
    </row>
    <row r="271" spans="1:12" x14ac:dyDescent="0.25">
      <c r="A271" s="104">
        <v>43271</v>
      </c>
      <c r="B271" s="102" t="s">
        <v>770</v>
      </c>
      <c r="C271" s="110" t="s">
        <v>469</v>
      </c>
      <c r="D271" s="102" t="s">
        <v>471</v>
      </c>
      <c r="E271" s="71">
        <v>40000</v>
      </c>
      <c r="F271" s="105" t="s">
        <v>233</v>
      </c>
      <c r="G271" s="100" t="s">
        <v>467</v>
      </c>
      <c r="H271" s="101" t="s">
        <v>170</v>
      </c>
      <c r="I271" s="98" t="s">
        <v>468</v>
      </c>
      <c r="J271" s="102">
        <f t="shared" ref="J271:J276" si="10">E271/9000</f>
        <v>4.4444444444444446</v>
      </c>
      <c r="K271" s="102">
        <v>9000</v>
      </c>
      <c r="L271" s="102"/>
    </row>
    <row r="272" spans="1:12" x14ac:dyDescent="0.25">
      <c r="A272" s="104">
        <v>43271</v>
      </c>
      <c r="B272" s="100" t="s">
        <v>367</v>
      </c>
      <c r="C272" s="110" t="s">
        <v>483</v>
      </c>
      <c r="D272" s="102" t="s">
        <v>471</v>
      </c>
      <c r="E272" s="71">
        <v>15500</v>
      </c>
      <c r="F272" s="105" t="s">
        <v>233</v>
      </c>
      <c r="G272" s="100" t="s">
        <v>467</v>
      </c>
      <c r="H272" s="101" t="s">
        <v>171</v>
      </c>
      <c r="I272" s="98" t="s">
        <v>468</v>
      </c>
      <c r="J272" s="102">
        <f t="shared" si="10"/>
        <v>1.7222222222222223</v>
      </c>
      <c r="K272" s="102">
        <v>9000</v>
      </c>
      <c r="L272" s="102"/>
    </row>
    <row r="273" spans="1:12" x14ac:dyDescent="0.25">
      <c r="A273" s="108">
        <v>43271</v>
      </c>
      <c r="B273" s="100" t="s">
        <v>433</v>
      </c>
      <c r="C273" s="102" t="s">
        <v>469</v>
      </c>
      <c r="D273" s="102" t="s">
        <v>471</v>
      </c>
      <c r="E273" s="107">
        <v>24000</v>
      </c>
      <c r="F273" s="110" t="s">
        <v>227</v>
      </c>
      <c r="G273" s="100" t="s">
        <v>467</v>
      </c>
      <c r="H273" s="101" t="s">
        <v>169</v>
      </c>
      <c r="I273" s="98" t="s">
        <v>468</v>
      </c>
      <c r="J273" s="102">
        <f t="shared" si="10"/>
        <v>2.6666666666666665</v>
      </c>
      <c r="K273" s="102">
        <v>9000</v>
      </c>
      <c r="L273" s="102"/>
    </row>
    <row r="274" spans="1:12" x14ac:dyDescent="0.25">
      <c r="A274" s="108">
        <v>43271</v>
      </c>
      <c r="B274" s="100" t="s">
        <v>431</v>
      </c>
      <c r="C274" s="102" t="s">
        <v>469</v>
      </c>
      <c r="D274" s="102" t="s">
        <v>471</v>
      </c>
      <c r="E274" s="107">
        <v>21500</v>
      </c>
      <c r="F274" s="102" t="s">
        <v>239</v>
      </c>
      <c r="G274" s="100" t="s">
        <v>467</v>
      </c>
      <c r="H274" s="101" t="s">
        <v>167</v>
      </c>
      <c r="I274" s="98" t="s">
        <v>468</v>
      </c>
      <c r="J274" s="102">
        <f t="shared" si="10"/>
        <v>2.3888888888888888</v>
      </c>
      <c r="K274" s="102">
        <v>9000</v>
      </c>
      <c r="L274" s="102"/>
    </row>
    <row r="275" spans="1:12" x14ac:dyDescent="0.25">
      <c r="A275" s="108">
        <v>43271</v>
      </c>
      <c r="B275" s="100" t="s">
        <v>434</v>
      </c>
      <c r="C275" s="102" t="s">
        <v>483</v>
      </c>
      <c r="D275" s="102" t="s">
        <v>471</v>
      </c>
      <c r="E275" s="107">
        <v>10000</v>
      </c>
      <c r="F275" s="102" t="s">
        <v>239</v>
      </c>
      <c r="G275" s="100" t="s">
        <v>467</v>
      </c>
      <c r="H275" s="101" t="s">
        <v>168</v>
      </c>
      <c r="I275" s="98" t="s">
        <v>468</v>
      </c>
      <c r="J275" s="102">
        <f t="shared" si="10"/>
        <v>1.1111111111111112</v>
      </c>
      <c r="K275" s="102">
        <v>9000</v>
      </c>
      <c r="L275" s="102"/>
    </row>
    <row r="276" spans="1:12" x14ac:dyDescent="0.25">
      <c r="A276" s="108">
        <v>43271</v>
      </c>
      <c r="B276" s="100" t="s">
        <v>688</v>
      </c>
      <c r="C276" s="101" t="s">
        <v>469</v>
      </c>
      <c r="D276" s="101" t="s">
        <v>466</v>
      </c>
      <c r="E276" s="99">
        <v>144000</v>
      </c>
      <c r="F276" s="101" t="s">
        <v>229</v>
      </c>
      <c r="G276" s="100" t="s">
        <v>467</v>
      </c>
      <c r="H276" s="101" t="s">
        <v>694</v>
      </c>
      <c r="I276" s="98" t="s">
        <v>468</v>
      </c>
      <c r="J276" s="102">
        <f t="shared" si="10"/>
        <v>16</v>
      </c>
      <c r="K276" s="102">
        <v>9000</v>
      </c>
      <c r="L276" s="102"/>
    </row>
    <row r="277" spans="1:12" x14ac:dyDescent="0.25">
      <c r="A277" s="108">
        <v>43271</v>
      </c>
      <c r="B277" s="100" t="s">
        <v>690</v>
      </c>
      <c r="C277" s="101" t="s">
        <v>475</v>
      </c>
      <c r="D277" s="101" t="s">
        <v>466</v>
      </c>
      <c r="E277" s="99">
        <v>190000</v>
      </c>
      <c r="F277" s="101" t="s">
        <v>229</v>
      </c>
      <c r="G277" s="100" t="s">
        <v>467</v>
      </c>
      <c r="H277" s="101" t="s">
        <v>695</v>
      </c>
      <c r="I277" s="98" t="s">
        <v>468</v>
      </c>
      <c r="J277" s="102"/>
      <c r="K277" s="102">
        <v>9000</v>
      </c>
      <c r="L277" s="102"/>
    </row>
    <row r="278" spans="1:12" x14ac:dyDescent="0.25">
      <c r="A278" s="108">
        <v>43271</v>
      </c>
      <c r="B278" s="100" t="s">
        <v>692</v>
      </c>
      <c r="C278" s="101" t="s">
        <v>475</v>
      </c>
      <c r="D278" s="101" t="s">
        <v>466</v>
      </c>
      <c r="E278" s="99">
        <v>70000</v>
      </c>
      <c r="F278" s="101" t="s">
        <v>229</v>
      </c>
      <c r="G278" s="100" t="s">
        <v>467</v>
      </c>
      <c r="H278" s="101" t="s">
        <v>696</v>
      </c>
      <c r="I278" s="98" t="s">
        <v>468</v>
      </c>
      <c r="J278" s="102"/>
      <c r="K278" s="102">
        <v>9000</v>
      </c>
      <c r="L278" s="102"/>
    </row>
    <row r="279" spans="1:12" x14ac:dyDescent="0.25">
      <c r="A279" s="108">
        <v>43271</v>
      </c>
      <c r="B279" s="100" t="s">
        <v>429</v>
      </c>
      <c r="C279" s="102" t="s">
        <v>476</v>
      </c>
      <c r="D279" s="102" t="s">
        <v>482</v>
      </c>
      <c r="E279" s="107">
        <v>35000</v>
      </c>
      <c r="F279" s="101" t="s">
        <v>229</v>
      </c>
      <c r="G279" s="100" t="s">
        <v>467</v>
      </c>
      <c r="H279" s="101" t="s">
        <v>165</v>
      </c>
      <c r="I279" s="98" t="s">
        <v>468</v>
      </c>
      <c r="J279" s="102">
        <f t="shared" ref="J279:J310" si="11">E279/9000</f>
        <v>3.8888888888888888</v>
      </c>
      <c r="K279" s="102">
        <v>9000</v>
      </c>
      <c r="L279" s="102"/>
    </row>
    <row r="280" spans="1:12" x14ac:dyDescent="0.25">
      <c r="A280" s="108">
        <v>43271</v>
      </c>
      <c r="B280" s="101" t="s">
        <v>444</v>
      </c>
      <c r="C280" s="102" t="s">
        <v>837</v>
      </c>
      <c r="D280" s="102" t="s">
        <v>466</v>
      </c>
      <c r="E280" s="107">
        <v>840000</v>
      </c>
      <c r="F280" s="101" t="s">
        <v>229</v>
      </c>
      <c r="G280" s="100" t="s">
        <v>467</v>
      </c>
      <c r="H280" s="101" t="s">
        <v>174</v>
      </c>
      <c r="I280" s="98" t="s">
        <v>468</v>
      </c>
      <c r="J280" s="102">
        <f t="shared" si="11"/>
        <v>93.333333333333329</v>
      </c>
      <c r="K280" s="102">
        <v>9000</v>
      </c>
      <c r="L280" s="102"/>
    </row>
    <row r="281" spans="1:12" x14ac:dyDescent="0.25">
      <c r="A281" s="104">
        <v>43271</v>
      </c>
      <c r="B281" s="104" t="s">
        <v>574</v>
      </c>
      <c r="C281" s="102" t="s">
        <v>469</v>
      </c>
      <c r="D281" s="102" t="s">
        <v>473</v>
      </c>
      <c r="E281" s="71">
        <v>10000</v>
      </c>
      <c r="F281" s="101" t="s">
        <v>259</v>
      </c>
      <c r="G281" s="100" t="s">
        <v>467</v>
      </c>
      <c r="H281" s="101" t="s">
        <v>579</v>
      </c>
      <c r="I281" s="98" t="s">
        <v>468</v>
      </c>
      <c r="J281" s="102">
        <f t="shared" si="11"/>
        <v>1.1111111111111112</v>
      </c>
      <c r="K281" s="102">
        <v>9000</v>
      </c>
      <c r="L281" s="102"/>
    </row>
    <row r="282" spans="1:12" x14ac:dyDescent="0.25">
      <c r="A282" s="104">
        <v>43271</v>
      </c>
      <c r="B282" s="102" t="s">
        <v>533</v>
      </c>
      <c r="C282" s="102" t="s">
        <v>469</v>
      </c>
      <c r="D282" s="101" t="s">
        <v>486</v>
      </c>
      <c r="E282" s="117">
        <v>10000</v>
      </c>
      <c r="F282" s="102" t="s">
        <v>290</v>
      </c>
      <c r="G282" s="100" t="s">
        <v>467</v>
      </c>
      <c r="H282" s="101" t="s">
        <v>141</v>
      </c>
      <c r="I282" s="98" t="s">
        <v>468</v>
      </c>
      <c r="J282" s="102">
        <f t="shared" si="11"/>
        <v>1.1111111111111112</v>
      </c>
      <c r="K282" s="102">
        <v>9000</v>
      </c>
      <c r="L282" s="102"/>
    </row>
    <row r="283" spans="1:12" x14ac:dyDescent="0.25">
      <c r="A283" s="104">
        <v>43271</v>
      </c>
      <c r="B283" s="102" t="s">
        <v>569</v>
      </c>
      <c r="C283" s="102" t="s">
        <v>469</v>
      </c>
      <c r="D283" s="101" t="s">
        <v>486</v>
      </c>
      <c r="E283" s="117">
        <v>70000</v>
      </c>
      <c r="F283" s="102" t="s">
        <v>290</v>
      </c>
      <c r="G283" s="100" t="s">
        <v>467</v>
      </c>
      <c r="H283" s="101" t="s">
        <v>172</v>
      </c>
      <c r="I283" s="98" t="s">
        <v>468</v>
      </c>
      <c r="J283" s="102">
        <f t="shared" si="11"/>
        <v>7.7777777777777777</v>
      </c>
      <c r="K283" s="102">
        <v>9000</v>
      </c>
      <c r="L283" s="102"/>
    </row>
    <row r="284" spans="1:12" x14ac:dyDescent="0.25">
      <c r="A284" s="108">
        <v>43271</v>
      </c>
      <c r="B284" s="100" t="s">
        <v>13</v>
      </c>
      <c r="C284" s="102" t="s">
        <v>476</v>
      </c>
      <c r="D284" s="102" t="s">
        <v>466</v>
      </c>
      <c r="E284" s="99">
        <v>462500</v>
      </c>
      <c r="F284" s="98" t="s">
        <v>716</v>
      </c>
      <c r="G284" s="100" t="s">
        <v>467</v>
      </c>
      <c r="H284" s="101" t="s">
        <v>731</v>
      </c>
      <c r="I284" s="98" t="s">
        <v>468</v>
      </c>
      <c r="J284" s="102">
        <f t="shared" si="11"/>
        <v>51.388888888888886</v>
      </c>
      <c r="K284" s="102">
        <v>9000</v>
      </c>
      <c r="L284" s="102"/>
    </row>
    <row r="285" spans="1:12" x14ac:dyDescent="0.25">
      <c r="A285" s="108">
        <v>43271</v>
      </c>
      <c r="B285" s="100" t="s">
        <v>14</v>
      </c>
      <c r="C285" s="101" t="s">
        <v>725</v>
      </c>
      <c r="D285" s="103" t="s">
        <v>466</v>
      </c>
      <c r="E285" s="99">
        <v>56500</v>
      </c>
      <c r="F285" s="98" t="s">
        <v>716</v>
      </c>
      <c r="G285" s="100" t="s">
        <v>467</v>
      </c>
      <c r="H285" s="101" t="s">
        <v>732</v>
      </c>
      <c r="I285" s="98" t="s">
        <v>468</v>
      </c>
      <c r="J285" s="102">
        <f t="shared" si="11"/>
        <v>6.2777777777777777</v>
      </c>
      <c r="K285" s="102">
        <v>9000</v>
      </c>
      <c r="L285" s="102"/>
    </row>
    <row r="286" spans="1:12" x14ac:dyDescent="0.25">
      <c r="A286" s="108">
        <v>43272</v>
      </c>
      <c r="B286" s="101" t="s">
        <v>374</v>
      </c>
      <c r="C286" s="98" t="s">
        <v>469</v>
      </c>
      <c r="D286" s="98" t="s">
        <v>473</v>
      </c>
      <c r="E286" s="99">
        <v>50000</v>
      </c>
      <c r="F286" s="103" t="s">
        <v>322</v>
      </c>
      <c r="G286" s="100" t="s">
        <v>467</v>
      </c>
      <c r="H286" s="101" t="s">
        <v>178</v>
      </c>
      <c r="I286" s="98" t="s">
        <v>468</v>
      </c>
      <c r="J286" s="102">
        <f t="shared" si="11"/>
        <v>5.5555555555555554</v>
      </c>
      <c r="K286" s="102">
        <v>9000</v>
      </c>
      <c r="L286" s="102"/>
    </row>
    <row r="287" spans="1:12" x14ac:dyDescent="0.25">
      <c r="A287" s="108">
        <v>43272</v>
      </c>
      <c r="B287" s="101" t="s">
        <v>376</v>
      </c>
      <c r="C287" s="98" t="s">
        <v>469</v>
      </c>
      <c r="D287" s="98" t="s">
        <v>473</v>
      </c>
      <c r="E287" s="99">
        <v>60000</v>
      </c>
      <c r="F287" s="103" t="s">
        <v>322</v>
      </c>
      <c r="G287" s="100" t="s">
        <v>467</v>
      </c>
      <c r="H287" s="101" t="s">
        <v>179</v>
      </c>
      <c r="I287" s="98" t="s">
        <v>468</v>
      </c>
      <c r="J287" s="102">
        <f t="shared" si="11"/>
        <v>6.666666666666667</v>
      </c>
      <c r="K287" s="102">
        <v>9000</v>
      </c>
      <c r="L287" s="102"/>
    </row>
    <row r="288" spans="1:12" x14ac:dyDescent="0.25">
      <c r="A288" s="108">
        <v>43272</v>
      </c>
      <c r="B288" s="101" t="s">
        <v>370</v>
      </c>
      <c r="C288" s="102" t="s">
        <v>469</v>
      </c>
      <c r="D288" s="102" t="s">
        <v>473</v>
      </c>
      <c r="E288" s="99">
        <v>60000</v>
      </c>
      <c r="F288" s="102" t="s">
        <v>253</v>
      </c>
      <c r="G288" s="100" t="s">
        <v>467</v>
      </c>
      <c r="H288" s="101" t="s">
        <v>175</v>
      </c>
      <c r="I288" s="98" t="s">
        <v>468</v>
      </c>
      <c r="J288" s="102">
        <f t="shared" si="11"/>
        <v>6.666666666666667</v>
      </c>
      <c r="K288" s="102">
        <v>9000</v>
      </c>
      <c r="L288" s="102"/>
    </row>
    <row r="289" spans="1:12" x14ac:dyDescent="0.25">
      <c r="A289" s="108">
        <v>43272</v>
      </c>
      <c r="B289" s="101" t="s">
        <v>373</v>
      </c>
      <c r="C289" s="102" t="s">
        <v>469</v>
      </c>
      <c r="D289" s="102" t="s">
        <v>471</v>
      </c>
      <c r="E289" s="99">
        <v>29000</v>
      </c>
      <c r="F289" s="105" t="s">
        <v>237</v>
      </c>
      <c r="G289" s="100" t="s">
        <v>467</v>
      </c>
      <c r="H289" s="101" t="s">
        <v>177</v>
      </c>
      <c r="I289" s="98" t="s">
        <v>468</v>
      </c>
      <c r="J289" s="102">
        <f t="shared" si="11"/>
        <v>3.2222222222222223</v>
      </c>
      <c r="K289" s="102">
        <v>9000</v>
      </c>
      <c r="L289" s="102"/>
    </row>
    <row r="290" spans="1:12" x14ac:dyDescent="0.25">
      <c r="A290" s="104">
        <v>43272</v>
      </c>
      <c r="B290" s="102" t="s">
        <v>484</v>
      </c>
      <c r="C290" s="110" t="s">
        <v>469</v>
      </c>
      <c r="D290" s="102" t="s">
        <v>471</v>
      </c>
      <c r="E290" s="71">
        <v>15000</v>
      </c>
      <c r="F290" s="105" t="s">
        <v>233</v>
      </c>
      <c r="G290" s="100" t="s">
        <v>467</v>
      </c>
      <c r="H290" s="101" t="s">
        <v>144</v>
      </c>
      <c r="I290" s="98" t="s">
        <v>468</v>
      </c>
      <c r="J290" s="102">
        <f t="shared" si="11"/>
        <v>1.6666666666666667</v>
      </c>
      <c r="K290" s="102">
        <v>9000</v>
      </c>
      <c r="L290" s="102"/>
    </row>
    <row r="291" spans="1:12" x14ac:dyDescent="0.25">
      <c r="A291" s="108">
        <v>43272</v>
      </c>
      <c r="B291" s="101" t="s">
        <v>371</v>
      </c>
      <c r="C291" s="102" t="s">
        <v>469</v>
      </c>
      <c r="D291" s="102" t="s">
        <v>471</v>
      </c>
      <c r="E291" s="99">
        <v>57000</v>
      </c>
      <c r="F291" s="110" t="s">
        <v>227</v>
      </c>
      <c r="G291" s="100" t="s">
        <v>467</v>
      </c>
      <c r="H291" s="101" t="s">
        <v>176</v>
      </c>
      <c r="I291" s="98" t="s">
        <v>468</v>
      </c>
      <c r="J291" s="102">
        <f t="shared" si="11"/>
        <v>6.333333333333333</v>
      </c>
      <c r="K291" s="102">
        <v>9000</v>
      </c>
      <c r="L291" s="102"/>
    </row>
    <row r="292" spans="1:12" x14ac:dyDescent="0.25">
      <c r="A292" s="108">
        <v>43272</v>
      </c>
      <c r="B292" s="101" t="s">
        <v>372</v>
      </c>
      <c r="C292" s="102" t="s">
        <v>469</v>
      </c>
      <c r="D292" s="102" t="s">
        <v>471</v>
      </c>
      <c r="E292" s="107">
        <v>18500</v>
      </c>
      <c r="F292" s="102" t="s">
        <v>239</v>
      </c>
      <c r="G292" s="100" t="s">
        <v>467</v>
      </c>
      <c r="H292" s="101" t="s">
        <v>177</v>
      </c>
      <c r="I292" s="98" t="s">
        <v>468</v>
      </c>
      <c r="J292" s="102">
        <f t="shared" si="11"/>
        <v>2.0555555555555554</v>
      </c>
      <c r="K292" s="102">
        <v>9000</v>
      </c>
      <c r="L292" s="102"/>
    </row>
    <row r="293" spans="1:12" x14ac:dyDescent="0.25">
      <c r="A293" s="108">
        <v>43272</v>
      </c>
      <c r="B293" s="101" t="s">
        <v>357</v>
      </c>
      <c r="C293" s="102" t="s">
        <v>469</v>
      </c>
      <c r="D293" s="102" t="s">
        <v>470</v>
      </c>
      <c r="E293" s="99">
        <v>160000</v>
      </c>
      <c r="F293" s="110" t="s">
        <v>241</v>
      </c>
      <c r="G293" s="100" t="s">
        <v>467</v>
      </c>
      <c r="H293" s="101" t="s">
        <v>175</v>
      </c>
      <c r="I293" s="98" t="s">
        <v>468</v>
      </c>
      <c r="J293" s="102">
        <f t="shared" si="11"/>
        <v>17.777777777777779</v>
      </c>
      <c r="K293" s="102">
        <v>9000</v>
      </c>
      <c r="L293" s="102"/>
    </row>
    <row r="294" spans="1:12" x14ac:dyDescent="0.25">
      <c r="A294" s="104">
        <v>43272</v>
      </c>
      <c r="B294" s="102" t="s">
        <v>553</v>
      </c>
      <c r="C294" s="102" t="s">
        <v>469</v>
      </c>
      <c r="D294" s="101" t="s">
        <v>486</v>
      </c>
      <c r="E294" s="117">
        <v>10000</v>
      </c>
      <c r="F294" s="102" t="s">
        <v>290</v>
      </c>
      <c r="G294" s="100" t="s">
        <v>467</v>
      </c>
      <c r="H294" s="101" t="s">
        <v>141</v>
      </c>
      <c r="I294" s="98" t="s">
        <v>468</v>
      </c>
      <c r="J294" s="102">
        <f t="shared" si="11"/>
        <v>1.1111111111111112</v>
      </c>
      <c r="K294" s="102">
        <v>9000</v>
      </c>
      <c r="L294" s="102"/>
    </row>
    <row r="295" spans="1:12" x14ac:dyDescent="0.25">
      <c r="A295" s="104">
        <v>43272</v>
      </c>
      <c r="B295" s="102" t="s">
        <v>554</v>
      </c>
      <c r="C295" s="102" t="s">
        <v>485</v>
      </c>
      <c r="D295" s="101" t="s">
        <v>486</v>
      </c>
      <c r="E295" s="117">
        <v>100000</v>
      </c>
      <c r="F295" s="102" t="s">
        <v>290</v>
      </c>
      <c r="G295" s="100" t="s">
        <v>467</v>
      </c>
      <c r="H295" s="101" t="s">
        <v>173</v>
      </c>
      <c r="I295" s="98" t="s">
        <v>468</v>
      </c>
      <c r="J295" s="102">
        <f t="shared" si="11"/>
        <v>11.111111111111111</v>
      </c>
      <c r="K295" s="102">
        <v>9000</v>
      </c>
      <c r="L295" s="102"/>
    </row>
    <row r="296" spans="1:12" x14ac:dyDescent="0.25">
      <c r="A296" s="104">
        <v>43272</v>
      </c>
      <c r="B296" s="102" t="s">
        <v>555</v>
      </c>
      <c r="C296" s="102" t="s">
        <v>485</v>
      </c>
      <c r="D296" s="101" t="s">
        <v>486</v>
      </c>
      <c r="E296" s="117">
        <v>100000</v>
      </c>
      <c r="F296" s="102" t="s">
        <v>290</v>
      </c>
      <c r="G296" s="100" t="s">
        <v>467</v>
      </c>
      <c r="H296" s="101" t="s">
        <v>173</v>
      </c>
      <c r="I296" s="98" t="s">
        <v>468</v>
      </c>
      <c r="J296" s="102">
        <f t="shared" si="11"/>
        <v>11.111111111111111</v>
      </c>
      <c r="K296" s="102">
        <v>9000</v>
      </c>
      <c r="L296" s="102"/>
    </row>
    <row r="297" spans="1:12" x14ac:dyDescent="0.25">
      <c r="A297" s="104">
        <v>43272</v>
      </c>
      <c r="B297" s="102" t="s">
        <v>556</v>
      </c>
      <c r="C297" s="102" t="s">
        <v>485</v>
      </c>
      <c r="D297" s="101" t="s">
        <v>486</v>
      </c>
      <c r="E297" s="117">
        <v>100000</v>
      </c>
      <c r="F297" s="102" t="s">
        <v>290</v>
      </c>
      <c r="G297" s="100" t="s">
        <v>467</v>
      </c>
      <c r="H297" s="101" t="s">
        <v>173</v>
      </c>
      <c r="I297" s="98" t="s">
        <v>468</v>
      </c>
      <c r="J297" s="102">
        <f t="shared" si="11"/>
        <v>11.111111111111111</v>
      </c>
      <c r="K297" s="102">
        <v>9000</v>
      </c>
      <c r="L297" s="102"/>
    </row>
    <row r="298" spans="1:12" x14ac:dyDescent="0.25">
      <c r="A298" s="104">
        <v>43272</v>
      </c>
      <c r="B298" s="102" t="s">
        <v>557</v>
      </c>
      <c r="C298" s="102" t="s">
        <v>469</v>
      </c>
      <c r="D298" s="101" t="s">
        <v>486</v>
      </c>
      <c r="E298" s="117">
        <v>60000</v>
      </c>
      <c r="F298" s="102" t="s">
        <v>290</v>
      </c>
      <c r="G298" s="100" t="s">
        <v>467</v>
      </c>
      <c r="H298" s="101" t="s">
        <v>180</v>
      </c>
      <c r="I298" s="98" t="s">
        <v>468</v>
      </c>
      <c r="J298" s="102">
        <f t="shared" si="11"/>
        <v>6.666666666666667</v>
      </c>
      <c r="K298" s="102">
        <v>9000</v>
      </c>
      <c r="L298" s="102"/>
    </row>
    <row r="299" spans="1:12" x14ac:dyDescent="0.25">
      <c r="A299" s="108">
        <v>43273</v>
      </c>
      <c r="B299" s="101" t="s">
        <v>380</v>
      </c>
      <c r="C299" s="102" t="s">
        <v>469</v>
      </c>
      <c r="D299" s="102" t="s">
        <v>471</v>
      </c>
      <c r="E299" s="107">
        <v>45500</v>
      </c>
      <c r="F299" s="105" t="s">
        <v>237</v>
      </c>
      <c r="G299" s="100" t="s">
        <v>467</v>
      </c>
      <c r="H299" s="101" t="s">
        <v>183</v>
      </c>
      <c r="I299" s="98" t="s">
        <v>468</v>
      </c>
      <c r="J299" s="102">
        <f t="shared" si="11"/>
        <v>5.0555555555555554</v>
      </c>
      <c r="K299" s="102">
        <v>9000</v>
      </c>
      <c r="L299" s="102"/>
    </row>
    <row r="300" spans="1:12" x14ac:dyDescent="0.25">
      <c r="A300" s="108">
        <v>43273</v>
      </c>
      <c r="B300" s="101" t="s">
        <v>497</v>
      </c>
      <c r="C300" s="102" t="s">
        <v>478</v>
      </c>
      <c r="D300" s="102" t="s">
        <v>471</v>
      </c>
      <c r="E300" s="107">
        <v>50000</v>
      </c>
      <c r="F300" s="105" t="s">
        <v>237</v>
      </c>
      <c r="G300" s="100" t="s">
        <v>467</v>
      </c>
      <c r="H300" s="101" t="s">
        <v>184</v>
      </c>
      <c r="I300" s="98" t="s">
        <v>468</v>
      </c>
      <c r="J300" s="102">
        <f t="shared" si="11"/>
        <v>5.5555555555555554</v>
      </c>
      <c r="K300" s="102">
        <v>9000</v>
      </c>
      <c r="L300" s="102"/>
    </row>
    <row r="301" spans="1:12" x14ac:dyDescent="0.25">
      <c r="A301" s="104">
        <v>43273</v>
      </c>
      <c r="B301" s="102" t="s">
        <v>484</v>
      </c>
      <c r="C301" s="110" t="s">
        <v>469</v>
      </c>
      <c r="D301" s="102" t="s">
        <v>471</v>
      </c>
      <c r="E301" s="71">
        <v>15000</v>
      </c>
      <c r="F301" s="105" t="s">
        <v>233</v>
      </c>
      <c r="G301" s="100" t="s">
        <v>467</v>
      </c>
      <c r="H301" s="101" t="s">
        <v>144</v>
      </c>
      <c r="I301" s="98" t="s">
        <v>468</v>
      </c>
      <c r="J301" s="102">
        <f t="shared" si="11"/>
        <v>1.6666666666666667</v>
      </c>
      <c r="K301" s="102">
        <v>9000</v>
      </c>
      <c r="L301" s="102"/>
    </row>
    <row r="302" spans="1:12" x14ac:dyDescent="0.25">
      <c r="A302" s="104">
        <v>43273</v>
      </c>
      <c r="B302" s="101" t="s">
        <v>509</v>
      </c>
      <c r="C302" s="110" t="s">
        <v>469</v>
      </c>
      <c r="D302" s="102" t="s">
        <v>471</v>
      </c>
      <c r="E302" s="71">
        <v>80000</v>
      </c>
      <c r="F302" s="105" t="s">
        <v>233</v>
      </c>
      <c r="G302" s="100" t="s">
        <v>467</v>
      </c>
      <c r="H302" s="101" t="s">
        <v>185</v>
      </c>
      <c r="I302" s="98" t="s">
        <v>468</v>
      </c>
      <c r="J302" s="102">
        <f t="shared" si="11"/>
        <v>8.8888888888888893</v>
      </c>
      <c r="K302" s="102">
        <v>9000</v>
      </c>
      <c r="L302" s="102"/>
    </row>
    <row r="303" spans="1:12" x14ac:dyDescent="0.25">
      <c r="A303" s="108">
        <v>43273</v>
      </c>
      <c r="B303" s="101" t="s">
        <v>378</v>
      </c>
      <c r="C303" s="102" t="s">
        <v>469</v>
      </c>
      <c r="D303" s="102" t="s">
        <v>471</v>
      </c>
      <c r="E303" s="107">
        <v>30000</v>
      </c>
      <c r="F303" s="102" t="s">
        <v>239</v>
      </c>
      <c r="G303" s="100" t="s">
        <v>467</v>
      </c>
      <c r="H303" s="101" t="s">
        <v>182</v>
      </c>
      <c r="I303" s="98" t="s">
        <v>468</v>
      </c>
      <c r="J303" s="102">
        <f t="shared" si="11"/>
        <v>3.3333333333333335</v>
      </c>
      <c r="K303" s="102">
        <v>9000</v>
      </c>
      <c r="L303" s="102"/>
    </row>
    <row r="304" spans="1:12" x14ac:dyDescent="0.25">
      <c r="A304" s="108">
        <v>43273</v>
      </c>
      <c r="B304" s="101" t="s">
        <v>514</v>
      </c>
      <c r="C304" s="102" t="s">
        <v>478</v>
      </c>
      <c r="D304" s="102" t="s">
        <v>471</v>
      </c>
      <c r="E304" s="107">
        <v>50000</v>
      </c>
      <c r="F304" s="102" t="s">
        <v>239</v>
      </c>
      <c r="G304" s="100" t="s">
        <v>467</v>
      </c>
      <c r="H304" s="101" t="s">
        <v>183</v>
      </c>
      <c r="I304" s="98" t="s">
        <v>468</v>
      </c>
      <c r="J304" s="102">
        <f t="shared" si="11"/>
        <v>5.5555555555555554</v>
      </c>
      <c r="K304" s="102">
        <v>9000</v>
      </c>
      <c r="L304" s="102"/>
    </row>
    <row r="305" spans="1:12" x14ac:dyDescent="0.25">
      <c r="A305" s="104">
        <v>43273</v>
      </c>
      <c r="B305" s="102" t="s">
        <v>567</v>
      </c>
      <c r="C305" s="102" t="s">
        <v>469</v>
      </c>
      <c r="D305" s="101" t="s">
        <v>486</v>
      </c>
      <c r="E305" s="117">
        <v>70000</v>
      </c>
      <c r="F305" s="102" t="s">
        <v>290</v>
      </c>
      <c r="G305" s="100" t="s">
        <v>467</v>
      </c>
      <c r="H305" s="101" t="s">
        <v>180</v>
      </c>
      <c r="I305" s="98" t="s">
        <v>468</v>
      </c>
      <c r="J305" s="102">
        <f t="shared" si="11"/>
        <v>7.7777777777777777</v>
      </c>
      <c r="K305" s="102">
        <v>9000</v>
      </c>
      <c r="L305" s="102"/>
    </row>
    <row r="306" spans="1:12" x14ac:dyDescent="0.25">
      <c r="A306" s="104">
        <v>43273</v>
      </c>
      <c r="B306" s="102" t="s">
        <v>558</v>
      </c>
      <c r="C306" s="102" t="s">
        <v>480</v>
      </c>
      <c r="D306" s="101" t="s">
        <v>466</v>
      </c>
      <c r="E306" s="117">
        <v>200000</v>
      </c>
      <c r="F306" s="102" t="s">
        <v>290</v>
      </c>
      <c r="G306" s="100" t="s">
        <v>467</v>
      </c>
      <c r="H306" s="101" t="s">
        <v>181</v>
      </c>
      <c r="I306" s="98" t="s">
        <v>468</v>
      </c>
      <c r="J306" s="102">
        <f t="shared" si="11"/>
        <v>22.222222222222221</v>
      </c>
      <c r="K306" s="102">
        <v>9000</v>
      </c>
      <c r="L306" s="102"/>
    </row>
    <row r="307" spans="1:12" x14ac:dyDescent="0.25">
      <c r="A307" s="108">
        <v>43273</v>
      </c>
      <c r="B307" s="100" t="s">
        <v>717</v>
      </c>
      <c r="C307" s="102" t="s">
        <v>476</v>
      </c>
      <c r="D307" s="102" t="s">
        <v>470</v>
      </c>
      <c r="E307" s="99">
        <v>13467500</v>
      </c>
      <c r="F307" s="98" t="s">
        <v>716</v>
      </c>
      <c r="G307" s="100" t="s">
        <v>467</v>
      </c>
      <c r="H307" s="101" t="s">
        <v>733</v>
      </c>
      <c r="I307" s="98" t="s">
        <v>468</v>
      </c>
      <c r="J307" s="102">
        <f t="shared" si="11"/>
        <v>1496.3888888888889</v>
      </c>
      <c r="K307" s="102">
        <v>9000</v>
      </c>
      <c r="L307" s="102"/>
    </row>
    <row r="308" spans="1:12" x14ac:dyDescent="0.25">
      <c r="A308" s="108">
        <v>43273</v>
      </c>
      <c r="B308" s="98" t="s">
        <v>718</v>
      </c>
      <c r="C308" s="98" t="s">
        <v>476</v>
      </c>
      <c r="D308" s="98" t="s">
        <v>486</v>
      </c>
      <c r="E308" s="71">
        <v>2613750</v>
      </c>
      <c r="F308" s="98" t="s">
        <v>716</v>
      </c>
      <c r="G308" s="100" t="s">
        <v>467</v>
      </c>
      <c r="H308" s="101" t="s">
        <v>733</v>
      </c>
      <c r="I308" s="98" t="s">
        <v>468</v>
      </c>
      <c r="J308" s="102">
        <f t="shared" si="11"/>
        <v>290.41666666666669</v>
      </c>
      <c r="K308" s="102">
        <v>9000</v>
      </c>
      <c r="L308" s="102"/>
    </row>
    <row r="309" spans="1:12" x14ac:dyDescent="0.25">
      <c r="A309" s="108">
        <v>43273</v>
      </c>
      <c r="B309" s="98" t="s">
        <v>719</v>
      </c>
      <c r="C309" s="98" t="s">
        <v>476</v>
      </c>
      <c r="D309" s="101" t="s">
        <v>473</v>
      </c>
      <c r="E309" s="71">
        <v>2913750</v>
      </c>
      <c r="F309" s="98" t="s">
        <v>716</v>
      </c>
      <c r="G309" s="100" t="s">
        <v>467</v>
      </c>
      <c r="H309" s="101" t="s">
        <v>734</v>
      </c>
      <c r="I309" s="98" t="s">
        <v>468</v>
      </c>
      <c r="J309" s="102">
        <f t="shared" si="11"/>
        <v>323.75</v>
      </c>
      <c r="K309" s="102">
        <v>9000</v>
      </c>
      <c r="L309" s="102"/>
    </row>
    <row r="310" spans="1:12" x14ac:dyDescent="0.25">
      <c r="A310" s="108">
        <v>43273</v>
      </c>
      <c r="B310" s="98" t="s">
        <v>720</v>
      </c>
      <c r="C310" s="98" t="s">
        <v>476</v>
      </c>
      <c r="D310" s="101" t="s">
        <v>473</v>
      </c>
      <c r="E310" s="71">
        <v>2713750</v>
      </c>
      <c r="F310" s="98" t="s">
        <v>716</v>
      </c>
      <c r="G310" s="100" t="s">
        <v>467</v>
      </c>
      <c r="H310" s="101" t="s">
        <v>734</v>
      </c>
      <c r="I310" s="98" t="s">
        <v>468</v>
      </c>
      <c r="J310" s="102">
        <f t="shared" si="11"/>
        <v>301.52777777777777</v>
      </c>
      <c r="K310" s="102">
        <v>9000</v>
      </c>
      <c r="L310" s="102"/>
    </row>
    <row r="311" spans="1:12" x14ac:dyDescent="0.25">
      <c r="A311" s="108">
        <v>43273</v>
      </c>
      <c r="B311" s="98" t="s">
        <v>721</v>
      </c>
      <c r="C311" s="98" t="s">
        <v>476</v>
      </c>
      <c r="D311" s="101" t="s">
        <v>473</v>
      </c>
      <c r="E311" s="71">
        <v>2613750</v>
      </c>
      <c r="F311" s="98" t="s">
        <v>716</v>
      </c>
      <c r="G311" s="100" t="s">
        <v>467</v>
      </c>
      <c r="H311" s="101" t="s">
        <v>734</v>
      </c>
      <c r="I311" s="98" t="s">
        <v>468</v>
      </c>
      <c r="J311" s="102">
        <f t="shared" ref="J311:J342" si="12">E311/9000</f>
        <v>290.41666666666669</v>
      </c>
      <c r="K311" s="102">
        <v>9000</v>
      </c>
      <c r="L311" s="102"/>
    </row>
    <row r="312" spans="1:12" x14ac:dyDescent="0.25">
      <c r="A312" s="108">
        <v>43273</v>
      </c>
      <c r="B312" s="98" t="s">
        <v>722</v>
      </c>
      <c r="C312" s="101" t="s">
        <v>476</v>
      </c>
      <c r="D312" s="101" t="s">
        <v>471</v>
      </c>
      <c r="E312" s="99">
        <v>1910000</v>
      </c>
      <c r="F312" s="98" t="s">
        <v>716</v>
      </c>
      <c r="G312" s="100" t="s">
        <v>467</v>
      </c>
      <c r="H312" s="101" t="s">
        <v>734</v>
      </c>
      <c r="I312" s="98" t="s">
        <v>468</v>
      </c>
      <c r="J312" s="102">
        <f t="shared" si="12"/>
        <v>212.22222222222223</v>
      </c>
      <c r="K312" s="102">
        <v>9000</v>
      </c>
      <c r="L312" s="102"/>
    </row>
    <row r="313" spans="1:12" x14ac:dyDescent="0.25">
      <c r="A313" s="108">
        <v>43273</v>
      </c>
      <c r="B313" s="98" t="s">
        <v>723</v>
      </c>
      <c r="C313" s="113" t="s">
        <v>476</v>
      </c>
      <c r="D313" s="113" t="s">
        <v>471</v>
      </c>
      <c r="E313" s="99">
        <v>1525000</v>
      </c>
      <c r="F313" s="98" t="s">
        <v>716</v>
      </c>
      <c r="G313" s="100" t="s">
        <v>467</v>
      </c>
      <c r="H313" s="101" t="s">
        <v>734</v>
      </c>
      <c r="I313" s="98" t="s">
        <v>468</v>
      </c>
      <c r="J313" s="102">
        <f t="shared" si="12"/>
        <v>169.44444444444446</v>
      </c>
      <c r="K313" s="102">
        <v>9000</v>
      </c>
      <c r="L313" s="102"/>
    </row>
    <row r="314" spans="1:12" x14ac:dyDescent="0.25">
      <c r="A314" s="108">
        <v>43276</v>
      </c>
      <c r="B314" s="100" t="s">
        <v>391</v>
      </c>
      <c r="C314" s="101" t="s">
        <v>469</v>
      </c>
      <c r="D314" s="101" t="s">
        <v>473</v>
      </c>
      <c r="E314" s="99">
        <v>50000</v>
      </c>
      <c r="F314" s="105" t="s">
        <v>322</v>
      </c>
      <c r="G314" s="100" t="s">
        <v>467</v>
      </c>
      <c r="H314" s="101" t="s">
        <v>194</v>
      </c>
      <c r="I314" s="98" t="s">
        <v>468</v>
      </c>
      <c r="J314" s="102">
        <f t="shared" si="12"/>
        <v>5.5555555555555554</v>
      </c>
      <c r="K314" s="102">
        <v>9000</v>
      </c>
      <c r="L314" s="102"/>
    </row>
    <row r="315" spans="1:12" x14ac:dyDescent="0.25">
      <c r="A315" s="108">
        <v>43276</v>
      </c>
      <c r="B315" s="101" t="s">
        <v>385</v>
      </c>
      <c r="C315" s="102" t="s">
        <v>469</v>
      </c>
      <c r="D315" s="102" t="s">
        <v>473</v>
      </c>
      <c r="E315" s="107">
        <v>30000</v>
      </c>
      <c r="F315" s="101" t="s">
        <v>253</v>
      </c>
      <c r="G315" s="100" t="s">
        <v>467</v>
      </c>
      <c r="H315" s="101" t="s">
        <v>187</v>
      </c>
      <c r="I315" s="98" t="s">
        <v>468</v>
      </c>
      <c r="J315" s="102">
        <f t="shared" si="12"/>
        <v>3.3333333333333335</v>
      </c>
      <c r="K315" s="102">
        <v>9000</v>
      </c>
      <c r="L315" s="102"/>
    </row>
    <row r="316" spans="1:12" x14ac:dyDescent="0.25">
      <c r="A316" s="108">
        <v>43276</v>
      </c>
      <c r="B316" s="101" t="s">
        <v>389</v>
      </c>
      <c r="C316" s="102" t="s">
        <v>469</v>
      </c>
      <c r="D316" s="102" t="s">
        <v>471</v>
      </c>
      <c r="E316" s="107">
        <v>69000</v>
      </c>
      <c r="F316" s="105" t="s">
        <v>237</v>
      </c>
      <c r="G316" s="100" t="s">
        <v>467</v>
      </c>
      <c r="H316" s="101" t="s">
        <v>192</v>
      </c>
      <c r="I316" s="98" t="s">
        <v>468</v>
      </c>
      <c r="J316" s="102">
        <f t="shared" si="12"/>
        <v>7.666666666666667</v>
      </c>
      <c r="K316" s="102">
        <v>9000</v>
      </c>
      <c r="L316" s="102"/>
    </row>
    <row r="317" spans="1:12" x14ac:dyDescent="0.25">
      <c r="A317" s="108">
        <v>43276</v>
      </c>
      <c r="B317" s="101" t="s">
        <v>393</v>
      </c>
      <c r="C317" s="102" t="s">
        <v>469</v>
      </c>
      <c r="D317" s="102" t="s">
        <v>471</v>
      </c>
      <c r="E317" s="99">
        <v>27000</v>
      </c>
      <c r="F317" s="105" t="s">
        <v>237</v>
      </c>
      <c r="G317" s="100" t="s">
        <v>467</v>
      </c>
      <c r="H317" s="101" t="s">
        <v>195</v>
      </c>
      <c r="I317" s="98" t="s">
        <v>468</v>
      </c>
      <c r="J317" s="102">
        <f t="shared" si="12"/>
        <v>3</v>
      </c>
      <c r="K317" s="102">
        <v>9000</v>
      </c>
      <c r="L317" s="102"/>
    </row>
    <row r="318" spans="1:12" x14ac:dyDescent="0.25">
      <c r="A318" s="104">
        <v>43276</v>
      </c>
      <c r="B318" s="102" t="s">
        <v>484</v>
      </c>
      <c r="C318" s="110" t="s">
        <v>469</v>
      </c>
      <c r="D318" s="102" t="s">
        <v>471</v>
      </c>
      <c r="E318" s="71">
        <v>15000</v>
      </c>
      <c r="F318" s="105" t="s">
        <v>233</v>
      </c>
      <c r="G318" s="100" t="s">
        <v>467</v>
      </c>
      <c r="H318" s="101" t="s">
        <v>144</v>
      </c>
      <c r="I318" s="98" t="s">
        <v>468</v>
      </c>
      <c r="J318" s="102">
        <f t="shared" si="12"/>
        <v>1.6666666666666667</v>
      </c>
      <c r="K318" s="102">
        <v>9000</v>
      </c>
      <c r="L318" s="102"/>
    </row>
    <row r="319" spans="1:12" x14ac:dyDescent="0.25">
      <c r="A319" s="104">
        <v>43276</v>
      </c>
      <c r="B319" s="102" t="s">
        <v>504</v>
      </c>
      <c r="C319" s="110" t="s">
        <v>469</v>
      </c>
      <c r="D319" s="102" t="s">
        <v>471</v>
      </c>
      <c r="E319" s="71">
        <v>50000</v>
      </c>
      <c r="F319" s="105" t="s">
        <v>233</v>
      </c>
      <c r="G319" s="100" t="s">
        <v>467</v>
      </c>
      <c r="H319" s="101" t="s">
        <v>186</v>
      </c>
      <c r="I319" s="98" t="s">
        <v>468</v>
      </c>
      <c r="J319" s="102">
        <f t="shared" si="12"/>
        <v>5.5555555555555554</v>
      </c>
      <c r="K319" s="102">
        <v>9000</v>
      </c>
      <c r="L319" s="102"/>
    </row>
    <row r="320" spans="1:12" x14ac:dyDescent="0.25">
      <c r="A320" s="108">
        <v>43276</v>
      </c>
      <c r="B320" s="101" t="s">
        <v>387</v>
      </c>
      <c r="C320" s="102" t="s">
        <v>469</v>
      </c>
      <c r="D320" s="102" t="s">
        <v>471</v>
      </c>
      <c r="E320" s="107">
        <v>51000</v>
      </c>
      <c r="F320" s="110" t="s">
        <v>227</v>
      </c>
      <c r="G320" s="100" t="s">
        <v>467</v>
      </c>
      <c r="H320" s="101" t="s">
        <v>191</v>
      </c>
      <c r="I320" s="98" t="s">
        <v>468</v>
      </c>
      <c r="J320" s="102">
        <f t="shared" si="12"/>
        <v>5.666666666666667</v>
      </c>
      <c r="K320" s="102">
        <v>9000</v>
      </c>
      <c r="L320" s="102"/>
    </row>
    <row r="321" spans="1:12" x14ac:dyDescent="0.25">
      <c r="A321" s="108">
        <v>43276</v>
      </c>
      <c r="B321" s="101" t="s">
        <v>392</v>
      </c>
      <c r="C321" s="102" t="s">
        <v>469</v>
      </c>
      <c r="D321" s="102" t="s">
        <v>471</v>
      </c>
      <c r="E321" s="99">
        <v>22000</v>
      </c>
      <c r="F321" s="110" t="s">
        <v>227</v>
      </c>
      <c r="G321" s="100" t="s">
        <v>467</v>
      </c>
      <c r="H321" s="101" t="s">
        <v>195</v>
      </c>
      <c r="I321" s="98" t="s">
        <v>468</v>
      </c>
      <c r="J321" s="102">
        <f t="shared" si="12"/>
        <v>2.4444444444444446</v>
      </c>
      <c r="K321" s="102">
        <v>9000</v>
      </c>
      <c r="L321" s="102"/>
    </row>
    <row r="322" spans="1:12" x14ac:dyDescent="0.25">
      <c r="A322" s="108">
        <v>43276</v>
      </c>
      <c r="B322" s="101" t="s">
        <v>515</v>
      </c>
      <c r="C322" s="102" t="s">
        <v>469</v>
      </c>
      <c r="D322" s="102" t="s">
        <v>471</v>
      </c>
      <c r="E322" s="107">
        <v>45000</v>
      </c>
      <c r="F322" s="102" t="s">
        <v>239</v>
      </c>
      <c r="G322" s="100" t="s">
        <v>467</v>
      </c>
      <c r="H322" s="101" t="s">
        <v>190</v>
      </c>
      <c r="I322" s="98" t="s">
        <v>468</v>
      </c>
      <c r="J322" s="102">
        <f t="shared" si="12"/>
        <v>5</v>
      </c>
      <c r="K322" s="102">
        <v>9000</v>
      </c>
      <c r="L322" s="102"/>
    </row>
    <row r="323" spans="1:12" x14ac:dyDescent="0.25">
      <c r="A323" s="108">
        <v>43276</v>
      </c>
      <c r="B323" s="101" t="s">
        <v>394</v>
      </c>
      <c r="C323" s="102" t="s">
        <v>469</v>
      </c>
      <c r="D323" s="102" t="s">
        <v>471</v>
      </c>
      <c r="E323" s="99">
        <v>17000</v>
      </c>
      <c r="F323" s="102" t="s">
        <v>239</v>
      </c>
      <c r="G323" s="100" t="s">
        <v>467</v>
      </c>
      <c r="H323" s="101" t="s">
        <v>196</v>
      </c>
      <c r="I323" s="98" t="s">
        <v>468</v>
      </c>
      <c r="J323" s="102">
        <f t="shared" si="12"/>
        <v>1.8888888888888888</v>
      </c>
      <c r="K323" s="102">
        <v>9000</v>
      </c>
      <c r="L323" s="102"/>
    </row>
    <row r="324" spans="1:12" x14ac:dyDescent="0.25">
      <c r="A324" s="108">
        <v>43276</v>
      </c>
      <c r="B324" s="101" t="s">
        <v>514</v>
      </c>
      <c r="C324" s="102" t="s">
        <v>478</v>
      </c>
      <c r="D324" s="102" t="s">
        <v>471</v>
      </c>
      <c r="E324" s="107">
        <v>30000</v>
      </c>
      <c r="F324" s="102" t="s">
        <v>239</v>
      </c>
      <c r="G324" s="100" t="s">
        <v>467</v>
      </c>
      <c r="H324" s="101" t="s">
        <v>197</v>
      </c>
      <c r="I324" s="98" t="s">
        <v>468</v>
      </c>
      <c r="J324" s="102">
        <f t="shared" si="12"/>
        <v>3.3333333333333335</v>
      </c>
      <c r="K324" s="102">
        <v>9000</v>
      </c>
      <c r="L324" s="102"/>
    </row>
    <row r="325" spans="1:12" x14ac:dyDescent="0.25">
      <c r="A325" s="108">
        <v>43276</v>
      </c>
      <c r="B325" s="101" t="s">
        <v>258</v>
      </c>
      <c r="C325" s="102" t="s">
        <v>469</v>
      </c>
      <c r="D325" s="101" t="s">
        <v>466</v>
      </c>
      <c r="E325" s="107">
        <v>150000</v>
      </c>
      <c r="F325" s="101" t="s">
        <v>229</v>
      </c>
      <c r="G325" s="100" t="s">
        <v>467</v>
      </c>
      <c r="H325" s="101" t="s">
        <v>189</v>
      </c>
      <c r="I325" s="98" t="s">
        <v>468</v>
      </c>
      <c r="J325" s="102">
        <f t="shared" si="12"/>
        <v>16.666666666666668</v>
      </c>
      <c r="K325" s="102">
        <v>9000</v>
      </c>
      <c r="L325" s="102"/>
    </row>
    <row r="326" spans="1:12" x14ac:dyDescent="0.25">
      <c r="A326" s="108">
        <v>43276</v>
      </c>
      <c r="B326" s="101" t="s">
        <v>516</v>
      </c>
      <c r="C326" s="102" t="s">
        <v>480</v>
      </c>
      <c r="D326" s="102" t="s">
        <v>466</v>
      </c>
      <c r="E326" s="99">
        <v>1750000</v>
      </c>
      <c r="F326" s="101" t="s">
        <v>229</v>
      </c>
      <c r="G326" s="100" t="s">
        <v>467</v>
      </c>
      <c r="H326" s="101" t="s">
        <v>192</v>
      </c>
      <c r="I326" s="98" t="s">
        <v>468</v>
      </c>
      <c r="J326" s="102">
        <f t="shared" si="12"/>
        <v>194.44444444444446</v>
      </c>
      <c r="K326" s="102">
        <v>9000</v>
      </c>
      <c r="L326" s="102"/>
    </row>
    <row r="327" spans="1:12" x14ac:dyDescent="0.25">
      <c r="A327" s="108">
        <v>43276</v>
      </c>
      <c r="B327" s="101" t="s">
        <v>357</v>
      </c>
      <c r="C327" s="102" t="s">
        <v>469</v>
      </c>
      <c r="D327" s="102" t="s">
        <v>470</v>
      </c>
      <c r="E327" s="107">
        <v>160000</v>
      </c>
      <c r="F327" s="110" t="s">
        <v>241</v>
      </c>
      <c r="G327" s="100" t="s">
        <v>467</v>
      </c>
      <c r="H327" s="101" t="s">
        <v>198</v>
      </c>
      <c r="I327" s="98" t="s">
        <v>468</v>
      </c>
      <c r="J327" s="102">
        <f t="shared" si="12"/>
        <v>17.777777777777779</v>
      </c>
      <c r="K327" s="102">
        <v>9000</v>
      </c>
      <c r="L327" s="102"/>
    </row>
    <row r="328" spans="1:12" x14ac:dyDescent="0.25">
      <c r="A328" s="104">
        <v>43276</v>
      </c>
      <c r="B328" s="102" t="s">
        <v>559</v>
      </c>
      <c r="C328" s="102" t="s">
        <v>469</v>
      </c>
      <c r="D328" s="101" t="s">
        <v>486</v>
      </c>
      <c r="E328" s="117">
        <v>10000</v>
      </c>
      <c r="F328" s="102" t="s">
        <v>290</v>
      </c>
      <c r="G328" s="100" t="s">
        <v>467</v>
      </c>
      <c r="H328" s="101" t="s">
        <v>141</v>
      </c>
      <c r="I328" s="98" t="s">
        <v>468</v>
      </c>
      <c r="J328" s="102">
        <f t="shared" si="12"/>
        <v>1.1111111111111112</v>
      </c>
      <c r="K328" s="102">
        <v>9000</v>
      </c>
      <c r="L328" s="102"/>
    </row>
    <row r="329" spans="1:12" x14ac:dyDescent="0.25">
      <c r="A329" s="108">
        <v>43276</v>
      </c>
      <c r="B329" s="100" t="s">
        <v>714</v>
      </c>
      <c r="C329" s="101" t="s">
        <v>725</v>
      </c>
      <c r="D329" s="103" t="s">
        <v>466</v>
      </c>
      <c r="E329" s="99">
        <v>28260</v>
      </c>
      <c r="F329" s="103" t="s">
        <v>726</v>
      </c>
      <c r="G329" s="100" t="s">
        <v>467</v>
      </c>
      <c r="H329" s="101" t="s">
        <v>506</v>
      </c>
      <c r="I329" s="98" t="s">
        <v>468</v>
      </c>
      <c r="J329" s="102">
        <f t="shared" si="12"/>
        <v>3.14</v>
      </c>
      <c r="K329" s="102">
        <v>9000</v>
      </c>
      <c r="L329" s="102"/>
    </row>
    <row r="330" spans="1:12" x14ac:dyDescent="0.25">
      <c r="A330" s="108">
        <v>43277</v>
      </c>
      <c r="B330" s="100" t="s">
        <v>401</v>
      </c>
      <c r="C330" s="102" t="s">
        <v>469</v>
      </c>
      <c r="D330" s="102" t="s">
        <v>473</v>
      </c>
      <c r="E330" s="99">
        <v>18000</v>
      </c>
      <c r="F330" s="101" t="s">
        <v>253</v>
      </c>
      <c r="G330" s="100" t="s">
        <v>467</v>
      </c>
      <c r="H330" s="101" t="s">
        <v>203</v>
      </c>
      <c r="I330" s="98" t="s">
        <v>468</v>
      </c>
      <c r="J330" s="102">
        <f t="shared" si="12"/>
        <v>2</v>
      </c>
      <c r="K330" s="102">
        <v>9000</v>
      </c>
      <c r="L330" s="102"/>
    </row>
    <row r="331" spans="1:12" x14ac:dyDescent="0.25">
      <c r="A331" s="108">
        <v>43277</v>
      </c>
      <c r="B331" s="100" t="s">
        <v>399</v>
      </c>
      <c r="C331" s="102" t="s">
        <v>469</v>
      </c>
      <c r="D331" s="102" t="s">
        <v>471</v>
      </c>
      <c r="E331" s="99">
        <v>13000</v>
      </c>
      <c r="F331" s="105" t="s">
        <v>237</v>
      </c>
      <c r="G331" s="100" t="s">
        <v>467</v>
      </c>
      <c r="H331" s="101" t="s">
        <v>202</v>
      </c>
      <c r="I331" s="98" t="s">
        <v>468</v>
      </c>
      <c r="J331" s="102">
        <f t="shared" si="12"/>
        <v>1.4444444444444444</v>
      </c>
      <c r="K331" s="102">
        <v>9000</v>
      </c>
      <c r="L331" s="102"/>
    </row>
    <row r="332" spans="1:12" x14ac:dyDescent="0.25">
      <c r="A332" s="104">
        <v>43277</v>
      </c>
      <c r="B332" s="102" t="s">
        <v>484</v>
      </c>
      <c r="C332" s="110" t="s">
        <v>469</v>
      </c>
      <c r="D332" s="102" t="s">
        <v>471</v>
      </c>
      <c r="E332" s="71">
        <v>15000</v>
      </c>
      <c r="F332" s="105" t="s">
        <v>233</v>
      </c>
      <c r="G332" s="100" t="s">
        <v>467</v>
      </c>
      <c r="H332" s="101" t="s">
        <v>187</v>
      </c>
      <c r="I332" s="98" t="s">
        <v>468</v>
      </c>
      <c r="J332" s="102">
        <f t="shared" si="12"/>
        <v>1.6666666666666667</v>
      </c>
      <c r="K332" s="102">
        <v>9000</v>
      </c>
      <c r="L332" s="102"/>
    </row>
    <row r="333" spans="1:12" x14ac:dyDescent="0.25">
      <c r="A333" s="104">
        <v>43277</v>
      </c>
      <c r="B333" s="102" t="s">
        <v>510</v>
      </c>
      <c r="C333" s="110" t="s">
        <v>469</v>
      </c>
      <c r="D333" s="102" t="s">
        <v>471</v>
      </c>
      <c r="E333" s="71">
        <v>15000</v>
      </c>
      <c r="F333" s="105" t="s">
        <v>233</v>
      </c>
      <c r="G333" s="100" t="s">
        <v>467</v>
      </c>
      <c r="H333" s="101" t="s">
        <v>199</v>
      </c>
      <c r="I333" s="98" t="s">
        <v>468</v>
      </c>
      <c r="J333" s="102">
        <f t="shared" si="12"/>
        <v>1.6666666666666667</v>
      </c>
      <c r="K333" s="102">
        <v>9000</v>
      </c>
      <c r="L333" s="102"/>
    </row>
    <row r="334" spans="1:12" x14ac:dyDescent="0.25">
      <c r="A334" s="104">
        <v>43277</v>
      </c>
      <c r="B334" s="102" t="s">
        <v>511</v>
      </c>
      <c r="C334" s="110" t="s">
        <v>469</v>
      </c>
      <c r="D334" s="102" t="s">
        <v>471</v>
      </c>
      <c r="E334" s="71">
        <v>15000</v>
      </c>
      <c r="F334" s="105" t="s">
        <v>233</v>
      </c>
      <c r="G334" s="100" t="s">
        <v>467</v>
      </c>
      <c r="H334" s="101" t="s">
        <v>200</v>
      </c>
      <c r="I334" s="98" t="s">
        <v>468</v>
      </c>
      <c r="J334" s="102">
        <f t="shared" si="12"/>
        <v>1.6666666666666667</v>
      </c>
      <c r="K334" s="102">
        <v>9000</v>
      </c>
      <c r="L334" s="102"/>
    </row>
    <row r="335" spans="1:12" x14ac:dyDescent="0.25">
      <c r="A335" s="108">
        <v>43277</v>
      </c>
      <c r="B335" s="100" t="s">
        <v>398</v>
      </c>
      <c r="C335" s="102" t="s">
        <v>469</v>
      </c>
      <c r="D335" s="102" t="s">
        <v>471</v>
      </c>
      <c r="E335" s="99">
        <v>22000</v>
      </c>
      <c r="F335" s="110" t="s">
        <v>227</v>
      </c>
      <c r="G335" s="100" t="s">
        <v>467</v>
      </c>
      <c r="H335" s="101" t="s">
        <v>202</v>
      </c>
      <c r="I335" s="98" t="s">
        <v>468</v>
      </c>
      <c r="J335" s="102">
        <f t="shared" si="12"/>
        <v>2.4444444444444446</v>
      </c>
      <c r="K335" s="102">
        <v>9000</v>
      </c>
      <c r="L335" s="102"/>
    </row>
    <row r="336" spans="1:12" x14ac:dyDescent="0.25">
      <c r="A336" s="108">
        <v>43277</v>
      </c>
      <c r="B336" s="100" t="s">
        <v>400</v>
      </c>
      <c r="C336" s="102" t="s">
        <v>483</v>
      </c>
      <c r="D336" s="102" t="s">
        <v>471</v>
      </c>
      <c r="E336" s="99">
        <v>10000</v>
      </c>
      <c r="F336" s="110" t="s">
        <v>227</v>
      </c>
      <c r="G336" s="100" t="s">
        <v>467</v>
      </c>
      <c r="H336" s="101" t="s">
        <v>203</v>
      </c>
      <c r="I336" s="98" t="s">
        <v>468</v>
      </c>
      <c r="J336" s="102">
        <f t="shared" si="12"/>
        <v>1.1111111111111112</v>
      </c>
      <c r="K336" s="102">
        <v>9000</v>
      </c>
      <c r="L336" s="102"/>
    </row>
    <row r="337" spans="1:12" x14ac:dyDescent="0.25">
      <c r="A337" s="108">
        <v>43277</v>
      </c>
      <c r="B337" s="100" t="s">
        <v>397</v>
      </c>
      <c r="C337" s="102" t="s">
        <v>469</v>
      </c>
      <c r="D337" s="102" t="s">
        <v>471</v>
      </c>
      <c r="E337" s="99">
        <v>20000</v>
      </c>
      <c r="F337" s="102" t="s">
        <v>239</v>
      </c>
      <c r="G337" s="100" t="s">
        <v>467</v>
      </c>
      <c r="H337" s="101" t="s">
        <v>201</v>
      </c>
      <c r="I337" s="98" t="s">
        <v>468</v>
      </c>
      <c r="J337" s="102">
        <f t="shared" si="12"/>
        <v>2.2222222222222223</v>
      </c>
      <c r="K337" s="102">
        <v>9000</v>
      </c>
      <c r="L337" s="102"/>
    </row>
    <row r="338" spans="1:12" x14ac:dyDescent="0.25">
      <c r="A338" s="104">
        <v>43277</v>
      </c>
      <c r="B338" s="102" t="s">
        <v>560</v>
      </c>
      <c r="C338" s="102" t="s">
        <v>469</v>
      </c>
      <c r="D338" s="101" t="s">
        <v>486</v>
      </c>
      <c r="E338" s="117">
        <v>50000</v>
      </c>
      <c r="F338" s="102" t="s">
        <v>290</v>
      </c>
      <c r="G338" s="100" t="s">
        <v>467</v>
      </c>
      <c r="H338" s="101" t="s">
        <v>193</v>
      </c>
      <c r="I338" s="98" t="s">
        <v>468</v>
      </c>
      <c r="J338" s="102">
        <f t="shared" si="12"/>
        <v>5.5555555555555554</v>
      </c>
      <c r="K338" s="102">
        <v>9000</v>
      </c>
      <c r="L338" s="102"/>
    </row>
    <row r="339" spans="1:12" x14ac:dyDescent="0.25">
      <c r="A339" s="104">
        <v>43277</v>
      </c>
      <c r="B339" s="102" t="s">
        <v>561</v>
      </c>
      <c r="C339" s="102" t="s">
        <v>469</v>
      </c>
      <c r="D339" s="101" t="s">
        <v>486</v>
      </c>
      <c r="E339" s="117">
        <v>12000</v>
      </c>
      <c r="F339" s="102" t="s">
        <v>290</v>
      </c>
      <c r="G339" s="100" t="s">
        <v>467</v>
      </c>
      <c r="H339" s="101" t="s">
        <v>194</v>
      </c>
      <c r="I339" s="98" t="s">
        <v>468</v>
      </c>
      <c r="J339" s="102">
        <f t="shared" si="12"/>
        <v>1.3333333333333333</v>
      </c>
      <c r="K339" s="102">
        <v>9000</v>
      </c>
      <c r="L339" s="102"/>
    </row>
    <row r="340" spans="1:12" x14ac:dyDescent="0.25">
      <c r="A340" s="108">
        <v>43277</v>
      </c>
      <c r="B340" s="100" t="s">
        <v>711</v>
      </c>
      <c r="C340" s="101" t="s">
        <v>725</v>
      </c>
      <c r="D340" s="103" t="s">
        <v>466</v>
      </c>
      <c r="E340" s="71">
        <v>50850</v>
      </c>
      <c r="F340" s="98" t="s">
        <v>716</v>
      </c>
      <c r="G340" s="100" t="s">
        <v>467</v>
      </c>
      <c r="H340" s="101" t="s">
        <v>737</v>
      </c>
      <c r="I340" s="98" t="s">
        <v>468</v>
      </c>
      <c r="J340" s="102">
        <f t="shared" si="12"/>
        <v>5.65</v>
      </c>
      <c r="K340" s="102">
        <v>9000</v>
      </c>
      <c r="L340" s="102"/>
    </row>
    <row r="341" spans="1:12" x14ac:dyDescent="0.25">
      <c r="A341" s="108">
        <v>43278</v>
      </c>
      <c r="B341" s="100" t="s">
        <v>403</v>
      </c>
      <c r="C341" s="102" t="s">
        <v>469</v>
      </c>
      <c r="D341" s="102" t="s">
        <v>471</v>
      </c>
      <c r="E341" s="99">
        <v>24000</v>
      </c>
      <c r="F341" s="105" t="s">
        <v>237</v>
      </c>
      <c r="G341" s="100" t="s">
        <v>467</v>
      </c>
      <c r="H341" s="101" t="s">
        <v>204</v>
      </c>
      <c r="I341" s="98" t="s">
        <v>468</v>
      </c>
      <c r="J341" s="102">
        <f t="shared" si="12"/>
        <v>2.6666666666666665</v>
      </c>
      <c r="K341" s="102">
        <v>9000</v>
      </c>
      <c r="L341" s="102"/>
    </row>
    <row r="342" spans="1:12" x14ac:dyDescent="0.25">
      <c r="A342" s="108">
        <v>43278</v>
      </c>
      <c r="B342" s="100" t="s">
        <v>367</v>
      </c>
      <c r="C342" s="102" t="s">
        <v>483</v>
      </c>
      <c r="D342" s="102" t="s">
        <v>471</v>
      </c>
      <c r="E342" s="99">
        <v>10000</v>
      </c>
      <c r="F342" s="105" t="s">
        <v>237</v>
      </c>
      <c r="G342" s="100" t="s">
        <v>467</v>
      </c>
      <c r="H342" s="101" t="s">
        <v>206</v>
      </c>
      <c r="I342" s="98" t="s">
        <v>468</v>
      </c>
      <c r="J342" s="102">
        <f t="shared" si="12"/>
        <v>1.1111111111111112</v>
      </c>
      <c r="K342" s="102">
        <v>9000</v>
      </c>
      <c r="L342" s="102"/>
    </row>
    <row r="343" spans="1:12" x14ac:dyDescent="0.25">
      <c r="A343" s="104">
        <v>43278</v>
      </c>
      <c r="B343" s="102" t="s">
        <v>484</v>
      </c>
      <c r="C343" s="110" t="s">
        <v>469</v>
      </c>
      <c r="D343" s="102" t="s">
        <v>471</v>
      </c>
      <c r="E343" s="71">
        <v>15000</v>
      </c>
      <c r="F343" s="105" t="s">
        <v>233</v>
      </c>
      <c r="G343" s="100" t="s">
        <v>467</v>
      </c>
      <c r="H343" s="101" t="s">
        <v>187</v>
      </c>
      <c r="I343" s="98" t="s">
        <v>468</v>
      </c>
      <c r="J343" s="102">
        <f t="shared" ref="J343:J377" si="13">E343/9000</f>
        <v>1.6666666666666667</v>
      </c>
      <c r="K343" s="102">
        <v>9000</v>
      </c>
      <c r="L343" s="102"/>
    </row>
    <row r="344" spans="1:12" x14ac:dyDescent="0.25">
      <c r="A344" s="104">
        <v>43278</v>
      </c>
      <c r="B344" s="100" t="s">
        <v>366</v>
      </c>
      <c r="C344" s="110" t="s">
        <v>483</v>
      </c>
      <c r="D344" s="102" t="s">
        <v>471</v>
      </c>
      <c r="E344" s="71">
        <v>10000</v>
      </c>
      <c r="F344" s="105" t="s">
        <v>233</v>
      </c>
      <c r="G344" s="100" t="s">
        <v>467</v>
      </c>
      <c r="H344" s="101" t="s">
        <v>211</v>
      </c>
      <c r="I344" s="98" t="s">
        <v>468</v>
      </c>
      <c r="J344" s="102">
        <f t="shared" si="13"/>
        <v>1.1111111111111112</v>
      </c>
      <c r="K344" s="102">
        <v>9000</v>
      </c>
      <c r="L344" s="102"/>
    </row>
    <row r="345" spans="1:12" x14ac:dyDescent="0.25">
      <c r="A345" s="108">
        <v>43278</v>
      </c>
      <c r="B345" s="100" t="s">
        <v>513</v>
      </c>
      <c r="C345" s="102" t="s">
        <v>469</v>
      </c>
      <c r="D345" s="102" t="s">
        <v>471</v>
      </c>
      <c r="E345" s="99">
        <v>47000</v>
      </c>
      <c r="F345" s="110" t="s">
        <v>227</v>
      </c>
      <c r="G345" s="100" t="s">
        <v>467</v>
      </c>
      <c r="H345" s="101" t="s">
        <v>205</v>
      </c>
      <c r="I345" s="98" t="s">
        <v>468</v>
      </c>
      <c r="J345" s="102">
        <f t="shared" si="13"/>
        <v>5.2222222222222223</v>
      </c>
      <c r="K345" s="102">
        <v>9000</v>
      </c>
      <c r="L345" s="102"/>
    </row>
    <row r="346" spans="1:12" x14ac:dyDescent="0.25">
      <c r="A346" s="108">
        <v>43278</v>
      </c>
      <c r="B346" s="100" t="s">
        <v>405</v>
      </c>
      <c r="C346" s="102" t="s">
        <v>469</v>
      </c>
      <c r="D346" s="102" t="s">
        <v>471</v>
      </c>
      <c r="E346" s="99">
        <v>20000</v>
      </c>
      <c r="F346" s="102" t="s">
        <v>239</v>
      </c>
      <c r="G346" s="100" t="s">
        <v>467</v>
      </c>
      <c r="H346" s="101" t="s">
        <v>206</v>
      </c>
      <c r="I346" s="98" t="s">
        <v>468</v>
      </c>
      <c r="J346" s="102">
        <f t="shared" si="13"/>
        <v>2.2222222222222223</v>
      </c>
      <c r="K346" s="102">
        <v>9000</v>
      </c>
      <c r="L346" s="102"/>
    </row>
    <row r="347" spans="1:12" x14ac:dyDescent="0.25">
      <c r="A347" s="108">
        <v>43278</v>
      </c>
      <c r="B347" s="100" t="s">
        <v>437</v>
      </c>
      <c r="C347" s="101" t="s">
        <v>476</v>
      </c>
      <c r="D347" s="101" t="s">
        <v>466</v>
      </c>
      <c r="E347" s="99">
        <v>500000</v>
      </c>
      <c r="F347" s="101" t="s">
        <v>229</v>
      </c>
      <c r="G347" s="100" t="s">
        <v>467</v>
      </c>
      <c r="H347" s="101" t="s">
        <v>207</v>
      </c>
      <c r="I347" s="98" t="s">
        <v>468</v>
      </c>
      <c r="J347" s="102">
        <f t="shared" si="13"/>
        <v>55.555555555555557</v>
      </c>
      <c r="K347" s="102">
        <v>9000</v>
      </c>
      <c r="L347" s="102"/>
    </row>
    <row r="348" spans="1:12" x14ac:dyDescent="0.25">
      <c r="A348" s="108">
        <v>43278</v>
      </c>
      <c r="B348" s="100" t="s">
        <v>406</v>
      </c>
      <c r="C348" s="101" t="s">
        <v>475</v>
      </c>
      <c r="D348" s="101" t="s">
        <v>466</v>
      </c>
      <c r="E348" s="99">
        <v>210000</v>
      </c>
      <c r="F348" s="101" t="s">
        <v>229</v>
      </c>
      <c r="G348" s="100" t="s">
        <v>467</v>
      </c>
      <c r="H348" s="101" t="s">
        <v>208</v>
      </c>
      <c r="I348" s="98" t="s">
        <v>468</v>
      </c>
      <c r="J348" s="102">
        <f t="shared" si="13"/>
        <v>23.333333333333332</v>
      </c>
      <c r="K348" s="102">
        <v>9000</v>
      </c>
      <c r="L348" s="102"/>
    </row>
    <row r="349" spans="1:12" x14ac:dyDescent="0.25">
      <c r="A349" s="108">
        <v>43278</v>
      </c>
      <c r="B349" s="100" t="s">
        <v>407</v>
      </c>
      <c r="C349" s="101" t="s">
        <v>469</v>
      </c>
      <c r="D349" s="101" t="s">
        <v>466</v>
      </c>
      <c r="E349" s="99">
        <v>126000</v>
      </c>
      <c r="F349" s="101" t="s">
        <v>229</v>
      </c>
      <c r="G349" s="100" t="s">
        <v>467</v>
      </c>
      <c r="H349" s="101" t="s">
        <v>209</v>
      </c>
      <c r="I349" s="98" t="s">
        <v>468</v>
      </c>
      <c r="J349" s="102">
        <f t="shared" si="13"/>
        <v>14</v>
      </c>
      <c r="K349" s="102">
        <v>9000</v>
      </c>
      <c r="L349" s="102"/>
    </row>
    <row r="350" spans="1:12" x14ac:dyDescent="0.25">
      <c r="A350" s="108">
        <v>43278</v>
      </c>
      <c r="B350" s="100" t="s">
        <v>408</v>
      </c>
      <c r="C350" s="101" t="s">
        <v>469</v>
      </c>
      <c r="D350" s="101" t="s">
        <v>466</v>
      </c>
      <c r="E350" s="99">
        <v>30000</v>
      </c>
      <c r="F350" s="101" t="s">
        <v>229</v>
      </c>
      <c r="G350" s="100" t="s">
        <v>467</v>
      </c>
      <c r="H350" s="101" t="s">
        <v>210</v>
      </c>
      <c r="I350" s="98" t="s">
        <v>468</v>
      </c>
      <c r="J350" s="102">
        <f t="shared" si="13"/>
        <v>3.3333333333333335</v>
      </c>
      <c r="K350" s="102">
        <v>9000</v>
      </c>
      <c r="L350" s="102"/>
    </row>
    <row r="351" spans="1:12" x14ac:dyDescent="0.25">
      <c r="A351" s="108">
        <v>43278</v>
      </c>
      <c r="B351" s="100" t="s">
        <v>438</v>
      </c>
      <c r="C351" s="102" t="s">
        <v>476</v>
      </c>
      <c r="D351" s="102" t="s">
        <v>473</v>
      </c>
      <c r="E351" s="99">
        <v>600000</v>
      </c>
      <c r="F351" s="101" t="s">
        <v>229</v>
      </c>
      <c r="G351" s="100" t="s">
        <v>467</v>
      </c>
      <c r="H351" s="101" t="s">
        <v>213</v>
      </c>
      <c r="I351" s="98" t="s">
        <v>468</v>
      </c>
      <c r="J351" s="102">
        <f t="shared" si="13"/>
        <v>66.666666666666671</v>
      </c>
      <c r="K351" s="102">
        <v>9000</v>
      </c>
      <c r="L351" s="102"/>
    </row>
    <row r="352" spans="1:12" x14ac:dyDescent="0.25">
      <c r="A352" s="108">
        <v>43278</v>
      </c>
      <c r="B352" s="100" t="s">
        <v>439</v>
      </c>
      <c r="C352" s="102" t="s">
        <v>476</v>
      </c>
      <c r="D352" s="102" t="s">
        <v>471</v>
      </c>
      <c r="E352" s="99">
        <v>600000</v>
      </c>
      <c r="F352" s="101" t="s">
        <v>229</v>
      </c>
      <c r="G352" s="100" t="s">
        <v>467</v>
      </c>
      <c r="H352" s="101" t="s">
        <v>214</v>
      </c>
      <c r="I352" s="98" t="s">
        <v>468</v>
      </c>
      <c r="J352" s="102">
        <f t="shared" si="13"/>
        <v>66.666666666666671</v>
      </c>
      <c r="K352" s="102">
        <v>9000</v>
      </c>
      <c r="L352" s="102"/>
    </row>
    <row r="353" spans="1:12" x14ac:dyDescent="0.25">
      <c r="A353" s="108">
        <v>43278</v>
      </c>
      <c r="B353" s="100" t="s">
        <v>440</v>
      </c>
      <c r="C353" s="102" t="s">
        <v>476</v>
      </c>
      <c r="D353" s="102" t="s">
        <v>471</v>
      </c>
      <c r="E353" s="99">
        <v>600000</v>
      </c>
      <c r="F353" s="101" t="s">
        <v>229</v>
      </c>
      <c r="G353" s="100" t="s">
        <v>467</v>
      </c>
      <c r="H353" s="101" t="s">
        <v>215</v>
      </c>
      <c r="I353" s="98" t="s">
        <v>468</v>
      </c>
      <c r="J353" s="102">
        <f t="shared" si="13"/>
        <v>66.666666666666671</v>
      </c>
      <c r="K353" s="102">
        <v>9000</v>
      </c>
      <c r="L353" s="102"/>
    </row>
    <row r="354" spans="1:12" x14ac:dyDescent="0.25">
      <c r="A354" s="108">
        <v>43278</v>
      </c>
      <c r="B354" s="100" t="s">
        <v>441</v>
      </c>
      <c r="C354" s="102" t="s">
        <v>476</v>
      </c>
      <c r="D354" s="102" t="s">
        <v>471</v>
      </c>
      <c r="E354" s="99">
        <v>600000</v>
      </c>
      <c r="F354" s="101" t="s">
        <v>229</v>
      </c>
      <c r="G354" s="100" t="s">
        <v>467</v>
      </c>
      <c r="H354" s="101" t="s">
        <v>216</v>
      </c>
      <c r="I354" s="98" t="s">
        <v>468</v>
      </c>
      <c r="J354" s="102">
        <f t="shared" si="13"/>
        <v>66.666666666666671</v>
      </c>
      <c r="K354" s="102">
        <v>9000</v>
      </c>
      <c r="L354" s="102"/>
    </row>
    <row r="355" spans="1:12" x14ac:dyDescent="0.25">
      <c r="A355" s="108">
        <v>43278</v>
      </c>
      <c r="B355" s="100" t="s">
        <v>357</v>
      </c>
      <c r="C355" s="102" t="s">
        <v>469</v>
      </c>
      <c r="D355" s="102" t="s">
        <v>470</v>
      </c>
      <c r="E355" s="99">
        <v>160000</v>
      </c>
      <c r="F355" s="110" t="s">
        <v>241</v>
      </c>
      <c r="G355" s="100" t="s">
        <v>467</v>
      </c>
      <c r="H355" s="101" t="s">
        <v>212</v>
      </c>
      <c r="I355" s="98" t="s">
        <v>468</v>
      </c>
      <c r="J355" s="102">
        <f t="shared" si="13"/>
        <v>17.777777777777779</v>
      </c>
      <c r="K355" s="102">
        <v>9000</v>
      </c>
      <c r="L355" s="102"/>
    </row>
    <row r="356" spans="1:12" x14ac:dyDescent="0.25">
      <c r="A356" s="104">
        <v>43278</v>
      </c>
      <c r="B356" s="102" t="s">
        <v>533</v>
      </c>
      <c r="C356" s="102" t="s">
        <v>469</v>
      </c>
      <c r="D356" s="101" t="s">
        <v>486</v>
      </c>
      <c r="E356" s="117">
        <v>10000</v>
      </c>
      <c r="F356" s="102" t="s">
        <v>290</v>
      </c>
      <c r="G356" s="100" t="s">
        <v>467</v>
      </c>
      <c r="H356" s="101" t="s">
        <v>141</v>
      </c>
      <c r="I356" s="98" t="s">
        <v>468</v>
      </c>
      <c r="J356" s="102">
        <f t="shared" si="13"/>
        <v>1.1111111111111112</v>
      </c>
      <c r="K356" s="102">
        <v>9000</v>
      </c>
      <c r="L356" s="102"/>
    </row>
    <row r="357" spans="1:12" x14ac:dyDescent="0.25">
      <c r="A357" s="104">
        <v>43279</v>
      </c>
      <c r="B357" s="102" t="s">
        <v>484</v>
      </c>
      <c r="C357" s="110" t="s">
        <v>469</v>
      </c>
      <c r="D357" s="102" t="s">
        <v>471</v>
      </c>
      <c r="E357" s="71">
        <v>15000</v>
      </c>
      <c r="F357" s="105" t="s">
        <v>233</v>
      </c>
      <c r="G357" s="100" t="s">
        <v>467</v>
      </c>
      <c r="H357" s="101" t="s">
        <v>187</v>
      </c>
      <c r="I357" s="98" t="s">
        <v>468</v>
      </c>
      <c r="J357" s="102">
        <f t="shared" si="13"/>
        <v>1.6666666666666667</v>
      </c>
      <c r="K357" s="102">
        <v>9000</v>
      </c>
      <c r="L357" s="102"/>
    </row>
    <row r="358" spans="1:12" x14ac:dyDescent="0.25">
      <c r="A358" s="108">
        <v>43279</v>
      </c>
      <c r="B358" s="100" t="s">
        <v>411</v>
      </c>
      <c r="C358" s="102" t="s">
        <v>469</v>
      </c>
      <c r="D358" s="102" t="s">
        <v>471</v>
      </c>
      <c r="E358" s="99">
        <v>13000</v>
      </c>
      <c r="F358" s="110" t="s">
        <v>227</v>
      </c>
      <c r="G358" s="100" t="s">
        <v>467</v>
      </c>
      <c r="H358" s="101" t="s">
        <v>219</v>
      </c>
      <c r="I358" s="98" t="s">
        <v>468</v>
      </c>
      <c r="J358" s="102">
        <f t="shared" si="13"/>
        <v>1.4444444444444444</v>
      </c>
      <c r="K358" s="102">
        <v>9000</v>
      </c>
      <c r="L358" s="102"/>
    </row>
    <row r="359" spans="1:12" x14ac:dyDescent="0.25">
      <c r="A359" s="108">
        <v>43279</v>
      </c>
      <c r="B359" s="100" t="s">
        <v>367</v>
      </c>
      <c r="C359" s="102" t="s">
        <v>483</v>
      </c>
      <c r="D359" s="102" t="s">
        <v>471</v>
      </c>
      <c r="E359" s="99">
        <v>10000</v>
      </c>
      <c r="F359" s="110" t="s">
        <v>227</v>
      </c>
      <c r="G359" s="100" t="s">
        <v>467</v>
      </c>
      <c r="H359" s="101" t="s">
        <v>220</v>
      </c>
      <c r="I359" s="98" t="s">
        <v>468</v>
      </c>
      <c r="J359" s="102">
        <f t="shared" si="13"/>
        <v>1.1111111111111112</v>
      </c>
      <c r="K359" s="102">
        <v>9000</v>
      </c>
      <c r="L359" s="102"/>
    </row>
    <row r="360" spans="1:12" x14ac:dyDescent="0.25">
      <c r="A360" s="108">
        <v>43279</v>
      </c>
      <c r="B360" s="100" t="s">
        <v>409</v>
      </c>
      <c r="C360" s="102" t="s">
        <v>469</v>
      </c>
      <c r="D360" s="102" t="s">
        <v>471</v>
      </c>
      <c r="E360" s="99">
        <v>24000</v>
      </c>
      <c r="F360" s="102" t="s">
        <v>239</v>
      </c>
      <c r="G360" s="100" t="s">
        <v>467</v>
      </c>
      <c r="H360" s="101" t="s">
        <v>217</v>
      </c>
      <c r="I360" s="98" t="s">
        <v>468</v>
      </c>
      <c r="J360" s="102">
        <f t="shared" si="13"/>
        <v>2.6666666666666665</v>
      </c>
      <c r="K360" s="102">
        <v>9000</v>
      </c>
      <c r="L360" s="102"/>
    </row>
    <row r="361" spans="1:12" x14ac:dyDescent="0.25">
      <c r="A361" s="108">
        <v>43279</v>
      </c>
      <c r="B361" s="101" t="s">
        <v>514</v>
      </c>
      <c r="C361" s="102" t="s">
        <v>478</v>
      </c>
      <c r="D361" s="102" t="s">
        <v>471</v>
      </c>
      <c r="E361" s="99">
        <v>30000</v>
      </c>
      <c r="F361" s="102" t="s">
        <v>239</v>
      </c>
      <c r="G361" s="100" t="s">
        <v>467</v>
      </c>
      <c r="H361" s="101" t="s">
        <v>218</v>
      </c>
      <c r="I361" s="98" t="s">
        <v>468</v>
      </c>
      <c r="J361" s="102">
        <f t="shared" si="13"/>
        <v>3.3333333333333335</v>
      </c>
      <c r="K361" s="102">
        <v>9000</v>
      </c>
      <c r="L361" s="102"/>
    </row>
    <row r="362" spans="1:12" x14ac:dyDescent="0.25">
      <c r="A362" s="178">
        <v>43279</v>
      </c>
      <c r="B362" s="102" t="s">
        <v>533</v>
      </c>
      <c r="C362" s="102" t="s">
        <v>469</v>
      </c>
      <c r="D362" s="101" t="s">
        <v>486</v>
      </c>
      <c r="E362" s="117">
        <v>10000</v>
      </c>
      <c r="F362" s="102" t="s">
        <v>290</v>
      </c>
      <c r="G362" s="100" t="s">
        <v>467</v>
      </c>
      <c r="H362" s="101" t="s">
        <v>188</v>
      </c>
      <c r="I362" s="98" t="s">
        <v>468</v>
      </c>
      <c r="J362" s="102">
        <f t="shared" si="13"/>
        <v>1.1111111111111112</v>
      </c>
      <c r="K362" s="102">
        <v>9000</v>
      </c>
      <c r="L362" s="102"/>
    </row>
    <row r="363" spans="1:12" x14ac:dyDescent="0.25">
      <c r="A363" s="178">
        <v>43279</v>
      </c>
      <c r="B363" s="102" t="s">
        <v>562</v>
      </c>
      <c r="C363" s="102" t="s">
        <v>485</v>
      </c>
      <c r="D363" s="101" t="s">
        <v>486</v>
      </c>
      <c r="E363" s="117">
        <v>210000</v>
      </c>
      <c r="F363" s="102" t="s">
        <v>290</v>
      </c>
      <c r="G363" s="100" t="s">
        <v>467</v>
      </c>
      <c r="H363" s="101" t="s">
        <v>204</v>
      </c>
      <c r="I363" s="98" t="s">
        <v>468</v>
      </c>
      <c r="J363" s="102">
        <f t="shared" si="13"/>
        <v>23.333333333333332</v>
      </c>
      <c r="K363" s="102">
        <v>9000</v>
      </c>
      <c r="L363" s="102"/>
    </row>
    <row r="364" spans="1:12" x14ac:dyDescent="0.25">
      <c r="A364" s="104">
        <v>43279</v>
      </c>
      <c r="B364" s="102" t="s">
        <v>772</v>
      </c>
      <c r="C364" s="102" t="s">
        <v>469</v>
      </c>
      <c r="D364" s="101" t="s">
        <v>486</v>
      </c>
      <c r="E364" s="117">
        <v>40000</v>
      </c>
      <c r="F364" s="102" t="s">
        <v>290</v>
      </c>
      <c r="G364" s="100" t="s">
        <v>467</v>
      </c>
      <c r="H364" s="101" t="s">
        <v>193</v>
      </c>
      <c r="I364" s="98" t="s">
        <v>468</v>
      </c>
      <c r="J364" s="102">
        <f t="shared" si="13"/>
        <v>4.4444444444444446</v>
      </c>
      <c r="K364" s="102">
        <v>9000</v>
      </c>
      <c r="L364" s="102"/>
    </row>
    <row r="365" spans="1:12" x14ac:dyDescent="0.25">
      <c r="A365" s="104">
        <v>43279</v>
      </c>
      <c r="B365" s="102" t="s">
        <v>565</v>
      </c>
      <c r="C365" s="102" t="s">
        <v>469</v>
      </c>
      <c r="D365" s="101" t="s">
        <v>486</v>
      </c>
      <c r="E365" s="117">
        <v>60000</v>
      </c>
      <c r="F365" s="102" t="s">
        <v>290</v>
      </c>
      <c r="G365" s="100" t="s">
        <v>467</v>
      </c>
      <c r="H365" s="101" t="s">
        <v>221</v>
      </c>
      <c r="I365" s="98" t="s">
        <v>468</v>
      </c>
      <c r="J365" s="102">
        <f t="shared" si="13"/>
        <v>6.666666666666667</v>
      </c>
      <c r="K365" s="102">
        <v>9000</v>
      </c>
      <c r="L365" s="102"/>
    </row>
    <row r="366" spans="1:12" x14ac:dyDescent="0.25">
      <c r="A366" s="104">
        <v>43280</v>
      </c>
      <c r="B366" s="102" t="s">
        <v>484</v>
      </c>
      <c r="C366" s="110" t="s">
        <v>469</v>
      </c>
      <c r="D366" s="102" t="s">
        <v>471</v>
      </c>
      <c r="E366" s="71">
        <v>15000</v>
      </c>
      <c r="F366" s="105" t="s">
        <v>233</v>
      </c>
      <c r="G366" s="100" t="s">
        <v>467</v>
      </c>
      <c r="H366" s="101" t="s">
        <v>506</v>
      </c>
      <c r="I366" s="98" t="s">
        <v>468</v>
      </c>
      <c r="J366" s="102">
        <f t="shared" si="13"/>
        <v>1.6666666666666667</v>
      </c>
      <c r="K366" s="102">
        <v>9000</v>
      </c>
      <c r="L366" s="102"/>
    </row>
    <row r="367" spans="1:12" x14ac:dyDescent="0.25">
      <c r="A367" s="104">
        <v>43280</v>
      </c>
      <c r="B367" s="100" t="s">
        <v>274</v>
      </c>
      <c r="C367" s="110" t="s">
        <v>469</v>
      </c>
      <c r="D367" s="102" t="s">
        <v>471</v>
      </c>
      <c r="E367" s="71">
        <v>5000</v>
      </c>
      <c r="F367" s="110" t="s">
        <v>233</v>
      </c>
      <c r="G367" s="100" t="s">
        <v>467</v>
      </c>
      <c r="H367" s="101" t="s">
        <v>223</v>
      </c>
      <c r="I367" s="98" t="s">
        <v>468</v>
      </c>
      <c r="J367" s="102">
        <f t="shared" si="13"/>
        <v>0.55555555555555558</v>
      </c>
      <c r="K367" s="102">
        <v>9000</v>
      </c>
      <c r="L367" s="102"/>
    </row>
    <row r="368" spans="1:12" x14ac:dyDescent="0.25">
      <c r="A368" s="104">
        <v>43280</v>
      </c>
      <c r="B368" s="100" t="s">
        <v>831</v>
      </c>
      <c r="C368" s="102" t="s">
        <v>830</v>
      </c>
      <c r="D368" s="102" t="s">
        <v>466</v>
      </c>
      <c r="E368" s="71">
        <v>160000</v>
      </c>
      <c r="F368" s="110" t="s">
        <v>233</v>
      </c>
      <c r="G368" s="100" t="s">
        <v>467</v>
      </c>
      <c r="H368" s="101" t="s">
        <v>224</v>
      </c>
      <c r="I368" s="98" t="s">
        <v>468</v>
      </c>
      <c r="J368" s="102">
        <f t="shared" si="13"/>
        <v>17.777777777777779</v>
      </c>
      <c r="K368" s="102">
        <v>9000</v>
      </c>
      <c r="L368" s="102"/>
    </row>
    <row r="369" spans="1:12" x14ac:dyDescent="0.25">
      <c r="A369" s="108">
        <v>43280</v>
      </c>
      <c r="B369" s="100" t="s">
        <v>412</v>
      </c>
      <c r="C369" s="102" t="s">
        <v>469</v>
      </c>
      <c r="D369" s="102" t="s">
        <v>466</v>
      </c>
      <c r="E369" s="99">
        <v>70000</v>
      </c>
      <c r="F369" s="101" t="s">
        <v>229</v>
      </c>
      <c r="G369" s="100" t="s">
        <v>467</v>
      </c>
      <c r="H369" s="101" t="s">
        <v>221</v>
      </c>
      <c r="I369" s="98" t="s">
        <v>468</v>
      </c>
      <c r="J369" s="102">
        <f t="shared" si="13"/>
        <v>7.7777777777777777</v>
      </c>
      <c r="K369" s="102">
        <v>9000</v>
      </c>
      <c r="L369" s="102"/>
    </row>
    <row r="370" spans="1:12" x14ac:dyDescent="0.25">
      <c r="A370" s="108">
        <v>43280</v>
      </c>
      <c r="B370" s="100" t="s">
        <v>414</v>
      </c>
      <c r="C370" s="102" t="s">
        <v>476</v>
      </c>
      <c r="D370" s="102" t="s">
        <v>482</v>
      </c>
      <c r="E370" s="99">
        <v>70000</v>
      </c>
      <c r="F370" s="101" t="s">
        <v>229</v>
      </c>
      <c r="G370" s="100" t="s">
        <v>467</v>
      </c>
      <c r="H370" s="101" t="s">
        <v>225</v>
      </c>
      <c r="I370" s="98" t="s">
        <v>468</v>
      </c>
      <c r="J370" s="102">
        <f t="shared" si="13"/>
        <v>7.7777777777777777</v>
      </c>
      <c r="K370" s="102">
        <v>9000</v>
      </c>
      <c r="L370" s="102"/>
    </row>
    <row r="371" spans="1:12" x14ac:dyDescent="0.25">
      <c r="A371" s="108">
        <v>43280</v>
      </c>
      <c r="B371" s="100" t="s">
        <v>413</v>
      </c>
      <c r="C371" s="102" t="s">
        <v>469</v>
      </c>
      <c r="D371" s="102" t="s">
        <v>470</v>
      </c>
      <c r="E371" s="99">
        <v>70000</v>
      </c>
      <c r="F371" s="110" t="s">
        <v>241</v>
      </c>
      <c r="G371" s="100" t="s">
        <v>467</v>
      </c>
      <c r="H371" s="101" t="s">
        <v>222</v>
      </c>
      <c r="I371" s="98" t="s">
        <v>468</v>
      </c>
      <c r="J371" s="102">
        <f t="shared" si="13"/>
        <v>7.7777777777777777</v>
      </c>
      <c r="K371" s="102">
        <v>9000</v>
      </c>
      <c r="L371" s="102"/>
    </row>
    <row r="372" spans="1:12" x14ac:dyDescent="0.25">
      <c r="A372" s="108">
        <v>43281</v>
      </c>
      <c r="B372" s="100" t="s">
        <v>442</v>
      </c>
      <c r="C372" s="102" t="s">
        <v>469</v>
      </c>
      <c r="D372" s="102" t="s">
        <v>466</v>
      </c>
      <c r="E372" s="99">
        <v>30000</v>
      </c>
      <c r="F372" s="101" t="s">
        <v>229</v>
      </c>
      <c r="G372" s="100" t="s">
        <v>467</v>
      </c>
      <c r="H372" s="101" t="s">
        <v>451</v>
      </c>
      <c r="I372" s="98" t="s">
        <v>468</v>
      </c>
      <c r="J372" s="102">
        <f t="shared" si="13"/>
        <v>3.3333333333333335</v>
      </c>
      <c r="K372" s="102">
        <v>9000</v>
      </c>
      <c r="L372" s="102"/>
    </row>
    <row r="373" spans="1:12" x14ac:dyDescent="0.25">
      <c r="A373" s="108">
        <v>43281</v>
      </c>
      <c r="B373" s="100" t="s">
        <v>445</v>
      </c>
      <c r="C373" s="110" t="s">
        <v>480</v>
      </c>
      <c r="D373" s="110" t="s">
        <v>466</v>
      </c>
      <c r="E373" s="99">
        <v>130000</v>
      </c>
      <c r="F373" s="101" t="s">
        <v>229</v>
      </c>
      <c r="G373" s="100" t="s">
        <v>467</v>
      </c>
      <c r="H373" s="101" t="s">
        <v>508</v>
      </c>
      <c r="I373" s="98" t="s">
        <v>468</v>
      </c>
      <c r="J373" s="102">
        <f t="shared" si="13"/>
        <v>14.444444444444445</v>
      </c>
      <c r="K373" s="102">
        <v>9000</v>
      </c>
      <c r="L373" s="102"/>
    </row>
    <row r="374" spans="1:12" x14ac:dyDescent="0.25">
      <c r="A374" s="108">
        <v>43281</v>
      </c>
      <c r="B374" s="100" t="s">
        <v>284</v>
      </c>
      <c r="C374" s="101" t="s">
        <v>725</v>
      </c>
      <c r="D374" s="103" t="s">
        <v>466</v>
      </c>
      <c r="E374" s="71">
        <v>4576</v>
      </c>
      <c r="F374" s="98" t="s">
        <v>716</v>
      </c>
      <c r="G374" s="100" t="s">
        <v>467</v>
      </c>
      <c r="H374" s="101" t="s">
        <v>737</v>
      </c>
      <c r="I374" s="98" t="s">
        <v>468</v>
      </c>
      <c r="J374" s="102">
        <f t="shared" si="13"/>
        <v>0.50844444444444448</v>
      </c>
      <c r="K374" s="102">
        <v>9000</v>
      </c>
      <c r="L374" s="102"/>
    </row>
    <row r="375" spans="1:12" x14ac:dyDescent="0.25">
      <c r="A375" s="108">
        <v>43281</v>
      </c>
      <c r="B375" s="100" t="s">
        <v>712</v>
      </c>
      <c r="C375" s="101" t="s">
        <v>725</v>
      </c>
      <c r="D375" s="103" t="s">
        <v>466</v>
      </c>
      <c r="E375" s="71">
        <v>25424</v>
      </c>
      <c r="F375" s="98" t="s">
        <v>716</v>
      </c>
      <c r="G375" s="100" t="s">
        <v>467</v>
      </c>
      <c r="H375" s="101" t="s">
        <v>737</v>
      </c>
      <c r="I375" s="98" t="s">
        <v>468</v>
      </c>
      <c r="J375" s="102">
        <f t="shared" si="13"/>
        <v>2.8248888888888888</v>
      </c>
      <c r="K375" s="102">
        <v>9000</v>
      </c>
      <c r="L375" s="102"/>
    </row>
    <row r="376" spans="1:12" x14ac:dyDescent="0.25">
      <c r="A376" s="108">
        <v>43281</v>
      </c>
      <c r="B376" s="100" t="s">
        <v>284</v>
      </c>
      <c r="C376" s="101" t="s">
        <v>725</v>
      </c>
      <c r="D376" s="103" t="s">
        <v>466</v>
      </c>
      <c r="E376" s="71">
        <v>27450</v>
      </c>
      <c r="F376" s="103" t="s">
        <v>726</v>
      </c>
      <c r="G376" s="100" t="s">
        <v>467</v>
      </c>
      <c r="H376" s="101" t="s">
        <v>737</v>
      </c>
      <c r="I376" s="98" t="s">
        <v>468</v>
      </c>
      <c r="J376" s="102">
        <f t="shared" si="13"/>
        <v>3.05</v>
      </c>
      <c r="K376" s="102">
        <v>9000</v>
      </c>
      <c r="L376" s="102"/>
    </row>
    <row r="377" spans="1:12" x14ac:dyDescent="0.25">
      <c r="A377" s="108">
        <v>43281</v>
      </c>
      <c r="B377" s="100" t="s">
        <v>715</v>
      </c>
      <c r="C377" s="101" t="s">
        <v>725</v>
      </c>
      <c r="D377" s="103" t="s">
        <v>466</v>
      </c>
      <c r="E377" s="71">
        <v>152550</v>
      </c>
      <c r="F377" s="103" t="s">
        <v>726</v>
      </c>
      <c r="G377" s="100" t="s">
        <v>467</v>
      </c>
      <c r="H377" s="101" t="s">
        <v>737</v>
      </c>
      <c r="I377" s="98" t="s">
        <v>468</v>
      </c>
      <c r="J377" s="102">
        <f t="shared" si="13"/>
        <v>16.95</v>
      </c>
      <c r="K377" s="102">
        <v>9000</v>
      </c>
      <c r="L377" s="102"/>
    </row>
    <row r="378" spans="1:12" x14ac:dyDescent="0.25">
      <c r="A378" s="108"/>
      <c r="B378" s="100"/>
      <c r="C378" s="102"/>
      <c r="D378" s="102"/>
      <c r="E378" s="99"/>
      <c r="F378" s="102"/>
      <c r="G378" s="100"/>
      <c r="H378" s="101"/>
      <c r="I378" s="98"/>
      <c r="J378" s="102"/>
      <c r="K378" s="102"/>
    </row>
    <row r="379" spans="1:12" x14ac:dyDescent="0.25">
      <c r="A379" s="108"/>
      <c r="B379" s="100"/>
      <c r="C379" s="98"/>
      <c r="D379" s="98"/>
      <c r="E379" s="99"/>
      <c r="F379" s="102"/>
      <c r="G379" s="100"/>
      <c r="H379" s="101"/>
      <c r="I379" s="98"/>
      <c r="J379" s="102"/>
      <c r="K379" s="102"/>
    </row>
    <row r="380" spans="1:12" x14ac:dyDescent="0.25">
      <c r="A380" s="108"/>
      <c r="B380" s="100"/>
      <c r="C380" s="101"/>
      <c r="D380" s="101"/>
      <c r="E380" s="99"/>
      <c r="F380" s="102"/>
      <c r="G380" s="100"/>
      <c r="H380" s="101"/>
      <c r="I380" s="98"/>
      <c r="J380" s="102"/>
      <c r="K380" s="102"/>
    </row>
    <row r="381" spans="1:12" x14ac:dyDescent="0.25">
      <c r="A381" s="108"/>
      <c r="B381" s="100"/>
      <c r="C381" s="101"/>
      <c r="D381" s="101"/>
      <c r="E381" s="99"/>
      <c r="F381" s="102"/>
      <c r="G381" s="100"/>
      <c r="H381" s="101"/>
      <c r="I381" s="98"/>
      <c r="J381" s="102"/>
      <c r="K381" s="102"/>
    </row>
    <row r="382" spans="1:12" x14ac:dyDescent="0.25">
      <c r="A382" s="108"/>
      <c r="B382" s="100"/>
      <c r="C382" s="101"/>
      <c r="D382" s="101"/>
      <c r="E382" s="99"/>
      <c r="F382" s="102"/>
      <c r="G382" s="100"/>
      <c r="H382" s="101"/>
      <c r="I382" s="98"/>
      <c r="J382" s="102"/>
      <c r="K382" s="102"/>
    </row>
    <row r="383" spans="1:12" x14ac:dyDescent="0.25">
      <c r="A383" s="108"/>
      <c r="B383" s="100"/>
      <c r="C383" s="101"/>
      <c r="D383" s="101"/>
      <c r="E383" s="99"/>
      <c r="F383" s="102"/>
      <c r="G383" s="100"/>
      <c r="H383" s="101"/>
      <c r="I383" s="98"/>
      <c r="J383" s="102"/>
      <c r="K383" s="102"/>
    </row>
    <row r="384" spans="1:12" x14ac:dyDescent="0.25">
      <c r="A384" s="108"/>
      <c r="B384" s="100"/>
      <c r="C384" s="102"/>
      <c r="D384" s="102"/>
      <c r="E384" s="99"/>
      <c r="F384" s="110"/>
      <c r="G384" s="100"/>
      <c r="H384" s="101"/>
      <c r="I384" s="98"/>
      <c r="J384" s="102"/>
      <c r="K384" s="102"/>
    </row>
    <row r="385" spans="1:11" x14ac:dyDescent="0.25">
      <c r="A385" s="108"/>
      <c r="B385" s="100"/>
      <c r="C385" s="110"/>
      <c r="D385" s="110"/>
      <c r="E385" s="99"/>
      <c r="F385" s="110"/>
      <c r="G385" s="100"/>
      <c r="H385" s="101"/>
      <c r="I385" s="98"/>
      <c r="J385" s="102"/>
      <c r="K385" s="102"/>
    </row>
    <row r="386" spans="1:11" x14ac:dyDescent="0.25">
      <c r="A386" s="104"/>
      <c r="B386" s="102"/>
      <c r="C386" s="102"/>
      <c r="D386" s="102"/>
      <c r="E386" s="71"/>
      <c r="F386" s="101"/>
      <c r="G386" s="100"/>
      <c r="H386" s="101"/>
      <c r="I386" s="98"/>
      <c r="J386" s="102"/>
      <c r="K386" s="102"/>
    </row>
    <row r="387" spans="1:11" x14ac:dyDescent="0.25">
      <c r="A387" s="104"/>
      <c r="B387" s="102"/>
      <c r="C387" s="102"/>
      <c r="D387" s="102"/>
      <c r="E387" s="71"/>
      <c r="F387" s="101"/>
      <c r="G387" s="100"/>
      <c r="H387" s="101"/>
      <c r="I387" s="98"/>
      <c r="J387" s="102"/>
      <c r="K387" s="102"/>
    </row>
    <row r="388" spans="1:11" x14ac:dyDescent="0.25">
      <c r="A388" s="104"/>
      <c r="B388" s="102"/>
      <c r="C388" s="102"/>
      <c r="D388" s="102"/>
      <c r="E388" s="71"/>
      <c r="F388" s="101"/>
      <c r="G388" s="100"/>
      <c r="H388" s="101"/>
      <c r="I388" s="98"/>
      <c r="J388" s="102"/>
      <c r="K388" s="102"/>
    </row>
    <row r="389" spans="1:11" x14ac:dyDescent="0.25">
      <c r="A389" s="104"/>
      <c r="B389" s="102"/>
      <c r="C389" s="102"/>
      <c r="D389" s="102"/>
      <c r="E389" s="71"/>
      <c r="F389" s="101"/>
      <c r="G389" s="100"/>
      <c r="H389" s="101"/>
      <c r="I389" s="98"/>
      <c r="J389" s="102"/>
      <c r="K389" s="102"/>
    </row>
    <row r="390" spans="1:11" x14ac:dyDescent="0.25">
      <c r="A390" s="104"/>
      <c r="B390" s="106"/>
      <c r="C390" s="102"/>
      <c r="D390" s="102"/>
      <c r="E390" s="71"/>
      <c r="F390" s="105"/>
      <c r="G390" s="100"/>
      <c r="H390" s="102"/>
      <c r="I390" s="98"/>
      <c r="J390" s="102"/>
      <c r="K390" s="102"/>
    </row>
    <row r="391" spans="1:11" x14ac:dyDescent="0.25">
      <c r="A391" s="108"/>
      <c r="B391" s="100"/>
      <c r="C391" s="102"/>
      <c r="D391" s="102"/>
      <c r="E391" s="71"/>
      <c r="F391" s="105"/>
      <c r="G391" s="100"/>
      <c r="H391" s="101"/>
      <c r="I391" s="98"/>
      <c r="J391" s="102"/>
      <c r="K391" s="102"/>
    </row>
    <row r="392" spans="1:11" x14ac:dyDescent="0.25">
      <c r="A392" s="108"/>
      <c r="B392" s="100"/>
      <c r="C392" s="102"/>
      <c r="D392" s="102"/>
      <c r="E392" s="99"/>
      <c r="F392" s="102"/>
      <c r="G392" s="100"/>
      <c r="H392" s="101"/>
      <c r="I392" s="98"/>
      <c r="J392" s="102"/>
      <c r="K392" s="102"/>
    </row>
    <row r="393" spans="1:11" x14ac:dyDescent="0.25">
      <c r="A393" s="104"/>
      <c r="B393" s="102"/>
      <c r="C393" s="102"/>
      <c r="D393" s="102"/>
      <c r="E393" s="71"/>
      <c r="F393" s="101"/>
      <c r="G393" s="100"/>
      <c r="H393" s="101"/>
      <c r="I393" s="98"/>
      <c r="J393" s="102"/>
      <c r="K393" s="102"/>
    </row>
    <row r="394" spans="1:11" x14ac:dyDescent="0.25">
      <c r="A394" s="104"/>
      <c r="B394" s="102"/>
      <c r="C394" s="102"/>
      <c r="D394" s="102"/>
      <c r="E394" s="71"/>
      <c r="F394" s="101"/>
      <c r="G394" s="100"/>
      <c r="H394" s="101"/>
      <c r="I394" s="98"/>
      <c r="J394" s="102"/>
      <c r="K394" s="102"/>
    </row>
    <row r="395" spans="1:11" x14ac:dyDescent="0.25">
      <c r="A395" s="108"/>
      <c r="B395" s="100"/>
      <c r="C395" s="102"/>
      <c r="D395" s="102"/>
      <c r="E395" s="99"/>
      <c r="F395" s="101"/>
      <c r="G395" s="100"/>
      <c r="H395" s="101"/>
      <c r="I395" s="98"/>
      <c r="J395" s="102"/>
      <c r="K395" s="102"/>
    </row>
    <row r="396" spans="1:11" x14ac:dyDescent="0.25">
      <c r="A396" s="108"/>
      <c r="B396" s="100"/>
      <c r="C396" s="102"/>
      <c r="D396" s="102"/>
      <c r="E396" s="99"/>
      <c r="F396" s="102"/>
      <c r="G396" s="100"/>
      <c r="H396" s="101"/>
      <c r="I396" s="98"/>
      <c r="J396" s="102"/>
      <c r="K396" s="102"/>
    </row>
    <row r="397" spans="1:11" x14ac:dyDescent="0.25">
      <c r="A397" s="108"/>
      <c r="B397" s="100"/>
      <c r="C397" s="102"/>
      <c r="D397" s="101"/>
      <c r="E397" s="99"/>
      <c r="F397" s="105"/>
      <c r="G397" s="100"/>
      <c r="H397" s="101"/>
      <c r="I397" s="98"/>
      <c r="J397" s="102"/>
      <c r="K397" s="102"/>
    </row>
    <row r="398" spans="1:11" x14ac:dyDescent="0.25">
      <c r="A398" s="108"/>
      <c r="B398" s="100"/>
      <c r="C398" s="101"/>
      <c r="D398" s="101"/>
      <c r="E398" s="99"/>
      <c r="F398" s="102"/>
      <c r="G398" s="100"/>
      <c r="H398" s="101"/>
      <c r="I398" s="98"/>
      <c r="J398" s="102"/>
      <c r="K398" s="102"/>
    </row>
    <row r="399" spans="1:11" x14ac:dyDescent="0.25">
      <c r="A399" s="108"/>
      <c r="B399" s="100"/>
      <c r="C399" s="101"/>
      <c r="D399" s="101"/>
      <c r="E399" s="99"/>
      <c r="F399" s="102"/>
      <c r="G399" s="100"/>
      <c r="H399" s="101"/>
      <c r="I399" s="100"/>
      <c r="J399" s="102"/>
      <c r="K399" s="102"/>
    </row>
    <row r="400" spans="1:11" x14ac:dyDescent="0.25">
      <c r="A400" s="108"/>
      <c r="B400" s="100"/>
      <c r="C400" s="110"/>
      <c r="D400" s="110"/>
      <c r="E400" s="99"/>
      <c r="F400" s="110"/>
      <c r="G400" s="100"/>
      <c r="H400" s="101"/>
      <c r="I400" s="98"/>
      <c r="J400" s="102"/>
      <c r="K400" s="102"/>
    </row>
    <row r="401" spans="1:11" x14ac:dyDescent="0.25">
      <c r="A401" s="108"/>
      <c r="B401" s="100"/>
      <c r="C401" s="110"/>
      <c r="D401" s="110"/>
      <c r="E401" s="99"/>
      <c r="F401" s="110"/>
      <c r="G401" s="100"/>
      <c r="H401" s="101"/>
      <c r="I401" s="98"/>
      <c r="J401" s="102"/>
      <c r="K401" s="102"/>
    </row>
    <row r="402" spans="1:11" x14ac:dyDescent="0.25">
      <c r="A402" s="104"/>
      <c r="B402" s="102"/>
      <c r="C402" s="102"/>
      <c r="D402" s="102"/>
      <c r="E402" s="71"/>
      <c r="F402" s="101"/>
      <c r="G402" s="100"/>
      <c r="H402" s="101"/>
      <c r="I402" s="98"/>
      <c r="J402" s="102"/>
      <c r="K402" s="102"/>
    </row>
    <row r="403" spans="1:11" x14ac:dyDescent="0.25">
      <c r="A403" s="104"/>
      <c r="B403" s="102"/>
      <c r="C403" s="102"/>
      <c r="D403" s="102"/>
      <c r="E403" s="71"/>
      <c r="F403" s="101"/>
      <c r="G403" s="100"/>
      <c r="H403" s="101"/>
      <c r="I403" s="98"/>
      <c r="J403" s="102"/>
      <c r="K403" s="102"/>
    </row>
    <row r="404" spans="1:11" x14ac:dyDescent="0.25">
      <c r="A404" s="104"/>
      <c r="B404" s="102"/>
      <c r="C404" s="102"/>
      <c r="D404" s="102"/>
      <c r="E404" s="71"/>
      <c r="F404" s="101"/>
      <c r="G404" s="100"/>
      <c r="H404" s="101"/>
      <c r="I404" s="98"/>
      <c r="J404" s="102"/>
      <c r="K404" s="102"/>
    </row>
    <row r="405" spans="1:11" x14ac:dyDescent="0.25">
      <c r="A405" s="104"/>
      <c r="B405" s="102"/>
      <c r="C405" s="102"/>
      <c r="D405" s="102"/>
      <c r="E405" s="71"/>
      <c r="F405" s="101"/>
      <c r="G405" s="100"/>
      <c r="H405" s="101"/>
      <c r="I405" s="98"/>
      <c r="J405" s="102"/>
      <c r="K405" s="102"/>
    </row>
    <row r="406" spans="1:11" x14ac:dyDescent="0.25">
      <c r="A406" s="104"/>
      <c r="B406" s="106"/>
      <c r="C406" s="102"/>
      <c r="D406" s="102"/>
      <c r="E406" s="71"/>
      <c r="F406" s="105"/>
      <c r="G406" s="100"/>
      <c r="H406" s="102"/>
      <c r="I406" s="98"/>
      <c r="J406" s="102"/>
      <c r="K406" s="102"/>
    </row>
    <row r="407" spans="1:11" x14ac:dyDescent="0.25">
      <c r="A407" s="104"/>
      <c r="B407" s="106"/>
      <c r="C407" s="102"/>
      <c r="D407" s="102"/>
      <c r="E407" s="71"/>
      <c r="F407" s="105"/>
      <c r="G407" s="100"/>
      <c r="H407" s="102"/>
      <c r="I407" s="98"/>
      <c r="J407" s="102"/>
      <c r="K407" s="102"/>
    </row>
    <row r="408" spans="1:11" x14ac:dyDescent="0.25">
      <c r="A408" s="104"/>
      <c r="B408" s="106"/>
      <c r="C408" s="102"/>
      <c r="D408" s="102"/>
      <c r="E408" s="71"/>
      <c r="F408" s="105"/>
      <c r="G408" s="100"/>
      <c r="H408" s="102"/>
      <c r="I408" s="98"/>
      <c r="J408" s="102"/>
      <c r="K408" s="102"/>
    </row>
    <row r="409" spans="1:11" x14ac:dyDescent="0.25">
      <c r="A409" s="104"/>
      <c r="B409" s="106"/>
      <c r="C409" s="102"/>
      <c r="D409" s="102"/>
      <c r="E409" s="71"/>
      <c r="F409" s="105"/>
      <c r="G409" s="100"/>
      <c r="H409" s="102"/>
      <c r="I409" s="98"/>
      <c r="J409" s="102"/>
      <c r="K409" s="102"/>
    </row>
    <row r="410" spans="1:11" x14ac:dyDescent="0.25">
      <c r="A410" s="104"/>
      <c r="B410" s="106"/>
      <c r="C410" s="102"/>
      <c r="D410" s="102"/>
      <c r="E410" s="71"/>
      <c r="F410" s="105"/>
      <c r="G410" s="100"/>
      <c r="H410" s="102"/>
      <c r="I410" s="98"/>
      <c r="J410" s="102"/>
      <c r="K410" s="102"/>
    </row>
    <row r="411" spans="1:11" x14ac:dyDescent="0.25">
      <c r="A411" s="104"/>
      <c r="B411" s="106"/>
      <c r="C411" s="102"/>
      <c r="D411" s="102"/>
      <c r="E411" s="71"/>
      <c r="F411" s="105"/>
      <c r="G411" s="100"/>
      <c r="H411" s="102"/>
      <c r="I411" s="98"/>
      <c r="J411" s="102"/>
      <c r="K411" s="102"/>
    </row>
    <row r="412" spans="1:11" x14ac:dyDescent="0.25">
      <c r="A412" s="104"/>
      <c r="B412" s="106"/>
      <c r="C412" s="102"/>
      <c r="D412" s="102"/>
      <c r="E412" s="71"/>
      <c r="F412" s="105"/>
      <c r="G412" s="100"/>
      <c r="H412" s="102"/>
      <c r="I412" s="100"/>
      <c r="J412" s="102"/>
      <c r="K412" s="102"/>
    </row>
    <row r="413" spans="1:11" x14ac:dyDescent="0.25">
      <c r="A413" s="104"/>
      <c r="B413" s="106"/>
      <c r="C413" s="102"/>
      <c r="D413" s="102"/>
      <c r="E413" s="71"/>
      <c r="F413" s="105"/>
      <c r="G413" s="100"/>
      <c r="H413" s="102"/>
      <c r="I413" s="100"/>
      <c r="J413" s="102"/>
      <c r="K413" s="102"/>
    </row>
    <row r="414" spans="1:11" x14ac:dyDescent="0.25">
      <c r="A414" s="104"/>
      <c r="B414" s="106"/>
      <c r="C414" s="102"/>
      <c r="D414" s="102"/>
      <c r="E414" s="71"/>
      <c r="F414" s="105"/>
      <c r="G414" s="100"/>
      <c r="H414" s="102"/>
      <c r="I414" s="98"/>
      <c r="J414" s="102"/>
      <c r="K414" s="102"/>
    </row>
    <row r="415" spans="1:11" x14ac:dyDescent="0.25">
      <c r="A415" s="104"/>
      <c r="B415" s="106"/>
      <c r="C415" s="102"/>
      <c r="D415" s="102"/>
      <c r="E415" s="71"/>
      <c r="F415" s="105"/>
      <c r="G415" s="100"/>
      <c r="H415" s="102"/>
      <c r="I415" s="98"/>
      <c r="J415" s="102"/>
      <c r="K415" s="102"/>
    </row>
    <row r="416" spans="1:11" x14ac:dyDescent="0.25">
      <c r="A416" s="104"/>
      <c r="B416" s="106"/>
      <c r="C416" s="102"/>
      <c r="D416" s="102"/>
      <c r="E416" s="71"/>
      <c r="F416" s="105"/>
      <c r="G416" s="100"/>
      <c r="H416" s="102"/>
      <c r="I416" s="98"/>
      <c r="J416" s="102"/>
      <c r="K416" s="102"/>
    </row>
    <row r="417" spans="1:11" x14ac:dyDescent="0.25">
      <c r="A417" s="104"/>
      <c r="B417" s="106"/>
      <c r="C417" s="102"/>
      <c r="D417" s="102"/>
      <c r="E417" s="71"/>
      <c r="F417" s="105"/>
      <c r="G417" s="100"/>
      <c r="H417" s="102"/>
      <c r="I417" s="98"/>
      <c r="J417" s="102"/>
      <c r="K417" s="102"/>
    </row>
    <row r="418" spans="1:11" x14ac:dyDescent="0.25">
      <c r="A418" s="104"/>
      <c r="B418" s="106"/>
      <c r="C418" s="102"/>
      <c r="D418" s="102"/>
      <c r="E418" s="71"/>
      <c r="F418" s="105"/>
      <c r="G418" s="100"/>
      <c r="H418" s="102"/>
      <c r="I418" s="98"/>
      <c r="J418" s="102"/>
      <c r="K418" s="102"/>
    </row>
    <row r="419" spans="1:11" x14ac:dyDescent="0.25">
      <c r="A419" s="104"/>
      <c r="B419" s="106"/>
      <c r="C419" s="102"/>
      <c r="D419" s="102"/>
      <c r="E419" s="71"/>
      <c r="F419" s="105"/>
      <c r="G419" s="100"/>
      <c r="H419" s="102"/>
      <c r="I419" s="98"/>
      <c r="J419" s="102"/>
      <c r="K419" s="102"/>
    </row>
    <row r="420" spans="1:11" x14ac:dyDescent="0.25">
      <c r="A420" s="104"/>
      <c r="B420" s="106"/>
      <c r="C420" s="102"/>
      <c r="D420" s="102"/>
      <c r="E420" s="71"/>
      <c r="F420" s="105"/>
      <c r="G420" s="100"/>
      <c r="H420" s="102"/>
      <c r="I420" s="98"/>
      <c r="J420" s="102"/>
      <c r="K420" s="102"/>
    </row>
    <row r="421" spans="1:11" x14ac:dyDescent="0.25">
      <c r="A421" s="104"/>
      <c r="B421" s="106"/>
      <c r="C421" s="102"/>
      <c r="D421" s="102"/>
      <c r="E421" s="71"/>
      <c r="F421" s="105"/>
      <c r="G421" s="100"/>
      <c r="H421" s="102"/>
      <c r="I421" s="98"/>
      <c r="J421" s="102"/>
      <c r="K421" s="102"/>
    </row>
    <row r="422" spans="1:11" x14ac:dyDescent="0.25">
      <c r="A422" s="104"/>
      <c r="B422" s="106"/>
      <c r="C422" s="102"/>
      <c r="D422" s="102"/>
      <c r="E422" s="71"/>
      <c r="F422" s="105"/>
      <c r="G422" s="100"/>
      <c r="H422" s="102"/>
      <c r="I422" s="98"/>
      <c r="J422" s="102"/>
      <c r="K422" s="102"/>
    </row>
    <row r="423" spans="1:11" x14ac:dyDescent="0.25">
      <c r="A423" s="104"/>
      <c r="B423" s="106"/>
      <c r="C423" s="102"/>
      <c r="D423" s="102"/>
      <c r="E423" s="71"/>
      <c r="F423" s="105"/>
      <c r="G423" s="100"/>
      <c r="H423" s="102"/>
      <c r="I423" s="98"/>
      <c r="J423" s="102"/>
      <c r="K423" s="102"/>
    </row>
    <row r="424" spans="1:11" x14ac:dyDescent="0.25">
      <c r="A424" s="104"/>
      <c r="B424" s="106"/>
      <c r="C424" s="102"/>
      <c r="D424" s="102"/>
      <c r="E424" s="71"/>
      <c r="F424" s="105"/>
      <c r="G424" s="100"/>
      <c r="H424" s="101"/>
      <c r="I424" s="98"/>
      <c r="J424" s="102"/>
      <c r="K424" s="102"/>
    </row>
    <row r="425" spans="1:11" x14ac:dyDescent="0.25">
      <c r="A425" s="104"/>
      <c r="B425" s="106"/>
      <c r="C425" s="102"/>
      <c r="D425" s="102"/>
      <c r="E425" s="71"/>
      <c r="F425" s="105"/>
      <c r="G425" s="100"/>
      <c r="H425" s="101"/>
      <c r="I425" s="98"/>
      <c r="J425" s="102"/>
      <c r="K425" s="102"/>
    </row>
    <row r="426" spans="1:11" x14ac:dyDescent="0.25">
      <c r="A426" s="104"/>
      <c r="B426" s="106"/>
      <c r="C426" s="102"/>
      <c r="D426" s="102"/>
      <c r="E426" s="71"/>
      <c r="F426" s="105"/>
      <c r="G426" s="100"/>
      <c r="H426" s="101"/>
      <c r="I426" s="98"/>
      <c r="J426" s="102"/>
      <c r="K426" s="102"/>
    </row>
    <row r="427" spans="1:11" x14ac:dyDescent="0.25">
      <c r="A427" s="104"/>
      <c r="B427" s="106"/>
      <c r="C427" s="102"/>
      <c r="D427" s="102"/>
      <c r="E427" s="71"/>
      <c r="F427" s="105"/>
      <c r="G427" s="100"/>
      <c r="H427" s="101"/>
      <c r="I427" s="98"/>
      <c r="J427" s="102"/>
      <c r="K427" s="102"/>
    </row>
    <row r="428" spans="1:11" x14ac:dyDescent="0.25">
      <c r="A428" s="112"/>
      <c r="B428" s="113"/>
      <c r="C428" s="102"/>
      <c r="D428" s="102"/>
      <c r="E428" s="71"/>
      <c r="F428" s="105"/>
      <c r="G428" s="100"/>
      <c r="H428" s="101"/>
      <c r="I428" s="98"/>
      <c r="J428" s="102"/>
      <c r="K428" s="102"/>
    </row>
    <row r="429" spans="1:11" x14ac:dyDescent="0.25">
      <c r="A429" s="104"/>
      <c r="B429" s="106"/>
      <c r="C429" s="102"/>
      <c r="D429" s="102"/>
      <c r="E429" s="71"/>
      <c r="F429" s="105"/>
      <c r="G429" s="100"/>
      <c r="H429" s="101"/>
      <c r="I429" s="98"/>
      <c r="J429" s="102"/>
      <c r="K429" s="102"/>
    </row>
    <row r="430" spans="1:11" x14ac:dyDescent="0.25">
      <c r="A430" s="104"/>
      <c r="B430" s="106"/>
      <c r="C430" s="102"/>
      <c r="D430" s="102"/>
      <c r="E430" s="71"/>
      <c r="F430" s="105"/>
      <c r="G430" s="100"/>
      <c r="H430" s="101"/>
      <c r="I430" s="98"/>
      <c r="J430" s="102"/>
      <c r="K430" s="102"/>
    </row>
    <row r="431" spans="1:11" x14ac:dyDescent="0.25">
      <c r="A431" s="104"/>
      <c r="B431" s="106"/>
      <c r="C431" s="102"/>
      <c r="D431" s="102"/>
      <c r="E431" s="71"/>
      <c r="F431" s="105"/>
      <c r="G431" s="100"/>
      <c r="H431" s="101"/>
      <c r="I431" s="98"/>
      <c r="J431" s="102"/>
      <c r="K431" s="102"/>
    </row>
    <row r="432" spans="1:11" x14ac:dyDescent="0.25">
      <c r="A432" s="104"/>
      <c r="B432" s="102"/>
      <c r="C432" s="102"/>
      <c r="D432" s="102"/>
      <c r="E432" s="71"/>
      <c r="F432" s="101"/>
      <c r="G432" s="100"/>
      <c r="H432" s="101"/>
      <c r="I432" s="98"/>
      <c r="J432" s="102"/>
      <c r="K432" s="102"/>
    </row>
    <row r="433" spans="1:11" x14ac:dyDescent="0.25">
      <c r="A433" s="104"/>
      <c r="B433" s="102"/>
      <c r="C433" s="102"/>
      <c r="D433" s="102"/>
      <c r="E433" s="71"/>
      <c r="F433" s="101"/>
      <c r="G433" s="100"/>
      <c r="H433" s="101"/>
      <c r="I433" s="98"/>
      <c r="J433" s="102"/>
      <c r="K433" s="102"/>
    </row>
    <row r="434" spans="1:11" x14ac:dyDescent="0.25">
      <c r="A434" s="108"/>
      <c r="B434" s="100"/>
      <c r="C434" s="102"/>
      <c r="D434" s="102"/>
      <c r="E434" s="99"/>
      <c r="F434" s="101"/>
      <c r="G434" s="100"/>
      <c r="H434" s="101"/>
      <c r="I434" s="98"/>
      <c r="J434" s="102"/>
      <c r="K434" s="102"/>
    </row>
    <row r="435" spans="1:11" x14ac:dyDescent="0.25">
      <c r="A435" s="108"/>
      <c r="B435" s="101"/>
      <c r="C435" s="102"/>
      <c r="D435" s="102"/>
      <c r="E435" s="99"/>
      <c r="F435" s="101"/>
      <c r="G435" s="100"/>
      <c r="H435" s="101"/>
      <c r="I435" s="98"/>
      <c r="J435" s="102"/>
      <c r="K435" s="102"/>
    </row>
    <row r="436" spans="1:11" x14ac:dyDescent="0.25">
      <c r="A436" s="108"/>
      <c r="B436" s="100"/>
      <c r="C436" s="102"/>
      <c r="D436" s="102"/>
      <c r="E436" s="99"/>
      <c r="F436" s="102"/>
      <c r="G436" s="100"/>
      <c r="H436" s="101"/>
      <c r="I436" s="98"/>
      <c r="J436" s="102"/>
      <c r="K436" s="102"/>
    </row>
    <row r="437" spans="1:11" x14ac:dyDescent="0.25">
      <c r="A437" s="108"/>
      <c r="B437" s="100"/>
      <c r="C437" s="101"/>
      <c r="D437" s="101"/>
      <c r="E437" s="99"/>
      <c r="F437" s="102"/>
      <c r="G437" s="100"/>
      <c r="H437" s="101"/>
      <c r="I437" s="98"/>
      <c r="J437" s="102"/>
      <c r="K437" s="102"/>
    </row>
    <row r="438" spans="1:11" x14ac:dyDescent="0.25">
      <c r="A438" s="108"/>
      <c r="B438" s="100"/>
      <c r="C438" s="101"/>
      <c r="D438" s="101"/>
      <c r="E438" s="99"/>
      <c r="F438" s="102"/>
      <c r="G438" s="100"/>
      <c r="H438" s="101"/>
      <c r="I438" s="98"/>
      <c r="J438" s="102"/>
      <c r="K438" s="102"/>
    </row>
    <row r="439" spans="1:11" x14ac:dyDescent="0.25">
      <c r="A439" s="108"/>
      <c r="B439" s="101"/>
      <c r="C439" s="102"/>
      <c r="D439" s="101"/>
      <c r="E439" s="99"/>
      <c r="F439" s="102"/>
      <c r="G439" s="100"/>
      <c r="H439" s="101"/>
      <c r="I439" s="98"/>
      <c r="J439" s="102"/>
      <c r="K439" s="102"/>
    </row>
    <row r="440" spans="1:11" x14ac:dyDescent="0.25">
      <c r="A440" s="108"/>
      <c r="B440" s="100"/>
      <c r="C440" s="98"/>
      <c r="D440" s="98"/>
      <c r="E440" s="99"/>
      <c r="F440" s="102"/>
      <c r="G440" s="100"/>
      <c r="H440" s="101"/>
      <c r="I440" s="98"/>
      <c r="J440" s="102"/>
      <c r="K440" s="102"/>
    </row>
    <row r="441" spans="1:11" x14ac:dyDescent="0.25">
      <c r="A441" s="108"/>
      <c r="B441" s="101"/>
      <c r="C441" s="98"/>
      <c r="D441" s="98"/>
      <c r="E441" s="99"/>
      <c r="F441" s="102"/>
      <c r="G441" s="100"/>
      <c r="H441" s="101"/>
      <c r="I441" s="98"/>
      <c r="J441" s="102"/>
      <c r="K441" s="102"/>
    </row>
    <row r="442" spans="1:11" x14ac:dyDescent="0.25">
      <c r="A442" s="108"/>
      <c r="B442" s="100"/>
      <c r="C442" s="102"/>
      <c r="D442" s="102"/>
      <c r="E442" s="99"/>
      <c r="F442" s="102"/>
      <c r="G442" s="100"/>
      <c r="H442" s="101"/>
      <c r="I442" s="98"/>
      <c r="J442" s="102"/>
      <c r="K442" s="102"/>
    </row>
    <row r="443" spans="1:11" x14ac:dyDescent="0.25">
      <c r="A443" s="104"/>
      <c r="B443" s="102"/>
      <c r="C443" s="102"/>
      <c r="D443" s="102"/>
      <c r="E443" s="71"/>
      <c r="F443" s="101"/>
      <c r="G443" s="100"/>
      <c r="H443" s="101"/>
      <c r="I443" s="98"/>
      <c r="J443" s="102"/>
      <c r="K443" s="102"/>
    </row>
    <row r="444" spans="1:11" x14ac:dyDescent="0.25">
      <c r="A444" s="104"/>
      <c r="B444" s="106"/>
      <c r="C444" s="102"/>
      <c r="D444" s="102"/>
      <c r="E444" s="71"/>
      <c r="F444" s="105"/>
      <c r="G444" s="100"/>
      <c r="H444" s="101"/>
      <c r="I444" s="98"/>
      <c r="J444" s="102"/>
      <c r="K444" s="102"/>
    </row>
    <row r="445" spans="1:11" x14ac:dyDescent="0.25">
      <c r="A445" s="104"/>
      <c r="B445" s="106"/>
      <c r="C445" s="102"/>
      <c r="D445" s="102"/>
      <c r="E445" s="71"/>
      <c r="F445" s="105"/>
      <c r="G445" s="100"/>
      <c r="H445" s="101"/>
      <c r="I445" s="98"/>
      <c r="J445" s="102"/>
      <c r="K445" s="102"/>
    </row>
    <row r="446" spans="1:11" x14ac:dyDescent="0.25">
      <c r="A446" s="104"/>
      <c r="B446" s="114"/>
      <c r="C446" s="102"/>
      <c r="D446" s="102"/>
      <c r="E446" s="71"/>
      <c r="F446" s="105"/>
      <c r="G446" s="100"/>
      <c r="H446" s="101"/>
      <c r="I446" s="98"/>
      <c r="J446" s="102"/>
      <c r="K446" s="102"/>
    </row>
    <row r="447" spans="1:11" x14ac:dyDescent="0.25">
      <c r="A447" s="104"/>
      <c r="B447" s="106"/>
      <c r="C447" s="102"/>
      <c r="D447" s="102"/>
      <c r="E447" s="71"/>
      <c r="F447" s="105"/>
      <c r="G447" s="100"/>
      <c r="H447" s="101"/>
      <c r="I447" s="98"/>
      <c r="J447" s="102"/>
      <c r="K447" s="102"/>
    </row>
    <row r="448" spans="1:11" x14ac:dyDescent="0.25">
      <c r="A448" s="104"/>
      <c r="B448" s="106"/>
      <c r="C448" s="102"/>
      <c r="D448" s="102"/>
      <c r="E448" s="71"/>
      <c r="F448" s="105"/>
      <c r="G448" s="100"/>
      <c r="H448" s="101"/>
      <c r="I448" s="98"/>
      <c r="J448" s="102"/>
      <c r="K448" s="102"/>
    </row>
    <row r="449" spans="1:11" x14ac:dyDescent="0.25">
      <c r="A449" s="104"/>
      <c r="B449" s="106"/>
      <c r="C449" s="102"/>
      <c r="D449" s="102"/>
      <c r="E449" s="71"/>
      <c r="F449" s="105"/>
      <c r="G449" s="100"/>
      <c r="H449" s="101"/>
      <c r="I449" s="98"/>
      <c r="J449" s="102"/>
      <c r="K449" s="102"/>
    </row>
    <row r="450" spans="1:11" x14ac:dyDescent="0.25">
      <c r="A450" s="104"/>
      <c r="B450" s="106"/>
      <c r="C450" s="102"/>
      <c r="D450" s="102"/>
      <c r="E450" s="71"/>
      <c r="F450" s="105"/>
      <c r="G450" s="100"/>
      <c r="H450" s="101"/>
      <c r="I450" s="98"/>
      <c r="J450" s="102"/>
      <c r="K450" s="102"/>
    </row>
    <row r="451" spans="1:11" x14ac:dyDescent="0.25">
      <c r="A451" s="104"/>
      <c r="B451" s="106"/>
      <c r="C451" s="102"/>
      <c r="D451" s="102"/>
      <c r="E451" s="71"/>
      <c r="F451" s="105"/>
      <c r="G451" s="100"/>
      <c r="H451" s="101"/>
      <c r="I451" s="98"/>
      <c r="J451" s="102"/>
      <c r="K451" s="102"/>
    </row>
    <row r="452" spans="1:11" x14ac:dyDescent="0.25">
      <c r="A452" s="104"/>
      <c r="B452" s="106"/>
      <c r="C452" s="102"/>
      <c r="D452" s="102"/>
      <c r="E452" s="71"/>
      <c r="F452" s="105"/>
      <c r="G452" s="100"/>
      <c r="H452" s="101"/>
      <c r="I452" s="98"/>
      <c r="J452" s="102"/>
      <c r="K452" s="102"/>
    </row>
    <row r="453" spans="1:11" x14ac:dyDescent="0.25">
      <c r="A453" s="104"/>
      <c r="B453" s="106"/>
      <c r="C453" s="102"/>
      <c r="D453" s="102"/>
      <c r="E453" s="71"/>
      <c r="F453" s="105"/>
      <c r="G453" s="100"/>
      <c r="H453" s="101"/>
      <c r="I453" s="98"/>
      <c r="J453" s="102"/>
      <c r="K453" s="102"/>
    </row>
    <row r="454" spans="1:11" x14ac:dyDescent="0.25">
      <c r="A454" s="104"/>
      <c r="B454" s="106"/>
      <c r="C454" s="102"/>
      <c r="D454" s="102"/>
      <c r="E454" s="71"/>
      <c r="F454" s="105"/>
      <c r="G454" s="100"/>
      <c r="H454" s="101"/>
      <c r="I454" s="98"/>
      <c r="J454" s="102"/>
      <c r="K454" s="102"/>
    </row>
    <row r="455" spans="1:11" x14ac:dyDescent="0.25">
      <c r="A455" s="104"/>
      <c r="B455" s="106"/>
      <c r="C455" s="102"/>
      <c r="D455" s="102"/>
      <c r="E455" s="71"/>
      <c r="F455" s="105"/>
      <c r="G455" s="100"/>
      <c r="H455" s="101"/>
      <c r="I455" s="98"/>
      <c r="J455" s="102"/>
      <c r="K455" s="102"/>
    </row>
    <row r="456" spans="1:11" x14ac:dyDescent="0.25">
      <c r="A456" s="104"/>
      <c r="B456" s="106"/>
      <c r="C456" s="102"/>
      <c r="D456" s="102"/>
      <c r="E456" s="71"/>
      <c r="F456" s="105"/>
      <c r="G456" s="100"/>
      <c r="H456" s="101"/>
      <c r="I456" s="98"/>
      <c r="J456" s="102"/>
      <c r="K456" s="102"/>
    </row>
    <row r="457" spans="1:11" x14ac:dyDescent="0.25">
      <c r="A457" s="104"/>
      <c r="B457" s="102"/>
      <c r="C457" s="102"/>
      <c r="D457" s="102"/>
      <c r="E457" s="71"/>
      <c r="F457" s="101"/>
      <c r="G457" s="100"/>
      <c r="H457" s="101"/>
      <c r="I457" s="98"/>
      <c r="J457" s="102"/>
      <c r="K457" s="102"/>
    </row>
    <row r="458" spans="1:11" x14ac:dyDescent="0.25">
      <c r="A458" s="108"/>
      <c r="B458" s="100"/>
      <c r="C458" s="102"/>
      <c r="D458" s="102"/>
      <c r="E458" s="99"/>
      <c r="F458" s="101"/>
      <c r="G458" s="100"/>
      <c r="H458" s="101"/>
      <c r="I458" s="98"/>
      <c r="J458" s="102"/>
      <c r="K458" s="102"/>
    </row>
    <row r="459" spans="1:11" x14ac:dyDescent="0.25">
      <c r="A459" s="108"/>
      <c r="B459" s="100"/>
      <c r="C459" s="102"/>
      <c r="D459" s="102"/>
      <c r="E459" s="99"/>
      <c r="F459" s="101"/>
      <c r="G459" s="100"/>
      <c r="H459" s="101"/>
      <c r="I459" s="98"/>
      <c r="J459" s="102"/>
      <c r="K459" s="102"/>
    </row>
    <row r="460" spans="1:11" x14ac:dyDescent="0.25">
      <c r="A460" s="108"/>
      <c r="B460" s="101"/>
      <c r="C460" s="102"/>
      <c r="D460" s="102"/>
      <c r="E460" s="99"/>
      <c r="F460" s="102"/>
      <c r="G460" s="100"/>
      <c r="H460" s="101"/>
      <c r="I460" s="98"/>
      <c r="J460" s="102"/>
      <c r="K460" s="102"/>
    </row>
    <row r="461" spans="1:11" x14ac:dyDescent="0.25">
      <c r="A461" s="108"/>
      <c r="B461" s="100"/>
      <c r="C461" s="102"/>
      <c r="D461" s="102"/>
      <c r="E461" s="99"/>
      <c r="F461" s="102"/>
      <c r="G461" s="100"/>
      <c r="H461" s="101"/>
      <c r="I461" s="98"/>
      <c r="J461" s="102"/>
      <c r="K461" s="102"/>
    </row>
    <row r="462" spans="1:11" x14ac:dyDescent="0.25">
      <c r="A462" s="108"/>
      <c r="B462" s="100"/>
      <c r="C462" s="101"/>
      <c r="D462" s="101"/>
      <c r="E462" s="99"/>
      <c r="F462" s="102"/>
      <c r="G462" s="100"/>
      <c r="H462" s="101"/>
      <c r="I462" s="98"/>
      <c r="J462" s="102"/>
      <c r="K462" s="102"/>
    </row>
    <row r="463" spans="1:11" x14ac:dyDescent="0.25">
      <c r="A463" s="108"/>
      <c r="B463" s="101"/>
      <c r="C463" s="102"/>
      <c r="D463" s="101"/>
      <c r="E463" s="99"/>
      <c r="F463" s="102"/>
      <c r="G463" s="100"/>
      <c r="H463" s="101"/>
      <c r="I463" s="98"/>
      <c r="J463" s="102"/>
      <c r="K463" s="102"/>
    </row>
    <row r="464" spans="1:11" x14ac:dyDescent="0.25">
      <c r="A464" s="108"/>
      <c r="B464" s="100"/>
      <c r="C464" s="102"/>
      <c r="D464" s="102"/>
      <c r="E464" s="71"/>
      <c r="F464" s="105"/>
      <c r="G464" s="100"/>
      <c r="H464" s="101"/>
      <c r="I464" s="98"/>
      <c r="J464" s="102"/>
      <c r="K464" s="102"/>
    </row>
    <row r="465" spans="1:11" x14ac:dyDescent="0.25">
      <c r="A465" s="108"/>
      <c r="B465" s="100"/>
      <c r="C465" s="102"/>
      <c r="D465" s="102"/>
      <c r="E465" s="71"/>
      <c r="F465" s="105"/>
      <c r="G465" s="100"/>
      <c r="H465" s="101"/>
      <c r="I465" s="98"/>
      <c r="J465" s="102"/>
      <c r="K465" s="102"/>
    </row>
    <row r="466" spans="1:11" x14ac:dyDescent="0.25">
      <c r="A466" s="104"/>
      <c r="B466" s="104"/>
      <c r="C466" s="102"/>
      <c r="D466" s="102"/>
      <c r="E466" s="71"/>
      <c r="F466" s="105"/>
      <c r="G466" s="100"/>
      <c r="H466" s="101"/>
      <c r="I466" s="98"/>
      <c r="J466" s="102"/>
      <c r="K466" s="102"/>
    </row>
    <row r="467" spans="1:11" x14ac:dyDescent="0.25">
      <c r="A467" s="104"/>
      <c r="B467" s="104"/>
      <c r="C467" s="98"/>
      <c r="D467" s="98"/>
      <c r="E467" s="71"/>
      <c r="F467" s="105"/>
      <c r="G467" s="100"/>
      <c r="H467" s="101"/>
      <c r="I467" s="98"/>
      <c r="J467" s="102"/>
      <c r="K467" s="102"/>
    </row>
    <row r="468" spans="1:11" x14ac:dyDescent="0.25">
      <c r="A468" s="108"/>
      <c r="B468" s="101"/>
      <c r="C468" s="102"/>
      <c r="D468" s="102"/>
      <c r="E468" s="99"/>
      <c r="F468" s="110"/>
      <c r="G468" s="100"/>
      <c r="H468" s="101"/>
      <c r="I468" s="98"/>
      <c r="J468" s="102"/>
      <c r="K468" s="102"/>
    </row>
    <row r="469" spans="1:11" x14ac:dyDescent="0.25">
      <c r="A469" s="108"/>
      <c r="B469" s="101"/>
      <c r="C469" s="102"/>
      <c r="D469" s="102"/>
      <c r="E469" s="99"/>
      <c r="F469" s="110"/>
      <c r="G469" s="100"/>
      <c r="H469" s="101"/>
      <c r="I469" s="98"/>
      <c r="J469" s="102"/>
      <c r="K469" s="102"/>
    </row>
    <row r="470" spans="1:11" x14ac:dyDescent="0.25">
      <c r="A470" s="108"/>
      <c r="B470" s="100"/>
      <c r="C470" s="110"/>
      <c r="D470" s="110"/>
      <c r="E470" s="99"/>
      <c r="F470" s="110"/>
      <c r="G470" s="100"/>
      <c r="H470" s="101"/>
      <c r="I470" s="98"/>
      <c r="J470" s="102"/>
      <c r="K470" s="102"/>
    </row>
    <row r="471" spans="1:11" x14ac:dyDescent="0.25">
      <c r="A471" s="108"/>
      <c r="B471" s="110"/>
      <c r="C471" s="102"/>
      <c r="D471" s="110"/>
      <c r="E471" s="111"/>
      <c r="F471" s="110"/>
      <c r="G471" s="100"/>
      <c r="H471" s="101"/>
      <c r="I471" s="98"/>
      <c r="J471" s="102"/>
      <c r="K471" s="102"/>
    </row>
    <row r="472" spans="1:11" x14ac:dyDescent="0.25">
      <c r="A472" s="108"/>
      <c r="B472" s="110"/>
      <c r="C472" s="110"/>
      <c r="D472" s="110"/>
      <c r="E472" s="111"/>
      <c r="F472" s="110"/>
      <c r="G472" s="100"/>
      <c r="H472" s="101"/>
      <c r="I472" s="98"/>
      <c r="J472" s="102"/>
      <c r="K472" s="102"/>
    </row>
    <row r="473" spans="1:11" x14ac:dyDescent="0.25">
      <c r="A473" s="108"/>
      <c r="B473" s="110"/>
      <c r="C473" s="102"/>
      <c r="D473" s="110"/>
      <c r="E473" s="111"/>
      <c r="F473" s="110"/>
      <c r="G473" s="100"/>
      <c r="H473" s="101"/>
      <c r="I473" s="98"/>
      <c r="J473" s="102"/>
      <c r="K473" s="102"/>
    </row>
    <row r="474" spans="1:11" x14ac:dyDescent="0.25">
      <c r="A474" s="108"/>
      <c r="B474" s="110"/>
      <c r="C474" s="110"/>
      <c r="D474" s="110"/>
      <c r="E474" s="111"/>
      <c r="F474" s="110"/>
      <c r="G474" s="100"/>
      <c r="H474" s="101"/>
      <c r="I474" s="98"/>
      <c r="J474" s="102"/>
      <c r="K474" s="102"/>
    </row>
    <row r="475" spans="1:11" x14ac:dyDescent="0.25">
      <c r="A475" s="104"/>
      <c r="B475" s="106"/>
      <c r="C475" s="102"/>
      <c r="D475" s="102"/>
      <c r="E475" s="71"/>
      <c r="F475" s="105"/>
      <c r="G475" s="100"/>
      <c r="H475" s="101"/>
      <c r="I475" s="98"/>
      <c r="J475" s="102"/>
      <c r="K475" s="102"/>
    </row>
    <row r="476" spans="1:11" x14ac:dyDescent="0.25">
      <c r="A476" s="104"/>
      <c r="B476" s="106"/>
      <c r="C476" s="102"/>
      <c r="D476" s="102"/>
      <c r="E476" s="71"/>
      <c r="F476" s="105"/>
      <c r="G476" s="100"/>
      <c r="H476" s="101"/>
      <c r="I476" s="98"/>
      <c r="J476" s="102"/>
      <c r="K476" s="102"/>
    </row>
    <row r="477" spans="1:11" x14ac:dyDescent="0.25">
      <c r="A477" s="104"/>
      <c r="B477" s="106"/>
      <c r="C477" s="102"/>
      <c r="D477" s="102"/>
      <c r="E477" s="71"/>
      <c r="F477" s="105"/>
      <c r="G477" s="100"/>
      <c r="H477" s="101"/>
      <c r="I477" s="98"/>
      <c r="J477" s="102"/>
      <c r="K477" s="102"/>
    </row>
    <row r="478" spans="1:11" x14ac:dyDescent="0.25">
      <c r="A478" s="104"/>
      <c r="B478" s="106"/>
      <c r="C478" s="102"/>
      <c r="D478" s="102"/>
      <c r="E478" s="71"/>
      <c r="F478" s="105"/>
      <c r="G478" s="100"/>
      <c r="H478" s="101"/>
      <c r="I478" s="98"/>
      <c r="J478" s="102"/>
      <c r="K478" s="102"/>
    </row>
    <row r="479" spans="1:11" x14ac:dyDescent="0.25">
      <c r="A479" s="104"/>
      <c r="B479" s="106"/>
      <c r="C479" s="102"/>
      <c r="D479" s="102"/>
      <c r="E479" s="71"/>
      <c r="F479" s="105"/>
      <c r="G479" s="100"/>
      <c r="H479" s="101"/>
      <c r="I479" s="98"/>
      <c r="J479" s="102"/>
      <c r="K479" s="102"/>
    </row>
    <row r="480" spans="1:11" x14ac:dyDescent="0.25">
      <c r="A480" s="108"/>
      <c r="B480" s="100"/>
      <c r="C480" s="102"/>
      <c r="D480" s="102"/>
      <c r="E480" s="99"/>
      <c r="F480" s="102"/>
      <c r="G480" s="100"/>
      <c r="H480" s="101"/>
      <c r="I480" s="98"/>
      <c r="J480" s="102"/>
      <c r="K480" s="102"/>
    </row>
    <row r="481" spans="1:11" x14ac:dyDescent="0.25">
      <c r="A481" s="108"/>
      <c r="B481" s="101"/>
      <c r="C481" s="102"/>
      <c r="D481" s="102"/>
      <c r="E481" s="99"/>
      <c r="F481" s="102"/>
      <c r="G481" s="100"/>
      <c r="H481" s="101"/>
      <c r="I481" s="98"/>
      <c r="J481" s="102"/>
      <c r="K481" s="102"/>
    </row>
    <row r="482" spans="1:11" x14ac:dyDescent="0.25">
      <c r="A482" s="108"/>
      <c r="B482" s="100"/>
      <c r="C482" s="102"/>
      <c r="D482" s="102"/>
      <c r="E482" s="99"/>
      <c r="F482" s="101"/>
      <c r="G482" s="100"/>
      <c r="H482" s="101"/>
      <c r="I482" s="98"/>
      <c r="J482" s="102"/>
      <c r="K482" s="102"/>
    </row>
    <row r="483" spans="1:11" x14ac:dyDescent="0.25">
      <c r="A483" s="108"/>
      <c r="B483" s="101"/>
      <c r="C483" s="102"/>
      <c r="D483" s="102"/>
      <c r="E483" s="99"/>
      <c r="F483" s="101"/>
      <c r="G483" s="100"/>
      <c r="H483" s="101"/>
      <c r="I483" s="98"/>
      <c r="J483" s="102"/>
      <c r="K483" s="102"/>
    </row>
    <row r="484" spans="1:11" x14ac:dyDescent="0.25">
      <c r="A484" s="108"/>
      <c r="B484" s="100"/>
      <c r="C484" s="102"/>
      <c r="D484" s="102"/>
      <c r="E484" s="99"/>
      <c r="F484" s="102"/>
      <c r="G484" s="100"/>
      <c r="H484" s="101"/>
      <c r="I484" s="98"/>
      <c r="J484" s="102"/>
      <c r="K484" s="102"/>
    </row>
    <row r="485" spans="1:11" x14ac:dyDescent="0.25">
      <c r="A485" s="108"/>
      <c r="B485" s="101"/>
      <c r="C485" s="102"/>
      <c r="D485" s="102"/>
      <c r="E485" s="99"/>
      <c r="F485" s="102"/>
      <c r="G485" s="100"/>
      <c r="H485" s="101"/>
      <c r="I485" s="98"/>
      <c r="J485" s="102"/>
      <c r="K485" s="102"/>
    </row>
    <row r="486" spans="1:11" x14ac:dyDescent="0.25">
      <c r="A486" s="104"/>
      <c r="B486" s="104"/>
      <c r="C486" s="102"/>
      <c r="D486" s="102"/>
      <c r="E486" s="71"/>
      <c r="F486" s="105"/>
      <c r="G486" s="100"/>
      <c r="H486" s="101"/>
      <c r="I486" s="98"/>
      <c r="J486" s="102"/>
      <c r="K486" s="102"/>
    </row>
    <row r="487" spans="1:11" x14ac:dyDescent="0.25">
      <c r="A487" s="108"/>
      <c r="B487" s="101"/>
      <c r="C487" s="101"/>
      <c r="D487" s="101"/>
      <c r="E487" s="99"/>
      <c r="F487" s="105"/>
      <c r="G487" s="100"/>
      <c r="H487" s="101"/>
      <c r="I487" s="98"/>
      <c r="J487" s="102"/>
      <c r="K487" s="102"/>
    </row>
    <row r="488" spans="1:11" x14ac:dyDescent="0.25">
      <c r="A488" s="108"/>
      <c r="B488" s="101"/>
      <c r="C488" s="101"/>
      <c r="D488" s="101"/>
      <c r="E488" s="99"/>
      <c r="F488" s="105"/>
      <c r="G488" s="100"/>
      <c r="H488" s="101"/>
      <c r="I488" s="98"/>
      <c r="J488" s="102"/>
      <c r="K488" s="102"/>
    </row>
    <row r="489" spans="1:11" x14ac:dyDescent="0.25">
      <c r="A489" s="108"/>
      <c r="B489" s="100"/>
      <c r="C489" s="102"/>
      <c r="D489" s="102"/>
      <c r="E489" s="99"/>
      <c r="F489" s="102"/>
      <c r="G489" s="100"/>
      <c r="H489" s="101"/>
      <c r="I489" s="98"/>
      <c r="J489" s="102"/>
      <c r="K489" s="102"/>
    </row>
    <row r="490" spans="1:11" x14ac:dyDescent="0.25">
      <c r="A490" s="108"/>
      <c r="B490" s="101"/>
      <c r="C490" s="102"/>
      <c r="D490" s="102"/>
      <c r="E490" s="99"/>
      <c r="F490" s="102"/>
      <c r="G490" s="100"/>
      <c r="H490" s="101"/>
      <c r="I490" s="98"/>
      <c r="J490" s="102"/>
      <c r="K490" s="102"/>
    </row>
    <row r="491" spans="1:11" x14ac:dyDescent="0.25">
      <c r="A491" s="108"/>
      <c r="B491" s="101"/>
      <c r="C491" s="102"/>
      <c r="D491" s="102"/>
      <c r="E491" s="99"/>
      <c r="F491" s="102"/>
      <c r="G491" s="100"/>
      <c r="H491" s="101"/>
      <c r="I491" s="98"/>
      <c r="J491" s="102"/>
      <c r="K491" s="102"/>
    </row>
    <row r="492" spans="1:11" x14ac:dyDescent="0.25">
      <c r="A492" s="108"/>
      <c r="B492" s="101"/>
      <c r="C492" s="102"/>
      <c r="D492" s="102"/>
      <c r="E492" s="99"/>
      <c r="F492" s="102"/>
      <c r="G492" s="100"/>
      <c r="H492" s="101"/>
      <c r="I492" s="98"/>
      <c r="J492" s="102"/>
      <c r="K492" s="102"/>
    </row>
    <row r="493" spans="1:11" x14ac:dyDescent="0.25">
      <c r="A493" s="108"/>
      <c r="B493" s="101"/>
      <c r="C493" s="102"/>
      <c r="D493" s="101"/>
      <c r="E493" s="99"/>
      <c r="F493" s="102"/>
      <c r="G493" s="100"/>
      <c r="H493" s="101"/>
      <c r="I493" s="98"/>
      <c r="J493" s="102"/>
      <c r="K493" s="102"/>
    </row>
    <row r="494" spans="1:11" x14ac:dyDescent="0.25">
      <c r="A494" s="108"/>
      <c r="B494" s="101"/>
      <c r="C494" s="98"/>
      <c r="D494" s="98"/>
      <c r="E494" s="99"/>
      <c r="F494" s="102"/>
      <c r="G494" s="100"/>
      <c r="H494" s="101"/>
      <c r="I494" s="98"/>
      <c r="J494" s="102"/>
      <c r="K494" s="102"/>
    </row>
    <row r="495" spans="1:11" x14ac:dyDescent="0.25">
      <c r="A495" s="96"/>
      <c r="B495" s="100"/>
      <c r="C495" s="102"/>
      <c r="D495" s="102"/>
      <c r="E495" s="99"/>
      <c r="F495" s="98"/>
      <c r="G495" s="100"/>
      <c r="H495" s="101"/>
      <c r="I495" s="98"/>
      <c r="J495" s="102"/>
      <c r="K495" s="102"/>
    </row>
    <row r="496" spans="1:11" x14ac:dyDescent="0.25">
      <c r="A496" s="96"/>
      <c r="B496" s="98"/>
      <c r="C496" s="98"/>
      <c r="D496" s="98"/>
      <c r="E496" s="71"/>
      <c r="F496" s="98"/>
      <c r="G496" s="100"/>
      <c r="H496" s="101"/>
      <c r="I496" s="98"/>
      <c r="J496" s="102"/>
      <c r="K496" s="102"/>
    </row>
    <row r="497" spans="1:11" x14ac:dyDescent="0.25">
      <c r="A497" s="96"/>
      <c r="B497" s="98"/>
      <c r="C497" s="98"/>
      <c r="D497" s="101"/>
      <c r="E497" s="71"/>
      <c r="F497" s="98"/>
      <c r="G497" s="100"/>
      <c r="H497" s="101"/>
      <c r="I497" s="98"/>
      <c r="J497" s="102"/>
      <c r="K497" s="102"/>
    </row>
    <row r="498" spans="1:11" x14ac:dyDescent="0.25">
      <c r="A498" s="96"/>
      <c r="B498" s="98"/>
      <c r="C498" s="98"/>
      <c r="D498" s="101"/>
      <c r="E498" s="71"/>
      <c r="F498" s="98"/>
      <c r="G498" s="100"/>
      <c r="H498" s="101"/>
      <c r="I498" s="98"/>
      <c r="J498" s="102"/>
      <c r="K498" s="102"/>
    </row>
    <row r="499" spans="1:11" x14ac:dyDescent="0.25">
      <c r="A499" s="96"/>
      <c r="B499" s="100"/>
      <c r="C499" s="101"/>
      <c r="D499" s="101"/>
      <c r="E499" s="99"/>
      <c r="F499" s="98"/>
      <c r="G499" s="100"/>
      <c r="H499" s="101"/>
      <c r="I499" s="98"/>
      <c r="J499" s="102"/>
      <c r="K499" s="102"/>
    </row>
    <row r="500" spans="1:11" x14ac:dyDescent="0.25">
      <c r="A500" s="96"/>
      <c r="B500" s="100"/>
      <c r="C500" s="113"/>
      <c r="D500" s="113"/>
      <c r="E500" s="99"/>
      <c r="F500" s="98"/>
      <c r="G500" s="100"/>
      <c r="H500" s="101"/>
      <c r="I500" s="98"/>
      <c r="J500" s="102"/>
      <c r="K500" s="102"/>
    </row>
    <row r="501" spans="1:11" x14ac:dyDescent="0.25">
      <c r="A501" s="96"/>
      <c r="B501" s="100"/>
      <c r="C501" s="102"/>
      <c r="D501" s="102"/>
      <c r="E501" s="99"/>
      <c r="F501" s="98"/>
      <c r="G501" s="100"/>
      <c r="H501" s="101"/>
      <c r="I501" s="98"/>
      <c r="J501" s="102"/>
      <c r="K501" s="102"/>
    </row>
    <row r="502" spans="1:11" x14ac:dyDescent="0.25">
      <c r="A502" s="108"/>
      <c r="B502" s="101"/>
      <c r="C502" s="102"/>
      <c r="D502" s="102"/>
      <c r="E502" s="99"/>
      <c r="F502" s="110"/>
      <c r="G502" s="100"/>
      <c r="H502" s="101"/>
      <c r="I502" s="98"/>
      <c r="J502" s="102"/>
      <c r="K502" s="102"/>
    </row>
    <row r="503" spans="1:11" x14ac:dyDescent="0.25">
      <c r="A503" s="108"/>
      <c r="B503" s="110"/>
      <c r="C503" s="102"/>
      <c r="D503" s="110"/>
      <c r="E503" s="111"/>
      <c r="F503" s="110"/>
      <c r="G503" s="100"/>
      <c r="H503" s="101"/>
      <c r="I503" s="98"/>
      <c r="J503" s="102"/>
      <c r="K503" s="102"/>
    </row>
    <row r="504" spans="1:11" x14ac:dyDescent="0.25">
      <c r="A504" s="108"/>
      <c r="B504" s="110"/>
      <c r="C504" s="110"/>
      <c r="D504" s="110"/>
      <c r="E504" s="111"/>
      <c r="F504" s="110"/>
      <c r="G504" s="100"/>
      <c r="H504" s="101"/>
      <c r="I504" s="98"/>
      <c r="J504" s="102"/>
      <c r="K504" s="102"/>
    </row>
    <row r="505" spans="1:11" x14ac:dyDescent="0.25">
      <c r="A505" s="108"/>
      <c r="B505" s="110"/>
      <c r="C505" s="110"/>
      <c r="D505" s="110"/>
      <c r="E505" s="111"/>
      <c r="F505" s="110"/>
      <c r="G505" s="100"/>
      <c r="H505" s="101"/>
      <c r="I505" s="98"/>
      <c r="J505" s="102"/>
      <c r="K505" s="102"/>
    </row>
    <row r="506" spans="1:11" x14ac:dyDescent="0.25">
      <c r="A506" s="108"/>
      <c r="B506" s="110"/>
      <c r="C506" s="102"/>
      <c r="D506" s="110"/>
      <c r="E506" s="111"/>
      <c r="F506" s="110"/>
      <c r="G506" s="100"/>
      <c r="H506" s="101"/>
      <c r="I506" s="98"/>
      <c r="J506" s="102"/>
      <c r="K506" s="102"/>
    </row>
    <row r="507" spans="1:11" x14ac:dyDescent="0.25">
      <c r="A507" s="104"/>
      <c r="B507" s="106"/>
      <c r="C507" s="102"/>
      <c r="D507" s="102"/>
      <c r="E507" s="71"/>
      <c r="F507" s="105"/>
      <c r="G507" s="100"/>
      <c r="H507" s="101"/>
      <c r="I507" s="98"/>
      <c r="J507" s="102"/>
      <c r="K507" s="102"/>
    </row>
    <row r="508" spans="1:11" x14ac:dyDescent="0.25">
      <c r="A508" s="108"/>
      <c r="B508" s="101"/>
      <c r="C508" s="102"/>
      <c r="D508" s="102"/>
      <c r="E508" s="71"/>
      <c r="F508" s="105"/>
      <c r="G508" s="100"/>
      <c r="H508" s="101"/>
      <c r="I508" s="98"/>
      <c r="J508" s="102"/>
      <c r="K508" s="102"/>
    </row>
    <row r="509" spans="1:11" x14ac:dyDescent="0.25">
      <c r="A509" s="108"/>
      <c r="B509" s="101"/>
      <c r="C509" s="102"/>
      <c r="D509" s="102"/>
      <c r="E509" s="99"/>
      <c r="F509" s="102"/>
      <c r="G509" s="100"/>
      <c r="H509" s="101"/>
      <c r="I509" s="98"/>
      <c r="J509" s="102"/>
      <c r="K509" s="102"/>
    </row>
    <row r="510" spans="1:11" x14ac:dyDescent="0.25">
      <c r="A510" s="108"/>
      <c r="B510" s="101"/>
      <c r="C510" s="102"/>
      <c r="D510" s="102"/>
      <c r="E510" s="99"/>
      <c r="F510" s="101"/>
      <c r="G510" s="100"/>
      <c r="H510" s="101"/>
      <c r="I510" s="98"/>
      <c r="J510" s="102"/>
      <c r="K510" s="102"/>
    </row>
    <row r="511" spans="1:11" x14ac:dyDescent="0.25">
      <c r="A511" s="108"/>
      <c r="B511" s="101"/>
      <c r="C511" s="102"/>
      <c r="D511" s="102"/>
      <c r="E511" s="99"/>
      <c r="F511" s="102"/>
      <c r="G511" s="100"/>
      <c r="H511" s="101"/>
      <c r="I511" s="98"/>
      <c r="J511" s="102"/>
      <c r="K511" s="102"/>
    </row>
    <row r="512" spans="1:11" x14ac:dyDescent="0.25">
      <c r="A512" s="104"/>
      <c r="B512" s="104"/>
      <c r="C512" s="102"/>
      <c r="D512" s="102"/>
      <c r="E512" s="71"/>
      <c r="F512" s="105"/>
      <c r="G512" s="100"/>
      <c r="H512" s="101"/>
      <c r="I512" s="98"/>
      <c r="J512" s="102"/>
      <c r="K512" s="102"/>
    </row>
    <row r="513" spans="1:11" x14ac:dyDescent="0.25">
      <c r="A513" s="104"/>
      <c r="B513" s="104"/>
      <c r="C513" s="102"/>
      <c r="D513" s="102"/>
      <c r="E513" s="71"/>
      <c r="F513" s="105"/>
      <c r="G513" s="100"/>
      <c r="H513" s="101"/>
      <c r="I513" s="98"/>
      <c r="J513" s="102"/>
      <c r="K513" s="102"/>
    </row>
    <row r="514" spans="1:11" x14ac:dyDescent="0.25">
      <c r="A514" s="104"/>
      <c r="B514" s="104"/>
      <c r="C514" s="102"/>
      <c r="D514" s="102"/>
      <c r="E514" s="71"/>
      <c r="F514" s="105"/>
      <c r="G514" s="100"/>
      <c r="H514" s="101"/>
      <c r="I514" s="98"/>
      <c r="J514" s="102"/>
      <c r="K514" s="102"/>
    </row>
    <row r="515" spans="1:11" x14ac:dyDescent="0.25">
      <c r="A515" s="104"/>
      <c r="B515" s="104"/>
      <c r="C515" s="102"/>
      <c r="D515" s="102"/>
      <c r="E515" s="71"/>
      <c r="F515" s="105"/>
      <c r="G515" s="100"/>
      <c r="H515" s="101"/>
      <c r="I515" s="98"/>
      <c r="J515" s="102"/>
      <c r="K515" s="102"/>
    </row>
    <row r="516" spans="1:11" x14ac:dyDescent="0.25">
      <c r="A516" s="104"/>
      <c r="B516" s="104"/>
      <c r="C516" s="102"/>
      <c r="D516" s="102"/>
      <c r="E516" s="71"/>
      <c r="F516" s="105"/>
      <c r="G516" s="100"/>
      <c r="H516" s="101"/>
      <c r="I516" s="98"/>
      <c r="J516" s="102"/>
      <c r="K516" s="102"/>
    </row>
    <row r="517" spans="1:11" x14ac:dyDescent="0.25">
      <c r="A517" s="104"/>
      <c r="B517" s="104"/>
      <c r="C517" s="102"/>
      <c r="D517" s="102"/>
      <c r="E517" s="71"/>
      <c r="F517" s="105"/>
      <c r="G517" s="100"/>
      <c r="H517" s="101"/>
      <c r="I517" s="98"/>
      <c r="J517" s="102"/>
      <c r="K517" s="102"/>
    </row>
    <row r="518" spans="1:11" x14ac:dyDescent="0.25">
      <c r="A518" s="104"/>
      <c r="B518" s="104"/>
      <c r="C518" s="102"/>
      <c r="D518" s="102"/>
      <c r="E518" s="71"/>
      <c r="F518" s="105"/>
      <c r="G518" s="100"/>
      <c r="H518" s="101"/>
      <c r="I518" s="98"/>
      <c r="J518" s="102"/>
      <c r="K518" s="102"/>
    </row>
    <row r="519" spans="1:11" x14ac:dyDescent="0.25">
      <c r="A519" s="104"/>
      <c r="B519" s="104"/>
      <c r="C519" s="102"/>
      <c r="D519" s="102"/>
      <c r="E519" s="71"/>
      <c r="F519" s="105"/>
      <c r="G519" s="100"/>
      <c r="H519" s="101"/>
      <c r="I519" s="98"/>
      <c r="J519" s="102"/>
      <c r="K519" s="102"/>
    </row>
    <row r="520" spans="1:11" x14ac:dyDescent="0.25">
      <c r="A520" s="104"/>
      <c r="B520" s="104"/>
      <c r="C520" s="102"/>
      <c r="D520" s="102"/>
      <c r="E520" s="71"/>
      <c r="F520" s="105"/>
      <c r="G520" s="100"/>
      <c r="H520" s="101"/>
      <c r="I520" s="98"/>
      <c r="J520" s="102"/>
      <c r="K520" s="102"/>
    </row>
    <row r="521" spans="1:11" x14ac:dyDescent="0.25">
      <c r="A521" s="104"/>
      <c r="B521" s="104"/>
      <c r="C521" s="102"/>
      <c r="D521" s="102"/>
      <c r="E521" s="71"/>
      <c r="F521" s="105"/>
      <c r="G521" s="100"/>
      <c r="H521" s="101"/>
      <c r="I521" s="98"/>
      <c r="J521" s="102"/>
      <c r="K521" s="102"/>
    </row>
    <row r="522" spans="1:11" x14ac:dyDescent="0.25">
      <c r="A522" s="104"/>
      <c r="B522" s="104"/>
      <c r="C522" s="102"/>
      <c r="D522" s="102"/>
      <c r="E522" s="71"/>
      <c r="F522" s="105"/>
      <c r="G522" s="100"/>
      <c r="H522" s="101"/>
      <c r="I522" s="98"/>
      <c r="J522" s="102"/>
      <c r="K522" s="102"/>
    </row>
    <row r="523" spans="1:11" x14ac:dyDescent="0.25">
      <c r="A523" s="104"/>
      <c r="B523" s="104"/>
      <c r="C523" s="102"/>
      <c r="D523" s="102"/>
      <c r="E523" s="71"/>
      <c r="F523" s="105"/>
      <c r="G523" s="100"/>
      <c r="H523" s="101"/>
      <c r="I523" s="98"/>
      <c r="J523" s="102"/>
      <c r="K523" s="102"/>
    </row>
    <row r="524" spans="1:11" x14ac:dyDescent="0.25">
      <c r="A524" s="104"/>
      <c r="B524" s="104"/>
      <c r="C524" s="102"/>
      <c r="D524" s="102"/>
      <c r="E524" s="71"/>
      <c r="F524" s="105"/>
      <c r="G524" s="100"/>
      <c r="H524" s="101"/>
      <c r="I524" s="98"/>
      <c r="J524" s="102"/>
      <c r="K524" s="102"/>
    </row>
    <row r="525" spans="1:11" x14ac:dyDescent="0.25">
      <c r="A525" s="108"/>
      <c r="B525" s="101"/>
      <c r="C525" s="101"/>
      <c r="D525" s="101"/>
      <c r="E525" s="99"/>
      <c r="F525" s="101"/>
      <c r="G525" s="100"/>
      <c r="H525" s="101"/>
      <c r="I525" s="98"/>
      <c r="J525" s="102"/>
      <c r="K525" s="102"/>
    </row>
    <row r="526" spans="1:11" x14ac:dyDescent="0.25">
      <c r="A526" s="108"/>
      <c r="B526" s="101"/>
      <c r="C526" s="98"/>
      <c r="D526" s="101"/>
      <c r="E526" s="99"/>
      <c r="F526" s="102"/>
      <c r="G526" s="100"/>
      <c r="H526" s="101"/>
      <c r="I526" s="98"/>
      <c r="J526" s="102"/>
      <c r="K526" s="102"/>
    </row>
    <row r="527" spans="1:11" x14ac:dyDescent="0.25">
      <c r="A527" s="104"/>
      <c r="B527" s="102"/>
      <c r="C527" s="102"/>
      <c r="D527" s="102"/>
      <c r="E527" s="71"/>
      <c r="F527" s="101"/>
      <c r="G527" s="100"/>
      <c r="H527" s="101"/>
      <c r="I527" s="98"/>
      <c r="J527" s="102"/>
      <c r="K527" s="102"/>
    </row>
    <row r="528" spans="1:11" x14ac:dyDescent="0.25">
      <c r="A528" s="104"/>
      <c r="B528" s="106"/>
      <c r="C528" s="102"/>
      <c r="D528" s="102"/>
      <c r="E528" s="71"/>
      <c r="F528" s="105"/>
      <c r="G528" s="100"/>
      <c r="H528" s="101"/>
      <c r="I528" s="98"/>
      <c r="J528" s="102"/>
      <c r="K528" s="102"/>
    </row>
    <row r="529" spans="1:11" x14ac:dyDescent="0.25">
      <c r="A529" s="108"/>
      <c r="B529" s="101"/>
      <c r="C529" s="102"/>
      <c r="D529" s="102"/>
      <c r="E529" s="99"/>
      <c r="F529" s="102"/>
      <c r="G529" s="100"/>
      <c r="H529" s="101"/>
      <c r="I529" s="98"/>
      <c r="J529" s="102"/>
      <c r="K529" s="102"/>
    </row>
    <row r="530" spans="1:11" x14ac:dyDescent="0.25">
      <c r="A530" s="108"/>
      <c r="B530" s="101"/>
      <c r="C530" s="102"/>
      <c r="D530" s="102"/>
      <c r="E530" s="99"/>
      <c r="F530" s="101"/>
      <c r="G530" s="100"/>
      <c r="H530" s="101"/>
      <c r="I530" s="98"/>
      <c r="J530" s="102"/>
      <c r="K530" s="102"/>
    </row>
    <row r="531" spans="1:11" x14ac:dyDescent="0.25">
      <c r="A531" s="108"/>
      <c r="B531" s="101"/>
      <c r="C531" s="102"/>
      <c r="D531" s="102"/>
      <c r="E531" s="99"/>
      <c r="F531" s="101"/>
      <c r="G531" s="100"/>
      <c r="H531" s="101"/>
      <c r="I531" s="98"/>
      <c r="J531" s="102"/>
      <c r="K531" s="102"/>
    </row>
    <row r="532" spans="1:11" x14ac:dyDescent="0.25">
      <c r="A532" s="108"/>
      <c r="B532" s="101"/>
      <c r="C532" s="102"/>
      <c r="D532" s="102"/>
      <c r="E532" s="99"/>
      <c r="F532" s="101"/>
      <c r="G532" s="100"/>
      <c r="H532" s="101"/>
      <c r="I532" s="98"/>
      <c r="J532" s="102"/>
      <c r="K532" s="102"/>
    </row>
    <row r="533" spans="1:11" x14ac:dyDescent="0.25">
      <c r="A533" s="108"/>
      <c r="B533" s="101"/>
      <c r="C533" s="102"/>
      <c r="D533" s="102"/>
      <c r="E533" s="99"/>
      <c r="F533" s="101"/>
      <c r="G533" s="100"/>
      <c r="H533" s="101"/>
      <c r="I533" s="98"/>
      <c r="J533" s="102"/>
      <c r="K533" s="102"/>
    </row>
    <row r="534" spans="1:11" x14ac:dyDescent="0.25">
      <c r="A534" s="108"/>
      <c r="B534" s="101"/>
      <c r="C534" s="102"/>
      <c r="D534" s="102"/>
      <c r="E534" s="99"/>
      <c r="F534" s="102"/>
      <c r="G534" s="100"/>
      <c r="H534" s="101"/>
      <c r="I534" s="98"/>
      <c r="J534" s="102"/>
      <c r="K534" s="102"/>
    </row>
    <row r="535" spans="1:11" x14ac:dyDescent="0.25">
      <c r="A535" s="108"/>
      <c r="B535" s="101"/>
      <c r="C535" s="102"/>
      <c r="D535" s="102"/>
      <c r="E535" s="99"/>
      <c r="F535" s="102"/>
      <c r="G535" s="100"/>
      <c r="H535" s="101"/>
      <c r="I535" s="98"/>
      <c r="J535" s="102"/>
      <c r="K535" s="102"/>
    </row>
    <row r="536" spans="1:11" x14ac:dyDescent="0.25">
      <c r="A536" s="108"/>
      <c r="B536" s="101"/>
      <c r="C536" s="102"/>
      <c r="D536" s="102"/>
      <c r="E536" s="99"/>
      <c r="F536" s="102"/>
      <c r="G536" s="100"/>
      <c r="H536" s="101"/>
      <c r="I536" s="98"/>
      <c r="J536" s="102"/>
      <c r="K536" s="102"/>
    </row>
    <row r="537" spans="1:11" x14ac:dyDescent="0.25">
      <c r="A537" s="108"/>
      <c r="B537" s="101"/>
      <c r="C537" s="102"/>
      <c r="D537" s="102"/>
      <c r="E537" s="99"/>
      <c r="F537" s="102"/>
      <c r="G537" s="100"/>
      <c r="H537" s="101"/>
      <c r="I537" s="98"/>
      <c r="J537" s="102"/>
      <c r="K537" s="102"/>
    </row>
    <row r="538" spans="1:11" x14ac:dyDescent="0.25">
      <c r="A538" s="104"/>
      <c r="B538" s="104"/>
      <c r="C538" s="102"/>
      <c r="D538" s="102"/>
      <c r="E538" s="71"/>
      <c r="F538" s="105"/>
      <c r="G538" s="100"/>
      <c r="H538" s="101"/>
      <c r="I538" s="98"/>
      <c r="J538" s="102"/>
      <c r="K538" s="102"/>
    </row>
    <row r="539" spans="1:11" x14ac:dyDescent="0.25">
      <c r="A539" s="108"/>
      <c r="B539" s="101"/>
      <c r="C539" s="98"/>
      <c r="D539" s="101"/>
      <c r="E539" s="99"/>
      <c r="F539" s="102"/>
      <c r="G539" s="100"/>
      <c r="H539" s="101"/>
      <c r="I539" s="98"/>
      <c r="J539" s="102"/>
      <c r="K539" s="102"/>
    </row>
    <row r="540" spans="1:11" x14ac:dyDescent="0.25">
      <c r="A540" s="108"/>
      <c r="B540" s="101"/>
      <c r="C540" s="98"/>
      <c r="D540" s="101"/>
      <c r="E540" s="99"/>
      <c r="F540" s="102"/>
      <c r="G540" s="100"/>
      <c r="H540" s="101"/>
      <c r="I540" s="98"/>
      <c r="J540" s="102"/>
      <c r="K540" s="102"/>
    </row>
    <row r="541" spans="1:11" x14ac:dyDescent="0.25">
      <c r="A541" s="108"/>
      <c r="B541" s="101"/>
      <c r="C541" s="101"/>
      <c r="D541" s="101"/>
      <c r="E541" s="99"/>
      <c r="F541" s="102"/>
      <c r="G541" s="100"/>
      <c r="H541" s="101"/>
      <c r="I541" s="98"/>
      <c r="J541" s="102"/>
      <c r="K541" s="102"/>
    </row>
    <row r="542" spans="1:11" x14ac:dyDescent="0.25">
      <c r="A542" s="108"/>
      <c r="B542" s="101"/>
      <c r="C542" s="98"/>
      <c r="D542" s="101"/>
      <c r="E542" s="99"/>
      <c r="F542" s="102"/>
      <c r="G542" s="100"/>
      <c r="H542" s="101"/>
      <c r="I542" s="98"/>
      <c r="J542" s="102"/>
      <c r="K542" s="102"/>
    </row>
    <row r="543" spans="1:11" x14ac:dyDescent="0.25">
      <c r="A543" s="108"/>
      <c r="B543" s="101"/>
      <c r="C543" s="101"/>
      <c r="D543" s="101"/>
      <c r="E543" s="99"/>
      <c r="F543" s="102"/>
      <c r="G543" s="100"/>
      <c r="H543" s="101"/>
      <c r="I543" s="98"/>
      <c r="J543" s="102"/>
      <c r="K543" s="102"/>
    </row>
    <row r="544" spans="1:11" x14ac:dyDescent="0.25">
      <c r="A544" s="108"/>
      <c r="B544" s="101"/>
      <c r="C544" s="101"/>
      <c r="D544" s="101"/>
      <c r="E544" s="99"/>
      <c r="F544" s="102"/>
      <c r="G544" s="100"/>
      <c r="H544" s="101"/>
      <c r="I544" s="98"/>
      <c r="J544" s="102"/>
      <c r="K544" s="102"/>
    </row>
    <row r="545" spans="1:11" x14ac:dyDescent="0.25">
      <c r="A545" s="108"/>
      <c r="B545" s="101"/>
      <c r="C545" s="101"/>
      <c r="D545" s="101"/>
      <c r="E545" s="99"/>
      <c r="F545" s="102"/>
      <c r="G545" s="100"/>
      <c r="H545" s="101"/>
      <c r="I545" s="98"/>
      <c r="J545" s="102"/>
      <c r="K545" s="102"/>
    </row>
    <row r="546" spans="1:11" x14ac:dyDescent="0.25">
      <c r="A546" s="104"/>
      <c r="B546" s="102"/>
      <c r="C546" s="102"/>
      <c r="D546" s="102"/>
      <c r="E546" s="71"/>
      <c r="F546" s="101"/>
      <c r="G546" s="100"/>
      <c r="H546" s="101"/>
      <c r="I546" s="98"/>
      <c r="J546" s="102"/>
      <c r="K546" s="102"/>
    </row>
    <row r="547" spans="1:11" x14ac:dyDescent="0.25">
      <c r="A547" s="104"/>
      <c r="B547" s="106"/>
      <c r="C547" s="102"/>
      <c r="D547" s="102"/>
      <c r="E547" s="71"/>
      <c r="F547" s="105"/>
      <c r="G547" s="100"/>
      <c r="H547" s="101"/>
      <c r="I547" s="98"/>
      <c r="J547" s="102"/>
      <c r="K547" s="102"/>
    </row>
    <row r="548" spans="1:11" x14ac:dyDescent="0.25">
      <c r="A548" s="108"/>
      <c r="B548" s="101"/>
      <c r="C548" s="102"/>
      <c r="D548" s="102"/>
      <c r="E548" s="99"/>
      <c r="F548" s="101"/>
      <c r="G548" s="100"/>
      <c r="H548" s="101"/>
      <c r="I548" s="98"/>
      <c r="J548" s="102"/>
      <c r="K548" s="102"/>
    </row>
    <row r="549" spans="1:11" x14ac:dyDescent="0.25">
      <c r="A549" s="108"/>
      <c r="B549" s="101"/>
      <c r="C549" s="102"/>
      <c r="D549" s="102"/>
      <c r="E549" s="99"/>
      <c r="F549" s="101"/>
      <c r="G549" s="100"/>
      <c r="H549" s="101"/>
      <c r="I549" s="98"/>
      <c r="J549" s="102"/>
      <c r="K549" s="102"/>
    </row>
    <row r="550" spans="1:11" x14ac:dyDescent="0.25">
      <c r="A550" s="108"/>
      <c r="B550" s="101"/>
      <c r="C550" s="102"/>
      <c r="D550" s="102"/>
      <c r="E550" s="99"/>
      <c r="F550" s="101"/>
      <c r="G550" s="100"/>
      <c r="H550" s="101"/>
      <c r="I550" s="98"/>
      <c r="J550" s="102"/>
      <c r="K550" s="102"/>
    </row>
    <row r="551" spans="1:11" x14ac:dyDescent="0.25">
      <c r="A551" s="108"/>
      <c r="B551" s="101"/>
      <c r="C551" s="102"/>
      <c r="D551" s="102"/>
      <c r="E551" s="99"/>
      <c r="F551" s="102"/>
      <c r="G551" s="100"/>
      <c r="H551" s="101"/>
      <c r="I551" s="98"/>
      <c r="J551" s="102"/>
      <c r="K551" s="102"/>
    </row>
    <row r="552" spans="1:11" x14ac:dyDescent="0.25">
      <c r="A552" s="108"/>
      <c r="B552" s="101"/>
      <c r="C552" s="102"/>
      <c r="D552" s="102"/>
      <c r="E552" s="99"/>
      <c r="F552" s="102"/>
      <c r="G552" s="100"/>
      <c r="H552" s="101"/>
      <c r="I552" s="98"/>
      <c r="J552" s="102"/>
      <c r="K552" s="102"/>
    </row>
    <row r="553" spans="1:11" x14ac:dyDescent="0.25">
      <c r="A553" s="108"/>
      <c r="B553" s="101"/>
      <c r="C553" s="102"/>
      <c r="D553" s="102"/>
      <c r="E553" s="99"/>
      <c r="F553" s="102"/>
      <c r="G553" s="100"/>
      <c r="H553" s="101"/>
      <c r="I553" s="98"/>
      <c r="J553" s="102"/>
      <c r="K553" s="102"/>
    </row>
    <row r="554" spans="1:11" x14ac:dyDescent="0.25">
      <c r="A554" s="104"/>
      <c r="B554" s="104"/>
      <c r="C554" s="102"/>
      <c r="D554" s="102"/>
      <c r="E554" s="71"/>
      <c r="F554" s="105"/>
      <c r="G554" s="100"/>
      <c r="H554" s="101"/>
      <c r="I554" s="98"/>
      <c r="J554" s="102"/>
      <c r="K554" s="102"/>
    </row>
    <row r="555" spans="1:11" x14ac:dyDescent="0.25">
      <c r="A555" s="104"/>
      <c r="B555" s="104"/>
      <c r="C555" s="102"/>
      <c r="D555" s="102"/>
      <c r="E555" s="71"/>
      <c r="F555" s="105"/>
      <c r="G555" s="100"/>
      <c r="H555" s="101"/>
      <c r="I555" s="98"/>
      <c r="J555" s="102"/>
      <c r="K555" s="102"/>
    </row>
    <row r="556" spans="1:11" x14ac:dyDescent="0.25">
      <c r="A556" s="104"/>
      <c r="B556" s="104"/>
      <c r="C556" s="102"/>
      <c r="D556" s="102"/>
      <c r="E556" s="71"/>
      <c r="F556" s="105"/>
      <c r="G556" s="100"/>
      <c r="H556" s="101"/>
      <c r="I556" s="98"/>
      <c r="J556" s="102"/>
      <c r="K556" s="102"/>
    </row>
    <row r="557" spans="1:11" x14ac:dyDescent="0.25">
      <c r="A557" s="108"/>
      <c r="B557" s="101"/>
      <c r="C557" s="102"/>
      <c r="D557" s="101"/>
      <c r="E557" s="99"/>
      <c r="F557" s="102"/>
      <c r="G557" s="100"/>
      <c r="H557" s="101"/>
      <c r="I557" s="98"/>
      <c r="J557" s="102"/>
      <c r="K557" s="102"/>
    </row>
    <row r="558" spans="1:11" x14ac:dyDescent="0.25">
      <c r="A558" s="108"/>
      <c r="B558" s="101"/>
      <c r="C558" s="101"/>
      <c r="D558" s="98"/>
      <c r="E558" s="99"/>
      <c r="F558" s="102"/>
      <c r="G558" s="100"/>
      <c r="H558" s="101"/>
      <c r="I558" s="98"/>
      <c r="J558" s="102"/>
      <c r="K558" s="102"/>
    </row>
    <row r="559" spans="1:11" x14ac:dyDescent="0.25">
      <c r="A559" s="108"/>
      <c r="B559" s="101"/>
      <c r="C559" s="101"/>
      <c r="D559" s="101"/>
      <c r="E559" s="99"/>
      <c r="F559" s="102"/>
      <c r="G559" s="100"/>
      <c r="H559" s="101"/>
      <c r="I559" s="98"/>
      <c r="J559" s="102"/>
      <c r="K559" s="102"/>
    </row>
    <row r="560" spans="1:11" x14ac:dyDescent="0.25">
      <c r="A560" s="108"/>
      <c r="B560" s="101"/>
      <c r="C560" s="101"/>
      <c r="D560" s="101"/>
      <c r="E560" s="99"/>
      <c r="F560" s="102"/>
      <c r="G560" s="100"/>
      <c r="H560" s="101"/>
      <c r="I560" s="98"/>
      <c r="J560" s="102"/>
      <c r="K560" s="102"/>
    </row>
    <row r="561" spans="1:11" x14ac:dyDescent="0.25">
      <c r="A561" s="108"/>
      <c r="B561" s="101"/>
      <c r="C561" s="101"/>
      <c r="D561" s="101"/>
      <c r="E561" s="99"/>
      <c r="F561" s="102"/>
      <c r="G561" s="100"/>
      <c r="H561" s="101"/>
      <c r="I561" s="98"/>
      <c r="J561" s="102"/>
      <c r="K561" s="102"/>
    </row>
    <row r="562" spans="1:11" x14ac:dyDescent="0.25">
      <c r="A562" s="108"/>
      <c r="B562" s="101"/>
      <c r="C562" s="102"/>
      <c r="D562" s="101"/>
      <c r="E562" s="99"/>
      <c r="F562" s="102"/>
      <c r="G562" s="100"/>
      <c r="H562" s="101"/>
      <c r="I562" s="98"/>
      <c r="J562" s="102"/>
      <c r="K562" s="102"/>
    </row>
    <row r="563" spans="1:11" x14ac:dyDescent="0.25">
      <c r="A563" s="96"/>
      <c r="B563" s="98"/>
      <c r="C563" s="98"/>
      <c r="D563" s="101"/>
      <c r="E563" s="71"/>
      <c r="F563" s="98"/>
      <c r="G563" s="100"/>
      <c r="H563" s="101"/>
      <c r="I563" s="98"/>
      <c r="J563" s="102"/>
      <c r="K563" s="102"/>
    </row>
    <row r="564" spans="1:11" x14ac:dyDescent="0.25">
      <c r="A564" s="96"/>
      <c r="B564" s="98"/>
      <c r="C564" s="101"/>
      <c r="D564" s="101"/>
      <c r="E564" s="99"/>
      <c r="F564" s="98"/>
      <c r="G564" s="100"/>
      <c r="H564" s="101"/>
      <c r="I564" s="98"/>
      <c r="J564" s="102"/>
      <c r="K564" s="102"/>
    </row>
    <row r="565" spans="1:11" x14ac:dyDescent="0.25">
      <c r="A565" s="96"/>
      <c r="B565" s="98"/>
      <c r="C565" s="113"/>
      <c r="D565" s="113"/>
      <c r="E565" s="99"/>
      <c r="F565" s="98"/>
      <c r="G565" s="100"/>
      <c r="H565" s="101"/>
      <c r="I565" s="98"/>
      <c r="J565" s="102"/>
      <c r="K565" s="102"/>
    </row>
    <row r="566" spans="1:11" x14ac:dyDescent="0.25">
      <c r="A566" s="96"/>
      <c r="B566" s="100"/>
      <c r="C566" s="101"/>
      <c r="D566" s="103"/>
      <c r="E566" s="99"/>
      <c r="F566" s="98"/>
      <c r="G566" s="100"/>
      <c r="H566" s="101"/>
      <c r="I566" s="98"/>
      <c r="J566" s="102"/>
      <c r="K566" s="102"/>
    </row>
    <row r="567" spans="1:11" x14ac:dyDescent="0.25">
      <c r="A567" s="96"/>
      <c r="B567" s="100"/>
      <c r="C567" s="101"/>
      <c r="D567" s="103"/>
      <c r="E567" s="99"/>
      <c r="F567" s="98"/>
      <c r="G567" s="100"/>
      <c r="H567" s="101"/>
      <c r="I567" s="98"/>
      <c r="J567" s="102"/>
      <c r="K567" s="102"/>
    </row>
    <row r="568" spans="1:11" x14ac:dyDescent="0.25">
      <c r="A568" s="96"/>
      <c r="B568" s="100"/>
      <c r="C568" s="101"/>
      <c r="D568" s="103"/>
      <c r="E568" s="99"/>
      <c r="F568" s="98"/>
      <c r="G568" s="100"/>
      <c r="H568" s="101"/>
      <c r="I568" s="98"/>
      <c r="J568" s="102"/>
      <c r="K568" s="102"/>
    </row>
    <row r="569" spans="1:11" x14ac:dyDescent="0.25">
      <c r="A569" s="96"/>
      <c r="B569" s="97"/>
      <c r="C569" s="98"/>
      <c r="D569" s="98"/>
      <c r="E569" s="71"/>
      <c r="F569" s="103"/>
      <c r="G569" s="100"/>
      <c r="H569" s="101"/>
      <c r="I569" s="98"/>
      <c r="J569" s="102"/>
      <c r="K569" s="102"/>
    </row>
    <row r="570" spans="1:11" x14ac:dyDescent="0.25">
      <c r="A570" s="96"/>
      <c r="B570" s="97"/>
      <c r="C570" s="98"/>
      <c r="D570" s="98"/>
      <c r="E570" s="71"/>
      <c r="F570" s="103"/>
      <c r="G570" s="100"/>
      <c r="H570" s="101"/>
      <c r="I570" s="98"/>
      <c r="J570" s="102"/>
      <c r="K570" s="102"/>
    </row>
  </sheetData>
  <autoFilter ref="A1:K377">
    <sortState ref="A2:K374">
      <sortCondition ref="A1:A374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L10" sqref="L10"/>
    </sheetView>
  </sheetViews>
  <sheetFormatPr baseColWidth="10" defaultRowHeight="15" x14ac:dyDescent="0.25"/>
  <cols>
    <col min="2" max="2" width="14.42578125" customWidth="1"/>
    <col min="3" max="3" width="16.85546875" customWidth="1"/>
    <col min="4" max="4" width="14.7109375" customWidth="1"/>
    <col min="5" max="5" width="15.28515625" customWidth="1"/>
    <col min="6" max="6" width="15.5703125" customWidth="1"/>
    <col min="7" max="7" width="13.85546875" customWidth="1"/>
    <col min="9" max="9" width="15.7109375" customWidth="1"/>
    <col min="10" max="10" width="19.28515625" customWidth="1"/>
  </cols>
  <sheetData>
    <row r="1" spans="1:10" ht="51.75" x14ac:dyDescent="0.25">
      <c r="A1" s="120" t="s">
        <v>739</v>
      </c>
      <c r="B1" s="120" t="s">
        <v>740</v>
      </c>
      <c r="C1" s="121" t="s">
        <v>747</v>
      </c>
      <c r="D1" s="121" t="s">
        <v>741</v>
      </c>
      <c r="E1" s="121" t="s">
        <v>742</v>
      </c>
      <c r="F1" s="121" t="s">
        <v>743</v>
      </c>
      <c r="G1" s="121" t="s">
        <v>744</v>
      </c>
      <c r="H1" s="122" t="s">
        <v>745</v>
      </c>
      <c r="I1" s="122" t="s">
        <v>746</v>
      </c>
      <c r="J1" s="121" t="s">
        <v>769</v>
      </c>
    </row>
    <row r="2" spans="1:10" x14ac:dyDescent="0.25">
      <c r="A2" s="123" t="s">
        <v>322</v>
      </c>
      <c r="B2" s="124" t="s">
        <v>473</v>
      </c>
      <c r="C2" s="125">
        <v>0</v>
      </c>
      <c r="D2" s="126">
        <f>+GETPIVOTDATA("SORTIES",'Montant reçu individuel'!$A$3,"Nom","Baldé")</f>
        <v>540000</v>
      </c>
      <c r="E2" s="127">
        <f>+GETPIVOTDATA("Montant dépensé",Individuel!$A$3,"Nom","Baldé")</f>
        <v>540000</v>
      </c>
      <c r="F2" s="127"/>
      <c r="G2" s="128"/>
      <c r="H2" s="129"/>
      <c r="I2" s="128"/>
      <c r="J2" s="130">
        <f t="shared" ref="J2:J7" si="0">+C2+D2-E2-I2</f>
        <v>0</v>
      </c>
    </row>
    <row r="3" spans="1:10" x14ac:dyDescent="0.25">
      <c r="A3" s="123" t="s">
        <v>481</v>
      </c>
      <c r="B3" s="124" t="s">
        <v>473</v>
      </c>
      <c r="C3" s="125">
        <v>375000</v>
      </c>
      <c r="D3" s="126">
        <f>+GETPIVOTDATA("SORTIES",'Montant reçu individuel'!$A$3,"Nom","Castro ")</f>
        <v>1200000</v>
      </c>
      <c r="E3" s="127">
        <f>+GETPIVOTDATA("Montant dépensé",Individuel!$A$3,"Nom","Castro")</f>
        <v>1200000</v>
      </c>
      <c r="F3" s="127"/>
      <c r="G3" s="128"/>
      <c r="H3" s="129"/>
      <c r="I3" s="128">
        <v>375000</v>
      </c>
      <c r="J3" s="130">
        <f t="shared" si="0"/>
        <v>0</v>
      </c>
    </row>
    <row r="4" spans="1:10" x14ac:dyDescent="0.25">
      <c r="A4" s="123" t="s">
        <v>235</v>
      </c>
      <c r="B4" s="124" t="s">
        <v>471</v>
      </c>
      <c r="C4" s="125">
        <v>-263000</v>
      </c>
      <c r="D4" s="126">
        <f>+GETPIVOTDATA("SORTIES",'Montant reçu individuel'!$A$3,"Nom","E19")</f>
        <v>494000</v>
      </c>
      <c r="E4" s="127">
        <f>+GETPIVOTDATA("Montant dépensé",Individuel!$A$3,"Nom","E19")</f>
        <v>494000</v>
      </c>
      <c r="F4" s="127"/>
      <c r="G4" s="128"/>
      <c r="H4" s="129"/>
      <c r="I4" s="128"/>
      <c r="J4" s="130">
        <f t="shared" si="0"/>
        <v>-263000</v>
      </c>
    </row>
    <row r="5" spans="1:10" x14ac:dyDescent="0.25">
      <c r="A5" s="123" t="s">
        <v>233</v>
      </c>
      <c r="B5" s="124" t="s">
        <v>471</v>
      </c>
      <c r="C5" s="125">
        <v>50000</v>
      </c>
      <c r="D5" s="124">
        <f>+GETPIVOTDATA("SORTIES",'Montant reçu individuel'!$A$3,"Nom","E37")+GETPIVOTDATA("SORTIES",'Montant reçu individuel'!$A$3,"Nom","E37 ")</f>
        <v>1746500</v>
      </c>
      <c r="E5" s="127">
        <f>+GETPIVOTDATA("Montant dépensé",Individuel!$A$3,"Nom","E37")</f>
        <v>1761500</v>
      </c>
      <c r="F5" s="127"/>
      <c r="G5" s="128"/>
      <c r="H5" s="129"/>
      <c r="I5" s="128"/>
      <c r="J5" s="130">
        <f t="shared" si="0"/>
        <v>35000</v>
      </c>
    </row>
    <row r="6" spans="1:10" x14ac:dyDescent="0.25">
      <c r="A6" s="123" t="s">
        <v>229</v>
      </c>
      <c r="B6" s="124" t="s">
        <v>466</v>
      </c>
      <c r="C6" s="125">
        <v>0</v>
      </c>
      <c r="D6" s="124">
        <f>+GETPIVOTDATA("SORTIES",'Montant reçu individuel'!$A$3,"Nom","Moné")</f>
        <v>15563000</v>
      </c>
      <c r="E6" s="127">
        <f>+GETPIVOTDATA("Montant dépensé",Individuel!$A$3,"Nom","Moné")</f>
        <v>15538000</v>
      </c>
      <c r="F6" s="127"/>
      <c r="G6" s="128"/>
      <c r="H6" s="129"/>
      <c r="I6" s="128"/>
      <c r="J6" s="130">
        <f t="shared" si="0"/>
        <v>25000</v>
      </c>
    </row>
    <row r="7" spans="1:10" x14ac:dyDescent="0.25">
      <c r="A7" s="123" t="s">
        <v>748</v>
      </c>
      <c r="B7" s="124" t="s">
        <v>470</v>
      </c>
      <c r="C7" s="125">
        <v>438101</v>
      </c>
      <c r="D7" s="124">
        <f>+GETPIVOTDATA("SORTIES",'Montant reçu individuel'!$A$3,"Nom","Saïdou")</f>
        <v>17664000</v>
      </c>
      <c r="E7" s="127">
        <f>+GETPIVOTDATA("Montant dépensé",Individuel!$A$3,"Nom","Saïdou")</f>
        <v>17984000</v>
      </c>
      <c r="F7" s="127"/>
      <c r="G7" s="128"/>
      <c r="H7" s="129"/>
      <c r="I7" s="128"/>
      <c r="J7" s="130">
        <f t="shared" si="0"/>
        <v>118101</v>
      </c>
    </row>
    <row r="8" spans="1:10" x14ac:dyDescent="0.25">
      <c r="A8" s="123" t="s">
        <v>259</v>
      </c>
      <c r="B8" s="124" t="s">
        <v>473</v>
      </c>
      <c r="C8" s="125">
        <v>383000</v>
      </c>
      <c r="D8" s="124">
        <f>+GETPIVOTDATA("SORTIES",'Montant reçu individuel'!$A$3,"Nom","Sessou")</f>
        <v>6196000</v>
      </c>
      <c r="E8" s="127">
        <f>+GETPIVOTDATA("Montant dépensé",Individuel!$A$3,"Nom","Sessou")</f>
        <v>6360000</v>
      </c>
      <c r="F8" s="127"/>
      <c r="G8" s="128"/>
      <c r="H8" s="129"/>
      <c r="I8" s="128"/>
      <c r="J8" s="130">
        <f t="shared" ref="J8:J10" si="1">+C8+D8-E8-I8</f>
        <v>219000</v>
      </c>
    </row>
    <row r="9" spans="1:10" x14ac:dyDescent="0.25">
      <c r="A9" s="123" t="s">
        <v>290</v>
      </c>
      <c r="B9" s="124" t="s">
        <v>486</v>
      </c>
      <c r="C9" s="125">
        <v>728750</v>
      </c>
      <c r="D9" s="124">
        <f>+GETPIVOTDATA("SORTIES",'Montant reçu individuel'!$A$3,"Nom","Tamba")+GETPIVOTDATA("SORTIES",'Montant reçu individuel'!$A$3,"Nom","Tamba ")</f>
        <v>4252000</v>
      </c>
      <c r="E9" s="127">
        <f>+GETPIVOTDATA("Montant dépensé",Individuel!$A$3,"Nom","Tamba")</f>
        <v>4247000</v>
      </c>
      <c r="F9" s="127"/>
      <c r="G9" s="128"/>
      <c r="H9" s="129"/>
      <c r="I9" s="128">
        <v>728750</v>
      </c>
      <c r="J9" s="130">
        <f t="shared" si="1"/>
        <v>5000</v>
      </c>
    </row>
    <row r="10" spans="1:10" x14ac:dyDescent="0.25">
      <c r="A10" s="123" t="s">
        <v>253</v>
      </c>
      <c r="B10" s="124" t="s">
        <v>473</v>
      </c>
      <c r="C10" s="125">
        <v>117500</v>
      </c>
      <c r="D10" s="124">
        <f>+GETPIVOTDATA("SORTIES",'Montant reçu individuel'!$A$3,"Nom","Chérif")</f>
        <v>818000</v>
      </c>
      <c r="E10" s="127">
        <f>+GETPIVOTDATA("Montant dépensé",Individuel!$A$3,"Nom","Chérif")</f>
        <v>818000</v>
      </c>
      <c r="F10" s="127"/>
      <c r="G10" s="128"/>
      <c r="H10" s="129"/>
      <c r="I10" s="128"/>
      <c r="J10" s="130">
        <f t="shared" si="1"/>
        <v>117500</v>
      </c>
    </row>
    <row r="11" spans="1:10" x14ac:dyDescent="0.25">
      <c r="A11" s="123" t="s">
        <v>237</v>
      </c>
      <c r="B11" s="124" t="s">
        <v>471</v>
      </c>
      <c r="C11" s="125">
        <v>1220000</v>
      </c>
      <c r="D11" s="124">
        <f>+GETPIVOTDATA("SORTIES",'Montant reçu individuel'!$A$3,"Nom","E20")</f>
        <v>975500</v>
      </c>
      <c r="E11" s="127">
        <f>+GETPIVOTDATA("Montant dépensé",Individuel!$A$3,"Nom","E20")</f>
        <v>2180500</v>
      </c>
      <c r="F11" s="127"/>
      <c r="G11" s="128"/>
      <c r="H11" s="129"/>
      <c r="I11" s="128">
        <v>15000</v>
      </c>
      <c r="J11" s="130">
        <f t="shared" ref="J11:J13" si="2">+C11+D11-E11-I11</f>
        <v>0</v>
      </c>
    </row>
    <row r="12" spans="1:10" x14ac:dyDescent="0.25">
      <c r="A12" s="123" t="s">
        <v>227</v>
      </c>
      <c r="B12" s="124" t="s">
        <v>471</v>
      </c>
      <c r="C12" s="125">
        <v>-153250</v>
      </c>
      <c r="D12" s="124">
        <f>+GETPIVOTDATA("SORTIES",'Montant reçu individuel'!$A$3,"Nom","E39")+GETPIVOTDATA("SORTIES",'Montant reçu individuel'!$A$3,"Nom","E39 ")</f>
        <v>1114000</v>
      </c>
      <c r="E12" s="127">
        <f>+GETPIVOTDATA("Montant dépensé",Individuel!$A$3,"Nom","E39")</f>
        <v>1114000</v>
      </c>
      <c r="F12" s="127"/>
      <c r="G12" s="128"/>
      <c r="H12" s="129"/>
      <c r="I12" s="128"/>
      <c r="J12" s="130">
        <f t="shared" si="2"/>
        <v>-153250</v>
      </c>
    </row>
    <row r="13" spans="1:10" x14ac:dyDescent="0.25">
      <c r="A13" s="123" t="s">
        <v>239</v>
      </c>
      <c r="B13" s="124" t="s">
        <v>471</v>
      </c>
      <c r="C13" s="125">
        <v>1220000</v>
      </c>
      <c r="D13" s="124">
        <f>+GETPIVOTDATA("SORTIES",'Montant reçu individuel'!$A$3,"Nom","E40")</f>
        <v>832500</v>
      </c>
      <c r="E13" s="127">
        <f>+GETPIVOTDATA("Montant dépensé",Individuel!$A$3,"Nom","E40")</f>
        <v>2037500</v>
      </c>
      <c r="F13" s="127"/>
      <c r="G13" s="128"/>
      <c r="H13" s="129"/>
      <c r="I13" s="128"/>
      <c r="J13" s="130">
        <f t="shared" si="2"/>
        <v>15000</v>
      </c>
    </row>
    <row r="14" spans="1:10" x14ac:dyDescent="0.25">
      <c r="A14" s="131" t="s">
        <v>749</v>
      </c>
      <c r="B14" s="132"/>
      <c r="C14" s="133">
        <f>SUM(C2:C13)</f>
        <v>4116101</v>
      </c>
      <c r="D14" s="134">
        <f>SUM(D2:D13)</f>
        <v>51395500</v>
      </c>
      <c r="E14" s="134">
        <f>SUM(E2:E13)</f>
        <v>54274500</v>
      </c>
      <c r="F14" s="134"/>
      <c r="G14" s="133">
        <f>SUM(G3:G11)</f>
        <v>0</v>
      </c>
      <c r="H14" s="133">
        <f>SUM(H3:H11)</f>
        <v>0</v>
      </c>
      <c r="I14" s="133">
        <f>SUM(I2:I13)</f>
        <v>1118750</v>
      </c>
      <c r="J14" s="135">
        <f>SUM(J2:J13)</f>
        <v>118351</v>
      </c>
    </row>
    <row r="15" spans="1:10" x14ac:dyDescent="0.25">
      <c r="A15" s="136" t="s">
        <v>750</v>
      </c>
      <c r="B15" s="137" t="s">
        <v>751</v>
      </c>
      <c r="C15" s="138">
        <v>84755728</v>
      </c>
      <c r="D15" s="139"/>
      <c r="E15" s="138">
        <f>+GETPIVOTDATA("Montant dépensé",Individuel!$A$3,"Nom","BPMG GNF")</f>
        <v>33579950</v>
      </c>
      <c r="F15" s="138">
        <v>1800600</v>
      </c>
      <c r="G15" s="138">
        <f>10000000+8000000+14000000+8000000+8000000+3000000</f>
        <v>51000000</v>
      </c>
      <c r="H15" s="140"/>
      <c r="I15" s="138">
        <v>0</v>
      </c>
      <c r="J15" s="141">
        <f>+C15+D15-E15+F15-G15+H15</f>
        <v>1976378</v>
      </c>
    </row>
    <row r="16" spans="1:10" x14ac:dyDescent="0.25">
      <c r="A16" s="142" t="s">
        <v>752</v>
      </c>
      <c r="B16" s="143" t="s">
        <v>753</v>
      </c>
      <c r="C16" s="144">
        <v>-17535986</v>
      </c>
      <c r="D16" s="145"/>
      <c r="E16" s="146">
        <f>+GETPIVOTDATA("Montant dépensé",Individuel!$A$3,"Nom","BPMG USD")</f>
        <v>208260</v>
      </c>
      <c r="F16" s="146">
        <v>-1800600</v>
      </c>
      <c r="G16" s="147"/>
      <c r="H16" s="145"/>
      <c r="I16" s="146"/>
      <c r="J16" s="148">
        <f>+C16+D16-E16+F16-G16+H16</f>
        <v>-19544846</v>
      </c>
    </row>
    <row r="17" spans="1:10" x14ac:dyDescent="0.25">
      <c r="A17" s="149"/>
      <c r="B17" s="150">
        <v>0</v>
      </c>
      <c r="C17" s="150"/>
      <c r="D17" s="150"/>
      <c r="E17" s="150"/>
      <c r="F17" s="150"/>
      <c r="G17" s="151"/>
      <c r="H17" s="150"/>
      <c r="I17" s="150"/>
      <c r="J17" s="148">
        <f>+C17+D17-E17+G17</f>
        <v>0</v>
      </c>
    </row>
    <row r="18" spans="1:10" ht="15.75" thickBot="1" x14ac:dyDescent="0.3">
      <c r="A18" s="152" t="s">
        <v>754</v>
      </c>
      <c r="B18" s="152"/>
      <c r="C18" s="153">
        <f>SUM(C15:C17)</f>
        <v>67219742</v>
      </c>
      <c r="D18" s="153">
        <f>SUM(D15:D17)</f>
        <v>0</v>
      </c>
      <c r="E18" s="153">
        <f>SUM(E15:E16)</f>
        <v>33788210</v>
      </c>
      <c r="F18" s="153">
        <f t="shared" ref="F18:J18" si="3">SUM(F15:F17)</f>
        <v>0</v>
      </c>
      <c r="G18" s="153">
        <f t="shared" si="3"/>
        <v>51000000</v>
      </c>
      <c r="H18" s="154">
        <f t="shared" si="3"/>
        <v>0</v>
      </c>
      <c r="I18" s="155">
        <f t="shared" si="3"/>
        <v>0</v>
      </c>
      <c r="J18" s="156">
        <f t="shared" si="3"/>
        <v>-17568468</v>
      </c>
    </row>
    <row r="19" spans="1:10" ht="15.75" thickBot="1" x14ac:dyDescent="0.3">
      <c r="A19" s="157" t="s">
        <v>755</v>
      </c>
      <c r="B19" s="158"/>
      <c r="C19" s="159">
        <f>+C14+C18</f>
        <v>71335843</v>
      </c>
      <c r="D19" s="159">
        <f>+D14+D18</f>
        <v>51395500</v>
      </c>
      <c r="E19" s="159">
        <f>+E14+E18</f>
        <v>88062710</v>
      </c>
      <c r="F19" s="159"/>
      <c r="G19" s="159">
        <f>+G14+G18</f>
        <v>51000000</v>
      </c>
      <c r="H19" s="159">
        <f>+H14+H18</f>
        <v>0</v>
      </c>
      <c r="I19" s="159">
        <f>+I14+I18</f>
        <v>1118750</v>
      </c>
      <c r="J19" s="160">
        <f>+J14+J18</f>
        <v>-17450117</v>
      </c>
    </row>
    <row r="20" spans="1:10" x14ac:dyDescent="0.25">
      <c r="A20" s="161"/>
      <c r="B20" s="161"/>
      <c r="C20" s="161"/>
      <c r="D20" s="161"/>
      <c r="E20" s="162"/>
      <c r="F20" s="161"/>
      <c r="G20" s="161"/>
      <c r="H20" s="161"/>
      <c r="I20" s="161"/>
      <c r="J20" s="161"/>
    </row>
    <row r="21" spans="1:10" x14ac:dyDescent="0.25">
      <c r="A21" s="163" t="s">
        <v>756</v>
      </c>
      <c r="B21" s="164"/>
      <c r="C21" s="69">
        <v>15960492</v>
      </c>
      <c r="D21" s="164">
        <v>52118750</v>
      </c>
      <c r="E21" s="164">
        <v>51395500</v>
      </c>
      <c r="F21" s="164"/>
      <c r="G21" s="164"/>
      <c r="H21" s="164"/>
      <c r="I21" s="164">
        <f>C21+D21-E21</f>
        <v>16683742</v>
      </c>
      <c r="J21" s="161"/>
    </row>
    <row r="22" spans="1:10" x14ac:dyDescent="0.25">
      <c r="A22" s="165"/>
      <c r="B22" s="165"/>
      <c r="C22" s="165"/>
      <c r="D22" s="165"/>
      <c r="E22" s="165"/>
      <c r="F22" s="165"/>
      <c r="G22" s="165"/>
      <c r="H22" s="165"/>
      <c r="I22" s="165"/>
      <c r="J22" s="161"/>
    </row>
    <row r="23" spans="1:10" x14ac:dyDescent="0.25">
      <c r="A23" s="166" t="s">
        <v>758</v>
      </c>
      <c r="B23" s="167"/>
      <c r="C23" s="165"/>
      <c r="D23" s="166" t="s">
        <v>757</v>
      </c>
      <c r="E23" s="167"/>
      <c r="F23" s="168"/>
      <c r="G23" s="165"/>
      <c r="H23" s="166" t="s">
        <v>776</v>
      </c>
      <c r="I23" s="167"/>
      <c r="J23" s="169"/>
    </row>
    <row r="24" spans="1:10" x14ac:dyDescent="0.25">
      <c r="A24" s="170" t="s">
        <v>759</v>
      </c>
      <c r="B24" s="171">
        <f>+C21</f>
        <v>15960492</v>
      </c>
      <c r="C24" s="165"/>
      <c r="D24" s="170" t="s">
        <v>760</v>
      </c>
      <c r="E24" s="172">
        <f>+D16</f>
        <v>0</v>
      </c>
      <c r="F24" s="168"/>
      <c r="G24" s="165"/>
      <c r="H24" s="170" t="s">
        <v>759</v>
      </c>
      <c r="I24" s="172">
        <f>+I21</f>
        <v>16683742</v>
      </c>
      <c r="J24" s="161"/>
    </row>
    <row r="25" spans="1:10" x14ac:dyDescent="0.25">
      <c r="A25" s="170" t="s">
        <v>761</v>
      </c>
      <c r="B25" s="172">
        <f>+C18</f>
        <v>67219742</v>
      </c>
      <c r="C25" s="165"/>
      <c r="D25" s="170" t="s">
        <v>762</v>
      </c>
      <c r="E25" s="172">
        <f>+E19</f>
        <v>88062710</v>
      </c>
      <c r="F25" s="168"/>
      <c r="G25" s="165"/>
      <c r="H25" s="170" t="s">
        <v>761</v>
      </c>
      <c r="I25" s="172">
        <f>+J18</f>
        <v>-17568468</v>
      </c>
      <c r="J25" s="161"/>
    </row>
    <row r="26" spans="1:10" x14ac:dyDescent="0.25">
      <c r="A26" s="170" t="s">
        <v>763</v>
      </c>
      <c r="B26" s="172">
        <f>+C14</f>
        <v>4116101</v>
      </c>
      <c r="C26" s="165"/>
      <c r="D26" s="170"/>
      <c r="E26" s="172">
        <f>-D15</f>
        <v>0</v>
      </c>
      <c r="F26" s="168"/>
      <c r="G26" s="165"/>
      <c r="H26" s="170" t="s">
        <v>764</v>
      </c>
      <c r="I26" s="172">
        <f>+J14</f>
        <v>118351</v>
      </c>
      <c r="J26" s="161"/>
    </row>
    <row r="27" spans="1:10" x14ac:dyDescent="0.25">
      <c r="A27" s="173" t="s">
        <v>765</v>
      </c>
      <c r="B27" s="174">
        <f>SUM(B24:B26)</f>
        <v>87296335</v>
      </c>
      <c r="C27" s="165"/>
      <c r="D27" s="173"/>
      <c r="E27" s="174">
        <f>+E24-E25-E26</f>
        <v>-88062710</v>
      </c>
      <c r="F27" s="168"/>
      <c r="G27" s="165"/>
      <c r="H27" s="173" t="s">
        <v>765</v>
      </c>
      <c r="I27" s="174">
        <f>SUM(I24:I26)</f>
        <v>-766375</v>
      </c>
      <c r="J27" s="161"/>
    </row>
    <row r="28" spans="1:10" x14ac:dyDescent="0.25">
      <c r="A28" s="165"/>
      <c r="B28" s="165"/>
      <c r="C28" s="165"/>
      <c r="D28" s="165"/>
      <c r="E28" s="165"/>
      <c r="F28" s="165"/>
      <c r="G28" s="165"/>
      <c r="H28" s="165"/>
      <c r="I28" s="165"/>
      <c r="J28" s="161"/>
    </row>
    <row r="29" spans="1:10" x14ac:dyDescent="0.25">
      <c r="A29" s="165" t="s">
        <v>766</v>
      </c>
      <c r="B29" s="165">
        <f>+B27+E27</f>
        <v>-766375</v>
      </c>
      <c r="C29" s="165"/>
      <c r="D29" s="165"/>
      <c r="E29" s="165"/>
      <c r="F29" s="165"/>
      <c r="G29" s="165"/>
      <c r="H29" s="165"/>
      <c r="I29" s="165"/>
      <c r="J29" s="175"/>
    </row>
    <row r="30" spans="1:10" x14ac:dyDescent="0.25">
      <c r="A30" s="165" t="s">
        <v>767</v>
      </c>
      <c r="B30" s="165">
        <f>+I27</f>
        <v>-766375</v>
      </c>
    </row>
    <row r="31" spans="1:10" x14ac:dyDescent="0.25">
      <c r="A31" s="176" t="s">
        <v>768</v>
      </c>
      <c r="B31" s="176">
        <f>+B29-B30</f>
        <v>0</v>
      </c>
      <c r="C31" s="177"/>
      <c r="D31" s="17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41" sqref="D41"/>
    </sheetView>
  </sheetViews>
  <sheetFormatPr baseColWidth="10" defaultRowHeight="15" x14ac:dyDescent="0.25"/>
  <cols>
    <col min="1" max="1" width="5.42578125" customWidth="1"/>
    <col min="2" max="2" width="10.140625" customWidth="1"/>
    <col min="3" max="3" width="72.140625" customWidth="1"/>
    <col min="6" max="6" width="18.140625" customWidth="1"/>
  </cols>
  <sheetData>
    <row r="1" spans="1:5" x14ac:dyDescent="0.25">
      <c r="A1" s="1" t="s">
        <v>0</v>
      </c>
      <c r="B1" s="2"/>
      <c r="D1" s="1"/>
      <c r="E1" s="2"/>
    </row>
    <row r="2" spans="1:5" x14ac:dyDescent="0.25">
      <c r="A2" s="2"/>
      <c r="B2" s="2"/>
      <c r="D2" s="2"/>
      <c r="E2" s="2"/>
    </row>
    <row r="3" spans="1:5" x14ac:dyDescent="0.25">
      <c r="A3" s="1" t="s">
        <v>280</v>
      </c>
      <c r="B3" s="2"/>
      <c r="D3" s="1"/>
      <c r="E3" s="2"/>
    </row>
    <row r="4" spans="1:5" x14ac:dyDescent="0.25">
      <c r="B4" s="2"/>
      <c r="C4" s="2"/>
      <c r="D4" s="3"/>
      <c r="E4" s="3"/>
    </row>
    <row r="5" spans="1:5" x14ac:dyDescent="0.25">
      <c r="A5" s="4"/>
      <c r="B5" s="4"/>
      <c r="C5" s="4"/>
      <c r="D5" s="5"/>
      <c r="E5" s="31"/>
    </row>
    <row r="6" spans="1:5" x14ac:dyDescent="0.25">
      <c r="A6" s="6" t="s">
        <v>1</v>
      </c>
      <c r="B6" s="6" t="s">
        <v>2</v>
      </c>
      <c r="C6" s="6" t="s">
        <v>3</v>
      </c>
      <c r="D6" s="7" t="s">
        <v>4</v>
      </c>
      <c r="E6" s="34" t="s">
        <v>5</v>
      </c>
    </row>
    <row r="7" spans="1:5" x14ac:dyDescent="0.25">
      <c r="A7" s="67"/>
      <c r="B7" s="8"/>
      <c r="C7" s="8"/>
      <c r="D7" s="9"/>
      <c r="E7" s="118"/>
    </row>
    <row r="8" spans="1:5" x14ac:dyDescent="0.25">
      <c r="A8" s="44"/>
      <c r="B8" s="11"/>
      <c r="C8" s="12" t="s">
        <v>19</v>
      </c>
      <c r="D8" s="13">
        <v>84755728</v>
      </c>
      <c r="E8" s="14"/>
    </row>
    <row r="9" spans="1:5" x14ac:dyDescent="0.25">
      <c r="A9" s="44">
        <v>1</v>
      </c>
      <c r="B9" s="15">
        <v>43252</v>
      </c>
      <c r="C9" s="16" t="s">
        <v>7</v>
      </c>
      <c r="D9" s="17"/>
      <c r="E9" s="28">
        <v>10000000</v>
      </c>
    </row>
    <row r="10" spans="1:5" x14ac:dyDescent="0.25">
      <c r="A10" s="44">
        <v>2</v>
      </c>
      <c r="B10" s="15">
        <v>43259</v>
      </c>
      <c r="C10" s="16" t="s">
        <v>8</v>
      </c>
      <c r="D10" s="17"/>
      <c r="E10" s="28">
        <v>8000000</v>
      </c>
    </row>
    <row r="11" spans="1:5" x14ac:dyDescent="0.25">
      <c r="A11" s="44">
        <v>3</v>
      </c>
      <c r="B11" s="15">
        <v>43262</v>
      </c>
      <c r="C11" s="16" t="s">
        <v>10</v>
      </c>
      <c r="D11" s="17"/>
      <c r="E11" s="28">
        <v>3500000</v>
      </c>
    </row>
    <row r="12" spans="1:5" x14ac:dyDescent="0.25">
      <c r="A12" s="44">
        <v>4</v>
      </c>
      <c r="B12" s="15">
        <v>43262</v>
      </c>
      <c r="C12" s="16" t="s">
        <v>709</v>
      </c>
      <c r="D12" s="17"/>
      <c r="E12" s="28">
        <v>14000000</v>
      </c>
    </row>
    <row r="13" spans="1:5" x14ac:dyDescent="0.25">
      <c r="A13" s="44">
        <v>5</v>
      </c>
      <c r="B13" s="15">
        <v>43262</v>
      </c>
      <c r="C13" s="16" t="s">
        <v>710</v>
      </c>
      <c r="D13" s="17"/>
      <c r="E13" s="28">
        <v>22600</v>
      </c>
    </row>
    <row r="14" spans="1:5" x14ac:dyDescent="0.25">
      <c r="A14" s="44">
        <v>6</v>
      </c>
      <c r="B14" s="15">
        <v>43264</v>
      </c>
      <c r="C14" s="16" t="s">
        <v>11</v>
      </c>
      <c r="D14" s="17"/>
      <c r="E14" s="28">
        <v>8000000</v>
      </c>
    </row>
    <row r="15" spans="1:5" x14ac:dyDescent="0.25">
      <c r="A15" s="44">
        <v>7</v>
      </c>
      <c r="B15" s="15">
        <v>43269</v>
      </c>
      <c r="C15" s="16" t="s">
        <v>12</v>
      </c>
      <c r="D15" s="17"/>
      <c r="E15" s="28">
        <v>1700000</v>
      </c>
    </row>
    <row r="16" spans="1:5" x14ac:dyDescent="0.25">
      <c r="A16" s="44">
        <v>8</v>
      </c>
      <c r="B16" s="15">
        <v>43270</v>
      </c>
      <c r="C16" s="16" t="s">
        <v>9</v>
      </c>
      <c r="D16" s="18"/>
      <c r="E16" s="29">
        <v>8000000</v>
      </c>
    </row>
    <row r="17" spans="1:5" x14ac:dyDescent="0.25">
      <c r="A17" s="44">
        <v>9</v>
      </c>
      <c r="B17" s="15">
        <v>43271</v>
      </c>
      <c r="C17" s="16" t="s">
        <v>13</v>
      </c>
      <c r="D17" s="19"/>
      <c r="E17" s="30">
        <v>462500</v>
      </c>
    </row>
    <row r="18" spans="1:5" x14ac:dyDescent="0.25">
      <c r="A18" s="44">
        <v>10</v>
      </c>
      <c r="B18" s="15">
        <v>43271</v>
      </c>
      <c r="C18" s="16" t="s">
        <v>14</v>
      </c>
      <c r="D18" s="21"/>
      <c r="E18" s="30">
        <v>56500</v>
      </c>
    </row>
    <row r="19" spans="1:5" x14ac:dyDescent="0.25">
      <c r="A19" s="44">
        <v>11</v>
      </c>
      <c r="B19" s="15">
        <v>43273</v>
      </c>
      <c r="C19" s="20" t="s">
        <v>735</v>
      </c>
      <c r="D19" s="21"/>
      <c r="E19" s="30">
        <v>11676250</v>
      </c>
    </row>
    <row r="20" spans="1:5" x14ac:dyDescent="0.25">
      <c r="A20" s="44">
        <v>12</v>
      </c>
      <c r="B20" s="15">
        <v>43273</v>
      </c>
      <c r="C20" s="20" t="s">
        <v>736</v>
      </c>
      <c r="D20" s="21"/>
      <c r="E20" s="30">
        <v>16081250</v>
      </c>
    </row>
    <row r="21" spans="1:5" x14ac:dyDescent="0.25">
      <c r="A21" s="44">
        <v>13</v>
      </c>
      <c r="B21" s="15">
        <v>43277</v>
      </c>
      <c r="C21" s="20" t="s">
        <v>711</v>
      </c>
      <c r="D21" s="14"/>
      <c r="E21" s="30">
        <v>50850</v>
      </c>
    </row>
    <row r="22" spans="1:5" x14ac:dyDescent="0.25">
      <c r="A22" s="44">
        <v>14</v>
      </c>
      <c r="B22" s="15">
        <v>43277</v>
      </c>
      <c r="C22" s="16" t="s">
        <v>226</v>
      </c>
      <c r="D22" s="14"/>
      <c r="E22" s="30">
        <v>3000000</v>
      </c>
    </row>
    <row r="23" spans="1:5" x14ac:dyDescent="0.25">
      <c r="A23" s="44">
        <v>15</v>
      </c>
      <c r="B23" s="15">
        <v>43280</v>
      </c>
      <c r="C23" s="73" t="s">
        <v>713</v>
      </c>
      <c r="D23" s="14">
        <v>1800600</v>
      </c>
      <c r="E23" s="30"/>
    </row>
    <row r="24" spans="1:5" x14ac:dyDescent="0.25">
      <c r="A24" s="44">
        <v>16</v>
      </c>
      <c r="B24" s="15">
        <v>43281</v>
      </c>
      <c r="C24" s="20" t="s">
        <v>284</v>
      </c>
      <c r="D24" s="14"/>
      <c r="E24" s="30">
        <v>4576</v>
      </c>
    </row>
    <row r="25" spans="1:5" x14ac:dyDescent="0.25">
      <c r="A25" s="44">
        <v>17</v>
      </c>
      <c r="B25" s="15">
        <v>43281</v>
      </c>
      <c r="C25" s="20" t="s">
        <v>712</v>
      </c>
      <c r="D25" s="14"/>
      <c r="E25" s="30">
        <v>25424</v>
      </c>
    </row>
    <row r="26" spans="1:5" x14ac:dyDescent="0.25">
      <c r="A26" s="44"/>
      <c r="B26" s="15"/>
      <c r="C26" s="23" t="s">
        <v>6</v>
      </c>
      <c r="D26" s="24">
        <f>SUM(D8:D25)</f>
        <v>86556328</v>
      </c>
      <c r="E26" s="24">
        <f>SUM(E9:E25)</f>
        <v>84579950</v>
      </c>
    </row>
    <row r="27" spans="1:5" x14ac:dyDescent="0.25">
      <c r="A27" s="44"/>
      <c r="B27" s="10"/>
      <c r="C27" s="25" t="s">
        <v>18</v>
      </c>
      <c r="D27" s="26">
        <f>D26-E26</f>
        <v>1976378</v>
      </c>
      <c r="E27" s="1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G18" sqref="G18"/>
    </sheetView>
  </sheetViews>
  <sheetFormatPr baseColWidth="10" defaultRowHeight="15" x14ac:dyDescent="0.25"/>
  <cols>
    <col min="1" max="1" width="4.5703125" customWidth="1"/>
    <col min="3" max="3" width="66.5703125" customWidth="1"/>
    <col min="4" max="4" width="21.28515625" customWidth="1"/>
    <col min="5" max="5" width="14.85546875" customWidth="1"/>
  </cols>
  <sheetData>
    <row r="1" spans="1:5" x14ac:dyDescent="0.25">
      <c r="A1" s="1" t="s">
        <v>0</v>
      </c>
      <c r="B1" s="2"/>
      <c r="C1" s="2"/>
      <c r="D1" s="3"/>
      <c r="E1" s="3"/>
    </row>
    <row r="2" spans="1:5" x14ac:dyDescent="0.25">
      <c r="A2" s="2"/>
      <c r="B2" s="2"/>
      <c r="C2" s="2"/>
      <c r="D2" s="3"/>
      <c r="E2" s="3"/>
    </row>
    <row r="3" spans="1:5" x14ac:dyDescent="0.25">
      <c r="A3" s="74" t="s">
        <v>279</v>
      </c>
      <c r="B3" s="2"/>
      <c r="C3" s="2"/>
      <c r="D3" s="2"/>
      <c r="E3" s="3"/>
    </row>
    <row r="4" spans="1:5" x14ac:dyDescent="0.25">
      <c r="A4" s="2"/>
      <c r="B4" s="2"/>
      <c r="C4" s="2"/>
      <c r="D4" s="3"/>
      <c r="E4" s="3"/>
    </row>
    <row r="5" spans="1:5" x14ac:dyDescent="0.25">
      <c r="A5" s="6" t="s">
        <v>1</v>
      </c>
      <c r="B5" s="6" t="s">
        <v>2</v>
      </c>
      <c r="C5" s="6" t="s">
        <v>3</v>
      </c>
      <c r="D5" s="7" t="s">
        <v>4</v>
      </c>
      <c r="E5" s="7" t="s">
        <v>5</v>
      </c>
    </row>
    <row r="6" spans="1:5" x14ac:dyDescent="0.25">
      <c r="A6" s="67"/>
      <c r="B6" s="8"/>
      <c r="C6" s="8"/>
      <c r="D6" s="75"/>
      <c r="E6" s="9"/>
    </row>
    <row r="7" spans="1:5" x14ac:dyDescent="0.25">
      <c r="A7" s="10"/>
      <c r="B7" s="15"/>
      <c r="C7" s="76" t="s">
        <v>281</v>
      </c>
      <c r="D7" s="77">
        <v>295.44</v>
      </c>
      <c r="E7" s="78"/>
    </row>
    <row r="8" spans="1:5" x14ac:dyDescent="0.25">
      <c r="A8" s="10">
        <v>1</v>
      </c>
      <c r="B8" s="15">
        <v>43276</v>
      </c>
      <c r="C8" s="16" t="s">
        <v>714</v>
      </c>
      <c r="D8" s="77"/>
      <c r="E8" s="78">
        <v>3.14</v>
      </c>
    </row>
    <row r="9" spans="1:5" x14ac:dyDescent="0.25">
      <c r="A9" s="10">
        <v>2</v>
      </c>
      <c r="B9" s="15">
        <v>43280</v>
      </c>
      <c r="C9" s="16" t="s">
        <v>282</v>
      </c>
      <c r="D9" s="79"/>
      <c r="E9" s="78">
        <v>200</v>
      </c>
    </row>
    <row r="10" spans="1:5" x14ac:dyDescent="0.25">
      <c r="A10" s="10">
        <v>3</v>
      </c>
      <c r="B10" s="15">
        <v>43281</v>
      </c>
      <c r="C10" s="22" t="s">
        <v>284</v>
      </c>
      <c r="D10" s="21"/>
      <c r="E10" s="21">
        <v>3.05</v>
      </c>
    </row>
    <row r="11" spans="1:5" x14ac:dyDescent="0.25">
      <c r="A11" s="10">
        <v>4</v>
      </c>
      <c r="B11" s="15">
        <v>43281</v>
      </c>
      <c r="C11" s="22" t="s">
        <v>715</v>
      </c>
      <c r="D11" s="21"/>
      <c r="E11" s="21">
        <v>16.95</v>
      </c>
    </row>
    <row r="12" spans="1:5" x14ac:dyDescent="0.25">
      <c r="A12" s="80"/>
      <c r="B12" s="15"/>
      <c r="C12" s="23" t="s">
        <v>6</v>
      </c>
      <c r="D12" s="81">
        <f>SUM(D7:D11)</f>
        <v>295.44</v>
      </c>
      <c r="E12" s="82">
        <f>SUM(E7:E11)</f>
        <v>223.14</v>
      </c>
    </row>
    <row r="13" spans="1:5" x14ac:dyDescent="0.25">
      <c r="A13" s="2"/>
      <c r="B13" s="2"/>
      <c r="C13" s="83" t="s">
        <v>283</v>
      </c>
      <c r="D13" s="84">
        <f>D12-E12</f>
        <v>72.300000000000011</v>
      </c>
      <c r="E13" s="27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I52" sqref="I52"/>
    </sheetView>
  </sheetViews>
  <sheetFormatPr baseColWidth="10" defaultRowHeight="15" x14ac:dyDescent="0.25"/>
  <cols>
    <col min="7" max="7" width="17.42578125" customWidth="1"/>
  </cols>
  <sheetData>
    <row r="1" spans="1:8" x14ac:dyDescent="0.25">
      <c r="A1" s="300" t="s">
        <v>780</v>
      </c>
      <c r="B1" s="300"/>
      <c r="C1" s="300"/>
      <c r="D1" s="300"/>
      <c r="E1" s="300"/>
      <c r="F1" s="300"/>
      <c r="G1" s="300"/>
      <c r="H1" s="300"/>
    </row>
    <row r="3" spans="1:8" ht="15.75" x14ac:dyDescent="0.25">
      <c r="A3" s="180" t="s">
        <v>781</v>
      </c>
      <c r="B3" s="181"/>
      <c r="C3" s="181"/>
      <c r="D3" s="182"/>
      <c r="E3" s="181"/>
      <c r="F3" s="181"/>
      <c r="G3" s="181"/>
    </row>
    <row r="4" spans="1:8" ht="15.75" x14ac:dyDescent="0.25">
      <c r="A4" s="180" t="s">
        <v>0</v>
      </c>
      <c r="B4" s="181"/>
      <c r="C4" s="181"/>
      <c r="D4" s="181"/>
      <c r="E4" s="181"/>
      <c r="F4" s="181"/>
      <c r="G4" s="181"/>
    </row>
    <row r="5" spans="1:8" ht="15.75" x14ac:dyDescent="0.25">
      <c r="A5" s="183"/>
      <c r="B5" s="180"/>
      <c r="C5" s="180"/>
      <c r="D5" s="180"/>
      <c r="E5" s="180"/>
      <c r="F5" s="180"/>
      <c r="G5" s="180"/>
    </row>
    <row r="6" spans="1:8" ht="15.75" x14ac:dyDescent="0.25">
      <c r="A6" s="183" t="s">
        <v>800</v>
      </c>
      <c r="B6" s="180"/>
      <c r="C6" s="180"/>
      <c r="D6" s="180"/>
      <c r="E6" s="180"/>
      <c r="F6" s="180"/>
      <c r="G6" s="180"/>
    </row>
    <row r="7" spans="1:8" ht="15.75" x14ac:dyDescent="0.25">
      <c r="A7" s="180"/>
      <c r="B7" s="180"/>
      <c r="C7" s="180"/>
      <c r="D7" s="180"/>
      <c r="E7" s="180"/>
      <c r="F7" s="180"/>
      <c r="G7" s="180"/>
    </row>
    <row r="8" spans="1:8" x14ac:dyDescent="0.25">
      <c r="A8" s="184"/>
      <c r="B8" s="185"/>
      <c r="C8" s="185"/>
      <c r="D8" s="185"/>
      <c r="E8" s="185"/>
      <c r="F8" s="185"/>
      <c r="G8" s="185"/>
      <c r="H8" s="185"/>
    </row>
    <row r="9" spans="1:8" ht="20.25" x14ac:dyDescent="0.25">
      <c r="A9" s="186" t="s">
        <v>801</v>
      </c>
      <c r="B9" s="186"/>
      <c r="C9" s="186"/>
      <c r="D9" s="186"/>
      <c r="E9" s="186"/>
      <c r="F9" s="186"/>
      <c r="G9" s="186"/>
      <c r="H9" s="186"/>
    </row>
    <row r="10" spans="1:8" ht="18" x14ac:dyDescent="0.25">
      <c r="A10" s="187"/>
      <c r="B10" s="187"/>
      <c r="C10" s="187"/>
      <c r="D10" s="187"/>
      <c r="E10" s="187"/>
      <c r="F10" s="187"/>
      <c r="G10" s="187"/>
      <c r="H10" s="187"/>
    </row>
    <row r="11" spans="1:8" x14ac:dyDescent="0.25">
      <c r="A11" s="188" t="s">
        <v>782</v>
      </c>
      <c r="B11" s="188"/>
      <c r="C11" s="189"/>
      <c r="D11" s="189"/>
      <c r="E11" s="189" t="s">
        <v>783</v>
      </c>
      <c r="F11" s="189"/>
      <c r="G11" s="189"/>
      <c r="H11" s="189"/>
    </row>
    <row r="12" spans="1:8" x14ac:dyDescent="0.25">
      <c r="A12" s="184"/>
      <c r="B12" s="184"/>
      <c r="C12" s="185"/>
      <c r="D12" s="185"/>
      <c r="E12" s="185"/>
      <c r="F12" s="185"/>
      <c r="G12" s="185"/>
      <c r="H12" s="185"/>
    </row>
    <row r="13" spans="1:8" x14ac:dyDescent="0.25">
      <c r="A13" s="301" t="s">
        <v>784</v>
      </c>
      <c r="B13" s="301"/>
      <c r="C13" s="301"/>
      <c r="D13" s="301"/>
      <c r="E13" s="301"/>
      <c r="F13" s="301"/>
      <c r="G13" s="301"/>
      <c r="H13" s="301"/>
    </row>
    <row r="14" spans="1:8" x14ac:dyDescent="0.25">
      <c r="A14" s="184"/>
      <c r="B14" s="185"/>
      <c r="C14" s="185"/>
      <c r="D14" s="185"/>
      <c r="E14" s="185"/>
      <c r="F14" s="185"/>
      <c r="G14" s="185"/>
      <c r="H14" s="185"/>
    </row>
    <row r="15" spans="1:8" x14ac:dyDescent="0.25">
      <c r="A15" s="190"/>
      <c r="B15" s="185"/>
      <c r="C15" s="185"/>
      <c r="D15" s="185"/>
      <c r="E15" s="185"/>
      <c r="F15" s="185"/>
      <c r="G15" s="185"/>
      <c r="H15" s="185"/>
    </row>
    <row r="16" spans="1:8" x14ac:dyDescent="0.25">
      <c r="A16" s="191" t="s">
        <v>785</v>
      </c>
      <c r="B16" s="185"/>
      <c r="C16" s="192">
        <v>10000</v>
      </c>
      <c r="D16" s="193" t="s">
        <v>786</v>
      </c>
      <c r="E16" s="194">
        <v>503</v>
      </c>
      <c r="F16" s="185"/>
      <c r="G16" s="195">
        <f>C16*E16</f>
        <v>5030000</v>
      </c>
      <c r="H16" s="185"/>
    </row>
    <row r="17" spans="1:8" x14ac:dyDescent="0.25">
      <c r="A17" s="184"/>
      <c r="B17" s="185"/>
      <c r="C17" s="196">
        <v>5000</v>
      </c>
      <c r="D17" s="197" t="s">
        <v>786</v>
      </c>
      <c r="E17" s="198">
        <v>600</v>
      </c>
      <c r="F17" s="185"/>
      <c r="G17" s="195">
        <f t="shared" ref="G17:G21" si="0">C17*E17</f>
        <v>3000000</v>
      </c>
      <c r="H17" s="185"/>
    </row>
    <row r="18" spans="1:8" x14ac:dyDescent="0.25">
      <c r="A18" s="184"/>
      <c r="B18" s="185"/>
      <c r="C18" s="196">
        <v>20000</v>
      </c>
      <c r="D18" s="197" t="s">
        <v>786</v>
      </c>
      <c r="E18" s="198">
        <v>390</v>
      </c>
      <c r="F18" s="185"/>
      <c r="G18" s="195">
        <f t="shared" si="0"/>
        <v>7800000</v>
      </c>
      <c r="H18" s="185"/>
    </row>
    <row r="19" spans="1:8" x14ac:dyDescent="0.25">
      <c r="A19" s="184"/>
      <c r="B19" s="185"/>
      <c r="C19" s="196">
        <v>1000</v>
      </c>
      <c r="D19" s="197" t="s">
        <v>786</v>
      </c>
      <c r="E19" s="198">
        <v>453</v>
      </c>
      <c r="F19" s="185"/>
      <c r="G19" s="195">
        <f t="shared" si="0"/>
        <v>453000</v>
      </c>
      <c r="H19" s="185"/>
    </row>
    <row r="20" spans="1:8" x14ac:dyDescent="0.25">
      <c r="A20" s="184"/>
      <c r="B20" s="185"/>
      <c r="C20" s="196">
        <v>500</v>
      </c>
      <c r="D20" s="197" t="s">
        <v>787</v>
      </c>
      <c r="E20" s="198">
        <v>800</v>
      </c>
      <c r="F20" s="185"/>
      <c r="G20" s="195">
        <f t="shared" si="0"/>
        <v>400000</v>
      </c>
      <c r="H20" s="185"/>
    </row>
    <row r="21" spans="1:8" ht="15.75" thickBot="1" x14ac:dyDescent="0.3">
      <c r="A21" s="184"/>
      <c r="B21" s="185"/>
      <c r="C21" s="199">
        <v>100</v>
      </c>
      <c r="D21" s="200" t="s">
        <v>786</v>
      </c>
      <c r="E21" s="201">
        <v>8</v>
      </c>
      <c r="F21" s="185"/>
      <c r="G21" s="195">
        <f t="shared" si="0"/>
        <v>800</v>
      </c>
      <c r="H21" s="185"/>
    </row>
    <row r="22" spans="1:8" ht="15.75" thickBot="1" x14ac:dyDescent="0.3">
      <c r="A22" s="191" t="s">
        <v>788</v>
      </c>
      <c r="B22" s="185"/>
      <c r="C22" s="185"/>
      <c r="D22" s="185"/>
      <c r="E22" s="185"/>
      <c r="F22" s="185"/>
      <c r="G22" s="202">
        <f>SUM(G16:G21)</f>
        <v>16683800</v>
      </c>
      <c r="H22" s="185"/>
    </row>
    <row r="23" spans="1:8" x14ac:dyDescent="0.25">
      <c r="A23" s="190"/>
      <c r="B23" s="185"/>
      <c r="C23" s="185"/>
      <c r="D23" s="185"/>
      <c r="E23" s="185"/>
      <c r="F23" s="185"/>
      <c r="G23" s="185"/>
      <c r="H23" s="185"/>
    </row>
    <row r="24" spans="1:8" x14ac:dyDescent="0.25">
      <c r="A24" s="190"/>
      <c r="B24" s="185"/>
      <c r="C24" s="185"/>
      <c r="D24" s="185"/>
      <c r="E24" s="185"/>
      <c r="F24" s="185"/>
      <c r="G24" s="185"/>
      <c r="H24" s="185"/>
    </row>
    <row r="25" spans="1:8" x14ac:dyDescent="0.25">
      <c r="A25" s="191" t="s">
        <v>789</v>
      </c>
      <c r="B25" s="185"/>
      <c r="C25" s="192">
        <v>50</v>
      </c>
      <c r="D25" s="193" t="s">
        <v>786</v>
      </c>
      <c r="E25" s="203"/>
      <c r="F25" s="185"/>
      <c r="G25" s="195">
        <f>C25*E25</f>
        <v>0</v>
      </c>
      <c r="H25" s="185"/>
    </row>
    <row r="26" spans="1:8" x14ac:dyDescent="0.25">
      <c r="A26" s="184"/>
      <c r="B26" s="185"/>
      <c r="C26" s="196">
        <v>20</v>
      </c>
      <c r="D26" s="197" t="s">
        <v>786</v>
      </c>
      <c r="E26" s="198"/>
      <c r="F26" s="185"/>
      <c r="G26" s="195">
        <f>C26*E26</f>
        <v>0</v>
      </c>
      <c r="H26" s="185"/>
    </row>
    <row r="27" spans="1:8" x14ac:dyDescent="0.25">
      <c r="A27" s="184"/>
      <c r="B27" s="185"/>
      <c r="C27" s="196">
        <v>10</v>
      </c>
      <c r="D27" s="197" t="s">
        <v>786</v>
      </c>
      <c r="E27" s="198"/>
      <c r="F27" s="185"/>
      <c r="G27" s="195">
        <f>C27*E27</f>
        <v>0</v>
      </c>
      <c r="H27" s="185"/>
    </row>
    <row r="28" spans="1:8" x14ac:dyDescent="0.25">
      <c r="A28" s="184"/>
      <c r="B28" s="185"/>
      <c r="C28" s="196">
        <v>5</v>
      </c>
      <c r="D28" s="197" t="s">
        <v>786</v>
      </c>
      <c r="E28" s="198"/>
      <c r="F28" s="185"/>
      <c r="G28" s="195">
        <f>C28*E28</f>
        <v>0</v>
      </c>
      <c r="H28" s="185"/>
    </row>
    <row r="29" spans="1:8" x14ac:dyDescent="0.25">
      <c r="A29" s="184"/>
      <c r="B29" s="185"/>
      <c r="C29" s="196"/>
      <c r="D29" s="197" t="s">
        <v>786</v>
      </c>
      <c r="E29" s="198"/>
      <c r="F29" s="185"/>
      <c r="G29" s="195">
        <f>C29*E29</f>
        <v>0</v>
      </c>
      <c r="H29" s="185"/>
    </row>
    <row r="30" spans="1:8" ht="15.75" thickBot="1" x14ac:dyDescent="0.3">
      <c r="A30" s="184"/>
      <c r="B30" s="185"/>
      <c r="C30" s="199"/>
      <c r="D30" s="200" t="s">
        <v>786</v>
      </c>
      <c r="E30" s="201"/>
      <c r="F30" s="185"/>
      <c r="G30" s="195"/>
      <c r="H30" s="185"/>
    </row>
    <row r="31" spans="1:8" ht="15.75" thickBot="1" x14ac:dyDescent="0.3">
      <c r="A31" s="191" t="s">
        <v>790</v>
      </c>
      <c r="B31" s="204"/>
      <c r="C31" s="185"/>
      <c r="D31" s="185"/>
      <c r="E31" s="185"/>
      <c r="F31" s="185"/>
      <c r="G31" s="202">
        <f>SUM(G25:G30)</f>
        <v>0</v>
      </c>
      <c r="H31" s="185"/>
    </row>
    <row r="32" spans="1:8" ht="15.75" thickBot="1" x14ac:dyDescent="0.3">
      <c r="A32" s="191"/>
      <c r="B32" s="191"/>
      <c r="C32" s="185"/>
      <c r="D32" s="185"/>
      <c r="E32" s="185"/>
      <c r="F32" s="185"/>
      <c r="G32" s="185"/>
      <c r="H32" s="185"/>
    </row>
    <row r="33" spans="1:8" ht="15.75" thickBot="1" x14ac:dyDescent="0.3">
      <c r="A33" s="191" t="s">
        <v>791</v>
      </c>
      <c r="B33" s="204"/>
      <c r="C33" s="185"/>
      <c r="D33" s="185"/>
      <c r="E33" s="185"/>
      <c r="F33" s="185"/>
      <c r="G33" s="202">
        <v>16683800</v>
      </c>
    </row>
    <row r="34" spans="1:8" ht="15.75" thickBot="1" x14ac:dyDescent="0.3">
      <c r="A34" s="191"/>
      <c r="B34" s="204"/>
      <c r="C34" s="185"/>
      <c r="D34" s="185"/>
      <c r="E34" s="185"/>
      <c r="F34" s="185"/>
      <c r="G34" s="185"/>
    </row>
    <row r="35" spans="1:8" ht="15.75" thickBot="1" x14ac:dyDescent="0.3">
      <c r="A35" s="191" t="s">
        <v>792</v>
      </c>
      <c r="B35" s="204"/>
      <c r="C35" s="185"/>
      <c r="D35" s="185"/>
      <c r="E35" s="185"/>
      <c r="F35" s="185"/>
      <c r="G35" s="205">
        <v>16683742</v>
      </c>
    </row>
    <row r="36" spans="1:8" ht="15.75" thickBot="1" x14ac:dyDescent="0.3">
      <c r="A36" s="184"/>
      <c r="B36" s="185"/>
      <c r="C36" s="185"/>
      <c r="D36" s="185"/>
      <c r="E36" s="185"/>
      <c r="F36" s="185"/>
      <c r="G36" s="185"/>
    </row>
    <row r="37" spans="1:8" ht="15.75" thickBot="1" x14ac:dyDescent="0.3">
      <c r="A37" s="191" t="s">
        <v>793</v>
      </c>
      <c r="B37" s="185"/>
      <c r="C37" s="185"/>
      <c r="D37" s="185"/>
      <c r="E37" s="185"/>
      <c r="F37" s="185"/>
      <c r="G37" s="202">
        <f>G33-G35</f>
        <v>58</v>
      </c>
    </row>
    <row r="38" spans="1:8" x14ac:dyDescent="0.25">
      <c r="A38" s="191"/>
      <c r="B38" s="185"/>
      <c r="C38" s="185"/>
      <c r="D38" s="185"/>
      <c r="E38" s="185"/>
      <c r="F38" s="185"/>
      <c r="G38" s="185"/>
      <c r="H38" s="185"/>
    </row>
    <row r="39" spans="1:8" x14ac:dyDescent="0.25">
      <c r="A39" s="184"/>
      <c r="B39" s="204"/>
      <c r="C39" s="204"/>
      <c r="D39" s="204"/>
      <c r="E39" s="204"/>
      <c r="F39" s="204"/>
      <c r="G39" s="204"/>
      <c r="H39" s="204"/>
    </row>
    <row r="40" spans="1:8" x14ac:dyDescent="0.25">
      <c r="A40" s="191" t="s">
        <v>802</v>
      </c>
      <c r="B40" s="204"/>
      <c r="C40" s="204"/>
      <c r="D40" s="204"/>
      <c r="E40" s="204"/>
      <c r="F40" s="204"/>
      <c r="G40" s="204"/>
      <c r="H40" s="204"/>
    </row>
    <row r="41" spans="1:8" x14ac:dyDescent="0.25">
      <c r="A41" s="206" t="s">
        <v>794</v>
      </c>
      <c r="B41" s="204"/>
      <c r="C41" s="204"/>
      <c r="D41" s="204"/>
      <c r="E41" s="204"/>
      <c r="F41" s="204"/>
      <c r="G41" s="204"/>
      <c r="H41" s="204"/>
    </row>
    <row r="42" spans="1:8" x14ac:dyDescent="0.25">
      <c r="A42" s="206" t="s">
        <v>795</v>
      </c>
      <c r="B42" s="185"/>
      <c r="C42" s="185"/>
      <c r="D42" s="185"/>
      <c r="E42" s="185"/>
      <c r="F42" s="185"/>
      <c r="G42" s="185"/>
      <c r="H42" s="185"/>
    </row>
    <row r="43" spans="1:8" x14ac:dyDescent="0.25">
      <c r="A43" s="184"/>
      <c r="B43" s="185"/>
      <c r="C43" s="185"/>
      <c r="D43" s="185"/>
      <c r="E43" s="185"/>
      <c r="F43" s="185"/>
      <c r="G43" s="204"/>
      <c r="H43" s="185"/>
    </row>
    <row r="44" spans="1:8" ht="15.75" x14ac:dyDescent="0.25">
      <c r="A44" s="207"/>
      <c r="B44" s="208" t="s">
        <v>796</v>
      </c>
      <c r="C44" s="209"/>
      <c r="D44" s="183"/>
      <c r="E44" s="183"/>
      <c r="F44" s="208" t="s">
        <v>797</v>
      </c>
      <c r="G44" s="209"/>
      <c r="H44" s="210"/>
    </row>
    <row r="45" spans="1:8" ht="15.75" x14ac:dyDescent="0.25">
      <c r="A45" s="207"/>
      <c r="B45" s="211"/>
      <c r="C45" s="210"/>
      <c r="D45" s="207"/>
      <c r="E45" s="207"/>
      <c r="F45" s="211"/>
      <c r="G45" s="210"/>
      <c r="H45" s="210"/>
    </row>
    <row r="46" spans="1:8" x14ac:dyDescent="0.25">
      <c r="A46" s="190"/>
      <c r="B46" s="184"/>
      <c r="C46" s="184"/>
      <c r="E46" s="190"/>
      <c r="F46" s="184"/>
      <c r="G46" s="184"/>
      <c r="H46" s="184"/>
    </row>
    <row r="47" spans="1:8" x14ac:dyDescent="0.25">
      <c r="A47" s="190"/>
      <c r="B47" s="184"/>
      <c r="C47" s="184"/>
      <c r="E47" s="190"/>
      <c r="F47" s="184"/>
      <c r="G47" s="184"/>
      <c r="H47" s="184"/>
    </row>
    <row r="48" spans="1:8" x14ac:dyDescent="0.25">
      <c r="A48" s="212"/>
      <c r="B48" s="213" t="s">
        <v>798</v>
      </c>
      <c r="C48" s="213"/>
      <c r="D48" s="212"/>
      <c r="E48" s="212"/>
      <c r="F48" s="213" t="s">
        <v>799</v>
      </c>
      <c r="G48" s="213"/>
      <c r="H48" s="213"/>
    </row>
    <row r="49" spans="1:8" x14ac:dyDescent="0.25">
      <c r="A49" s="212"/>
      <c r="B49" s="214">
        <v>43281</v>
      </c>
      <c r="C49" s="213"/>
      <c r="D49" s="212"/>
      <c r="E49" s="212"/>
      <c r="F49" s="214">
        <v>43281</v>
      </c>
      <c r="G49" s="213"/>
      <c r="H49" s="213"/>
    </row>
  </sheetData>
  <mergeCells count="2">
    <mergeCell ref="A1:H1"/>
    <mergeCell ref="A13:H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Montant reçu individuel</vt:lpstr>
      <vt:lpstr>Journal Caisse juin2018</vt:lpstr>
      <vt:lpstr>Individuel</vt:lpstr>
      <vt:lpstr>TABLEAU</vt:lpstr>
      <vt:lpstr>COMPTA JUIN 2018</vt:lpstr>
      <vt:lpstr>RECAP</vt:lpstr>
      <vt:lpstr>Journal banque GNF Juin 2018</vt:lpstr>
      <vt:lpstr>Journal banque USD Juin 2018</vt:lpstr>
      <vt:lpstr>Arrêté Caisse</vt:lpstr>
      <vt:lpstr>Rapprochement Bancaire GNF JUIN</vt:lpstr>
      <vt:lpstr>Rapprochement Bancaire USD JUIN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WCP-PC</dc:creator>
  <cp:lastModifiedBy>IT</cp:lastModifiedBy>
  <cp:lastPrinted>2018-07-09T17:07:19Z</cp:lastPrinted>
  <dcterms:created xsi:type="dcterms:W3CDTF">2018-06-20T12:01:35Z</dcterms:created>
  <dcterms:modified xsi:type="dcterms:W3CDTF">2018-07-18T07:32:46Z</dcterms:modified>
</cp:coreProperties>
</file>