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sers\Asus\Desktop\SALF ARCHIVE FINANCE 2018\"/>
    </mc:Choice>
  </mc:AlternateContent>
  <bookViews>
    <workbookView xWindow="0" yWindow="0" windowWidth="24000" windowHeight="9345" firstSheet="6" activeTab="10"/>
  </bookViews>
  <sheets>
    <sheet name="TCD departement juillet 2018" sheetId="20" r:id="rId1"/>
    <sheet name="TCD IND juillet 2018" sheetId="21" r:id="rId2"/>
    <sheet name="DATA Juillet 2018" sheetId="22" r:id="rId3"/>
    <sheet name="RECAP JUILLET 18" sheetId="4" r:id="rId4"/>
    <sheet name="Journal caisse JUILLET  2018" sheetId="6" r:id="rId5"/>
    <sheet name="journal sgbs 1" sheetId="19" r:id="rId6"/>
    <sheet name="Arrêté de caisse" sheetId="9" r:id="rId7"/>
    <sheet name="Rapprocht bancaire SGBS1" sheetId="10" r:id="rId8"/>
    <sheet name="Journal SGBS  2" sheetId="13" r:id="rId9"/>
    <sheet name="Rapprocht bancaire SGBS2" sheetId="16" r:id="rId10"/>
    <sheet name="Global juillet  2018" sheetId="12" r:id="rId11"/>
    <sheet name="Tableau donateurs" sheetId="11" r:id="rId12"/>
    <sheet name="AVANCE SUR SALAIRE" sheetId="8" r:id="rId13"/>
  </sheets>
  <definedNames>
    <definedName name="_xlnm._FilterDatabase" localSheetId="2" hidden="1">'DATA Juillet 2018'!$A$4:$I$150</definedName>
    <definedName name="_xlnm._FilterDatabase" localSheetId="10" hidden="1">'Global juillet  2018'!$A$4:$I$1000</definedName>
    <definedName name="_xlnm._FilterDatabase" localSheetId="4" hidden="1">'Journal caisse JUILLET  2018'!$A$4:$G$75</definedName>
  </definedNames>
  <calcPr calcId="152511"/>
  <pivotCaches>
    <pivotCache cacheId="0" r:id="rId14"/>
  </pivotCaches>
</workbook>
</file>

<file path=xl/calcChain.xml><?xml version="1.0" encoding="utf-8"?>
<calcChain xmlns="http://schemas.openxmlformats.org/spreadsheetml/2006/main">
  <c r="J36" i="8" l="1"/>
  <c r="J18" i="4" l="1"/>
  <c r="C15" i="4"/>
  <c r="E27" i="4"/>
  <c r="J15" i="4" l="1"/>
  <c r="E19" i="4"/>
  <c r="E15" i="4"/>
  <c r="E16" i="4"/>
  <c r="C16" i="4" l="1"/>
  <c r="E13" i="4" l="1"/>
  <c r="E12" i="4"/>
  <c r="E11" i="4"/>
  <c r="E10" i="4"/>
  <c r="E9" i="4"/>
  <c r="E8" i="4"/>
  <c r="E7" i="4"/>
  <c r="E6" i="4"/>
  <c r="E5" i="4"/>
  <c r="E4" i="4"/>
  <c r="E3" i="4"/>
  <c r="G15" i="13" l="1"/>
  <c r="F15" i="13"/>
  <c r="E15" i="13"/>
  <c r="L11" i="4" l="1"/>
  <c r="F41" i="22"/>
  <c r="F150" i="22"/>
  <c r="F42" i="22"/>
  <c r="F74" i="22"/>
  <c r="F75" i="22"/>
  <c r="F121" i="22"/>
  <c r="F122" i="22"/>
  <c r="F138" i="22"/>
  <c r="F139" i="22"/>
  <c r="F148" i="22"/>
  <c r="F149" i="22"/>
  <c r="J17" i="10"/>
  <c r="I16" i="10"/>
  <c r="D14" i="10"/>
  <c r="G8" i="13"/>
  <c r="G7" i="13"/>
  <c r="G6" i="13"/>
  <c r="G8" i="19"/>
  <c r="G9" i="19" s="1"/>
  <c r="G10" i="19" s="1"/>
  <c r="G11" i="19" s="1"/>
  <c r="G12" i="19" s="1"/>
  <c r="G13" i="19" s="1"/>
  <c r="G14" i="19" s="1"/>
  <c r="G15" i="19" s="1"/>
  <c r="G16" i="19" s="1"/>
  <c r="G17" i="19" s="1"/>
  <c r="G18" i="19" s="1"/>
  <c r="G19" i="19" s="1"/>
  <c r="G20" i="19" s="1"/>
  <c r="G21" i="19" s="1"/>
  <c r="G22" i="19" s="1"/>
  <c r="G23" i="19" s="1"/>
  <c r="G24" i="19" s="1"/>
  <c r="G25" i="19" s="1"/>
  <c r="G26" i="19" s="1"/>
  <c r="G27" i="19" s="1"/>
  <c r="G28" i="19" s="1"/>
  <c r="G29" i="19" s="1"/>
  <c r="G30" i="19" s="1"/>
  <c r="G31" i="19" s="1"/>
  <c r="O18" i="8" l="1"/>
  <c r="I18" i="8"/>
  <c r="I17" i="8"/>
  <c r="I16" i="8"/>
  <c r="I15" i="8"/>
  <c r="I14" i="8"/>
  <c r="I13" i="8"/>
  <c r="D36" i="8"/>
  <c r="O34" i="8" s="1"/>
  <c r="D33" i="8"/>
  <c r="O31" i="8"/>
  <c r="C21" i="8"/>
  <c r="O21" i="8" s="1"/>
  <c r="D18" i="8"/>
  <c r="C18" i="8"/>
  <c r="F18" i="8" s="1"/>
  <c r="G18" i="8" s="1"/>
  <c r="H18" i="8" s="1"/>
  <c r="C12" i="8"/>
  <c r="O12" i="8" s="1"/>
  <c r="H9" i="8"/>
  <c r="O9" i="8" s="1"/>
  <c r="C9" i="8"/>
  <c r="H8" i="8"/>
  <c r="H7" i="8"/>
  <c r="G15" i="11"/>
  <c r="G34" i="11"/>
  <c r="J32" i="11"/>
  <c r="G32" i="11" s="1"/>
  <c r="H31" i="11"/>
  <c r="H32" i="11" s="1"/>
  <c r="H33" i="11" s="1"/>
  <c r="H34" i="11" s="1"/>
  <c r="H35" i="11" s="1"/>
  <c r="H36" i="11" s="1"/>
  <c r="H37" i="11" s="1"/>
  <c r="C31" i="11"/>
  <c r="B31" i="11"/>
  <c r="J30" i="11"/>
  <c r="F30" i="11"/>
  <c r="E30" i="11"/>
  <c r="E43" i="11" s="1"/>
  <c r="D30" i="11"/>
  <c r="D43" i="11" s="1"/>
  <c r="C30" i="11"/>
  <c r="B30" i="11"/>
  <c r="H30" i="11" s="1"/>
  <c r="G25" i="11"/>
  <c r="J22" i="11"/>
  <c r="G26" i="11" s="1"/>
  <c r="C22" i="11"/>
  <c r="B22" i="11"/>
  <c r="H22" i="11" s="1"/>
  <c r="H23" i="11" s="1"/>
  <c r="F21" i="11"/>
  <c r="E21" i="11"/>
  <c r="D21" i="11"/>
  <c r="C21" i="11"/>
  <c r="B21" i="11"/>
  <c r="H21" i="11" s="1"/>
  <c r="J14" i="11"/>
  <c r="J13" i="11"/>
  <c r="G13" i="11"/>
  <c r="G12" i="11"/>
  <c r="J11" i="11"/>
  <c r="J9" i="11"/>
  <c r="G40" i="11" s="1"/>
  <c r="H9" i="11"/>
  <c r="H10" i="11" s="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F8" i="11"/>
  <c r="E8" i="11"/>
  <c r="D8" i="11"/>
  <c r="C8" i="11"/>
  <c r="B8" i="11"/>
  <c r="H8" i="11" s="1"/>
  <c r="I5" i="11"/>
  <c r="J3" i="11"/>
  <c r="C3" i="11"/>
  <c r="B3" i="11"/>
  <c r="G2" i="11"/>
  <c r="F2" i="11"/>
  <c r="E2" i="11"/>
  <c r="D2" i="11"/>
  <c r="C2" i="11"/>
  <c r="I3" i="11" s="1"/>
  <c r="B2" i="11"/>
  <c r="H3" i="11" s="1"/>
  <c r="E1154" i="12"/>
  <c r="G1150" i="12"/>
  <c r="F1150" i="12" s="1"/>
  <c r="F1149" i="12"/>
  <c r="H1119" i="12"/>
  <c r="H1120" i="12" s="1"/>
  <c r="H1121" i="12" s="1"/>
  <c r="H1122" i="12" s="1"/>
  <c r="H1123" i="12" s="1"/>
  <c r="H1124" i="12" s="1"/>
  <c r="H1125" i="12" s="1"/>
  <c r="H1126" i="12" s="1"/>
  <c r="H1127" i="12" s="1"/>
  <c r="H1128" i="12" s="1"/>
  <c r="G1002" i="12"/>
  <c r="F1001" i="12"/>
  <c r="F43" i="11" l="1"/>
  <c r="H28" i="11"/>
  <c r="H24" i="11"/>
  <c r="H25" i="11" s="1"/>
  <c r="H26" i="11" s="1"/>
  <c r="H27" i="11" s="1"/>
  <c r="H41" i="11"/>
  <c r="H42" i="11" s="1"/>
  <c r="H38" i="11"/>
  <c r="H39" i="11" s="1"/>
  <c r="H40" i="11" s="1"/>
  <c r="G17" i="11"/>
  <c r="G39" i="11"/>
  <c r="H2" i="11"/>
  <c r="H43" i="11" s="1"/>
  <c r="G9" i="11"/>
  <c r="G10" i="11"/>
  <c r="G16" i="11"/>
  <c r="G20" i="11"/>
  <c r="G24" i="11"/>
  <c r="G28" i="11"/>
  <c r="G38" i="11"/>
  <c r="G42" i="11"/>
  <c r="C43" i="11"/>
  <c r="G11" i="11"/>
  <c r="G35" i="11"/>
  <c r="B43" i="11"/>
  <c r="I2" i="11"/>
  <c r="G19" i="11"/>
  <c r="G22" i="11"/>
  <c r="G23" i="11"/>
  <c r="G27" i="11"/>
  <c r="G33" i="11"/>
  <c r="G37" i="11"/>
  <c r="G41" i="11"/>
  <c r="G18" i="11"/>
  <c r="G31" i="11"/>
  <c r="G36" i="11"/>
  <c r="F1002" i="12"/>
  <c r="G1003" i="12"/>
  <c r="G1151" i="12"/>
  <c r="I9" i="11" l="1"/>
  <c r="I10" i="11" s="1"/>
  <c r="I11" i="11" s="1"/>
  <c r="I12" i="11" s="1"/>
  <c r="I13" i="11" s="1"/>
  <c r="I14" i="11" s="1"/>
  <c r="I15" i="11" s="1"/>
  <c r="I16" i="11" s="1"/>
  <c r="I17" i="11" s="1"/>
  <c r="I18" i="11" s="1"/>
  <c r="I19" i="11" s="1"/>
  <c r="I20" i="11" s="1"/>
  <c r="G8" i="11"/>
  <c r="I8" i="11" s="1"/>
  <c r="I22" i="11"/>
  <c r="I23" i="11" s="1"/>
  <c r="G21" i="11"/>
  <c r="I21" i="11" s="1"/>
  <c r="I31" i="11"/>
  <c r="I32" i="11" s="1"/>
  <c r="I33" i="11" s="1"/>
  <c r="I34" i="11" s="1"/>
  <c r="I35" i="11" s="1"/>
  <c r="I36" i="11" s="1"/>
  <c r="I37" i="11" s="1"/>
  <c r="G30" i="11"/>
  <c r="G1152" i="12"/>
  <c r="F1151" i="12"/>
  <c r="F1003" i="12"/>
  <c r="G1004" i="12"/>
  <c r="I28" i="11" l="1"/>
  <c r="I24" i="11"/>
  <c r="I25" i="11" s="1"/>
  <c r="I26" i="11" s="1"/>
  <c r="I27" i="11" s="1"/>
  <c r="G43" i="11"/>
  <c r="I30" i="11"/>
  <c r="I43" i="11" s="1"/>
  <c r="I38" i="11"/>
  <c r="I39" i="11" s="1"/>
  <c r="I40" i="11" s="1"/>
  <c r="I41" i="11"/>
  <c r="I42" i="11" s="1"/>
  <c r="F1004" i="12"/>
  <c r="G1009" i="12"/>
  <c r="F1152" i="12"/>
  <c r="G1058" i="12"/>
  <c r="G1080" i="12" l="1"/>
  <c r="F1058" i="12"/>
  <c r="F1009" i="12"/>
  <c r="G1010" i="12"/>
  <c r="F1010" i="12" l="1"/>
  <c r="G1011" i="12"/>
  <c r="F1080" i="12"/>
  <c r="G1081" i="12"/>
  <c r="F1081" i="12" l="1"/>
  <c r="G1093" i="12"/>
  <c r="F1011" i="12"/>
  <c r="G1012" i="12"/>
  <c r="F1012" i="12" l="1"/>
  <c r="G1013" i="12"/>
  <c r="F1093" i="12"/>
  <c r="G1097" i="12"/>
  <c r="F1097" i="12" l="1"/>
  <c r="G1146" i="12"/>
  <c r="F1013" i="12"/>
  <c r="G1014" i="12"/>
  <c r="F1146" i="12" l="1"/>
  <c r="G1005" i="12"/>
  <c r="F1014" i="12"/>
  <c r="G1015" i="12"/>
  <c r="F1015" i="12" l="1"/>
  <c r="G1016" i="12"/>
  <c r="G1041" i="12"/>
  <c r="F1005" i="12"/>
  <c r="G1042" i="12" l="1"/>
  <c r="F1041" i="12"/>
  <c r="F1016" i="12"/>
  <c r="G1017" i="12"/>
  <c r="F1017" i="12" l="1"/>
  <c r="G1018" i="12"/>
  <c r="F1042" i="12"/>
  <c r="G1059" i="12"/>
  <c r="F1018" i="12" l="1"/>
  <c r="G1019" i="12"/>
  <c r="F1059" i="12"/>
  <c r="G1071" i="12"/>
  <c r="F1071" i="12" l="1"/>
  <c r="G1089" i="12"/>
  <c r="F1019" i="12"/>
  <c r="G1020" i="12"/>
  <c r="F1020" i="12" l="1"/>
  <c r="G1021" i="12"/>
  <c r="F1089" i="12"/>
  <c r="G1112" i="12"/>
  <c r="G1129" i="12" l="1"/>
  <c r="F1112" i="12"/>
  <c r="F1021" i="12"/>
  <c r="G1022" i="12"/>
  <c r="G1024" i="12" l="1"/>
  <c r="F1022" i="12"/>
  <c r="F1129" i="12"/>
  <c r="G1130" i="12"/>
  <c r="F1130" i="12" l="1"/>
  <c r="G1144" i="12"/>
  <c r="F1024" i="12"/>
  <c r="G1043" i="12"/>
  <c r="F1043" i="12" l="1"/>
  <c r="G1044" i="12"/>
  <c r="F1144" i="12"/>
  <c r="G1023" i="12"/>
  <c r="G1048" i="12" l="1"/>
  <c r="F1023" i="12"/>
  <c r="F1044" i="12"/>
  <c r="G1045" i="12"/>
  <c r="G1046" i="12" l="1"/>
  <c r="F1045" i="12"/>
  <c r="G1050" i="12"/>
  <c r="F1048" i="12"/>
  <c r="F1050" i="12" l="1"/>
  <c r="G1067" i="12"/>
  <c r="F1046" i="12"/>
  <c r="G1047" i="12"/>
  <c r="F1047" i="12" l="1"/>
  <c r="G1051" i="12"/>
  <c r="F1067" i="12"/>
  <c r="G1025" i="12"/>
  <c r="G1052" i="12" l="1"/>
  <c r="F1051" i="12"/>
  <c r="G1040" i="12"/>
  <c r="F1025" i="12"/>
  <c r="G1076" i="12" l="1"/>
  <c r="F1040" i="12"/>
  <c r="F1052" i="12"/>
  <c r="G1053" i="12"/>
  <c r="F1053" i="12" l="1"/>
  <c r="G1054" i="12"/>
  <c r="G1090" i="12"/>
  <c r="F1076" i="12"/>
  <c r="G1094" i="12" l="1"/>
  <c r="F1090" i="12"/>
  <c r="F1054" i="12"/>
  <c r="G1055" i="12"/>
  <c r="G1096" i="12" l="1"/>
  <c r="F1094" i="12"/>
  <c r="F1055" i="12"/>
  <c r="G1056" i="12"/>
  <c r="F1056" i="12" l="1"/>
  <c r="G1057" i="12"/>
  <c r="G1137" i="12"/>
  <c r="F1096" i="12"/>
  <c r="F1137" i="12" l="1"/>
  <c r="G1138" i="12"/>
  <c r="F1057" i="12"/>
  <c r="G1060" i="12"/>
  <c r="F1060" i="12" l="1"/>
  <c r="G1061" i="12"/>
  <c r="F1138" i="12"/>
  <c r="G1143" i="12"/>
  <c r="G1026" i="12" l="1"/>
  <c r="F1143" i="12"/>
  <c r="F1061" i="12"/>
  <c r="G1062" i="12"/>
  <c r="F1062" i="12" l="1"/>
  <c r="G1063" i="12"/>
  <c r="G1082" i="12"/>
  <c r="F1026" i="12"/>
  <c r="F1082" i="12" l="1"/>
  <c r="G1087" i="12"/>
  <c r="F1063" i="12"/>
  <c r="G1064" i="12"/>
  <c r="F1087" i="12" l="1"/>
  <c r="G1113" i="12"/>
  <c r="F1064" i="12"/>
  <c r="G1065" i="12"/>
  <c r="F1113" i="12" l="1"/>
  <c r="G1139" i="12"/>
  <c r="F1065" i="12"/>
  <c r="G1066" i="12"/>
  <c r="G1068" i="12" l="1"/>
  <c r="F1066" i="12"/>
  <c r="F1139" i="12"/>
  <c r="G1140" i="12"/>
  <c r="F1140" i="12" l="1"/>
  <c r="G1027" i="12"/>
  <c r="F1068" i="12"/>
  <c r="G1069" i="12"/>
  <c r="F1069" i="12" l="1"/>
  <c r="G1070" i="12"/>
  <c r="F1027" i="12"/>
  <c r="G1039" i="12"/>
  <c r="G1072" i="12" l="1"/>
  <c r="F1070" i="12"/>
  <c r="F1039" i="12"/>
  <c r="G1049" i="12"/>
  <c r="F1049" i="12" l="1"/>
  <c r="G1083" i="12"/>
  <c r="F1072" i="12"/>
  <c r="G1073" i="12"/>
  <c r="F1073" i="12" l="1"/>
  <c r="G1074" i="12"/>
  <c r="F1083" i="12"/>
  <c r="G1091" i="12"/>
  <c r="F1074" i="12" l="1"/>
  <c r="G1075" i="12"/>
  <c r="F1091" i="12"/>
  <c r="G1092" i="12"/>
  <c r="G1141" i="12" l="1"/>
  <c r="F1092" i="12"/>
  <c r="F1075" i="12"/>
  <c r="G1077" i="12"/>
  <c r="F1141" i="12" l="1"/>
  <c r="G1142" i="12"/>
  <c r="F1077" i="12"/>
  <c r="G1078" i="12"/>
  <c r="F1078" i="12" l="1"/>
  <c r="G1079" i="12"/>
  <c r="F1142" i="12"/>
  <c r="G1028" i="12"/>
  <c r="F1028" i="12" l="1"/>
  <c r="G1029" i="12"/>
  <c r="F1079" i="12"/>
  <c r="G1088" i="12"/>
  <c r="F1088" i="12" l="1"/>
  <c r="G1095" i="12"/>
  <c r="G1030" i="12"/>
  <c r="F1029" i="12"/>
  <c r="G1084" i="12" l="1"/>
  <c r="F1030" i="12"/>
  <c r="F1095" i="12"/>
  <c r="G1098" i="12"/>
  <c r="F1098" i="12" l="1"/>
  <c r="G1099" i="12"/>
  <c r="G1114" i="12"/>
  <c r="F1084" i="12"/>
  <c r="F1114" i="12" l="1"/>
  <c r="G1031" i="12"/>
  <c r="F1099" i="12"/>
  <c r="G1100" i="12"/>
  <c r="F1031" i="12" l="1"/>
  <c r="G1032" i="12"/>
  <c r="F1100" i="12"/>
  <c r="G1101" i="12"/>
  <c r="F1101" i="12" l="1"/>
  <c r="G1102" i="12"/>
  <c r="F1032" i="12"/>
  <c r="G1033" i="12"/>
  <c r="G1034" i="12" l="1"/>
  <c r="F1033" i="12"/>
  <c r="F1102" i="12"/>
  <c r="G1103" i="12"/>
  <c r="F1103" i="12" l="1"/>
  <c r="G1104" i="12"/>
  <c r="F1034" i="12"/>
  <c r="G1035" i="12"/>
  <c r="G1085" i="12" l="1"/>
  <c r="F1035" i="12"/>
  <c r="F1104" i="12"/>
  <c r="G1105" i="12"/>
  <c r="F1105" i="12" l="1"/>
  <c r="G1106" i="12"/>
  <c r="F1085" i="12"/>
  <c r="G1115" i="12"/>
  <c r="F1115" i="12" l="1"/>
  <c r="G1147" i="12"/>
  <c r="F1106" i="12"/>
  <c r="G1107" i="12"/>
  <c r="F1107" i="12" l="1"/>
  <c r="G1108" i="12"/>
  <c r="F1147" i="12"/>
  <c r="G1148" i="12"/>
  <c r="F1148" i="12" l="1"/>
  <c r="G1006" i="12"/>
  <c r="F1108" i="12"/>
  <c r="G1109" i="12"/>
  <c r="F1109" i="12" l="1"/>
  <c r="G1110" i="12"/>
  <c r="F1006" i="12"/>
  <c r="G1007" i="12"/>
  <c r="F1110" i="12" l="1"/>
  <c r="G1111" i="12"/>
  <c r="G1008" i="12"/>
  <c r="F1007" i="12"/>
  <c r="G1116" i="12" l="1"/>
  <c r="F1008" i="12"/>
  <c r="F1111" i="12"/>
  <c r="G1118" i="12"/>
  <c r="F1118" i="12" l="1"/>
  <c r="G1119" i="12"/>
  <c r="G1036" i="12"/>
  <c r="F1116" i="12"/>
  <c r="F1036" i="12" l="1"/>
  <c r="G1037" i="12"/>
  <c r="G1120" i="12"/>
  <c r="F1119" i="12"/>
  <c r="G1121" i="12" l="1"/>
  <c r="F1120" i="12"/>
  <c r="G1038" i="12"/>
  <c r="F1037" i="12"/>
  <c r="G1086" i="12" l="1"/>
  <c r="F1038" i="12"/>
  <c r="G1122" i="12"/>
  <c r="F1121" i="12"/>
  <c r="G1123" i="12" l="1"/>
  <c r="F1122" i="12"/>
  <c r="F1086" i="12"/>
  <c r="G1117" i="12"/>
  <c r="F1117" i="12" s="1"/>
  <c r="G1124" i="12" l="1"/>
  <c r="F1123" i="12"/>
  <c r="G1125" i="12" l="1"/>
  <c r="F1124" i="12"/>
  <c r="G1126" i="12" l="1"/>
  <c r="F1125" i="12"/>
  <c r="G1127" i="12" l="1"/>
  <c r="F1126" i="12"/>
  <c r="G1128" i="12" l="1"/>
  <c r="F1127" i="12"/>
  <c r="G1131" i="12" l="1"/>
  <c r="F1128" i="12"/>
  <c r="F1131" i="12" l="1"/>
  <c r="G1132" i="12"/>
  <c r="F1132" i="12" l="1"/>
  <c r="G1133" i="12"/>
  <c r="F1133" i="12" l="1"/>
  <c r="G1134" i="12"/>
  <c r="F1134" i="12" l="1"/>
  <c r="G1135" i="12"/>
  <c r="F1135" i="12" l="1"/>
  <c r="G1136" i="12"/>
  <c r="F1136" i="12" l="1"/>
  <c r="G1145" i="12"/>
  <c r="F1145" i="12" s="1"/>
  <c r="E152" i="22" l="1"/>
  <c r="F147" i="22"/>
  <c r="F146" i="22"/>
  <c r="F145" i="22"/>
  <c r="F144" i="22"/>
  <c r="F143" i="22"/>
  <c r="F142" i="22"/>
  <c r="F141" i="22"/>
  <c r="F140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3" i="22"/>
  <c r="F72" i="22"/>
  <c r="F71" i="22"/>
  <c r="F70" i="22"/>
  <c r="F69" i="22"/>
  <c r="F68" i="22"/>
  <c r="F67" i="22"/>
  <c r="F66" i="22"/>
  <c r="F65" i="22"/>
  <c r="F64" i="22"/>
  <c r="F63" i="22"/>
  <c r="F62" i="22"/>
  <c r="F61" i="22"/>
  <c r="F60" i="22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F5" i="22"/>
  <c r="F152" i="22" l="1"/>
  <c r="E44" i="6"/>
  <c r="E73" i="6" s="1"/>
  <c r="E21" i="4" s="1"/>
  <c r="D5" i="6" l="1"/>
  <c r="C21" i="4" l="1"/>
  <c r="D73" i="6"/>
  <c r="D21" i="4" s="1"/>
  <c r="F5" i="6"/>
  <c r="F6" i="6" s="1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F53" i="6" s="1"/>
  <c r="F54" i="6" s="1"/>
  <c r="F55" i="6" s="1"/>
  <c r="F56" i="6" s="1"/>
  <c r="F57" i="6" s="1"/>
  <c r="F58" i="6" s="1"/>
  <c r="F59" i="6" s="1"/>
  <c r="F60" i="6" s="1"/>
  <c r="F61" i="6" s="1"/>
  <c r="F62" i="6" s="1"/>
  <c r="F63" i="6" s="1"/>
  <c r="F64" i="6" s="1"/>
  <c r="F65" i="6" s="1"/>
  <c r="F66" i="6" s="1"/>
  <c r="F67" i="6" s="1"/>
  <c r="F68" i="6" s="1"/>
  <c r="F69" i="6" s="1"/>
  <c r="F70" i="6" s="1"/>
  <c r="F71" i="6" s="1"/>
  <c r="F72" i="6" s="1"/>
  <c r="F73" i="6" l="1"/>
  <c r="F38" i="19"/>
  <c r="E16" i="10" s="1"/>
  <c r="D17" i="10" s="1"/>
  <c r="G5" i="19"/>
  <c r="G6" i="19" s="1"/>
  <c r="G7" i="19" s="1"/>
  <c r="E38" i="19" l="1"/>
  <c r="G38" i="19" s="1"/>
  <c r="F1000" i="12" l="1"/>
  <c r="F999" i="12"/>
  <c r="F998" i="12"/>
  <c r="F997" i="12"/>
  <c r="F996" i="12"/>
  <c r="F995" i="12"/>
  <c r="F994" i="12"/>
  <c r="F993" i="12"/>
  <c r="F992" i="12"/>
  <c r="F991" i="12"/>
  <c r="F990" i="12"/>
  <c r="F989" i="12"/>
  <c r="F988" i="12"/>
  <c r="F987" i="12"/>
  <c r="F986" i="12"/>
  <c r="F985" i="12"/>
  <c r="F984" i="12"/>
  <c r="F983" i="12"/>
  <c r="F982" i="12"/>
  <c r="F981" i="12"/>
  <c r="F980" i="12"/>
  <c r="F979" i="12"/>
  <c r="F978" i="12"/>
  <c r="F977" i="12"/>
  <c r="F976" i="12"/>
  <c r="F975" i="12"/>
  <c r="F974" i="12"/>
  <c r="F973" i="12"/>
  <c r="F972" i="12"/>
  <c r="F971" i="12"/>
  <c r="F970" i="12"/>
  <c r="F969" i="12"/>
  <c r="F968" i="12"/>
  <c r="F967" i="12"/>
  <c r="F966" i="12"/>
  <c r="F965" i="12"/>
  <c r="F964" i="12"/>
  <c r="F963" i="12"/>
  <c r="F962" i="12"/>
  <c r="F961" i="12"/>
  <c r="F960" i="12"/>
  <c r="F959" i="12"/>
  <c r="F958" i="12"/>
  <c r="F957" i="12"/>
  <c r="F956" i="12"/>
  <c r="F955" i="12"/>
  <c r="F954" i="12"/>
  <c r="F953" i="12"/>
  <c r="F952" i="12"/>
  <c r="F951" i="12"/>
  <c r="F950" i="12"/>
  <c r="F949" i="12"/>
  <c r="F948" i="12"/>
  <c r="F947" i="12"/>
  <c r="F946" i="12"/>
  <c r="F945" i="12"/>
  <c r="F944" i="12"/>
  <c r="F943" i="12"/>
  <c r="F942" i="12"/>
  <c r="F941" i="12"/>
  <c r="F940" i="12"/>
  <c r="F939" i="12"/>
  <c r="F938" i="12"/>
  <c r="F937" i="12"/>
  <c r="F936" i="12"/>
  <c r="F935" i="12"/>
  <c r="F934" i="12"/>
  <c r="F933" i="12"/>
  <c r="F932" i="12"/>
  <c r="F931" i="12"/>
  <c r="F930" i="12"/>
  <c r="F929" i="12"/>
  <c r="F928" i="12"/>
  <c r="F927" i="12"/>
  <c r="F926" i="12"/>
  <c r="F925" i="12"/>
  <c r="F924" i="12"/>
  <c r="F923" i="12"/>
  <c r="F922" i="12"/>
  <c r="F921" i="12"/>
  <c r="F920" i="12"/>
  <c r="F919" i="12"/>
  <c r="F918" i="12"/>
  <c r="F917" i="12"/>
  <c r="F916" i="12"/>
  <c r="F915" i="12"/>
  <c r="F914" i="12"/>
  <c r="F913" i="12"/>
  <c r="F912" i="12"/>
  <c r="F911" i="12"/>
  <c r="F910" i="12"/>
  <c r="F909" i="12"/>
  <c r="F908" i="12"/>
  <c r="F907" i="12"/>
  <c r="F906" i="12"/>
  <c r="F905" i="12"/>
  <c r="F904" i="12"/>
  <c r="F903" i="12"/>
  <c r="F902" i="12"/>
  <c r="F901" i="12"/>
  <c r="F900" i="12"/>
  <c r="F899" i="12"/>
  <c r="F898" i="12"/>
  <c r="F897" i="12"/>
  <c r="F896" i="12"/>
  <c r="F895" i="12"/>
  <c r="F894" i="12"/>
  <c r="F893" i="12"/>
  <c r="F892" i="12"/>
  <c r="F891" i="12"/>
  <c r="F890" i="12"/>
  <c r="F889" i="12"/>
  <c r="F888" i="12"/>
  <c r="F887" i="12"/>
  <c r="F886" i="12"/>
  <c r="F885" i="12"/>
  <c r="F884" i="12"/>
  <c r="F883" i="12"/>
  <c r="F882" i="12"/>
  <c r="F881" i="12"/>
  <c r="F880" i="12"/>
  <c r="F879" i="12"/>
  <c r="F878" i="12"/>
  <c r="F877" i="12"/>
  <c r="F876" i="12"/>
  <c r="F875" i="12"/>
  <c r="F874" i="12"/>
  <c r="F873" i="12"/>
  <c r="F872" i="12"/>
  <c r="F871" i="12"/>
  <c r="F870" i="12"/>
  <c r="F869" i="12"/>
  <c r="F868" i="12"/>
  <c r="F867" i="12"/>
  <c r="F866" i="12"/>
  <c r="F865" i="12"/>
  <c r="F864" i="12"/>
  <c r="F863" i="12"/>
  <c r="F862" i="12"/>
  <c r="F861" i="12"/>
  <c r="F860" i="12"/>
  <c r="F859" i="12"/>
  <c r="F858" i="12"/>
  <c r="F857" i="12"/>
  <c r="F856" i="12"/>
  <c r="F855" i="12" l="1"/>
  <c r="F854" i="12"/>
  <c r="F853" i="12"/>
  <c r="F852" i="12"/>
  <c r="F851" i="12"/>
  <c r="F850" i="12"/>
  <c r="F849" i="12"/>
  <c r="F848" i="12"/>
  <c r="F847" i="12"/>
  <c r="F846" i="12"/>
  <c r="F845" i="12"/>
  <c r="F844" i="12"/>
  <c r="F843" i="12"/>
  <c r="F842" i="12"/>
  <c r="F841" i="12"/>
  <c r="F840" i="12"/>
  <c r="F839" i="12"/>
  <c r="F838" i="12"/>
  <c r="F837" i="12"/>
  <c r="F836" i="12"/>
  <c r="F835" i="12"/>
  <c r="F834" i="12"/>
  <c r="F833" i="12"/>
  <c r="F832" i="12"/>
  <c r="F831" i="12"/>
  <c r="F830" i="12"/>
  <c r="F829" i="12"/>
  <c r="F828" i="12"/>
  <c r="F827" i="12"/>
  <c r="F826" i="12"/>
  <c r="F825" i="12"/>
  <c r="F824" i="12"/>
  <c r="F823" i="12"/>
  <c r="F822" i="12"/>
  <c r="F821" i="12"/>
  <c r="F820" i="12"/>
  <c r="F819" i="12"/>
  <c r="F818" i="12"/>
  <c r="F817" i="12"/>
  <c r="F816" i="12"/>
  <c r="F815" i="12"/>
  <c r="F814" i="12"/>
  <c r="F813" i="12"/>
  <c r="F812" i="12"/>
  <c r="F811" i="12"/>
  <c r="F810" i="12"/>
  <c r="F809" i="12"/>
  <c r="F808" i="12"/>
  <c r="F807" i="12"/>
  <c r="F806" i="12"/>
  <c r="F805" i="12"/>
  <c r="F804" i="12"/>
  <c r="F803" i="12"/>
  <c r="F802" i="12"/>
  <c r="F801" i="12"/>
  <c r="F800" i="12"/>
  <c r="F799" i="12"/>
  <c r="F798" i="12"/>
  <c r="F797" i="12"/>
  <c r="F796" i="12"/>
  <c r="F795" i="12"/>
  <c r="F794" i="12"/>
  <c r="F793" i="12"/>
  <c r="F792" i="12"/>
  <c r="F791" i="12"/>
  <c r="F790" i="12"/>
  <c r="F789" i="12"/>
  <c r="F788" i="12"/>
  <c r="F787" i="12"/>
  <c r="F786" i="12"/>
  <c r="F785" i="12"/>
  <c r="F784" i="12"/>
  <c r="F783" i="12"/>
  <c r="F782" i="12"/>
  <c r="F781" i="12"/>
  <c r="F780" i="12"/>
  <c r="F779" i="12"/>
  <c r="F778" i="12"/>
  <c r="F777" i="12"/>
  <c r="F776" i="12"/>
  <c r="F775" i="12"/>
  <c r="F774" i="12"/>
  <c r="F773" i="12"/>
  <c r="F772" i="12"/>
  <c r="F771" i="12"/>
  <c r="F770" i="12"/>
  <c r="F769" i="12"/>
  <c r="F768" i="12"/>
  <c r="F767" i="12"/>
  <c r="F766" i="12"/>
  <c r="F765" i="12"/>
  <c r="F764" i="12"/>
  <c r="F763" i="12"/>
  <c r="F762" i="12"/>
  <c r="F761" i="12"/>
  <c r="F760" i="12"/>
  <c r="F759" i="12"/>
  <c r="F758" i="12"/>
  <c r="F757" i="12"/>
  <c r="F756" i="12"/>
  <c r="F755" i="12"/>
  <c r="F754" i="12"/>
  <c r="F753" i="12"/>
  <c r="F752" i="12"/>
  <c r="F751" i="12"/>
  <c r="F750" i="12"/>
  <c r="F749" i="12"/>
  <c r="F748" i="12"/>
  <c r="F747" i="12"/>
  <c r="F746" i="12"/>
  <c r="F745" i="12"/>
  <c r="F744" i="12"/>
  <c r="F743" i="12"/>
  <c r="F742" i="12"/>
  <c r="F741" i="12"/>
  <c r="F740" i="12"/>
  <c r="F739" i="12"/>
  <c r="F738" i="12"/>
  <c r="F737" i="12"/>
  <c r="F736" i="12"/>
  <c r="F735" i="12"/>
  <c r="F734" i="12"/>
  <c r="F733" i="12"/>
  <c r="F732" i="12"/>
  <c r="F731" i="12"/>
  <c r="F730" i="12"/>
  <c r="F729" i="12"/>
  <c r="F728" i="12"/>
  <c r="F727" i="12"/>
  <c r="F726" i="12"/>
  <c r="F725" i="12"/>
  <c r="F724" i="12"/>
  <c r="F723" i="12"/>
  <c r="F722" i="12"/>
  <c r="F721" i="12"/>
  <c r="F720" i="12"/>
  <c r="F719" i="12"/>
  <c r="F718" i="12"/>
  <c r="F717" i="12"/>
  <c r="F716" i="12"/>
  <c r="F715" i="12"/>
  <c r="F714" i="12"/>
  <c r="F713" i="12"/>
  <c r="F712" i="12"/>
  <c r="F711" i="12"/>
  <c r="F710" i="12"/>
  <c r="F709" i="12"/>
  <c r="F708" i="12"/>
  <c r="F707" i="12"/>
  <c r="F706" i="12"/>
  <c r="F705" i="12"/>
  <c r="F704" i="12"/>
  <c r="F703" i="12"/>
  <c r="F702" i="12"/>
  <c r="F701" i="12"/>
  <c r="F700" i="12"/>
  <c r="F699" i="12"/>
  <c r="F698" i="12"/>
  <c r="F697" i="12"/>
  <c r="F696" i="12"/>
  <c r="F695" i="12"/>
  <c r="F694" i="12"/>
  <c r="F693" i="12"/>
  <c r="F692" i="12"/>
  <c r="F691" i="12"/>
  <c r="F690" i="12"/>
  <c r="F689" i="12"/>
  <c r="F688" i="12"/>
  <c r="F687" i="12"/>
  <c r="F686" i="12"/>
  <c r="F685" i="12"/>
  <c r="F684" i="12"/>
  <c r="F683" i="12"/>
  <c r="F682" i="12"/>
  <c r="F681" i="12"/>
  <c r="F680" i="12"/>
  <c r="F679" i="12"/>
  <c r="F678" i="12"/>
  <c r="F677" i="12"/>
  <c r="F676" i="12"/>
  <c r="F675" i="12"/>
  <c r="F674" i="12"/>
  <c r="F673" i="12"/>
  <c r="F672" i="12"/>
  <c r="F671" i="12"/>
  <c r="F670" i="12"/>
  <c r="F669" i="12"/>
  <c r="F668" i="12"/>
  <c r="F667" i="12"/>
  <c r="F666" i="12"/>
  <c r="F665" i="12"/>
  <c r="F664" i="12"/>
  <c r="F663" i="12"/>
  <c r="F662" i="12"/>
  <c r="F661" i="12"/>
  <c r="F660" i="12"/>
  <c r="F659" i="12"/>
  <c r="F658" i="12"/>
  <c r="F657" i="12"/>
  <c r="F656" i="12"/>
  <c r="F655" i="12"/>
  <c r="F654" i="12"/>
  <c r="F653" i="12"/>
  <c r="F652" i="12"/>
  <c r="F651" i="12"/>
  <c r="F650" i="12"/>
  <c r="F649" i="12"/>
  <c r="F648" i="12"/>
  <c r="F647" i="12"/>
  <c r="F646" i="12"/>
  <c r="F645" i="12"/>
  <c r="F644" i="12"/>
  <c r="F643" i="12"/>
  <c r="F642" i="12"/>
  <c r="F641" i="12"/>
  <c r="F640" i="12"/>
  <c r="F639" i="12"/>
  <c r="F638" i="12"/>
  <c r="F637" i="12"/>
  <c r="F636" i="12"/>
  <c r="F635" i="12"/>
  <c r="F634" i="12"/>
  <c r="F633" i="12"/>
  <c r="F632" i="12"/>
  <c r="F631" i="12"/>
  <c r="F630" i="12"/>
  <c r="F629" i="12"/>
  <c r="F628" i="12"/>
  <c r="F627" i="12"/>
  <c r="F626" i="12"/>
  <c r="F625" i="12"/>
  <c r="F624" i="12"/>
  <c r="F623" i="12"/>
  <c r="F622" i="12"/>
  <c r="F621" i="12"/>
  <c r="F620" i="12"/>
  <c r="F619" i="12"/>
  <c r="F618" i="12"/>
  <c r="F617" i="12"/>
  <c r="F616" i="12"/>
  <c r="F615" i="12"/>
  <c r="F614" i="12"/>
  <c r="F613" i="12"/>
  <c r="F612" i="12"/>
  <c r="F611" i="12"/>
  <c r="F610" i="12"/>
  <c r="F609" i="12"/>
  <c r="F608" i="12"/>
  <c r="F607" i="12"/>
  <c r="F606" i="12"/>
  <c r="F605" i="12"/>
  <c r="F604" i="12"/>
  <c r="F603" i="12"/>
  <c r="F602" i="12"/>
  <c r="F601" i="12"/>
  <c r="F600" i="12"/>
  <c r="F599" i="12"/>
  <c r="F598" i="12"/>
  <c r="F597" i="12"/>
  <c r="F596" i="12"/>
  <c r="F595" i="12"/>
  <c r="F594" i="12"/>
  <c r="F593" i="12"/>
  <c r="F592" i="12"/>
  <c r="F591" i="12"/>
  <c r="F590" i="12"/>
  <c r="F589" i="12"/>
  <c r="F588" i="12"/>
  <c r="F587" i="12"/>
  <c r="F586" i="12"/>
  <c r="F585" i="12"/>
  <c r="F584" i="12"/>
  <c r="F583" i="12"/>
  <c r="F582" i="12"/>
  <c r="F581" i="12"/>
  <c r="F580" i="12"/>
  <c r="F579" i="12"/>
  <c r="F578" i="12"/>
  <c r="F577" i="12"/>
  <c r="F576" i="12"/>
  <c r="F575" i="12"/>
  <c r="F574" i="12"/>
  <c r="F573" i="12"/>
  <c r="F572" i="12"/>
  <c r="F571" i="12"/>
  <c r="F570" i="12"/>
  <c r="F569" i="12"/>
  <c r="F568" i="12"/>
  <c r="F567" i="12"/>
  <c r="F566" i="12"/>
  <c r="F565" i="12"/>
  <c r="F564" i="12"/>
  <c r="F563" i="12"/>
  <c r="F562" i="12"/>
  <c r="F561" i="12"/>
  <c r="F560" i="12"/>
  <c r="F559" i="12"/>
  <c r="F558" i="12"/>
  <c r="F557" i="12"/>
  <c r="F556" i="12"/>
  <c r="F555" i="12"/>
  <c r="F554" i="12"/>
  <c r="F553" i="12"/>
  <c r="F552" i="12"/>
  <c r="F551" i="12"/>
  <c r="F550" i="12"/>
  <c r="F549" i="12"/>
  <c r="F548" i="12"/>
  <c r="F547" i="12"/>
  <c r="F546" i="12"/>
  <c r="F545" i="12"/>
  <c r="F544" i="12"/>
  <c r="F543" i="12"/>
  <c r="F542" i="12"/>
  <c r="F541" i="12"/>
  <c r="E540" i="12"/>
  <c r="F540" i="12" s="1"/>
  <c r="E539" i="12"/>
  <c r="F539" i="12" s="1"/>
  <c r="F538" i="12"/>
  <c r="F537" i="12"/>
  <c r="F536" i="12"/>
  <c r="F535" i="12"/>
  <c r="F534" i="12"/>
  <c r="F533" i="12"/>
  <c r="F532" i="12"/>
  <c r="F531" i="12"/>
  <c r="F530" i="12"/>
  <c r="F529" i="12"/>
  <c r="F528" i="12"/>
  <c r="F527" i="12"/>
  <c r="F526" i="12"/>
  <c r="F525" i="12"/>
  <c r="F524" i="12"/>
  <c r="F523" i="12"/>
  <c r="F522" i="12"/>
  <c r="F521" i="12"/>
  <c r="F520" i="12"/>
  <c r="F519" i="12"/>
  <c r="F518" i="12"/>
  <c r="F517" i="12"/>
  <c r="F516" i="12"/>
  <c r="F515" i="12"/>
  <c r="F514" i="12"/>
  <c r="F513" i="12"/>
  <c r="F512" i="12"/>
  <c r="F511" i="12"/>
  <c r="F510" i="12"/>
  <c r="F509" i="12"/>
  <c r="F508" i="12"/>
  <c r="F507" i="12"/>
  <c r="F506" i="12"/>
  <c r="F505" i="12"/>
  <c r="F504" i="12"/>
  <c r="F503" i="12"/>
  <c r="F502" i="12"/>
  <c r="F501" i="12"/>
  <c r="F500" i="12"/>
  <c r="F499" i="12"/>
  <c r="F498" i="12"/>
  <c r="F497" i="12"/>
  <c r="F496" i="12"/>
  <c r="F495" i="12"/>
  <c r="F494" i="12"/>
  <c r="F493" i="12"/>
  <c r="F492" i="12"/>
  <c r="F491" i="12"/>
  <c r="F490" i="12"/>
  <c r="F489" i="12"/>
  <c r="F488" i="12"/>
  <c r="F487" i="12"/>
  <c r="F486" i="12"/>
  <c r="F485" i="12"/>
  <c r="F484" i="12"/>
  <c r="F483" i="12"/>
  <c r="F482" i="12"/>
  <c r="F481" i="12"/>
  <c r="F480" i="12"/>
  <c r="F479" i="12"/>
  <c r="F478" i="12"/>
  <c r="F477" i="12"/>
  <c r="F476" i="12"/>
  <c r="F475" i="12"/>
  <c r="F474" i="12"/>
  <c r="F473" i="12"/>
  <c r="F472" i="12"/>
  <c r="F471" i="12"/>
  <c r="F470" i="12"/>
  <c r="F469" i="12"/>
  <c r="F468" i="12"/>
  <c r="F467" i="12"/>
  <c r="F466" i="12"/>
  <c r="F465" i="12"/>
  <c r="F464" i="12"/>
  <c r="F463" i="12"/>
  <c r="F462" i="12"/>
  <c r="F461" i="12"/>
  <c r="F460" i="12"/>
  <c r="F459" i="12"/>
  <c r="F458" i="12"/>
  <c r="F457" i="12"/>
  <c r="F456" i="12"/>
  <c r="F455" i="12"/>
  <c r="F454" i="12"/>
  <c r="F453" i="12"/>
  <c r="F452" i="12"/>
  <c r="F451" i="12"/>
  <c r="F450" i="12"/>
  <c r="F449" i="12"/>
  <c r="F448" i="12"/>
  <c r="F447" i="12"/>
  <c r="F446" i="12"/>
  <c r="F445" i="12"/>
  <c r="F444" i="12"/>
  <c r="F443" i="12"/>
  <c r="F442" i="12"/>
  <c r="F441" i="12"/>
  <c r="F440" i="12"/>
  <c r="F439" i="12"/>
  <c r="F438" i="12"/>
  <c r="F437" i="12"/>
  <c r="F436" i="12"/>
  <c r="F435" i="12"/>
  <c r="F434" i="12"/>
  <c r="F433" i="12"/>
  <c r="F432" i="12"/>
  <c r="F431" i="12"/>
  <c r="F430" i="12"/>
  <c r="F429" i="12"/>
  <c r="F428" i="12"/>
  <c r="F427" i="12"/>
  <c r="F426" i="12"/>
  <c r="F425" i="12"/>
  <c r="F424" i="12"/>
  <c r="F423" i="12"/>
  <c r="F422" i="12"/>
  <c r="F421" i="12"/>
  <c r="F420" i="12"/>
  <c r="F419" i="12"/>
  <c r="F418" i="12"/>
  <c r="F417" i="12"/>
  <c r="F416" i="12"/>
  <c r="F415" i="12"/>
  <c r="F414" i="12"/>
  <c r="F413" i="12"/>
  <c r="F412" i="12"/>
  <c r="F411" i="12"/>
  <c r="F410" i="12"/>
  <c r="F409" i="12"/>
  <c r="F408" i="12"/>
  <c r="F407" i="12"/>
  <c r="F406" i="12"/>
  <c r="F405" i="12"/>
  <c r="F404" i="12"/>
  <c r="F403" i="12"/>
  <c r="F402" i="12"/>
  <c r="F401" i="12"/>
  <c r="F400" i="12"/>
  <c r="F399" i="12"/>
  <c r="F398" i="12"/>
  <c r="F397" i="12"/>
  <c r="F396" i="12"/>
  <c r="F395" i="12"/>
  <c r="F394" i="12"/>
  <c r="F393" i="12"/>
  <c r="F392" i="12"/>
  <c r="F391" i="12"/>
  <c r="F390" i="12"/>
  <c r="F389" i="12"/>
  <c r="F388" i="12"/>
  <c r="F387" i="12"/>
  <c r="F386" i="12"/>
  <c r="F385" i="12"/>
  <c r="F384" i="12"/>
  <c r="F383" i="12"/>
  <c r="F382" i="12"/>
  <c r="F381" i="12"/>
  <c r="F380" i="12"/>
  <c r="F379" i="12"/>
  <c r="F378" i="12"/>
  <c r="F377" i="12"/>
  <c r="F376" i="12"/>
  <c r="F375" i="12"/>
  <c r="F374" i="12"/>
  <c r="F373" i="12"/>
  <c r="F372" i="12"/>
  <c r="F371" i="12"/>
  <c r="F370" i="12"/>
  <c r="F369" i="12"/>
  <c r="F368" i="12"/>
  <c r="F367" i="12"/>
  <c r="F366" i="12"/>
  <c r="F365" i="12"/>
  <c r="F364" i="12"/>
  <c r="F363" i="12"/>
  <c r="F362" i="12"/>
  <c r="F361" i="12"/>
  <c r="F360" i="12"/>
  <c r="F359" i="12"/>
  <c r="F358" i="12"/>
  <c r="F357" i="12"/>
  <c r="F356" i="12"/>
  <c r="F355" i="12"/>
  <c r="F354" i="12"/>
  <c r="F353" i="12"/>
  <c r="F352" i="12"/>
  <c r="F351" i="12"/>
  <c r="F350" i="12"/>
  <c r="F349" i="12"/>
  <c r="F348" i="12"/>
  <c r="F347" i="12"/>
  <c r="F346" i="12"/>
  <c r="F345" i="12"/>
  <c r="F344" i="12"/>
  <c r="F343" i="12"/>
  <c r="F342" i="12"/>
  <c r="F341" i="12"/>
  <c r="F340" i="12"/>
  <c r="F339" i="12"/>
  <c r="F338" i="12"/>
  <c r="F337" i="12"/>
  <c r="F336" i="12"/>
  <c r="F335" i="12"/>
  <c r="F334" i="12"/>
  <c r="F333" i="12"/>
  <c r="F332" i="12"/>
  <c r="F331" i="12"/>
  <c r="F330" i="12"/>
  <c r="F329" i="12"/>
  <c r="F328" i="12"/>
  <c r="F327" i="12"/>
  <c r="F326" i="12"/>
  <c r="F325" i="12"/>
  <c r="F324" i="12"/>
  <c r="F323" i="12"/>
  <c r="F322" i="12"/>
  <c r="F321" i="12"/>
  <c r="F320" i="12"/>
  <c r="F319" i="12"/>
  <c r="F318" i="12"/>
  <c r="F317" i="12"/>
  <c r="F316" i="12"/>
  <c r="F315" i="12"/>
  <c r="F314" i="12"/>
  <c r="F313" i="12"/>
  <c r="F312" i="12"/>
  <c r="F311" i="12"/>
  <c r="F310" i="12"/>
  <c r="F309" i="12"/>
  <c r="F308" i="12"/>
  <c r="F307" i="12"/>
  <c r="F306" i="12"/>
  <c r="F305" i="12"/>
  <c r="F304" i="12"/>
  <c r="F303" i="12"/>
  <c r="F302" i="12"/>
  <c r="F301" i="12"/>
  <c r="F300" i="12"/>
  <c r="F299" i="12"/>
  <c r="F298" i="12"/>
  <c r="F297" i="12"/>
  <c r="F296" i="12"/>
  <c r="F295" i="12"/>
  <c r="F294" i="12"/>
  <c r="F293" i="12"/>
  <c r="F292" i="12"/>
  <c r="F291" i="12"/>
  <c r="F290" i="12"/>
  <c r="F289" i="12"/>
  <c r="F288" i="12"/>
  <c r="F287" i="12"/>
  <c r="F286" i="12"/>
  <c r="F285" i="12"/>
  <c r="F284" i="12"/>
  <c r="F283" i="12"/>
  <c r="F282" i="12"/>
  <c r="F281" i="12"/>
  <c r="F280" i="12"/>
  <c r="F279" i="12"/>
  <c r="F278" i="12"/>
  <c r="F277" i="12"/>
  <c r="F276" i="12"/>
  <c r="F275" i="12"/>
  <c r="F274" i="12"/>
  <c r="F273" i="12"/>
  <c r="F272" i="12"/>
  <c r="F271" i="12"/>
  <c r="F270" i="12"/>
  <c r="F269" i="12"/>
  <c r="F268" i="12"/>
  <c r="F267" i="12"/>
  <c r="F266" i="12"/>
  <c r="F265" i="12"/>
  <c r="F264" i="12"/>
  <c r="F263" i="12"/>
  <c r="F262" i="12"/>
  <c r="F261" i="12"/>
  <c r="F260" i="12"/>
  <c r="F259" i="12"/>
  <c r="F258" i="12"/>
  <c r="F257" i="12"/>
  <c r="F256" i="12"/>
  <c r="F255" i="12"/>
  <c r="F254" i="12"/>
  <c r="F253" i="12"/>
  <c r="F252" i="12"/>
  <c r="F251" i="12"/>
  <c r="F250" i="12"/>
  <c r="F249" i="12"/>
  <c r="F248" i="12"/>
  <c r="F247" i="12"/>
  <c r="F246" i="12"/>
  <c r="F245" i="12"/>
  <c r="F244" i="12"/>
  <c r="F243" i="12"/>
  <c r="F242" i="12"/>
  <c r="F241" i="12"/>
  <c r="F240" i="12"/>
  <c r="F239" i="12"/>
  <c r="F238" i="12"/>
  <c r="F237" i="12"/>
  <c r="F236" i="12"/>
  <c r="F235" i="12"/>
  <c r="F234" i="12"/>
  <c r="F233" i="12"/>
  <c r="F232" i="12"/>
  <c r="F231" i="12"/>
  <c r="F230" i="12"/>
  <c r="F229" i="12"/>
  <c r="F228" i="12"/>
  <c r="F227" i="12"/>
  <c r="F226" i="12"/>
  <c r="F225" i="12"/>
  <c r="F224" i="12"/>
  <c r="F223" i="12"/>
  <c r="F222" i="12"/>
  <c r="F221" i="12"/>
  <c r="F220" i="12"/>
  <c r="F219" i="12"/>
  <c r="F218" i="12"/>
  <c r="F217" i="12"/>
  <c r="F216" i="12"/>
  <c r="F215" i="12"/>
  <c r="F214" i="12"/>
  <c r="F213" i="12"/>
  <c r="F212" i="12"/>
  <c r="F211" i="12"/>
  <c r="F210" i="12"/>
  <c r="F209" i="12"/>
  <c r="F208" i="12"/>
  <c r="F207" i="12"/>
  <c r="F206" i="12"/>
  <c r="F205" i="12"/>
  <c r="F204" i="12"/>
  <c r="F203" i="12"/>
  <c r="F202" i="12"/>
  <c r="F201" i="12"/>
  <c r="F200" i="12"/>
  <c r="F199" i="12"/>
  <c r="F198" i="12"/>
  <c r="F197" i="12"/>
  <c r="F196" i="12"/>
  <c r="F195" i="12"/>
  <c r="F194" i="12"/>
  <c r="F193" i="12"/>
  <c r="F192" i="12"/>
  <c r="F191" i="12"/>
  <c r="F190" i="12"/>
  <c r="F189" i="12"/>
  <c r="F188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E82" i="12"/>
  <c r="F81" i="12"/>
  <c r="F80" i="12"/>
  <c r="F79" i="12"/>
  <c r="F78" i="12"/>
  <c r="F77" i="12"/>
  <c r="F76" i="12"/>
  <c r="F75" i="12"/>
  <c r="F74" i="12"/>
  <c r="F73" i="12"/>
  <c r="F72" i="12"/>
  <c r="F71" i="12"/>
  <c r="G70" i="12"/>
  <c r="F70" i="12" s="1"/>
  <c r="G69" i="12"/>
  <c r="F69" i="12" s="1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G29" i="12"/>
  <c r="F29" i="12"/>
  <c r="G28" i="12"/>
  <c r="F28" i="12" s="1"/>
  <c r="F27" i="12"/>
  <c r="G26" i="12"/>
  <c r="F26" i="12" s="1"/>
  <c r="F25" i="12"/>
  <c r="F24" i="12"/>
  <c r="F23" i="12"/>
  <c r="F22" i="12"/>
  <c r="G21" i="12"/>
  <c r="F21" i="12" s="1"/>
  <c r="G20" i="12"/>
  <c r="F20" i="12" s="1"/>
  <c r="F19" i="12"/>
  <c r="G18" i="12"/>
  <c r="F18" i="12"/>
  <c r="G17" i="12"/>
  <c r="F17" i="12" s="1"/>
  <c r="G16" i="12"/>
  <c r="F16" i="12"/>
  <c r="F15" i="12"/>
  <c r="G14" i="12"/>
  <c r="F14" i="12" s="1"/>
  <c r="F13" i="12"/>
  <c r="G12" i="12"/>
  <c r="F12" i="12" s="1"/>
  <c r="F11" i="12"/>
  <c r="G10" i="12"/>
  <c r="F10" i="12" s="1"/>
  <c r="F9" i="12"/>
  <c r="F8" i="12"/>
  <c r="F7" i="12"/>
  <c r="F6" i="12"/>
  <c r="F5" i="12"/>
  <c r="F82" i="12" l="1"/>
  <c r="H34" i="9" l="1"/>
  <c r="I21" i="4" l="1"/>
  <c r="B24" i="4" l="1"/>
  <c r="B27" i="4" s="1"/>
  <c r="J5" i="4" l="1"/>
  <c r="J3" i="4"/>
  <c r="J7" i="4"/>
  <c r="J25" i="16" l="1"/>
  <c r="D25" i="16"/>
  <c r="E27" i="16" l="1"/>
  <c r="E19" i="10"/>
  <c r="G24" i="9" l="1"/>
  <c r="G29" i="9"/>
  <c r="G28" i="9"/>
  <c r="G27" i="9"/>
  <c r="G26" i="9"/>
  <c r="G25" i="9"/>
  <c r="G23" i="9"/>
  <c r="G19" i="9"/>
  <c r="G18" i="9"/>
  <c r="G17" i="9"/>
  <c r="G16" i="9"/>
  <c r="G15" i="9"/>
  <c r="G30" i="9" l="1"/>
  <c r="G20" i="9"/>
  <c r="H32" i="9" s="1"/>
  <c r="E24" i="4" l="1"/>
  <c r="C14" i="4"/>
  <c r="J6" i="4" l="1"/>
  <c r="E14" i="4"/>
  <c r="J10" i="4"/>
  <c r="J13" i="4"/>
  <c r="J9" i="4"/>
  <c r="B26" i="4" l="1"/>
  <c r="D14" i="4" l="1"/>
  <c r="D18" i="4" l="1"/>
  <c r="D19" i="4" l="1"/>
  <c r="J8" i="4" l="1"/>
  <c r="H24" i="4" l="1"/>
  <c r="H27" i="4" s="1"/>
  <c r="G19" i="4"/>
  <c r="I18" i="4"/>
  <c r="H18" i="4"/>
  <c r="F18" i="4"/>
  <c r="F19" i="4" s="1"/>
  <c r="C18" i="4"/>
  <c r="J17" i="4"/>
  <c r="J16" i="4"/>
  <c r="I14" i="4"/>
  <c r="H14" i="4"/>
  <c r="J2" i="4"/>
  <c r="H19" i="4" l="1"/>
  <c r="B25" i="4"/>
  <c r="C19" i="4"/>
  <c r="I19" i="4"/>
  <c r="J14" i="4"/>
  <c r="H26" i="4" s="1"/>
  <c r="E18" i="4"/>
  <c r="H25" i="4" l="1"/>
  <c r="E25" i="4" l="1"/>
  <c r="B30" i="4" s="1"/>
  <c r="J19" i="4"/>
  <c r="B31" i="4"/>
  <c r="B32" i="4" l="1"/>
  <c r="H36" i="9"/>
</calcChain>
</file>

<file path=xl/comments1.xml><?xml version="1.0" encoding="utf-8"?>
<comments xmlns="http://schemas.openxmlformats.org/spreadsheetml/2006/main">
  <authors>
    <author>Administrateur</author>
    <author>management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 xml:space="preserve">remboursement guinée ARCUS
</t>
        </r>
      </text>
    </comment>
    <comment ref="B8" authorId="0" shapeId="0">
      <text>
        <r>
          <rPr>
            <sz val="9"/>
            <color indexed="81"/>
            <rFont val="Tahoma"/>
            <family val="2"/>
          </rPr>
          <t xml:space="preserve">remboursé 1000000 octobre 2017
</t>
        </r>
      </text>
    </comment>
    <comment ref="C10" authorId="1" shapeId="0">
      <text>
        <r>
          <rPr>
            <b/>
            <sz val="9"/>
            <color indexed="81"/>
            <rFont val="Tahoma"/>
            <family val="2"/>
          </rPr>
          <t>à rendre suite salaire janvier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300000 avance frais medicaux
350000 à rendre le mardi 23/01/18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Administrateur:</t>
        </r>
        <r>
          <rPr>
            <sz val="9"/>
            <color indexed="81"/>
            <rFont val="Tahoma"/>
            <family val="2"/>
          </rPr>
          <t xml:space="preserve">
180000 cheque
60000 espece</t>
        </r>
      </text>
    </comment>
  </commentList>
</comments>
</file>

<file path=xl/sharedStrings.xml><?xml version="1.0" encoding="utf-8"?>
<sst xmlns="http://schemas.openxmlformats.org/spreadsheetml/2006/main" count="7839" uniqueCount="2028">
  <si>
    <t>Date</t>
  </si>
  <si>
    <t>nom</t>
  </si>
  <si>
    <t>donor</t>
  </si>
  <si>
    <t>Office</t>
  </si>
  <si>
    <t xml:space="preserve"> </t>
  </si>
  <si>
    <t>Michel</t>
  </si>
  <si>
    <t>Étiquettes de lignes</t>
  </si>
  <si>
    <t>Total général</t>
  </si>
  <si>
    <t>Département</t>
  </si>
  <si>
    <t>Balance</t>
  </si>
  <si>
    <t>TOTAL BANQUES</t>
  </si>
  <si>
    <t>total</t>
  </si>
  <si>
    <t>Difference</t>
  </si>
  <si>
    <t>NOM</t>
  </si>
  <si>
    <t>Total reçu</t>
  </si>
  <si>
    <t>Total dépensé</t>
  </si>
  <si>
    <t>caisse</t>
  </si>
  <si>
    <t>banque</t>
  </si>
  <si>
    <t>Dépensé</t>
  </si>
  <si>
    <t>Reçu</t>
  </si>
  <si>
    <t>Comptabilité</t>
  </si>
  <si>
    <t>Réel</t>
  </si>
  <si>
    <t>Mouvements mensuels</t>
  </si>
  <si>
    <t>Cécile</t>
  </si>
  <si>
    <t>Charlotte</t>
  </si>
  <si>
    <t>Management</t>
  </si>
  <si>
    <t>Cash book</t>
  </si>
  <si>
    <t>TOTAL CAISSE</t>
  </si>
  <si>
    <t>TOTAL GENERAL</t>
  </si>
  <si>
    <t>retrait appro Caisse</t>
  </si>
  <si>
    <t>Total Avances</t>
  </si>
  <si>
    <t>Bassirou</t>
  </si>
  <si>
    <t>Papa Maktar</t>
  </si>
  <si>
    <t>E4</t>
  </si>
  <si>
    <t>Investigation</t>
  </si>
  <si>
    <t>Légal</t>
  </si>
  <si>
    <t>Rembours Prêts</t>
  </si>
  <si>
    <t xml:space="preserve">Transfert </t>
  </si>
  <si>
    <t xml:space="preserve">  </t>
  </si>
  <si>
    <t>E10</t>
  </si>
  <si>
    <t>E7</t>
  </si>
  <si>
    <t>E9</t>
  </si>
  <si>
    <t>sékou voyni</t>
  </si>
  <si>
    <t>DATES EMISE</t>
  </si>
  <si>
    <t>LIBELLES</t>
  </si>
  <si>
    <t>SOLDE</t>
  </si>
  <si>
    <t>SGBS-14009815191-69</t>
  </si>
  <si>
    <t>SGBS-14019815199</t>
  </si>
  <si>
    <t>Solde comptable au 31/12/2017</t>
  </si>
  <si>
    <t>Libellés</t>
  </si>
  <si>
    <t>Solde</t>
  </si>
  <si>
    <t>Détails</t>
  </si>
  <si>
    <t>Type de dépenses</t>
  </si>
  <si>
    <t xml:space="preserve">Department </t>
  </si>
  <si>
    <t>ENTREE</t>
  </si>
  <si>
    <t>SORTIE</t>
  </si>
  <si>
    <t>AVANCE SALAIRE SALF 2018</t>
  </si>
  <si>
    <t>Nom</t>
  </si>
  <si>
    <t>fev/18</t>
  </si>
  <si>
    <t>aout/18</t>
  </si>
  <si>
    <t>dec/18</t>
  </si>
  <si>
    <t>avance</t>
  </si>
  <si>
    <t>remboursé</t>
  </si>
  <si>
    <t>Cecile</t>
  </si>
  <si>
    <t>mactar</t>
  </si>
  <si>
    <t>voyni</t>
  </si>
  <si>
    <t>bassirou</t>
  </si>
  <si>
    <t>john</t>
  </si>
  <si>
    <t>mory</t>
  </si>
  <si>
    <t>camara</t>
  </si>
  <si>
    <t>sokhoba</t>
  </si>
  <si>
    <t>SGBS</t>
  </si>
  <si>
    <t>Frais edition extrait com</t>
  </si>
  <si>
    <t xml:space="preserve">N° Piéce </t>
  </si>
  <si>
    <t xml:space="preserve">depenses en CFA </t>
  </si>
  <si>
    <t>depenses en $</t>
  </si>
  <si>
    <t xml:space="preserve">Taux de change $ </t>
  </si>
  <si>
    <t>Donors 2018</t>
  </si>
  <si>
    <t>Opening Balance FCFA</t>
  </si>
  <si>
    <t>Opening Balance in $</t>
  </si>
  <si>
    <t>Donated FCFA</t>
  </si>
  <si>
    <t>Donated in $</t>
  </si>
  <si>
    <t>Used in FCFA</t>
  </si>
  <si>
    <t>Used in $</t>
  </si>
  <si>
    <t>Balance in FCFA</t>
  </si>
  <si>
    <t>Balance in $</t>
  </si>
  <si>
    <t>Exchange rate $</t>
  </si>
  <si>
    <t>Rufford</t>
  </si>
  <si>
    <t>Janvier 18</t>
  </si>
  <si>
    <t>Février 18</t>
  </si>
  <si>
    <t>Mars 18</t>
  </si>
  <si>
    <t>Avril 18</t>
  </si>
  <si>
    <t>Wildcat</t>
  </si>
  <si>
    <t>Mai 18</t>
  </si>
  <si>
    <t>Juin 18</t>
  </si>
  <si>
    <t>Juillet 18</t>
  </si>
  <si>
    <t>Août 18</t>
  </si>
  <si>
    <t>Septembre 18</t>
  </si>
  <si>
    <t>Octobre 18</t>
  </si>
  <si>
    <t>Novembre 18</t>
  </si>
  <si>
    <t>Décembre 18</t>
  </si>
  <si>
    <t>AVAAZ</t>
  </si>
  <si>
    <t>USFWS</t>
  </si>
  <si>
    <t>TOTAL</t>
  </si>
  <si>
    <t>CCU</t>
  </si>
  <si>
    <t xml:space="preserve">N° chéque </t>
  </si>
  <si>
    <t>number/Piéce</t>
  </si>
  <si>
    <t xml:space="preserve">Somme de depenses en CFA </t>
  </si>
  <si>
    <t>Étiquettes de colonnes</t>
  </si>
  <si>
    <t>EAGLE NETWORK</t>
  </si>
  <si>
    <t>PROJECT:</t>
  </si>
  <si>
    <t xml:space="preserve">PERIOD:                      </t>
  </si>
  <si>
    <t>×</t>
  </si>
  <si>
    <t xml:space="preserve"> total A</t>
  </si>
  <si>
    <t>total B</t>
  </si>
  <si>
    <t>……………………………………………………………………………………………………………………….……….</t>
  </si>
  <si>
    <t>………………………………………………………………………………………………………………………………..</t>
  </si>
  <si>
    <t>PROJECT COORDINATOR</t>
  </si>
  <si>
    <t>ACCOUNTANT</t>
  </si>
  <si>
    <t>EAGLE Senegal</t>
  </si>
  <si>
    <t>Cécile BLOCH</t>
  </si>
  <si>
    <t>Khady NDIAYE</t>
  </si>
  <si>
    <t>Billetage</t>
  </si>
  <si>
    <t>Billets de :</t>
  </si>
  <si>
    <t>Pièces de:</t>
  </si>
  <si>
    <t>Solde physique (C = A+B)</t>
  </si>
  <si>
    <t>Solde comptable (D)</t>
  </si>
  <si>
    <t>Ecart (E = C-D)</t>
  </si>
  <si>
    <t>Justification de l'écart : ………………………………………………………………………………………….……..</t>
  </si>
  <si>
    <t>Solde à rembourser</t>
  </si>
  <si>
    <t xml:space="preserve">PROJECT: </t>
  </si>
  <si>
    <t xml:space="preserve">n° </t>
  </si>
  <si>
    <t>Débit</t>
  </si>
  <si>
    <t>Crédit</t>
  </si>
  <si>
    <t>EAGLE SENEGAL</t>
  </si>
  <si>
    <t>Etat de Rapprochement bancaire</t>
  </si>
  <si>
    <r>
      <t xml:space="preserve">en </t>
    </r>
    <r>
      <rPr>
        <b/>
        <i/>
        <sz val="12"/>
        <rFont val="Arial"/>
        <family val="2"/>
      </rPr>
      <t>FCFA</t>
    </r>
    <r>
      <rPr>
        <b/>
        <sz val="12"/>
        <rFont val="Arial"/>
        <family val="2"/>
      </rPr>
      <t xml:space="preserve"> </t>
    </r>
  </si>
  <si>
    <t>BANQUE</t>
  </si>
  <si>
    <t>Nom de la banque:</t>
  </si>
  <si>
    <t>Numéro du compte:</t>
  </si>
  <si>
    <t>Intitulé du compte:</t>
  </si>
  <si>
    <t>COMPTABILITE</t>
  </si>
  <si>
    <t>Solde comptabilité</t>
  </si>
  <si>
    <t>Solde banque</t>
  </si>
  <si>
    <t>Libellé</t>
  </si>
  <si>
    <t>COORDINATEUR</t>
  </si>
  <si>
    <t>COMPTABLE</t>
  </si>
  <si>
    <t>Cécile Bloch</t>
  </si>
  <si>
    <t>14009815191-69</t>
  </si>
  <si>
    <t>Sté WCP</t>
  </si>
  <si>
    <t>14019815199-11</t>
  </si>
  <si>
    <t>Total</t>
  </si>
  <si>
    <t>DATE</t>
  </si>
  <si>
    <t>SGBS 1</t>
  </si>
  <si>
    <t>commentaire :</t>
  </si>
  <si>
    <t>Office Materials</t>
  </si>
  <si>
    <t>Bank Fees</t>
  </si>
  <si>
    <t>Legal</t>
  </si>
  <si>
    <t>Services</t>
  </si>
  <si>
    <t>Personnel</t>
  </si>
  <si>
    <t>SGBS2</t>
  </si>
  <si>
    <t>Transport</t>
  </si>
  <si>
    <t>ok</t>
  </si>
  <si>
    <t>(vide)</t>
  </si>
  <si>
    <t>E11</t>
  </si>
  <si>
    <t xml:space="preserve">Maktar </t>
  </si>
  <si>
    <t>Maktar</t>
  </si>
  <si>
    <t xml:space="preserve">Khady </t>
  </si>
  <si>
    <t xml:space="preserve">khady </t>
  </si>
  <si>
    <t xml:space="preserve">COMMENTAIRE </t>
  </si>
  <si>
    <t>COMMENTAIRE</t>
  </si>
  <si>
    <t xml:space="preserve">Mathieu </t>
  </si>
  <si>
    <t>Gazoil</t>
  </si>
  <si>
    <t>Khady</t>
  </si>
  <si>
    <t>Opération</t>
  </si>
  <si>
    <t>Media</t>
  </si>
  <si>
    <t>Flight</t>
  </si>
  <si>
    <t>Telephone</t>
  </si>
  <si>
    <t>Travel Expenses</t>
  </si>
  <si>
    <t xml:space="preserve">bonnus decembre </t>
  </si>
  <si>
    <t>CA-01-18-01</t>
  </si>
  <si>
    <t>Seckou</t>
  </si>
  <si>
    <t xml:space="preserve">bonus </t>
  </si>
  <si>
    <t>michel</t>
  </si>
  <si>
    <t>CA-01-18-02</t>
  </si>
  <si>
    <t>Chèque 9442638 loyer bureau janvier 18</t>
  </si>
  <si>
    <t xml:space="preserve">Rent &amp; utilities </t>
  </si>
  <si>
    <t>BQ1-01-18-01</t>
  </si>
  <si>
    <t>Chèque 9442639 charge loyer bureau janvier 18</t>
  </si>
  <si>
    <t>BQ1-01-18-02</t>
  </si>
  <si>
    <t>Chèque 9442640 femme menage décembre</t>
  </si>
  <si>
    <t>Service</t>
  </si>
  <si>
    <t>BQ1-01-18-03</t>
  </si>
  <si>
    <t>achats epiceries</t>
  </si>
  <si>
    <t>CA-01-18-04</t>
  </si>
  <si>
    <t>facture repas obséque michel</t>
  </si>
  <si>
    <t>Team Building</t>
  </si>
  <si>
    <t>CA-01-18-05</t>
  </si>
  <si>
    <t>facture presse obseque</t>
  </si>
  <si>
    <t>CA-01-18-06</t>
  </si>
  <si>
    <t>achat sucre</t>
  </si>
  <si>
    <t>CA-01-18-07</t>
  </si>
  <si>
    <t>achat carte de credit orange</t>
  </si>
  <si>
    <t>CA-01-18-09</t>
  </si>
  <si>
    <t>facture seddodeuxieme 15 dec</t>
  </si>
  <si>
    <t>CA-01-18-10</t>
  </si>
  <si>
    <t>facture senelec</t>
  </si>
  <si>
    <t>CA-01-18-11</t>
  </si>
  <si>
    <t>facture sde</t>
  </si>
  <si>
    <t>CA-01-18-12</t>
  </si>
  <si>
    <t>essence voiture course salf</t>
  </si>
  <si>
    <t>CA-01-18-13</t>
  </si>
  <si>
    <t>CA-01-18-14</t>
  </si>
  <si>
    <t>achat formlaire declaration du mouvement travailleur</t>
  </si>
  <si>
    <t>CA-01-18-15</t>
  </si>
  <si>
    <t>courone de fleurs obséque</t>
  </si>
  <si>
    <t>CA-01-18-17</t>
  </si>
  <si>
    <t>facture carde photo</t>
  </si>
  <si>
    <t>CA-01-18-18</t>
  </si>
  <si>
    <t>tirage photo obséque</t>
  </si>
  <si>
    <t>CA-01-18-19</t>
  </si>
  <si>
    <t xml:space="preserve">travel sub danielle </t>
  </si>
  <si>
    <t>Travel Subsistence</t>
  </si>
  <si>
    <t>Danielle</t>
  </si>
  <si>
    <t>CA-01-18-20</t>
  </si>
  <si>
    <t>decodage ordinateur michel</t>
  </si>
  <si>
    <t>CA-01-18-21</t>
  </si>
  <si>
    <t xml:space="preserve">bureautique </t>
  </si>
  <si>
    <t>CA-01-18-22</t>
  </si>
  <si>
    <t>2 peage E7</t>
  </si>
  <si>
    <t>CA-01-18-23</t>
  </si>
  <si>
    <t>péage bureau AIBD bureau</t>
  </si>
  <si>
    <t>CA-01-18-24</t>
  </si>
  <si>
    <t xml:space="preserve">droit de stationement </t>
  </si>
  <si>
    <t>facture de location chaises et baches</t>
  </si>
  <si>
    <t>CA-01-18-25</t>
  </si>
  <si>
    <t>imprim carte obséque</t>
  </si>
  <si>
    <t>CA-01-18-26</t>
  </si>
  <si>
    <t>Chèque 9442643 bonus par chéque maitre diagne</t>
  </si>
  <si>
    <t>lawyer fees</t>
  </si>
  <si>
    <t>BQ1-01-18-05</t>
  </si>
  <si>
    <t>achats 3 paquets crochets</t>
  </si>
  <si>
    <t>CA-01-18-27</t>
  </si>
  <si>
    <t>FA 0046070 Burotic achats 10 classeurs+Cartouches HP Laser CF217A</t>
  </si>
  <si>
    <t>CA-01-18-35</t>
  </si>
  <si>
    <t>FA 0046070 Burotic achat HP Multifonction LaserJet Pro MFP</t>
  </si>
  <si>
    <t>Equipement</t>
  </si>
  <si>
    <t>tombe obséque</t>
  </si>
  <si>
    <t>CA-01-18-29</t>
  </si>
  <si>
    <t>cerceuil michel</t>
  </si>
  <si>
    <t>CA-01-18-30</t>
  </si>
  <si>
    <t>taxe simt michel</t>
  </si>
  <si>
    <t>CA-01-18-31</t>
  </si>
  <si>
    <t>morgue michel</t>
  </si>
  <si>
    <t>CA-01-18-32</t>
  </si>
  <si>
    <t>carte credit orange</t>
  </si>
  <si>
    <t>CA-01-18-33</t>
  </si>
  <si>
    <t>trust bulding E9</t>
  </si>
  <si>
    <t>Trust Building</t>
  </si>
  <si>
    <t>CA-01-18-34</t>
  </si>
  <si>
    <t>frais certificat de dece michel</t>
  </si>
  <si>
    <t>BQ1-01-18-07</t>
  </si>
  <si>
    <t>SGBS-2</t>
  </si>
  <si>
    <t>BQ2-01-18-01</t>
  </si>
  <si>
    <t>BQ1-01-18-06</t>
  </si>
  <si>
    <t>BQ1-01-18-08</t>
  </si>
  <si>
    <t>trust buldingE4</t>
  </si>
  <si>
    <t>CA-01-18-36</t>
  </si>
  <si>
    <t>trust bulding E10</t>
  </si>
  <si>
    <t>CA-01-18-37</t>
  </si>
  <si>
    <t>reparation telephone E10</t>
  </si>
  <si>
    <t>CA-01-18-38</t>
  </si>
  <si>
    <t>CA-01-18-39</t>
  </si>
  <si>
    <t xml:space="preserve">achat cable téléphone </t>
  </si>
  <si>
    <t>CA-01-18-40</t>
  </si>
  <si>
    <t>location corbillard michel</t>
  </si>
  <si>
    <t>CA-01-18-41</t>
  </si>
  <si>
    <t>reaps obséque michel</t>
  </si>
  <si>
    <t>CA-01-18-42</t>
  </si>
  <si>
    <t>messe obséque</t>
  </si>
  <si>
    <t>CA-01-18-43</t>
  </si>
  <si>
    <t>location bus obséque</t>
  </si>
  <si>
    <t>CA-01-18-44</t>
  </si>
  <si>
    <t>achat jus reunion pantéra</t>
  </si>
  <si>
    <t>CA-01-18-45</t>
  </si>
  <si>
    <t>facture seddo 1ére 15 janvier</t>
  </si>
  <si>
    <t>CA-01-18-47</t>
  </si>
  <si>
    <t>confection catre visite equipe</t>
  </si>
  <si>
    <t>CA-01-18-48</t>
  </si>
  <si>
    <t xml:space="preserve">achats de 5 sacs enquete </t>
  </si>
  <si>
    <t>CA-01-18-49</t>
  </si>
  <si>
    <t>achat 7 paquets crochets</t>
  </si>
  <si>
    <t>CA-01-18-50</t>
  </si>
  <si>
    <t>Chèque 9442644 Ipress</t>
  </si>
  <si>
    <t>BQ1-01-18-09</t>
  </si>
  <si>
    <t>achat carnet journal de caisse</t>
  </si>
  <si>
    <t>CA-01-18-51</t>
  </si>
  <si>
    <t>facture CSS</t>
  </si>
  <si>
    <t>CA-01-18-52</t>
  </si>
  <si>
    <t>achat de sucre</t>
  </si>
  <si>
    <t>CA-01-18-53</t>
  </si>
  <si>
    <t>achat de scotch</t>
  </si>
  <si>
    <t>CA-01-18-54</t>
  </si>
  <si>
    <t>transport Danielle bureau- AIBD</t>
  </si>
  <si>
    <t>CA-01-18-56</t>
  </si>
  <si>
    <t>Maison gare routiére</t>
  </si>
  <si>
    <t>CA-01-18-57</t>
  </si>
  <si>
    <t>panier 4jours</t>
  </si>
  <si>
    <t>CA-01-18-58</t>
  </si>
  <si>
    <t>trust bulding</t>
  </si>
  <si>
    <t>CA-01-18-59</t>
  </si>
  <si>
    <t>2 nuits auberge</t>
  </si>
  <si>
    <t>CA-01-18-60</t>
  </si>
  <si>
    <t>CA-01-18-61</t>
  </si>
  <si>
    <t>3jours panier</t>
  </si>
  <si>
    <t>CA-01-18-62</t>
  </si>
  <si>
    <t>CA-01-18-63</t>
  </si>
  <si>
    <t>3jours auberge</t>
  </si>
  <si>
    <t>CA-01-18-64</t>
  </si>
  <si>
    <t xml:space="preserve">trust bulding </t>
  </si>
  <si>
    <t>CA-01-18-65</t>
  </si>
  <si>
    <t>achat intercalaires</t>
  </si>
  <si>
    <t>CA-01-18-66</t>
  </si>
  <si>
    <t>decompte droit michel</t>
  </si>
  <si>
    <t>CA-01-18-67</t>
  </si>
  <si>
    <t>salaire Cécile janvier</t>
  </si>
  <si>
    <t>CA-01-18-71</t>
  </si>
  <si>
    <t xml:space="preserve">bonus logement </t>
  </si>
  <si>
    <t>achat epicerie</t>
  </si>
  <si>
    <t>CA-01-18-72</t>
  </si>
  <si>
    <t xml:space="preserve">frais de visa charlotte </t>
  </si>
  <si>
    <t>BQ1-01-18-10</t>
  </si>
  <si>
    <t>Frais de modification plafond</t>
  </si>
  <si>
    <t>BQ1-01-18-12</t>
  </si>
  <si>
    <t>Chèque 9442646 salaire charlotte janvier</t>
  </si>
  <si>
    <t>BQ1-01-18-14</t>
  </si>
  <si>
    <t>Chèque 9442646  bonus logement</t>
  </si>
  <si>
    <t>paiement securité sociale charlotte par carte</t>
  </si>
  <si>
    <t>BQ1-01-18-15</t>
  </si>
  <si>
    <t>CA-01-18-73</t>
  </si>
  <si>
    <t>CA-01-18-74</t>
  </si>
  <si>
    <t>prestation salaire</t>
  </si>
  <si>
    <t>CA-01-18-75</t>
  </si>
  <si>
    <t xml:space="preserve">salaire janvier </t>
  </si>
  <si>
    <t>CA-01-18-76</t>
  </si>
  <si>
    <t>Bonus janv</t>
  </si>
  <si>
    <t>Allocation  janvier</t>
  </si>
  <si>
    <t>CA-01-18-77</t>
  </si>
  <si>
    <t>Bonus janvier</t>
  </si>
  <si>
    <t>CA-01-18-78</t>
  </si>
  <si>
    <t>CA-01-18-79</t>
  </si>
  <si>
    <t>bonus janvier</t>
  </si>
  <si>
    <t>CA-01-18-80</t>
  </si>
  <si>
    <t>CA-01-18-81</t>
  </si>
  <si>
    <t>CA-01-18-82</t>
  </si>
  <si>
    <t xml:space="preserve">bonus janvier </t>
  </si>
  <si>
    <t>facture BUROTIC ( achat de ramette)</t>
  </si>
  <si>
    <t>CA-01-18-83</t>
  </si>
  <si>
    <t>facture sonatel</t>
  </si>
  <si>
    <t>CA-01-18-84</t>
  </si>
  <si>
    <t>commission MVTS 3500</t>
  </si>
  <si>
    <t>BQ1-01-18-17</t>
  </si>
  <si>
    <t>facture BUROTIC ( achat de marqueur)</t>
  </si>
  <si>
    <t>CA-01-18-86</t>
  </si>
  <si>
    <t>Commission MVTS :3500</t>
  </si>
  <si>
    <t>transport Bureau-DGID Bourguiba-Mairie Fann bureau</t>
  </si>
  <si>
    <t>CA-01-18-87</t>
  </si>
  <si>
    <t>transport juriste bureau MEDD</t>
  </si>
  <si>
    <t>transport bureau ville CCS bureau</t>
  </si>
  <si>
    <t>transport semaine Bassirou</t>
  </si>
  <si>
    <t>transport semaine</t>
  </si>
  <si>
    <t>02/012018</t>
  </si>
  <si>
    <t>transp dic bureau</t>
  </si>
  <si>
    <t>CA-01-18-88</t>
  </si>
  <si>
    <t>transp tribul avocat bureau</t>
  </si>
  <si>
    <t>indicateur transp plis telephone</t>
  </si>
  <si>
    <t>transp bureau cnart bureau</t>
  </si>
  <si>
    <t>transp bureau banque AIDB</t>
  </si>
  <si>
    <t>CA-01-18-89</t>
  </si>
  <si>
    <t xml:space="preserve">transp bureau- AIBD </t>
  </si>
  <si>
    <t>transp AIBD-Bureau</t>
  </si>
  <si>
    <t xml:space="preserve"> transp bureau-banque -bureau</t>
  </si>
  <si>
    <t>transport E10 bureau</t>
  </si>
  <si>
    <t>CA-01-18-90</t>
  </si>
  <si>
    <t>essence course salf</t>
  </si>
  <si>
    <t>2 péage bureau pikine</t>
  </si>
  <si>
    <t>péage AIBD bureau</t>
  </si>
  <si>
    <t>transport investigation</t>
  </si>
  <si>
    <t>trnasport investigation E10</t>
  </si>
  <si>
    <t>transport mission</t>
  </si>
  <si>
    <t>18/0/12018</t>
  </si>
  <si>
    <t>transp maison -gare routiére</t>
  </si>
  <si>
    <t xml:space="preserve">transp gare routiére -centre du pays </t>
  </si>
  <si>
    <t xml:space="preserve">transport au centre </t>
  </si>
  <si>
    <t xml:space="preserve">transp interieur </t>
  </si>
  <si>
    <t>transp investigation</t>
  </si>
  <si>
    <t>transp garage maison</t>
  </si>
  <si>
    <t>transport semaine E 4</t>
  </si>
  <si>
    <t>CA-01-18-91</t>
  </si>
  <si>
    <t>12/012018</t>
  </si>
  <si>
    <t>transport E4 semaine</t>
  </si>
  <si>
    <t>transport bureau ville deux fois</t>
  </si>
  <si>
    <t>transp-maison - grare routiére</t>
  </si>
  <si>
    <t>transport sud investigation</t>
  </si>
  <si>
    <t>transport gare routiére -maison</t>
  </si>
  <si>
    <t>transport global investigation du 24</t>
  </si>
  <si>
    <t xml:space="preserve">transport semaine </t>
  </si>
  <si>
    <t>06/01/20018</t>
  </si>
  <si>
    <t>2 peage</t>
  </si>
  <si>
    <t>CA-01-18-92</t>
  </si>
  <si>
    <t>transport bureau ville bureau</t>
  </si>
  <si>
    <t xml:space="preserve">transport E9  bureau </t>
  </si>
  <si>
    <t>CA-01-18-93</t>
  </si>
  <si>
    <t>transport bureau pikine</t>
  </si>
  <si>
    <t>transport  investigation</t>
  </si>
  <si>
    <t>transp maison-garage</t>
  </si>
  <si>
    <t>transp gare routiére -lieu investigation</t>
  </si>
  <si>
    <t>transport lieu investigation -retour</t>
  </si>
  <si>
    <t>transp gare rout -maison</t>
  </si>
  <si>
    <t>transport -parcelle-pikine-parcelle</t>
  </si>
  <si>
    <t>CA-01-18-94</t>
  </si>
  <si>
    <t>transport marché poisson-pikine-parcelle</t>
  </si>
  <si>
    <t>transport-cim-pikine-parcelle</t>
  </si>
  <si>
    <t>transport marché poisson-pikine</t>
  </si>
  <si>
    <t>transp pikine parcelle</t>
  </si>
  <si>
    <t>transport bureau - pikine</t>
  </si>
  <si>
    <t>transport -pikine -parcelle</t>
  </si>
  <si>
    <t>transport  ville banque bureau</t>
  </si>
  <si>
    <t>transport bureau pikine -PA-Ngor</t>
  </si>
  <si>
    <t>transport ville -bureau</t>
  </si>
  <si>
    <t>transport semaine Makatr</t>
  </si>
  <si>
    <t>transport -bureau-banque-bureau</t>
  </si>
  <si>
    <t>complément transp bureau ucad</t>
  </si>
  <si>
    <t>transp seydou service grande bretagne -bureau</t>
  </si>
  <si>
    <t>transport bureau-burotic -banque</t>
  </si>
  <si>
    <t>transport bureau -banque -bureau</t>
  </si>
  <si>
    <t>transport voyni</t>
  </si>
  <si>
    <t>CA-01-18-95</t>
  </si>
  <si>
    <t>transport yoff-mairie fann-bureau</t>
  </si>
  <si>
    <t>transport-bureau-ville</t>
  </si>
  <si>
    <t>transport bureau-inspection du travail</t>
  </si>
  <si>
    <t>transport bureau inspection du travail</t>
  </si>
  <si>
    <t>transport</t>
  </si>
  <si>
    <t>transport yoff-tribunal</t>
  </si>
  <si>
    <t>transport tribunal-bureau</t>
  </si>
  <si>
    <t>CA-02-18-01</t>
  </si>
  <si>
    <t>paiement facture journaliste</t>
  </si>
  <si>
    <t>Bonnus</t>
  </si>
  <si>
    <t>Séckou</t>
  </si>
  <si>
    <t>CA-02-18-02</t>
  </si>
  <si>
    <t>main d'œuvre menuisier</t>
  </si>
  <si>
    <t>CA-02-18-03</t>
  </si>
  <si>
    <t xml:space="preserve">facture credit telephonique </t>
  </si>
  <si>
    <t>CA-02-18-04</t>
  </si>
  <si>
    <t>repas 5jours</t>
  </si>
  <si>
    <t xml:space="preserve">Investigation </t>
  </si>
  <si>
    <t>CA-02-18-05</t>
  </si>
  <si>
    <t>CA-02-18-06</t>
  </si>
  <si>
    <t>hotel 4jours</t>
  </si>
  <si>
    <t xml:space="preserve">achat de boisson +repas +credit + transport pour indicateur et le cible </t>
  </si>
  <si>
    <t>CA-02-18-07</t>
  </si>
  <si>
    <t xml:space="preserve">  Paiement prestation janvier femme de ménage </t>
  </si>
  <si>
    <t>Rent &amp; Utilities</t>
  </si>
  <si>
    <t>BQ1-02-18-02</t>
  </si>
  <si>
    <t>BQ1-02-18-03</t>
  </si>
  <si>
    <t>transport bureau aéroport-aéroport bureau( voyage ghana)</t>
  </si>
  <si>
    <t>CA-02-18-08</t>
  </si>
  <si>
    <t>achat de repas et raffraichissement (ghana soir)</t>
  </si>
  <si>
    <t>CA-02-18-09</t>
  </si>
  <si>
    <t>Achat de deux puces MTN et carte crédit</t>
  </si>
  <si>
    <t>CA-02-18-10</t>
  </si>
  <si>
    <t>achat de repas et raffraichissement  AIBD</t>
  </si>
  <si>
    <t>CA-02-18-11</t>
  </si>
  <si>
    <t>transport aller-retour hotel -ambassade de France</t>
  </si>
  <si>
    <t>CA-02-18-12</t>
  </si>
  <si>
    <t>CA-02-18-13</t>
  </si>
  <si>
    <t>frais de reproduction carte professionnel</t>
  </si>
  <si>
    <t>CA-02-18-14</t>
  </si>
  <si>
    <t>CNART reglement  loyer  fevrier  facture N° 02/2018</t>
  </si>
  <si>
    <t>BQ1-02-18-04</t>
  </si>
  <si>
    <t>CNART Prestation Gardienage et entretient fevrier facture N°02/2018</t>
  </si>
  <si>
    <t>Retrait carte bleu 500GHC (gnana)</t>
  </si>
  <si>
    <t>BQ1-02-18-05</t>
  </si>
  <si>
    <t xml:space="preserve">Frais GAB </t>
  </si>
  <si>
    <t>BQ1-02-18-06</t>
  </si>
  <si>
    <t xml:space="preserve">facture 00274 4nuités </t>
  </si>
  <si>
    <t>CA-02-18-15</t>
  </si>
  <si>
    <t>achatsde 3 adaptateur a l aeroport blaise diagne</t>
  </si>
  <si>
    <t>BQ1-02-18-07</t>
  </si>
  <si>
    <t>frais de delivrance d'urgence passeport</t>
  </si>
  <si>
    <t>CA-02-18-16</t>
  </si>
  <si>
    <t>achat de cartouches</t>
  </si>
  <si>
    <t>CA-02-18-17</t>
  </si>
  <si>
    <t>carburant pour course salf mbour AIBD-DAKAR</t>
  </si>
  <si>
    <t>CA-02-18-18</t>
  </si>
  <si>
    <t>ticket péage</t>
  </si>
  <si>
    <t>CA-02-18-19</t>
  </si>
  <si>
    <t>deuxiémé acompte achat de tasse avec marquage logo  stylo clés USB polo noirs et coffret 4piéce</t>
  </si>
  <si>
    <t>BQ1-02-18-08</t>
  </si>
  <si>
    <t>ordre de virement  pour caisse des depots et consignations pour les frais d adhesion annuel CFE(</t>
  </si>
  <si>
    <t>BQ1-02-18-09</t>
  </si>
  <si>
    <t xml:space="preserve">achat dépicerie              </t>
  </si>
  <si>
    <t>CA-02-18-20</t>
  </si>
  <si>
    <t>achta d'épicerie facture OMEGA</t>
  </si>
  <si>
    <t>CA-02-18-21</t>
  </si>
  <si>
    <t>achat de pompe à eau et balai</t>
  </si>
  <si>
    <t>CA-02-18-22</t>
  </si>
  <si>
    <t>timbre pour virement bancaire</t>
  </si>
  <si>
    <t>CA-02-18-23</t>
  </si>
  <si>
    <t>transfert d'argent wari</t>
  </si>
  <si>
    <t>Transfer fees</t>
  </si>
  <si>
    <t>CA-02-18-24</t>
  </si>
  <si>
    <t xml:space="preserve">facture MPS 1ére acompte </t>
  </si>
  <si>
    <t>CA-02-18-25</t>
  </si>
  <si>
    <t>BQ2-02-18-01</t>
  </si>
  <si>
    <t>retrait carte bleu pour achats plus transport bureau -burotic -b (voir fact burotic)</t>
  </si>
  <si>
    <t>BQ-02-18-10</t>
  </si>
  <si>
    <t xml:space="preserve">Transport ville aller retour </t>
  </si>
  <si>
    <t>reluire</t>
  </si>
  <si>
    <t>CA-02-18-27</t>
  </si>
  <si>
    <t>paiement reliquat du 06/12/2017 pour confection de 3 chaises plus vernissage</t>
  </si>
  <si>
    <t>CA-02-18-28</t>
  </si>
  <si>
    <t xml:space="preserve">retrait carte bleu pour achat de cartouche </t>
  </si>
  <si>
    <t>BQ1-02-18-11</t>
  </si>
  <si>
    <t xml:space="preserve">Achat porte feuille </t>
  </si>
  <si>
    <t>CA-02-18-29</t>
  </si>
  <si>
    <t>transport : carburant / investigation</t>
  </si>
  <si>
    <t>CA-02-18-30</t>
  </si>
  <si>
    <t xml:space="preserve">ticket stationnement </t>
  </si>
  <si>
    <t xml:space="preserve">repas pour indicateur  +boisson+eau +credit </t>
  </si>
  <si>
    <t>CA-02-18-31</t>
  </si>
  <si>
    <t xml:space="preserve">repas +boisson+eau et transport </t>
  </si>
  <si>
    <t>CA-02-18-32</t>
  </si>
  <si>
    <t xml:space="preserve">Achat pressea bissap +coktail +bissap +sable chocolat pour anniversaire bassirou </t>
  </si>
  <si>
    <t>Team building</t>
  </si>
  <si>
    <t>CA-02-18-34</t>
  </si>
  <si>
    <t>remis à charlotte 198000fcfa change livre sterling</t>
  </si>
  <si>
    <t>CA-02-18-36</t>
  </si>
  <si>
    <t>facture premiére quinzaine seddo</t>
  </si>
  <si>
    <t>CA-02-18-37</t>
  </si>
  <si>
    <t xml:space="preserve">paiement par carte bancaire/train king station-cambridge </t>
  </si>
  <si>
    <t>BQ1-02-18-12</t>
  </si>
  <si>
    <t>Frais transfert ciasse des FRAN</t>
  </si>
  <si>
    <t>BQ-02-18-14</t>
  </si>
  <si>
    <t>Achat de deux carte recharge orange (urgence)</t>
  </si>
  <si>
    <t>CA-02-18-38</t>
  </si>
  <si>
    <t xml:space="preserve">credit pour le cible </t>
  </si>
  <si>
    <t>CA-02-18-39</t>
  </si>
  <si>
    <t xml:space="preserve">repas +boisson+eau pour le cible </t>
  </si>
  <si>
    <t>CA-02-18-40</t>
  </si>
  <si>
    <t xml:space="preserve">forfait remis a un  interpréte +repas </t>
  </si>
  <si>
    <t>CA-02-18-41</t>
  </si>
  <si>
    <t xml:space="preserve">boisson pour  le cible </t>
  </si>
  <si>
    <t>CA-02-18-42</t>
  </si>
  <si>
    <t xml:space="preserve">achat credit pour cible </t>
  </si>
  <si>
    <t>CA-02-18-43</t>
  </si>
  <si>
    <t xml:space="preserve">repas +transport pour le cible </t>
  </si>
  <si>
    <t>CA-02-18-44</t>
  </si>
  <si>
    <t>métro aéroport à king cross station</t>
  </si>
  <si>
    <t>CA-02-18-45</t>
  </si>
  <si>
    <t xml:space="preserve">taxi cambridge à lhotel </t>
  </si>
  <si>
    <t>CA-02-18-46</t>
  </si>
  <si>
    <t>repas du jour</t>
  </si>
  <si>
    <t>CA-02-18-47</t>
  </si>
  <si>
    <t>CA-02-18-48</t>
  </si>
  <si>
    <t>achat rame papiers cartonnés</t>
  </si>
  <si>
    <t>CA-02-18-49</t>
  </si>
  <si>
    <t>achat de chemisier ( 1 paquet)</t>
  </si>
  <si>
    <t>CA-02-18-50</t>
  </si>
  <si>
    <t>achat de carburant pour courses SALF</t>
  </si>
  <si>
    <t>CA-02-18-51</t>
  </si>
  <si>
    <t xml:space="preserve">achat de trois paquets cannettes </t>
  </si>
  <si>
    <t>CA-02-18-52</t>
  </si>
  <si>
    <t>achat de 5 paques d'eau</t>
  </si>
  <si>
    <t>CA-02-18-53</t>
  </si>
  <si>
    <t>achat de 60 piéces de madeleines</t>
  </si>
  <si>
    <t>CA-02-18-54</t>
  </si>
  <si>
    <t>achat 60 piéces de cakes coeur</t>
  </si>
  <si>
    <t>achat de serviette à papier</t>
  </si>
  <si>
    <t>CA-02-18-56</t>
  </si>
  <si>
    <t>taxià gare cambridge</t>
  </si>
  <si>
    <t>CA-02-18-57</t>
  </si>
  <si>
    <t>CA-02-18-58</t>
  </si>
  <si>
    <t>une nuité hotel dreamtel</t>
  </si>
  <si>
    <t>CA-02-18-59</t>
  </si>
  <si>
    <t>forfait transport formation du 21/02/2018</t>
  </si>
  <si>
    <t>CA-02-18-60</t>
  </si>
  <si>
    <t xml:space="preserve">retrait par carte </t>
  </si>
  <si>
    <t>BQ1-02-18-15</t>
  </si>
  <si>
    <t>train cambridge à londres</t>
  </si>
  <si>
    <t>BQ1-02-18-16</t>
  </si>
  <si>
    <t>metro hotel à ministére affaire étrangére</t>
  </si>
  <si>
    <t>BQ1-02-18-17</t>
  </si>
  <si>
    <t>BQ1-02-18-18</t>
  </si>
  <si>
    <t>retrait GAB metro hotel àeroport</t>
  </si>
  <si>
    <t>BQ1-02-18-19</t>
  </si>
  <si>
    <t>CA-02-18-61</t>
  </si>
  <si>
    <t>complémént allocation fevrier</t>
  </si>
  <si>
    <t>CA-02-18-62</t>
  </si>
  <si>
    <t>achat de pompe omo</t>
  </si>
  <si>
    <t>CA-02-18-63</t>
  </si>
  <si>
    <t>achat de carte crédit</t>
  </si>
  <si>
    <t>Seydou</t>
  </si>
  <si>
    <t>CA-02-18-64</t>
  </si>
  <si>
    <t>CA-02-18-65</t>
  </si>
  <si>
    <t>travel Subsistence seydou 6jours</t>
  </si>
  <si>
    <t>CA-02-18-66</t>
  </si>
  <si>
    <t>bonus logement</t>
  </si>
  <si>
    <t>CA-02-18-67</t>
  </si>
  <si>
    <t>salaire fevrier</t>
  </si>
  <si>
    <t>CA-02-18-68</t>
  </si>
  <si>
    <t xml:space="preserve">lavage couverture </t>
  </si>
  <si>
    <t>CA-02-18-69</t>
  </si>
  <si>
    <t>BQ1-02-18-20</t>
  </si>
  <si>
    <t xml:space="preserve">ind fevrier juriste bassirou </t>
  </si>
  <si>
    <t>BQ1-02-18-21</t>
  </si>
  <si>
    <t>ind fevrier juriste maktar</t>
  </si>
  <si>
    <t>BQ1-02-18-22</t>
  </si>
  <si>
    <t>allocation fev E7</t>
  </si>
  <si>
    <t>BQ1-02-18-23</t>
  </si>
  <si>
    <t>allocation fev E10</t>
  </si>
  <si>
    <t>BQ1-02-18-24</t>
  </si>
  <si>
    <t>allocation fev E9</t>
  </si>
  <si>
    <t>BQ1-02-18-25</t>
  </si>
  <si>
    <t>allocation voynu seckou</t>
  </si>
  <si>
    <t>BQ1-02-18-26</t>
  </si>
  <si>
    <t>allocation E4</t>
  </si>
  <si>
    <t>BQ1-02-18-28</t>
  </si>
  <si>
    <t xml:space="preserve">indemnité fev charlotte </t>
  </si>
  <si>
    <t>BQ1-02-18-29</t>
  </si>
  <si>
    <t xml:space="preserve">bonnus logement </t>
  </si>
  <si>
    <t xml:space="preserve">achat de 2 smartphone SAMSUNG core prime a lamp fall electronique facture N°0000190 </t>
  </si>
  <si>
    <t>BQ1-02-18-30</t>
  </si>
  <si>
    <t>CNART reglement  loyer  Mars  facture N° 03/2018</t>
  </si>
  <si>
    <t>BQ1-02-18-31</t>
  </si>
  <si>
    <t>CNART Prestation Gardienage et entretient Mars facture N°03/2018</t>
  </si>
  <si>
    <t>complément travel subsistence 6jours</t>
  </si>
  <si>
    <t>CA-02-18-70</t>
  </si>
  <si>
    <t>carburant pour course salf Bureau- AIBD-Bureau</t>
  </si>
  <si>
    <t>CA-02-18-71</t>
  </si>
  <si>
    <t xml:space="preserve">ticket péage </t>
  </si>
  <si>
    <t>CA-02-18-72</t>
  </si>
  <si>
    <t xml:space="preserve"> paiement facture N°105042658922 sde du 13/12/2017au 12/02/2018</t>
  </si>
  <si>
    <t>CA-02-18-73</t>
  </si>
  <si>
    <t>paiement facture  N° 9398892 senelec du 27/11/2017 au 23/01/2018</t>
  </si>
  <si>
    <t>CA-02-18-74</t>
  </si>
  <si>
    <t>paiement facture sonatel</t>
  </si>
  <si>
    <t>Internet</t>
  </si>
  <si>
    <t>CA-02-18-75</t>
  </si>
  <si>
    <t>paiement facture sonatel charlotte</t>
  </si>
  <si>
    <t>CA-02-18-76</t>
  </si>
  <si>
    <t xml:space="preserve">achat de papeterie </t>
  </si>
  <si>
    <t>CA-02-18-77</t>
  </si>
  <si>
    <t>achat de fauteuil president chez mobicom facture N°000237</t>
  </si>
  <si>
    <t>CA-02-18-78</t>
  </si>
  <si>
    <t xml:space="preserve">repas 2 jours </t>
  </si>
  <si>
    <t>CA-02-18-79</t>
  </si>
  <si>
    <t>CA-02-18-80</t>
  </si>
  <si>
    <t xml:space="preserve">location voiture 2 jours </t>
  </si>
  <si>
    <t>CA-02-18-81</t>
  </si>
  <si>
    <t xml:space="preserve">carburant voiture </t>
  </si>
  <si>
    <t>CA-02-18-82</t>
  </si>
  <si>
    <t xml:space="preserve">Commision movement </t>
  </si>
  <si>
    <t>BQ1-02-18-33</t>
  </si>
  <si>
    <t xml:space="preserve">opération tamba reglement cahuffeur 1jours </t>
  </si>
  <si>
    <t>CA-02-18-83</t>
  </si>
  <si>
    <t xml:space="preserve">panier repas operation tamba </t>
  </si>
  <si>
    <t>CA-02-18-84</t>
  </si>
  <si>
    <t>CA-02-18-85</t>
  </si>
  <si>
    <t>CA-02-18-86</t>
  </si>
  <si>
    <t>CA-02-18-87</t>
  </si>
  <si>
    <t xml:space="preserve">bouteille d eau + beignet café </t>
  </si>
  <si>
    <t>CA-02-18-88</t>
  </si>
  <si>
    <t>COMMIsion movement 3500</t>
  </si>
  <si>
    <t>BQ2-02-18-02</t>
  </si>
  <si>
    <t xml:space="preserve">achat miel +eau </t>
  </si>
  <si>
    <t>CA-02-18-89</t>
  </si>
  <si>
    <t>transport bureau maison</t>
  </si>
  <si>
    <t>CA-02-18-90</t>
  </si>
  <si>
    <t>transport maison gare routiére</t>
  </si>
  <si>
    <t>CA-02-18-91</t>
  </si>
  <si>
    <t>transport investigation 1er jour</t>
  </si>
  <si>
    <t>transport investigation 2éme jour</t>
  </si>
  <si>
    <t xml:space="preserve">scat urbam maison </t>
  </si>
  <si>
    <t xml:space="preserve">Bureau cnart assurance </t>
  </si>
  <si>
    <t xml:space="preserve">transport gare routiére </t>
  </si>
  <si>
    <t>CA-02-18-92</t>
  </si>
  <si>
    <t xml:space="preserve">transport investigation </t>
  </si>
  <si>
    <t>transport intérieur</t>
  </si>
  <si>
    <t>transport -bureau-ville-bureau</t>
  </si>
  <si>
    <t>CA-02-18-93</t>
  </si>
  <si>
    <t>transport OCRITIS -ville</t>
  </si>
  <si>
    <t>transport bureau-capa-bureau</t>
  </si>
  <si>
    <t>transport bureau -Ambassade- bureau</t>
  </si>
  <si>
    <t>transport-Ambassade-bureau</t>
  </si>
  <si>
    <t>transport -Dic-bureau</t>
  </si>
  <si>
    <t xml:space="preserve">transport taxi cécile </t>
  </si>
  <si>
    <t xml:space="preserve">transport bureau-banque-bureau </t>
  </si>
  <si>
    <t>CA-02-18-94</t>
  </si>
  <si>
    <t>transport bureau-ville-bureau</t>
  </si>
  <si>
    <t>transport aller-retour AIBD</t>
  </si>
  <si>
    <t>transport bureau-ambassade de France -ministére interieur - papaex -papeterie-ouest afr</t>
  </si>
  <si>
    <t>CA-02-18-95</t>
  </si>
  <si>
    <t>transport bureau-tribunal</t>
  </si>
  <si>
    <t xml:space="preserve">transport tribunal Assemblé nationale </t>
  </si>
  <si>
    <t>transport tribunal -repro systéme</t>
  </si>
  <si>
    <t>transport-bureau repro systéme</t>
  </si>
  <si>
    <t>transport bureau-banque-bureau deux fois</t>
  </si>
  <si>
    <t>transport PA - Ngor</t>
  </si>
  <si>
    <t>Ngor-bureau</t>
  </si>
  <si>
    <t>transport bureau banque -bureau</t>
  </si>
  <si>
    <t>transport bureau-ville</t>
  </si>
  <si>
    <t>transport banque-bureau</t>
  </si>
  <si>
    <t>transport bureau-banque-bureau</t>
  </si>
  <si>
    <t>transport bureau-ville-sde-sonatel-bureau</t>
  </si>
  <si>
    <t>transport yoff nord foire aller retour</t>
  </si>
  <si>
    <t>CA-02-18-96</t>
  </si>
  <si>
    <t>transport bureau-CNART</t>
  </si>
  <si>
    <t>transport CNART-ville</t>
  </si>
  <si>
    <t>transport ville-point E</t>
  </si>
  <si>
    <t>transport point E - ville</t>
  </si>
  <si>
    <t>transport bureau-Ministére EAUX et FORET</t>
  </si>
  <si>
    <t>transport Ministére -bureau</t>
  </si>
  <si>
    <t>transport bas</t>
  </si>
  <si>
    <t>transport patte d'eoi-nord foire aller retour</t>
  </si>
  <si>
    <t>transport bureau-DIC</t>
  </si>
  <si>
    <t>transport tribunal-burotic</t>
  </si>
  <si>
    <t>transport liberté 6-yoff</t>
  </si>
  <si>
    <t>transport bureau-UCAD</t>
  </si>
  <si>
    <t>transport UCAD-DAP</t>
  </si>
  <si>
    <t>transport DAP -Ministére de linterieur</t>
  </si>
  <si>
    <t>transport MEDD-Bureau</t>
  </si>
  <si>
    <t>transport bureau -inspection du travail</t>
  </si>
  <si>
    <t>transport tribunal -bureau</t>
  </si>
  <si>
    <t>transport bureau-Ipres</t>
  </si>
  <si>
    <t>transport Ipres-tribunal</t>
  </si>
  <si>
    <t>tribunal-CSS</t>
  </si>
  <si>
    <t>CSS - bureau</t>
  </si>
  <si>
    <t>transport bureau-ocritis</t>
  </si>
  <si>
    <t>CA-02-18-97</t>
  </si>
  <si>
    <t>transport DIC-bureau</t>
  </si>
  <si>
    <t>transport bureau -OCRITIS - bureau</t>
  </si>
  <si>
    <t>CA-02-18-98</t>
  </si>
  <si>
    <t>transport tiléne maison 1er jour</t>
  </si>
  <si>
    <t>Transport guediaway pikine -colobane</t>
  </si>
  <si>
    <t>transport bureau-colobane-HLM-parcelle-bureau</t>
  </si>
  <si>
    <t xml:space="preserve">Bonus satisfaction opération adjuvant bounama ndiaye </t>
  </si>
  <si>
    <t>Bonus</t>
  </si>
  <si>
    <t>CA-03-18-02</t>
  </si>
  <si>
    <t xml:space="preserve">Bonus satisfaction opération adama faye </t>
  </si>
  <si>
    <t>Bonus satisfaction opération saliou fall</t>
  </si>
  <si>
    <t xml:space="preserve">Bonus satisfaction opération latyr niane </t>
  </si>
  <si>
    <t>Bonus satisfaction opération commissaire tamba yaya</t>
  </si>
  <si>
    <t xml:space="preserve">Bonus satisfaction opération adjuvant issa faye </t>
  </si>
  <si>
    <t>Bonus satisfaction opération pape ibrahima fall</t>
  </si>
  <si>
    <t>journée chauffeur du 01/03/2018</t>
  </si>
  <si>
    <t>Transports</t>
  </si>
  <si>
    <t>CA-03-18-03</t>
  </si>
  <si>
    <t>Panier repas</t>
  </si>
  <si>
    <t xml:space="preserve">Travel Subsistence </t>
  </si>
  <si>
    <t>CA-03-18-04</t>
  </si>
  <si>
    <t>sékou</t>
  </si>
  <si>
    <t>CA-03-18-05</t>
  </si>
  <si>
    <t xml:space="preserve">Bonus 2 opérations lieutenant </t>
  </si>
  <si>
    <t>CA-03-18-06</t>
  </si>
  <si>
    <t>Jail visite ( eau et sandiwch)</t>
  </si>
  <si>
    <t xml:space="preserve">Jail Visit </t>
  </si>
  <si>
    <t>CA-03-18-07</t>
  </si>
  <si>
    <t>frais d hebergement tamba du 28/02 au 08/03</t>
  </si>
  <si>
    <t>CA-03-18-08</t>
  </si>
  <si>
    <t xml:space="preserve">food allow </t>
  </si>
  <si>
    <t>CA-03-18-09</t>
  </si>
  <si>
    <t xml:space="preserve">panier repas juriste </t>
  </si>
  <si>
    <t>CA-03-18-10</t>
  </si>
  <si>
    <t xml:space="preserve">journée chauffeur khaly leye </t>
  </si>
  <si>
    <t xml:space="preserve">panier repas  juriste </t>
  </si>
  <si>
    <t>panier repas</t>
  </si>
  <si>
    <t>CA-03-18-11</t>
  </si>
  <si>
    <t xml:space="preserve">Péage </t>
  </si>
  <si>
    <t>CA-03-18-12</t>
  </si>
  <si>
    <t xml:space="preserve">food allowance du 02 au 06 mars </t>
  </si>
  <si>
    <t>CA-03-18-13</t>
  </si>
  <si>
    <t xml:space="preserve">Bonus opération tamba </t>
  </si>
  <si>
    <t>CA-03-18-14</t>
  </si>
  <si>
    <t>location 7 places  pour infiltration E10</t>
  </si>
  <si>
    <t>CA-03-18-15</t>
  </si>
  <si>
    <t>Trust building (credit +sandiwich )</t>
  </si>
  <si>
    <t xml:space="preserve">Trust Building </t>
  </si>
  <si>
    <t>CA-03-18-16</t>
  </si>
  <si>
    <t>Trust building (eau +transport indicateur )</t>
  </si>
  <si>
    <t>CA-03-18-17</t>
  </si>
  <si>
    <t xml:space="preserve">Reglement journaliste exterieur </t>
  </si>
  <si>
    <t>BQ1-03-18-02</t>
  </si>
  <si>
    <t>frais edition extrait com</t>
  </si>
  <si>
    <t>BQ1-03-18-03</t>
  </si>
  <si>
    <t xml:space="preserve">achat billet d avion dakar guinée pour la directrice </t>
  </si>
  <si>
    <t>BQ1-03-18-04</t>
  </si>
  <si>
    <t>honoraire maitre djiby diagne</t>
  </si>
  <si>
    <t xml:space="preserve">Lawyer  Fees </t>
  </si>
  <si>
    <t>BQ1-03-18-05</t>
  </si>
  <si>
    <t xml:space="preserve">carte de visit </t>
  </si>
  <si>
    <t>CA-03-18-18</t>
  </si>
  <si>
    <t xml:space="preserve">reglement seddo </t>
  </si>
  <si>
    <t xml:space="preserve">Telephone </t>
  </si>
  <si>
    <t>CA-03-18-19</t>
  </si>
  <si>
    <t>achat ciseau +enveloppe</t>
  </si>
  <si>
    <t>CA-03-18-20</t>
  </si>
  <si>
    <t xml:space="preserve">panier repas 2 jours </t>
  </si>
  <si>
    <t>CA-03-18-21</t>
  </si>
  <si>
    <t>CA-03-18-23</t>
  </si>
  <si>
    <t>Transport (ticket peage )</t>
  </si>
  <si>
    <t>Trust building (repas +eau )</t>
  </si>
  <si>
    <t>CA-03-18-24</t>
  </si>
  <si>
    <t xml:space="preserve">reliquat location voiture </t>
  </si>
  <si>
    <t>CA-03-18-25</t>
  </si>
  <si>
    <t>cartes orange</t>
  </si>
  <si>
    <t>CA-03-18-26</t>
  </si>
  <si>
    <t>Team building journée de la femme (gateau +chocolat +boisson )</t>
  </si>
  <si>
    <t xml:space="preserve">Team building </t>
  </si>
  <si>
    <t>CA-03-18-27</t>
  </si>
  <si>
    <t xml:space="preserve">prestation fevrier femme de ménage </t>
  </si>
  <si>
    <t>BQ1-03-18-07</t>
  </si>
  <si>
    <t xml:space="preserve">food allowance du 07 au 11 mars </t>
  </si>
  <si>
    <t>CA-03-18-28</t>
  </si>
  <si>
    <t>Transport AIBD</t>
  </si>
  <si>
    <t>CA-03-18-29</t>
  </si>
  <si>
    <t>Trust building (repas transport)</t>
  </si>
  <si>
    <t>CA-03-18-30</t>
  </si>
  <si>
    <t>Trust building (repas )</t>
  </si>
  <si>
    <t>CA-03-18-31</t>
  </si>
  <si>
    <t>Transport ( achat de carburant AIBD)</t>
  </si>
  <si>
    <t>CA-03-18-32</t>
  </si>
  <si>
    <t>Trust building (credit +repas  )</t>
  </si>
  <si>
    <t>CA-03-18-33</t>
  </si>
  <si>
    <t>BQ1-03-18-09</t>
  </si>
  <si>
    <t>Reglement facture Reliquat t shirt stylo ,,,</t>
  </si>
  <si>
    <t>BQ1-03-18-10</t>
  </si>
  <si>
    <t>BQ2-03-18-01</t>
  </si>
  <si>
    <t xml:space="preserve">Achat trouse a outils pour réparation </t>
  </si>
  <si>
    <t>CA-03-18-34</t>
  </si>
  <si>
    <t xml:space="preserve">Trust building : repas </t>
  </si>
  <si>
    <t>CA-03-18-35</t>
  </si>
  <si>
    <t>CA-03-18-36</t>
  </si>
  <si>
    <t xml:space="preserve">confection fiche de caisse et fiche de banque </t>
  </si>
  <si>
    <t>CA-03-18-37</t>
  </si>
  <si>
    <t xml:space="preserve">confection code de la chasse et kit juridique </t>
  </si>
  <si>
    <t xml:space="preserve">Achat de consommable +fourniture de bureau </t>
  </si>
  <si>
    <t>CA-03-18-38</t>
  </si>
  <si>
    <t xml:space="preserve">emballage outils </t>
  </si>
  <si>
    <t>CA-03-18-39</t>
  </si>
  <si>
    <t xml:space="preserve">location voiture +chauffeur pour 1 jours </t>
  </si>
  <si>
    <t>CA-03-18-40</t>
  </si>
  <si>
    <t xml:space="preserve">produits d entretient </t>
  </si>
  <si>
    <t>CA-03-18-41</t>
  </si>
  <si>
    <t>Bureautique(fourniture de bureau classseur et feuille blanche )</t>
  </si>
  <si>
    <t>CA-03-18-42</t>
  </si>
  <si>
    <t xml:space="preserve">Repas 2 jours </t>
  </si>
  <si>
    <t>CA-03-18-44</t>
  </si>
  <si>
    <t xml:space="preserve">Hebergement </t>
  </si>
  <si>
    <t xml:space="preserve">Repas 2jours </t>
  </si>
  <si>
    <t>CA-03-18-45</t>
  </si>
  <si>
    <t xml:space="preserve">Bande d energie </t>
  </si>
  <si>
    <t>CA-03-18-46</t>
  </si>
  <si>
    <t>CA-03-18-47</t>
  </si>
  <si>
    <t xml:space="preserve">Repas  2jours </t>
  </si>
  <si>
    <t>CA-03-18-48</t>
  </si>
  <si>
    <t>Trust building (repas  )</t>
  </si>
  <si>
    <t>CA-03-18-49</t>
  </si>
  <si>
    <t xml:space="preserve">Repas </t>
  </si>
  <si>
    <t>CA-03-18-50</t>
  </si>
  <si>
    <t>CA-03-18-51</t>
  </si>
  <si>
    <t xml:space="preserve">repas </t>
  </si>
  <si>
    <t>CA-03-18-52</t>
  </si>
  <si>
    <t>CA-03-18-53</t>
  </si>
  <si>
    <t>CA-03-18-54</t>
  </si>
  <si>
    <t>Clés minute 2</t>
  </si>
  <si>
    <t>CA-03-18-55</t>
  </si>
  <si>
    <t xml:space="preserve">reglement seddo 1ere quinzaine mars du 02 au 15 mars </t>
  </si>
  <si>
    <t>CA-03-18-56</t>
  </si>
  <si>
    <t xml:space="preserve">Transport ( carburant bureau aeroport bureau arrivée comptable benin )+ ticket péage +stationement </t>
  </si>
  <si>
    <t>CA-03-18-57</t>
  </si>
  <si>
    <t>Transport ( réparation pneu secour )</t>
  </si>
  <si>
    <t>CA-03-18-58</t>
  </si>
  <si>
    <t>achat de puce pour comptable benin</t>
  </si>
  <si>
    <t>CA-03-18-59</t>
  </si>
  <si>
    <t xml:space="preserve">Food allowance du 20 au 27 mars </t>
  </si>
  <si>
    <t>CA-03-18-60</t>
  </si>
  <si>
    <t xml:space="preserve">retrait bancaire 200 euros  a pour complement hotel et food allow charlotte pour la formation de david laroche et reunin wara du 22 au 09 avril </t>
  </si>
  <si>
    <t>BQ1-03-18-12</t>
  </si>
  <si>
    <t xml:space="preserve">retrait bancaire 527,54 euros pour frais hotel pour la formation de david laroche et reunion wara  du 22 au 09 avril </t>
  </si>
  <si>
    <t>BQ1-03-18-13</t>
  </si>
  <si>
    <t xml:space="preserve">indemnité mars Coordinatrice </t>
  </si>
  <si>
    <t>CA-03-18-63</t>
  </si>
  <si>
    <t xml:space="preserve">Bonus logement </t>
  </si>
  <si>
    <t>Trust building (achat de sac +credit )</t>
  </si>
  <si>
    <t>CA-03-18-64</t>
  </si>
  <si>
    <t xml:space="preserve">reliures documents juridique </t>
  </si>
  <si>
    <t>CA-03-18-65</t>
  </si>
  <si>
    <t>BQ1-03-18-14</t>
  </si>
  <si>
    <t>indemnité mars Charlotte</t>
  </si>
  <si>
    <t>BQ1-03-18-16</t>
  </si>
  <si>
    <t>Allocation Mars E9</t>
  </si>
  <si>
    <t>BQ1-03-18-17</t>
  </si>
  <si>
    <t xml:space="preserve">indemnité mars Juriste </t>
  </si>
  <si>
    <t>BQ1-03-18-18</t>
  </si>
  <si>
    <t>prestation mars E4</t>
  </si>
  <si>
    <t>BQ1-03-18-19</t>
  </si>
  <si>
    <t>Allocation Mars E11</t>
  </si>
  <si>
    <t>BQ1-03-18-20</t>
  </si>
  <si>
    <t>Allocation Mars E7</t>
  </si>
  <si>
    <t>BQ1-03-18-21</t>
  </si>
  <si>
    <t xml:space="preserve">Allocation Mars juriste </t>
  </si>
  <si>
    <t>BQ1-03-18-22</t>
  </si>
  <si>
    <t xml:space="preserve">Allocation Mars comptable </t>
  </si>
  <si>
    <t>BQ1-03-18-23</t>
  </si>
  <si>
    <t>Allocation mars E10</t>
  </si>
  <si>
    <t>BQ1-03-18-24</t>
  </si>
  <si>
    <t>BQ1-03-18-25</t>
  </si>
  <si>
    <t xml:space="preserve">repas 2 jours mission investigation </t>
  </si>
  <si>
    <t>CA-03-18-66</t>
  </si>
  <si>
    <t xml:space="preserve">hebergement mission investigation </t>
  </si>
  <si>
    <t xml:space="preserve">Trust building: repas boisson cadeau +credit pour indicateur </t>
  </si>
  <si>
    <t>CA-03-18-67</t>
  </si>
  <si>
    <t xml:space="preserve">Repas 3 jours mission d investigation </t>
  </si>
  <si>
    <t>CA-03-18-68</t>
  </si>
  <si>
    <t xml:space="preserve">Trust building cadeau </t>
  </si>
  <si>
    <t xml:space="preserve">Achat 2  cartes orange de 1000 francs </t>
  </si>
  <si>
    <t>CA-03-18-69</t>
  </si>
  <si>
    <t>Transport carburant dakar mbour dakar</t>
  </si>
  <si>
    <t>CA-03-18-70</t>
  </si>
  <si>
    <t xml:space="preserve">Transport Location voiture 1 Jjour </t>
  </si>
  <si>
    <t xml:space="preserve">Transport Péage  aller retour </t>
  </si>
  <si>
    <t xml:space="preserve">food allowance du 28 au 03 avril  </t>
  </si>
  <si>
    <t>CA-03-18-71</t>
  </si>
  <si>
    <t xml:space="preserve">paniers repas 3 jours </t>
  </si>
  <si>
    <t xml:space="preserve"> CA-03-18-72</t>
  </si>
  <si>
    <t xml:space="preserve">coursier </t>
  </si>
  <si>
    <t>Achat 10 cartes oranges de 1000francs</t>
  </si>
  <si>
    <t>CA-03-18-73</t>
  </si>
  <si>
    <t xml:space="preserve">Panier repas opération mbour </t>
  </si>
  <si>
    <t>CA-03-18-74</t>
  </si>
  <si>
    <t xml:space="preserve">Gazoil pour opération mbour </t>
  </si>
  <si>
    <t>CA-03-18-75</t>
  </si>
  <si>
    <t xml:space="preserve">location voiture +chauffeur pour 3 jours </t>
  </si>
  <si>
    <t>CA-03-18-76</t>
  </si>
  <si>
    <t xml:space="preserve">Trust building sandiwich +eau </t>
  </si>
  <si>
    <t>CA-03-18-77</t>
  </si>
  <si>
    <t xml:space="preserve">Ticket péage </t>
  </si>
  <si>
    <t>CA-03-18-78</t>
  </si>
  <si>
    <t xml:space="preserve">Paniers repas </t>
  </si>
  <si>
    <t>CA-03-18-79</t>
  </si>
  <si>
    <t>CA-03-18-80</t>
  </si>
  <si>
    <t>Trust building (</t>
  </si>
  <si>
    <t xml:space="preserve">Bonus agent ozer forét </t>
  </si>
  <si>
    <t>CA-03-18-81</t>
  </si>
  <si>
    <t>Commission movements SGBS2</t>
  </si>
  <si>
    <t>BQ2-03-18-02</t>
  </si>
  <si>
    <t>Commission movements SGBS1</t>
  </si>
  <si>
    <t>BQ1-03-18-26</t>
  </si>
  <si>
    <t>Bonus policiers</t>
  </si>
  <si>
    <t>CA-03-18-82</t>
  </si>
  <si>
    <t xml:space="preserve">Impressions documents opération </t>
  </si>
  <si>
    <t>CA-03-18-83</t>
  </si>
  <si>
    <t>Jail visite ( eau et humberger )</t>
  </si>
  <si>
    <t>CA-03-18-84</t>
  </si>
  <si>
    <t xml:space="preserve">paniers repas 3 jours juriste opération mbour </t>
  </si>
  <si>
    <t>CA-03-18-85</t>
  </si>
  <si>
    <t>CA-03-18-86</t>
  </si>
  <si>
    <t>CA-03-18-87</t>
  </si>
  <si>
    <t xml:space="preserve">Hebergement hotel pour opérations 4 nuités </t>
  </si>
  <si>
    <t>CA-03-18-88</t>
  </si>
  <si>
    <t xml:space="preserve">Bonus opération mbour </t>
  </si>
  <si>
    <t>CA-03-18-89</t>
  </si>
  <si>
    <t xml:space="preserve">Transport aller retour chauffeur pour location voiture </t>
  </si>
  <si>
    <t>CA-03-18-90</t>
  </si>
  <si>
    <t xml:space="preserve">transport ville aller retour </t>
  </si>
  <si>
    <t xml:space="preserve">Transport ville bureau - burau tribunal aller retour </t>
  </si>
  <si>
    <t xml:space="preserve">Transport bureau  tribunal aller retour </t>
  </si>
  <si>
    <t xml:space="preserve">Transport bureau -octris -tribunal </t>
  </si>
  <si>
    <t xml:space="preserve">Transport bureau -octris -bureau </t>
  </si>
  <si>
    <t xml:space="preserve">Transport -dic -ville </t>
  </si>
  <si>
    <t xml:space="preserve">Transport bureau tribunal </t>
  </si>
  <si>
    <t xml:space="preserve">Transport bureau ambassade ville bureau </t>
  </si>
  <si>
    <t xml:space="preserve">transport bureau banque </t>
  </si>
  <si>
    <t>CA-03-18-91</t>
  </si>
  <si>
    <t xml:space="preserve">Transport aller retour aeroport </t>
  </si>
  <si>
    <t xml:space="preserve">Transport aller retour AIBD </t>
  </si>
  <si>
    <t>Transport banque ambassade</t>
  </si>
  <si>
    <t>Transport bureau ville bureau</t>
  </si>
  <si>
    <t xml:space="preserve">Transport bureau agence de voyage </t>
  </si>
  <si>
    <t xml:space="preserve">Transport banque bureau aller retour </t>
  </si>
  <si>
    <t>CA-03-18-92</t>
  </si>
  <si>
    <t xml:space="preserve">Transport banque aller retour </t>
  </si>
  <si>
    <t xml:space="preserve">Transport semaine juriste </t>
  </si>
  <si>
    <t>CA-03-18-93</t>
  </si>
  <si>
    <t xml:space="preserve">transport bureau maitre diagne colobane bureau </t>
  </si>
  <si>
    <t xml:space="preserve">Transport bureau -ipres CSS -bureau </t>
  </si>
  <si>
    <t xml:space="preserve">Transport Semaine juriste </t>
  </si>
  <si>
    <t>transport cabinet maitre diagne -ucad -PA via derklé</t>
  </si>
  <si>
    <t>Transport semaine juriste du 19 au 23/03/2018</t>
  </si>
  <si>
    <t>Transport mbour aller retour et transport urbain</t>
  </si>
  <si>
    <t xml:space="preserve">Transport bureau IRTSS -IRTSS CNART Aller retour </t>
  </si>
  <si>
    <t xml:space="preserve">Transport semaine du 26 /03 juriste </t>
  </si>
  <si>
    <t xml:space="preserve">Transport bureau IRTSS -Aller retour </t>
  </si>
  <si>
    <t>Transport hotel commissariat</t>
  </si>
  <si>
    <t>Transport local</t>
  </si>
  <si>
    <t>CA-03-18-94</t>
  </si>
  <si>
    <t xml:space="preserve">Transport bureau banque </t>
  </si>
  <si>
    <t>Transport  bureau adm penitatiaire  aller retour</t>
  </si>
  <si>
    <t xml:space="preserve">Transport mbour aller retour </t>
  </si>
  <si>
    <t xml:space="preserve">Transport intérieur mbour </t>
  </si>
  <si>
    <t xml:space="preserve">Transport patte doie nord foire yoff </t>
  </si>
  <si>
    <t>CA-03-18-95</t>
  </si>
  <si>
    <t>Transport inter -ville tamba</t>
  </si>
  <si>
    <t xml:space="preserve">transport tamba dakar aller retour et en interne </t>
  </si>
  <si>
    <t xml:space="preserve">transport yoff -libderté 6 , diamniadio thies </t>
  </si>
  <si>
    <t>transport bureau medina -medina  ucad- patte doi -yoff</t>
  </si>
  <si>
    <t xml:space="preserve">Transport yoff-liberté -patte doie yoff </t>
  </si>
  <si>
    <t xml:space="preserve">Transport bureau DAP aller retour </t>
  </si>
  <si>
    <t xml:space="preserve">Transport pour reliure </t>
  </si>
  <si>
    <t xml:space="preserve">Transport intérieur et retour </t>
  </si>
  <si>
    <t xml:space="preserve">Transport -keur massar -ouakam -medina -bureau </t>
  </si>
  <si>
    <t>CA-03-18-96</t>
  </si>
  <si>
    <t xml:space="preserve">Maison -gare routiére rufisque pout sebikotane </t>
  </si>
  <si>
    <t xml:space="preserve">Transport -Maison -gare routiére -Kaolack -mbirkilane aller retour et transport interieur </t>
  </si>
  <si>
    <t xml:space="preserve">Transport kebemer aller retour -gare routiére -maison </t>
  </si>
  <si>
    <t xml:space="preserve">Transport thiaroye </t>
  </si>
  <si>
    <t>CA-03-18-97</t>
  </si>
  <si>
    <t xml:space="preserve">Transport bureau port aller retour </t>
  </si>
  <si>
    <t xml:space="preserve">Transport ville bureau - burau  aller retour </t>
  </si>
  <si>
    <t xml:space="preserve">Transport aller retour ville </t>
  </si>
  <si>
    <t xml:space="preserve">Transport maison gare routiere dakar -kaffrine -nganda aller retour </t>
  </si>
  <si>
    <t xml:space="preserve">Transport aller retour pour achat bande d energie </t>
  </si>
  <si>
    <t xml:space="preserve">Transport maison gare routiere -st louis -richard toll aller retour </t>
  </si>
  <si>
    <t xml:space="preserve">Transport bureau ville ucad pour confection de carte </t>
  </si>
  <si>
    <t>CA-03-18-98</t>
  </si>
  <si>
    <t xml:space="preserve">Transport maison centre ville -tiléne  aller retour </t>
  </si>
  <si>
    <t xml:space="preserve">Transport bureau petersen capa aller retour </t>
  </si>
  <si>
    <t xml:space="preserve">Transport -Maison -gare routiére -Kaolack -mbirkilane aller retour </t>
  </si>
  <si>
    <t xml:space="preserve">Transport bureau menusier aller retour </t>
  </si>
  <si>
    <t>Transport Semaine E4</t>
  </si>
  <si>
    <t>CA-03-18-99</t>
  </si>
  <si>
    <t xml:space="preserve">bureau thiaroye </t>
  </si>
  <si>
    <t xml:space="preserve">Transport semaine </t>
  </si>
  <si>
    <t xml:space="preserve">Transport bureau thiaroye -thiaroye bureau </t>
  </si>
  <si>
    <t xml:space="preserve">Transport gare routiére -mbour dakar -interieur -gare routiére maison </t>
  </si>
  <si>
    <t>Transport colobane tiléne castor rond poin 6 etc,,,</t>
  </si>
  <si>
    <t>Transport semaine enqueteur du 19 au 23/03/2018</t>
  </si>
  <si>
    <t xml:space="preserve">Transport gare routiére -kaolack -passy -sokone  -toubacouta aller retour </t>
  </si>
  <si>
    <t xml:space="preserve">Transport gare routiére -mbour dakar -interieur -gare routiére maison et transport intérieur </t>
  </si>
  <si>
    <t xml:space="preserve">Transport semaine du 26 /03 enqueteur </t>
  </si>
  <si>
    <t>Transport mbour aller retour</t>
  </si>
  <si>
    <t xml:space="preserve">Transport tiléne -keur massar-lac rose aller retour </t>
  </si>
  <si>
    <t>CA-03-18-100</t>
  </si>
  <si>
    <t xml:space="preserve">Transport gare routiére rufisque pout sebikotane </t>
  </si>
  <si>
    <t xml:space="preserve">Transport -maison-gare routiére -kaffrine -nganda  interieur -aller retour </t>
  </si>
  <si>
    <t xml:space="preserve">Transport intérieur -gare routiére maison </t>
  </si>
  <si>
    <t>RAPPORT FINANCIER GLOBAL  2018</t>
  </si>
  <si>
    <t>cecile</t>
  </si>
  <si>
    <t>sekou</t>
  </si>
  <si>
    <t xml:space="preserve">Jail visit ( boite café +savon ) </t>
  </si>
  <si>
    <t>Trust building ( credit boisson the )</t>
  </si>
  <si>
    <t>Trust building ( dejeuner  boisson the )</t>
  </si>
  <si>
    <t>Repas 2 jours mission d investigation a kaolack</t>
  </si>
  <si>
    <t xml:space="preserve">Trust builing (credit pour indicateur ) </t>
  </si>
  <si>
    <t>Trust building (repas a saly pour l indicateur</t>
  </si>
  <si>
    <t>Reglement facture SDE pour la periode de 12/02 /2018 au 12/04/2018</t>
  </si>
  <si>
    <t>Reglement facture SENELEC pour la periode de 23/01 /2018 AU 27/03/2018</t>
  </si>
  <si>
    <t xml:space="preserve">Reglement seddo 2 eme quinzaine Avril </t>
  </si>
  <si>
    <t xml:space="preserve">Achat eveloppe GM ET PM 4 paquet </t>
  </si>
  <si>
    <t xml:space="preserve">Repport du solde prcedent </t>
  </si>
  <si>
    <t xml:space="preserve">achat cahier de registre de presence pour bureau </t>
  </si>
  <si>
    <t xml:space="preserve">hebergement 2 jours mission d investigation </t>
  </si>
  <si>
    <t>paiement menusier (montage des tableaux pour le bureau )</t>
  </si>
  <si>
    <t>reproduction carte de visite pour cecile bassirou et sekou</t>
  </si>
  <si>
    <t>Trust building (cadeau +credit pour l indicateur    )</t>
  </si>
  <si>
    <t>Trust building (    credit boisson dejeurner  )</t>
  </si>
  <si>
    <t>Trust building (  boisson canette     )</t>
  </si>
  <si>
    <t>Reglement BRS AVRIL (impots  pour les prestataires)</t>
  </si>
  <si>
    <t xml:space="preserve">Trust building (repas  transport pour indicateur </t>
  </si>
  <si>
    <t xml:space="preserve">Achat de trois puce d enquete </t>
  </si>
  <si>
    <t xml:space="preserve">reglement premiere quinzaine seddo </t>
  </si>
  <si>
    <t xml:space="preserve">Indemnité mai +bonus juriste bassirou </t>
  </si>
  <si>
    <t>Indemnité mai +bonus juriste maktar</t>
  </si>
  <si>
    <t>Indemnité mai +bonus juriste voyni</t>
  </si>
  <si>
    <t xml:space="preserve">allocation mai comptable </t>
  </si>
  <si>
    <t xml:space="preserve">Indemnité mai +bonus charlotte </t>
  </si>
  <si>
    <t>prestation mai E11</t>
  </si>
  <si>
    <t>prestation mai E9</t>
  </si>
  <si>
    <t>prestation mai E10</t>
  </si>
  <si>
    <t>prestation mai E7</t>
  </si>
  <si>
    <t>prestation mai E4</t>
  </si>
  <si>
    <t>Indemnité mai chargée de projet ( en retranche l avance sur salaire de 100 000)</t>
  </si>
  <si>
    <t>Trust buiding( achat cerdit indicateur  )</t>
  </si>
  <si>
    <t>Trust buiding( achat credit indicateur )</t>
  </si>
  <si>
    <t>Trust buiding( credit pour le trafic  )</t>
  </si>
  <si>
    <t>Trust buiding(credit +cadeau pour le trafic   )</t>
  </si>
  <si>
    <t>Trust buiding(cadeau pour l interprete   )</t>
  </si>
  <si>
    <t>Trust buiding( cadeau pour l interprete )</t>
  </si>
  <si>
    <t>CA-05-18-01</t>
  </si>
  <si>
    <t>CA-05-18-03</t>
  </si>
  <si>
    <t>CA-05-18-04</t>
  </si>
  <si>
    <t>CA-05-18-05</t>
  </si>
  <si>
    <t>CA-05-18-06</t>
  </si>
  <si>
    <t>CA-05-18-07</t>
  </si>
  <si>
    <t>CA-05-18-08</t>
  </si>
  <si>
    <t>CA-05-18-09</t>
  </si>
  <si>
    <t>CA-05-18-10</t>
  </si>
  <si>
    <t>CA-05-18-11</t>
  </si>
  <si>
    <t>CA-05-18-12</t>
  </si>
  <si>
    <t>CA-05-18-13</t>
  </si>
  <si>
    <t>CA-05-18-14</t>
  </si>
  <si>
    <t>CA-05-18-15</t>
  </si>
  <si>
    <t>CA-05-18-16</t>
  </si>
  <si>
    <t>CA-05-18-17</t>
  </si>
  <si>
    <t>CA-05-18-18</t>
  </si>
  <si>
    <t>CA-05-18-19</t>
  </si>
  <si>
    <t>CA-05-18-20</t>
  </si>
  <si>
    <t>CA-05-18-21</t>
  </si>
  <si>
    <t>CA-05-18-22</t>
  </si>
  <si>
    <t>CA-05-18-23</t>
  </si>
  <si>
    <t>CA-05-18-24</t>
  </si>
  <si>
    <t>CA-05-18-25</t>
  </si>
  <si>
    <t>CA-05-18-26</t>
  </si>
  <si>
    <t>CA-05-18-27</t>
  </si>
  <si>
    <t>CA-05-18-28</t>
  </si>
  <si>
    <t>CA-05-18-29</t>
  </si>
  <si>
    <t>CA-05-18-30</t>
  </si>
  <si>
    <t>CA-05-18-31</t>
  </si>
  <si>
    <t>CA-05-18-32</t>
  </si>
  <si>
    <t>CA-05-18-33</t>
  </si>
  <si>
    <t>CA-05-18-36</t>
  </si>
  <si>
    <t>CA-05-18-37</t>
  </si>
  <si>
    <t>CA-05-18-38</t>
  </si>
  <si>
    <t>CA-05-18-39</t>
  </si>
  <si>
    <t>CA-05-18-41</t>
  </si>
  <si>
    <t>CA-05-18-42</t>
  </si>
  <si>
    <t>CA-05-18-44</t>
  </si>
  <si>
    <t>CA-05-18-48</t>
  </si>
  <si>
    <t>CA-05-18-49</t>
  </si>
  <si>
    <t>CA-05-18-50</t>
  </si>
  <si>
    <t>CA-05-18-51</t>
  </si>
  <si>
    <t>CA-05-18-52</t>
  </si>
  <si>
    <t>CA-05-18-53</t>
  </si>
  <si>
    <t>CA-05-18-54</t>
  </si>
  <si>
    <t>CA-05-18-55</t>
  </si>
  <si>
    <t>CA-05-18-56</t>
  </si>
  <si>
    <t>CA-05-18-57</t>
  </si>
  <si>
    <t>CA-05-18-58</t>
  </si>
  <si>
    <t>CA-05-18-59</t>
  </si>
  <si>
    <t>CA-05-18-60</t>
  </si>
  <si>
    <t>CA-05-18-61</t>
  </si>
  <si>
    <t>CA-05-18-62</t>
  </si>
  <si>
    <t>CA-05-18-63</t>
  </si>
  <si>
    <t>CA-05-18-64</t>
  </si>
  <si>
    <t>CA-05-18-65</t>
  </si>
  <si>
    <t>BQ-05-18-02</t>
  </si>
  <si>
    <t>Trust building(credit the dejeuner)</t>
  </si>
  <si>
    <t xml:space="preserve">commission mouvement </t>
  </si>
  <si>
    <t xml:space="preserve">total depenses a la banque </t>
  </si>
  <si>
    <t xml:space="preserve">commission mouvements </t>
  </si>
  <si>
    <t>BQ2-05-12-01</t>
  </si>
  <si>
    <t>BQ2-05-12-02</t>
  </si>
  <si>
    <t>BQ1-05-18-01</t>
  </si>
  <si>
    <t>BQ1-05-18-03</t>
  </si>
  <si>
    <t>BQ1-05-18-04</t>
  </si>
  <si>
    <t>BQ1-05-18-06</t>
  </si>
  <si>
    <t>BQ1-05-18-07</t>
  </si>
  <si>
    <t>BQ1-05-18-08</t>
  </si>
  <si>
    <t>BQ1-05-18-09</t>
  </si>
  <si>
    <t>BQ1-05-18-10</t>
  </si>
  <si>
    <t>BQ1-05-18-11</t>
  </si>
  <si>
    <t>BQ1-05-18-12</t>
  </si>
  <si>
    <t>BQ1-05-18-13</t>
  </si>
  <si>
    <t>BQ1-05-18-14</t>
  </si>
  <si>
    <t>BQ1-05-18-15</t>
  </si>
  <si>
    <t>BQ1-05-18-17</t>
  </si>
  <si>
    <t>BQ1-05-18-18</t>
  </si>
  <si>
    <t xml:space="preserve">Solde comptabilité </t>
  </si>
  <si>
    <t xml:space="preserve">Total frais </t>
  </si>
  <si>
    <t xml:space="preserve">solde banque </t>
  </si>
  <si>
    <t>Annulation hebergement fevrierE4 (doublon sa été enregistré 2 fois dans le meme mois voir rapport fevrier )</t>
  </si>
  <si>
    <t>Frais edition extrait commission</t>
  </si>
  <si>
    <t>SGBS1</t>
  </si>
  <si>
    <t>Transport -dakar gare routiere -popenguine  poute -rufisque bayakh -kayar -yenne</t>
  </si>
  <si>
    <t xml:space="preserve">Transport mensuel enqueteur mois de mai </t>
  </si>
  <si>
    <t xml:space="preserve">Transport gare routiere kaolack -sokone -toubacouta-karang-toundiougue-fatick </t>
  </si>
  <si>
    <t xml:space="preserve">Transport guediaway golf sud rufisque gargny bambylor </t>
  </si>
  <si>
    <t xml:space="preserve">Transport investigation du 31/05 maison -thiaroye -guediaway-maison </t>
  </si>
  <si>
    <t xml:space="preserve">Transport investigation du 01/06  maison rufisque -sebikotane -rufisque -maison </t>
  </si>
  <si>
    <t xml:space="preserve">Transport gare routiere -thies-interieur aller retour </t>
  </si>
  <si>
    <t xml:space="preserve">Transport maison gare routiere -kaolack -interieur aller retour </t>
  </si>
  <si>
    <t xml:space="preserve">Transport marché tilene sandaga quai de hanne thiaroye aller retour </t>
  </si>
  <si>
    <t>Transport maison guediaway thiaroye yeumbeul boune mzrhé grand yoff marché bou bess</t>
  </si>
  <si>
    <t xml:space="preserve">Transport investigation du 31/05 maison guediaway -marché bou bes-marché mame dirra-guinaw rail -maison </t>
  </si>
  <si>
    <t>Transport investigation du 01/06 tilene -sandaga-kermel-petersen -maison</t>
  </si>
  <si>
    <t xml:space="preserve">Transport maison gare routiere -diamniadio -dakar </t>
  </si>
  <si>
    <t>Transport gare routiere -pout -popenguine -yenne -rufisque</t>
  </si>
  <si>
    <t xml:space="preserve">Transport gare routiere thille -st louis et transport inetrieur aller retour </t>
  </si>
  <si>
    <t xml:space="preserve">Transport colobane mermoz grand yoff rufisque cap des biches </t>
  </si>
  <si>
    <t xml:space="preserve">Transport investigation du 31/05 maison -gare routiere -diamniadio-rufisque -maison </t>
  </si>
  <si>
    <t xml:space="preserve">Transport investigation du 01/06  maison -medina -quai de peche de yoff-yoff-maison </t>
  </si>
  <si>
    <t xml:space="preserve">Transport -rdv unops-bureau aller retour </t>
  </si>
  <si>
    <t xml:space="preserve">Transport cecile tribunal rufisque </t>
  </si>
  <si>
    <t xml:space="preserve">Transport bureau impot aller retour </t>
  </si>
  <si>
    <t xml:space="preserve">Transport bureau avocat aller retour </t>
  </si>
  <si>
    <t xml:space="preserve">Transport assurance bureau aller retour </t>
  </si>
  <si>
    <t xml:space="preserve">Transport AIBD pour la guinée </t>
  </si>
  <si>
    <t xml:space="preserve">Transport ville aller retour rdv aux impots </t>
  </si>
  <si>
    <t>Transport burotic ( papeterie)</t>
  </si>
  <si>
    <t>Transport semaine du 15 au 18/05/2018</t>
  </si>
  <si>
    <t xml:space="preserve">Transport semaine juriste du 22 au 25 mai </t>
  </si>
  <si>
    <t>Transport juriste du 28 au 01/06/2018</t>
  </si>
  <si>
    <t xml:space="preserve">Transport dakar mbour -saly aller retour pour jail visit </t>
  </si>
  <si>
    <t>Transport semaine du 02/05 au 04/05 ( 3jours )</t>
  </si>
  <si>
    <t>Transport semaine du 07 au 11/05 (4jours )</t>
  </si>
  <si>
    <t>Transport aller retour ville pour achat fourniture (crochet et registre )</t>
  </si>
  <si>
    <t xml:space="preserve">Transport bureau UCAD </t>
  </si>
  <si>
    <t>Transport semaine du 14 au 18/05/2018</t>
  </si>
  <si>
    <t xml:space="preserve">Transport bureau inspection tribunal aller retour </t>
  </si>
  <si>
    <t xml:space="preserve">Tarnsport MEDD -DEFCS-SENELEC SDE-DEFCS-BUREAU </t>
  </si>
  <si>
    <t>Transport semaine du 30/04 au 04/05 ( 4jours )</t>
  </si>
  <si>
    <t xml:space="preserve">Transport IRTSS -poin E - MEED -Bureau </t>
  </si>
  <si>
    <t xml:space="preserve">Transport du 03 au 04 (thiaroye -malika-gare routiere -thies -dakar </t>
  </si>
  <si>
    <t xml:space="preserve">Transport maison gare routiere -dakar poute -thies aller retour </t>
  </si>
  <si>
    <t>Transport du 11 ville gueule tapee -marché ngelaw  aller retour</t>
  </si>
  <si>
    <t xml:space="preserve">Transport maison rufisque thiaroye pikine tilene colobane </t>
  </si>
  <si>
    <t xml:space="preserve">Transport ville ouakam colobane aller retour </t>
  </si>
  <si>
    <t xml:space="preserve">Transport -maison grand yoff-medina -sham-grand yoff-ouakam-quai de peche -maison </t>
  </si>
  <si>
    <t>Transport investigation du 31/05 maison nguelar-colobane -centre dakar-maison</t>
  </si>
  <si>
    <t>Transport investigation du 01/06 maison -grand yoff-liberte 6plage ngor -maison</t>
  </si>
  <si>
    <t xml:space="preserve">Transport maison gare routiere -thies- -interieur -aller retour </t>
  </si>
  <si>
    <t>Transport maison gare routiere nguekhokh saly -mbour</t>
  </si>
  <si>
    <t xml:space="preserve">Transport guinaw rail -maché sindia- ouakam aller retour </t>
  </si>
  <si>
    <t>Transport marché zing marché hlm marché keur maissa</t>
  </si>
  <si>
    <t xml:space="preserve">Transport investigation du 31/05 ville marché tilene -petersen-maison </t>
  </si>
  <si>
    <t>Transport investigation du 01/06 pikine marché bou bess-taly bou mak grand yoff -maison</t>
  </si>
  <si>
    <t xml:space="preserve">Transport -bureau cnart -ville-colobane -maison </t>
  </si>
  <si>
    <t xml:space="preserve">Transport senelec -sde- papeterie -bureau -orange -colobane </t>
  </si>
  <si>
    <t xml:space="preserve">Transport impot et domaine bourguiba aller retour </t>
  </si>
  <si>
    <t>Transport ville  pour rdv avec un inspecteur a 10h</t>
  </si>
  <si>
    <t xml:space="preserve">Transport ville aller retour 15h  pour rdv avec l inspecteur avec un juriste </t>
  </si>
  <si>
    <t xml:space="preserve">Transport impot  aller retour </t>
  </si>
  <si>
    <t>Achat 2 smarthphone sumsung core prime et 3 bank d energie huawei pour le personnel</t>
  </si>
  <si>
    <t>Office materials</t>
  </si>
  <si>
    <t>Reglement facture internet  bureau mars</t>
  </si>
  <si>
    <t xml:space="preserve">Reglement facture internet  maison charlotte mars </t>
  </si>
  <si>
    <t>Jail Visit</t>
  </si>
  <si>
    <t>reglement noflaye ( femme de menage du bureau avril )</t>
  </si>
  <si>
    <t>Rent &amp;Utilities</t>
  </si>
  <si>
    <t>Trust building (  achat de mangue et the     )</t>
  </si>
  <si>
    <t xml:space="preserve">Reglement menusier pour montage tableau pour le bureau </t>
  </si>
  <si>
    <t xml:space="preserve">peage retour mission cameroune d un juriste </t>
  </si>
  <si>
    <t>Reglement frais journée du travail a badian  (repas+entrée reserve badian +guide+location de voiture pour  visiste )</t>
  </si>
  <si>
    <t>Reglement location de bus pour aller a badian pour la journée du 01 mai fete du travail</t>
  </si>
  <si>
    <t>Reglement location bureau mois de mai ( CNART)</t>
  </si>
  <si>
    <t xml:space="preserve">Reglement gardiennage et entretient bureau mois de MAI </t>
  </si>
  <si>
    <t xml:space="preserve">Achat machine de destruction papier pour le bureau </t>
  </si>
  <si>
    <t xml:space="preserve">carte de credit pour la coordinatrice </t>
  </si>
  <si>
    <t xml:space="preserve">achat 4 crochet sedui pour accroché les tableau du bureau </t>
  </si>
  <si>
    <t>Trust building ( cadeau pour l interprete )+repas</t>
  </si>
  <si>
    <t>achat de carte credit tigo pour E9</t>
  </si>
  <si>
    <t>Achat cartouche pour le bureau de la coordination</t>
  </si>
  <si>
    <t>Achat cerrure encastré ( depense de 2017)</t>
  </si>
  <si>
    <t>SALF 2017</t>
  </si>
  <si>
    <t>wildcat</t>
  </si>
  <si>
    <t>CA-04-18-01</t>
  </si>
  <si>
    <t>Solde menusier  pour meuble  ( depense de 2017)</t>
  </si>
  <si>
    <t>CA-04-18-02</t>
  </si>
  <si>
    <t>Location voiture pour opération  ( depense de 2017)</t>
  </si>
  <si>
    <t>CA-04-18-03</t>
  </si>
  <si>
    <t>materiel pour cerrure bureau  ( depense de 2017)</t>
  </si>
  <si>
    <t>CA-04-18-04</t>
  </si>
  <si>
    <t>Trust building achat dibi ( depense de 2017)</t>
  </si>
  <si>
    <t>CA-04-18-05</t>
  </si>
  <si>
    <t>Achat 3 bank energie pour les enqueteurs , ( depense de 2017)</t>
  </si>
  <si>
    <t>CA-04-18-06</t>
  </si>
  <si>
    <t>péage  ( depense de 2017)</t>
  </si>
  <si>
    <t>CA-04-18-07</t>
  </si>
  <si>
    <t>Achat sucre dady 2 boite  ( depense de 2017)</t>
  </si>
  <si>
    <t>CA-04-18-08</t>
  </si>
  <si>
    <t>epicerie pour le bureau vitalait nescafe lipton menthe  ( depense de 2017)</t>
  </si>
  <si>
    <t>CA-04-18-09</t>
  </si>
  <si>
    <t>achat agrafes  ( depense de 2017)</t>
  </si>
  <si>
    <t>CA-04-18-10</t>
  </si>
  <si>
    <t>reglemnt facture d eau pour la periode d octobre 2017 ( depense de 2017)</t>
  </si>
  <si>
    <t>CA-04-18-11</t>
  </si>
  <si>
    <t>Transport taxi retour AIBD comptable benin</t>
  </si>
  <si>
    <t>CA-04-18-12</t>
  </si>
  <si>
    <t xml:space="preserve">reglement location avril </t>
  </si>
  <si>
    <t>BQ1-04-18-01</t>
  </si>
  <si>
    <t xml:space="preserve">reglement entretien bureau -avril </t>
  </si>
  <si>
    <t>Avance honoraire avocat mouhamadou bamba cisse pour le cas affaire de mbour les carapeces de tortu</t>
  </si>
  <si>
    <t>Lawyer Fess</t>
  </si>
  <si>
    <t>BQ1-04-18-02</t>
  </si>
  <si>
    <t xml:space="preserve">reglement journaliste parrution presse babacar diop journaliste exterieur </t>
  </si>
  <si>
    <t>BQ1-04-18-03</t>
  </si>
  <si>
    <t xml:space="preserve">reglement facture internet bureau -mars </t>
  </si>
  <si>
    <t>CA-04-18-13</t>
  </si>
  <si>
    <t xml:space="preserve">reglement facture internet maison charlotte -mars </t>
  </si>
  <si>
    <t>CA-04-18-14</t>
  </si>
  <si>
    <t xml:space="preserve">Avance 50% Confection cadre criminalité faunique exposition -formation -decoration </t>
  </si>
  <si>
    <t>CA-04-18-15</t>
  </si>
  <si>
    <t>Travel subsitence (Repas +boisson )</t>
  </si>
  <si>
    <t>CA-04-18-16</t>
  </si>
  <si>
    <t>Trust building ( cadeau  repas      )</t>
  </si>
  <si>
    <t>CA-04-18-17</t>
  </si>
  <si>
    <t>IPRES Trimestre 1 /2018</t>
  </si>
  <si>
    <t>BQ1-04-18-04</t>
  </si>
  <si>
    <t xml:space="preserve">reglement prestation femme de menage mars </t>
  </si>
  <si>
    <t>BQ1-04-18-05</t>
  </si>
  <si>
    <t>CSS Trimestre 1/2018</t>
  </si>
  <si>
    <t>BQ1-04-18-06</t>
  </si>
  <si>
    <t>Prolongement billets d avion retour France pour la directrice pour attendre les cameras  commandé pour galf</t>
  </si>
  <si>
    <t>BQ1-04-18-07</t>
  </si>
  <si>
    <t xml:space="preserve">achat 2 cameras 69,70 euros pour galf </t>
  </si>
  <si>
    <t>BQ1-04-18-08</t>
  </si>
  <si>
    <t>Trust building (  credit + boisson  )</t>
  </si>
  <si>
    <t>CA-04-18-18</t>
  </si>
  <si>
    <t>Trust building ( achat repas et credit indicateur )</t>
  </si>
  <si>
    <t>CA-04-18-19</t>
  </si>
  <si>
    <t>Ticket entrée foire</t>
  </si>
  <si>
    <t>CA-04-18-20</t>
  </si>
  <si>
    <t>Trust building (   credit +reapas                            )</t>
  </si>
  <si>
    <t>CA-04-18-21</t>
  </si>
  <si>
    <t>reglement seddo deuxieme quinzaine mars</t>
  </si>
  <si>
    <t>CA-04-18-22</t>
  </si>
  <si>
    <t>BQ2-04-18-01</t>
  </si>
  <si>
    <t xml:space="preserve">Frais edition extrait com </t>
  </si>
  <si>
    <t>BQ1-04-18-09</t>
  </si>
  <si>
    <t>Achat bouteille d eau ( 35 bouteille d eau 1,5l et 10 bouteille 10l)</t>
  </si>
  <si>
    <t>CA-04-18-23</t>
  </si>
  <si>
    <t xml:space="preserve">Hebergement 2 nuités mission d investigation </t>
  </si>
  <si>
    <t>CA-04-18-24</t>
  </si>
  <si>
    <t>CA-04-18-25</t>
  </si>
  <si>
    <t>CA-04-18-26</t>
  </si>
  <si>
    <t>CA-04-18-27</t>
  </si>
  <si>
    <t xml:space="preserve">Trust building ( cadeau + repas )               </t>
  </si>
  <si>
    <t>Repas 4 jours mission d investigation</t>
  </si>
  <si>
    <t>CA-04-18-28</t>
  </si>
  <si>
    <t>Trust building (repas+ credit indicateur )</t>
  </si>
  <si>
    <t xml:space="preserve">Hebergement 3 nuités mission d investigation </t>
  </si>
  <si>
    <t>CA-04-18-29</t>
  </si>
  <si>
    <t>CA-04-18-30</t>
  </si>
  <si>
    <t>Repas 4 jours  mission d investigation</t>
  </si>
  <si>
    <t>CA-04-18-31</t>
  </si>
  <si>
    <t>Trust building (cadeau + repas pour 2 indicateur   )</t>
  </si>
  <si>
    <t>CA-04-18-32</t>
  </si>
  <si>
    <t>Trust building (credit +transport +cadeau   )</t>
  </si>
  <si>
    <t xml:space="preserve">Achat cartouche noir et couleur </t>
  </si>
  <si>
    <t>CA-04-18-33</t>
  </si>
  <si>
    <t xml:space="preserve">reparation porte +Achat cerrure </t>
  </si>
  <si>
    <t>CA-04-18-34</t>
  </si>
  <si>
    <t>Carburant Serge hanne ( directeur eaux et foret )</t>
  </si>
  <si>
    <t>CA-04-18-35</t>
  </si>
  <si>
    <t xml:space="preserve">Trust building repas + boisson </t>
  </si>
  <si>
    <t>CA-04-18-36</t>
  </si>
  <si>
    <t xml:space="preserve">Achat gant laboratoire latex </t>
  </si>
  <si>
    <t>Sekou</t>
  </si>
  <si>
    <t>CA-04-18-37</t>
  </si>
  <si>
    <t>BQ1-04-18-11</t>
  </si>
  <si>
    <t xml:space="preserve">reglement seddo premiere quinzaine avril </t>
  </si>
  <si>
    <t>CA-04-18-40</t>
  </si>
  <si>
    <t xml:space="preserve">Achat cellure et main d œuvre </t>
  </si>
  <si>
    <t>CA-04-18-41</t>
  </si>
  <si>
    <t xml:space="preserve">Frais de visa juriste maktar diedhiou  pour une mission de formation  au cameroune </t>
  </si>
  <si>
    <t>CA-04-18-42</t>
  </si>
  <si>
    <t xml:space="preserve">Frais de vaccination  juriste maktar diedhiou pour une mission de formation au cameroune </t>
  </si>
  <si>
    <t>CA-04-18-43</t>
  </si>
  <si>
    <t>Trust building( achat repas+credit +cadeau pour l indicateur    )</t>
  </si>
  <si>
    <t>CA-04-18-44</t>
  </si>
  <si>
    <t>Trust building (         bouteille d eau       )</t>
  </si>
  <si>
    <t>CA-04-18-45</t>
  </si>
  <si>
    <t xml:space="preserve">reliquat menusier confection cadre photos criminalité faunique pour exposition -formation -decoration </t>
  </si>
  <si>
    <t>CA-04-18-46</t>
  </si>
  <si>
    <t>epicerie pour le bureau (lait sucre café the )</t>
  </si>
  <si>
    <t>CA-04-18-47</t>
  </si>
  <si>
    <t xml:space="preserve">remboursement transport achat epicerie a la femme de menage </t>
  </si>
  <si>
    <t>CA-04-18-48</t>
  </si>
  <si>
    <t xml:space="preserve">Gazoil pour la mission a st louis a la formation de unops </t>
  </si>
  <si>
    <t>CA-04-18-49</t>
  </si>
  <si>
    <t xml:space="preserve">Location voiture 2 jours  pour la formation unops  a st louis </t>
  </si>
  <si>
    <t>CA-04-18-50</t>
  </si>
  <si>
    <t>chauffeur 2 jours  pour la formation unops  a st louis</t>
  </si>
  <si>
    <t>panier repas st louis formation unops</t>
  </si>
  <si>
    <t>CA-04-18-51</t>
  </si>
  <si>
    <t xml:space="preserve">Bassirou </t>
  </si>
  <si>
    <t>CA-04-18-52</t>
  </si>
  <si>
    <t xml:space="preserve">péage dakar st louis </t>
  </si>
  <si>
    <t>CA-04-18-53</t>
  </si>
  <si>
    <t xml:space="preserve">achat 2 adaptateur </t>
  </si>
  <si>
    <t>CA-04-18-54</t>
  </si>
  <si>
    <t>Transport (parking hotel )</t>
  </si>
  <si>
    <t>CA-04-18-55</t>
  </si>
  <si>
    <t xml:space="preserve">frais reliure et copies documents guide juridique </t>
  </si>
  <si>
    <t>CA-04-18-56</t>
  </si>
  <si>
    <t xml:space="preserve">Trust building repas + credit </t>
  </si>
  <si>
    <t>CA-04-18-57</t>
  </si>
  <si>
    <t xml:space="preserve">Trust building eau + cafe </t>
  </si>
  <si>
    <t>CA-04-18-58</t>
  </si>
  <si>
    <t>Trust building dejeuner + boisson</t>
  </si>
  <si>
    <t>CA-04-18-59</t>
  </si>
  <si>
    <t xml:space="preserve">Indemnité avril juriste maktar </t>
  </si>
  <si>
    <t>BQ1-04-18-12</t>
  </si>
  <si>
    <t xml:space="preserve">Trust building credit + boisson + the </t>
  </si>
  <si>
    <t>CA-04-18-60</t>
  </si>
  <si>
    <t xml:space="preserve">Tirage et reliure kit juridique </t>
  </si>
  <si>
    <t>CA-04-18-62</t>
  </si>
  <si>
    <t xml:space="preserve">Carburant +peage AIBD pour le depart du juriste au cameroune </t>
  </si>
  <si>
    <t>CA-04-18-63</t>
  </si>
  <si>
    <t>Location voiture  2 jours kaolack</t>
  </si>
  <si>
    <t>management</t>
  </si>
  <si>
    <t>CA-04-18-64</t>
  </si>
  <si>
    <t>journée chauffeur 2 jours kaolack</t>
  </si>
  <si>
    <t>Carburant kaolack</t>
  </si>
  <si>
    <t>CA-04-18-65</t>
  </si>
  <si>
    <t xml:space="preserve">péage du 23/04/2018 dakar -kaolack </t>
  </si>
  <si>
    <t>CA-04-18-66</t>
  </si>
  <si>
    <t xml:space="preserve">reglement facture hotel hebergement dejeuner diner pause café pour la formation a kaolack </t>
  </si>
  <si>
    <t>CA-04-18-67</t>
  </si>
  <si>
    <t>1 billets d avion dakar ziguinchor pour bassirou pour une mission de formation</t>
  </si>
  <si>
    <t>CA-04-18-69</t>
  </si>
  <si>
    <t>1  billets d avion dakar ziguinchor pour cecile  pour une mission de formation</t>
  </si>
  <si>
    <t xml:space="preserve">achat puce orange pour equete </t>
  </si>
  <si>
    <t>CA-04-18-70</t>
  </si>
  <si>
    <t>Trust building (cendrier + the   )</t>
  </si>
  <si>
    <t>CA-04-18-71</t>
  </si>
  <si>
    <t>Trust building (   credit + repas+ boisson  )</t>
  </si>
  <si>
    <t>CA-04-18-72</t>
  </si>
  <si>
    <t>Trust building ( dejeuner +thé +credit  )</t>
  </si>
  <si>
    <t>CA-04-18-73</t>
  </si>
  <si>
    <t xml:space="preserve">peage retour misson de formation  kaolack </t>
  </si>
  <si>
    <t>CA-04-18-74</t>
  </si>
  <si>
    <t xml:space="preserve">reglement nuité hotel 1 nuité pour 2 chambres a kaolack </t>
  </si>
  <si>
    <t>BQ1-04-18-16</t>
  </si>
  <si>
    <t>une partie du salaire de la directrice reglé en espece et le reliquat par cheque  N° 730977</t>
  </si>
  <si>
    <t>CA-04-18-76</t>
  </si>
  <si>
    <t xml:space="preserve">achat carton ram feuille blanche </t>
  </si>
  <si>
    <t>CA-04-18-77</t>
  </si>
  <si>
    <t>remboursement Transport aller retour pour livraison bank energie</t>
  </si>
  <si>
    <t>CA-04-18-78</t>
  </si>
  <si>
    <t>salaire avril charlotte ( le reliquat est reglé en espece 60 000)</t>
  </si>
  <si>
    <t>BQ1-04-18-18</t>
  </si>
  <si>
    <t xml:space="preserve">                            Salaire avri cecile ( retenu a la source de  l avance sur salaire effectué en espece 100 000)                        1 200 000-100 000= 1 100 000)</t>
  </si>
  <si>
    <t>BQ1-04-18-19</t>
  </si>
  <si>
    <t xml:space="preserve">allocation avril E11 + bonus </t>
  </si>
  <si>
    <t>BQ1-04-18-20</t>
  </si>
  <si>
    <t xml:space="preserve">allocation avril E10+ bonus </t>
  </si>
  <si>
    <t>BQ1-04-18-21</t>
  </si>
  <si>
    <t xml:space="preserve">allocation avril E4+ bonus </t>
  </si>
  <si>
    <t>BQ1-04-18-22</t>
  </si>
  <si>
    <t xml:space="preserve">allocation avril  E7+ bonus </t>
  </si>
  <si>
    <t>BQ1-04-18-23</t>
  </si>
  <si>
    <t xml:space="preserve">allocation avril Juriste + bonus </t>
  </si>
  <si>
    <t>BQ1-04-18-24</t>
  </si>
  <si>
    <t xml:space="preserve">Salaire avril jursite bassirou diagne + bonus </t>
  </si>
  <si>
    <t>BQ1-04-18-25</t>
  </si>
  <si>
    <t xml:space="preserve">allocation avril E9+ bonus </t>
  </si>
  <si>
    <t>BQ1-04-18-26</t>
  </si>
  <si>
    <t xml:space="preserve">allocation avril comptable + bonus </t>
  </si>
  <si>
    <t>BQ1-04-18-27</t>
  </si>
  <si>
    <t xml:space="preserve">Reglement achat bank d enrgie pour le personnel </t>
  </si>
  <si>
    <t>BQ1-04-18-28</t>
  </si>
  <si>
    <t>Commision mouvements</t>
  </si>
  <si>
    <t>BQ1-04-18-29</t>
  </si>
  <si>
    <t>CA-04-18-79</t>
  </si>
  <si>
    <t>Travel subsitence voyage a ziguinchor</t>
  </si>
  <si>
    <t>CA-04-18-80</t>
  </si>
  <si>
    <t>hebergement mission ziguinchor 2 nuité</t>
  </si>
  <si>
    <t>CA-04-18-81</t>
  </si>
  <si>
    <t>Travel subsistence restauration mission ziguinchor ( forfait boisson +menu du 26 au 27 /04/2018)</t>
  </si>
  <si>
    <t>CA-04-18-82</t>
  </si>
  <si>
    <t xml:space="preserve">peage du 28/04/2018 retour kaolack -dakar </t>
  </si>
  <si>
    <t>CA-04-18-83</t>
  </si>
  <si>
    <t>Transport semaine  ( 2 jours )</t>
  </si>
  <si>
    <t>CA-04-18-85</t>
  </si>
  <si>
    <t xml:space="preserve">Transport yeubeul keur massar  - diamaguene castor </t>
  </si>
  <si>
    <t xml:space="preserve">Transport du semaine 2 jours </t>
  </si>
  <si>
    <t xml:space="preserve">Transport gare routére ouosogui -kanel aller retour </t>
  </si>
  <si>
    <t xml:space="preserve">Transport semaine du 16/04 enqueteur </t>
  </si>
  <si>
    <t xml:space="preserve">Transport bureau burotic aller retour </t>
  </si>
  <si>
    <t xml:space="preserve">Transport maison grand yoff guediaway scat urbam aller retour </t>
  </si>
  <si>
    <t xml:space="preserve">Transport rufisque bargny diamaguene aller retour </t>
  </si>
  <si>
    <t xml:space="preserve">Trnsport semaine 3 jours </t>
  </si>
  <si>
    <t xml:space="preserve">Transport maison guediaway -diareme -sam -marché mame diarra -ouakam vdn </t>
  </si>
  <si>
    <t xml:space="preserve">Transport aller retour menusier </t>
  </si>
  <si>
    <t>CA-04-18-86</t>
  </si>
  <si>
    <t xml:space="preserve">Transport bureau foire aller retour </t>
  </si>
  <si>
    <t xml:space="preserve">Transport gare routiéré -diourbel -mbacké -touba </t>
  </si>
  <si>
    <t xml:space="preserve">Transport ville -tilene -hlm -sacré cœur -lac rose </t>
  </si>
  <si>
    <t xml:space="preserve">Tarnsport bureau colobane -kermel -cices aller retour </t>
  </si>
  <si>
    <t>CA-04-18-87</t>
  </si>
  <si>
    <t xml:space="preserve">Transport gare routiére  saint louis  -richar toll  aller retour </t>
  </si>
  <si>
    <t xml:space="preserve">Transport bureau 26 aller retour </t>
  </si>
  <si>
    <t>19/04/20018</t>
  </si>
  <si>
    <t xml:space="preserve">Transport grand yoff -marché zing -marché kermel -arché hlm aleer retour </t>
  </si>
  <si>
    <t>Transport marche poisson -parcelle -pikine -marché boune -marché fass</t>
  </si>
  <si>
    <t xml:space="preserve">Transport gare routiere diass  AIBD  Aller retour </t>
  </si>
  <si>
    <t>CA-04-18-88</t>
  </si>
  <si>
    <t xml:space="preserve">Transport maison gare routiére -diourbel -touba -mbacké aller retour </t>
  </si>
  <si>
    <t xml:space="preserve">Transport maison gare routiere ndiass AIBD aller retour </t>
  </si>
  <si>
    <t xml:space="preserve">Transport castor -tilene gueule tapé -pikine guediaway </t>
  </si>
  <si>
    <t xml:space="preserve">Transport beaux maraichers  gare routiére  stade parcelle </t>
  </si>
  <si>
    <t>CA-04-18-89</t>
  </si>
  <si>
    <t xml:space="preserve">Transport maison gare routiére-ourossogui -nabadji - kanel </t>
  </si>
  <si>
    <t>Transport maison port aller retour</t>
  </si>
  <si>
    <t xml:space="preserve">Transport maison beau maraicher -thiaroye aller retour </t>
  </si>
  <si>
    <t xml:space="preserve">Transport thiaroye pikine -marché gounas -tilene -marché nguelaw -colobane </t>
  </si>
  <si>
    <t xml:space="preserve">Transport bureau medina  dieuppeul aller retour </t>
  </si>
  <si>
    <t>CA-04-18-90</t>
  </si>
  <si>
    <t xml:space="preserve">Transport bureau deff aller retour </t>
  </si>
  <si>
    <t xml:space="preserve">Transport DEFF aller retour </t>
  </si>
  <si>
    <t xml:space="preserve">Transport ucad </t>
  </si>
  <si>
    <t xml:space="preserve">Transport aller retour UCAD </t>
  </si>
  <si>
    <t xml:space="preserve">Transport aller retour pour achat billet d avion dakar ziguinchor </t>
  </si>
  <si>
    <t>Transport ville bureau pour achat carton ram</t>
  </si>
  <si>
    <t xml:space="preserve">Transport burotic aller retour </t>
  </si>
  <si>
    <t>CA-04-18-91</t>
  </si>
  <si>
    <t xml:space="preserve">Transport gare routiére -mbour aller retour </t>
  </si>
  <si>
    <t xml:space="preserve">Transport du semaine 4 jours </t>
  </si>
  <si>
    <t xml:space="preserve">Transport inspection point E -Bureau aller retour </t>
  </si>
  <si>
    <t xml:space="preserve">Transport ambassade -congo aller retour </t>
  </si>
  <si>
    <t xml:space="preserve">Transport gare routiére mbour aller retour </t>
  </si>
  <si>
    <t xml:space="preserve">Transport semaine du 16/04 juriste </t>
  </si>
  <si>
    <t xml:space="preserve">Transport bureau ville aller retour du 19 au 20 </t>
  </si>
  <si>
    <t xml:space="preserve">Transport retour AIBD Maison </t>
  </si>
  <si>
    <t xml:space="preserve">Transport colobane ville aller retour </t>
  </si>
  <si>
    <t>CA-04-18-92</t>
  </si>
  <si>
    <t>Transport ipres css ville colobane aller retour</t>
  </si>
  <si>
    <t xml:space="preserve">Transport banque aller retour  2 fois </t>
  </si>
  <si>
    <t>Transport banque aller retour</t>
  </si>
  <si>
    <t xml:space="preserve">Transport -burotic </t>
  </si>
  <si>
    <t>CA-04-18-93</t>
  </si>
  <si>
    <t xml:space="preserve">Transport interpol </t>
  </si>
  <si>
    <t xml:space="preserve">Transport ambassade France aller retour </t>
  </si>
  <si>
    <t xml:space="preserve">Transport bureau octris bureau </t>
  </si>
  <si>
    <t>CA-04-18-94</t>
  </si>
  <si>
    <t>Transport bureau tribunal aller retour</t>
  </si>
  <si>
    <t>Transport bureau ssi bureau aller retour</t>
  </si>
  <si>
    <t>Transport bureau hotel de ville bureau</t>
  </si>
  <si>
    <t>Transport bureau mnistere environnement aller retour</t>
  </si>
  <si>
    <t xml:space="preserve">Transport bureau rufisque aller retour </t>
  </si>
  <si>
    <t xml:space="preserve">Transport bureau ministere- tribunal aller retour </t>
  </si>
  <si>
    <t xml:space="preserve">Transport bureau aeroport depart mission </t>
  </si>
  <si>
    <t xml:space="preserve">Transport -cmr-ville -cmr-hotel </t>
  </si>
  <si>
    <t>Transport aeroport retour  mission ziguinchor</t>
  </si>
  <si>
    <t xml:space="preserve">Transport bureau assurance -ville aller retour </t>
  </si>
  <si>
    <t>Transport semaine  ( 1 jours )</t>
  </si>
  <si>
    <t>CA-04-18-95</t>
  </si>
  <si>
    <t xml:space="preserve">Transport du semaine 5 jours </t>
  </si>
  <si>
    <t xml:space="preserve">Transport bureau -tribunal aller retour </t>
  </si>
  <si>
    <t>Transport pour ses deplacement de mission (derklé bureau -ziguinchor AIBD -maison )</t>
  </si>
  <si>
    <t>BQ2-04-18-02</t>
  </si>
  <si>
    <t>Droit timbre( frais bancaire )</t>
  </si>
  <si>
    <t xml:space="preserve">Achat telephone sumsug core prime  pour la comptable +frais de livraison </t>
  </si>
  <si>
    <t>Regularisation impots dues  1 ere tranche (de 2017 en avril 2018  montant )</t>
  </si>
  <si>
    <t xml:space="preserve">JOURNAL DE CAISSE JUILLET </t>
  </si>
  <si>
    <t>JOURNAL DE BANQUE JUILLET SGBS 1</t>
  </si>
  <si>
    <t xml:space="preserve">repport du solde precedent </t>
  </si>
  <si>
    <t xml:space="preserve">Reglement location juiLLET bureau </t>
  </si>
  <si>
    <t>Reglement entretient et gardienage bureau juillet</t>
  </si>
  <si>
    <t>Reglement  caisse de securité social des salariées 2 eme trimestre ( accident de travail +allocation familial)</t>
  </si>
  <si>
    <t xml:space="preserve">Reglement impots sur les salaires(VRS) du mois de juin des salariés </t>
  </si>
  <si>
    <t xml:space="preserve">Reglement impots sur les prestataires(BRS) du mois de juin des prestataire  </t>
  </si>
  <si>
    <t>Reglement IPRES   cotisation a la retraite  des salariées 2 eme trimestre</t>
  </si>
  <si>
    <t>Approvisionnement  caisse salf budget semaine du 02  au 06/07/2018</t>
  </si>
  <si>
    <t>Reglement femme de menage du mois de juin</t>
  </si>
  <si>
    <t>Retrait par carte bleu pour approvisionnement caisse salf budget semaine du 09 au 13/07 /2018</t>
  </si>
  <si>
    <t xml:space="preserve">Carte bleu </t>
  </si>
  <si>
    <t xml:space="preserve">Achat de 2 cartes de 1000 credit telephonique tigo </t>
  </si>
  <si>
    <t xml:space="preserve">Repas 2 jours mission d investigation a mboro </t>
  </si>
  <si>
    <t xml:space="preserve">Hebergement 1 nuité mission d investigation a mboro </t>
  </si>
  <si>
    <t xml:space="preserve">Reglement facture internet orange bureau du mois de mai </t>
  </si>
  <si>
    <t xml:space="preserve">Reglement facture internet orange charlotte du mois de mai </t>
  </si>
  <si>
    <t>Reglement facture d eau periode du 12/04/2018 au 14/06/2018</t>
  </si>
  <si>
    <t>Reglement facture d electricité periode du 27/03/2018 au 30/05/2018</t>
  </si>
  <si>
    <t xml:space="preserve">Achat cordon secteur pour l ordinateur  portable du juriste maktar </t>
  </si>
  <si>
    <t xml:space="preserve">Achat de pile duracelle pour souris ordinateur </t>
  </si>
  <si>
    <t xml:space="preserve">Reglement deuxieme quinzaine seddo du mois de juin </t>
  </si>
  <si>
    <t>Approvisionnement caisse salf budget samaine du 10 /07 au 13/07/2018</t>
  </si>
  <si>
    <t>Trust building ( interprete )</t>
  </si>
  <si>
    <t>Approvisionnement caisse budget semaine du 17 /07 au 20 /07/2018</t>
  </si>
  <si>
    <t>reliquat avocat mouhamadou bamba cisse  pour affaire mbour les carapaces de tortu</t>
  </si>
  <si>
    <t>Trust building( chapeau lunette statuette )</t>
  </si>
  <si>
    <t>Trust building ( credit +boisson )</t>
  </si>
  <si>
    <t xml:space="preserve">Nicolas </t>
  </si>
  <si>
    <t>panier repas 2 jours le 18 et le 19/07 nicolas (mission CCU)</t>
  </si>
  <si>
    <t>Reglement TAXI  AIBD -Bureau pour nicolas (mission CCU)</t>
  </si>
  <si>
    <t>achat yotox (produit pour moustique)</t>
  </si>
  <si>
    <t xml:space="preserve">Reglement seddo premiere quinzaine juillet </t>
  </si>
  <si>
    <t>Retrait par carte bleu pour approvisionnement caisse salf budget semaine du 17au 20/07 /2018</t>
  </si>
  <si>
    <t>panier repas 4 jours le 20,21,22et le 23/07 nicolas (mission CCU)</t>
  </si>
  <si>
    <t xml:space="preserve">Avance sur salaire coordinatrice </t>
  </si>
  <si>
    <t>Reglement TAXI  Bureau -AIBD  pour nicolas (mission CCU)</t>
  </si>
  <si>
    <t>Retrait par carte bleu pour approvisionnement caisse salf budget semaine du 24au 30/07 /2018</t>
  </si>
  <si>
    <t>Approvisionnement caisse salf budget semaine du 24 au 30/07 /2018</t>
  </si>
  <si>
    <t xml:space="preserve">Avance sur salaire enqueteur </t>
  </si>
  <si>
    <t xml:space="preserve">Retrait par carte bleu pour approvisionnement caisse salf pour les acompte faite sur les salaire de juillet </t>
  </si>
  <si>
    <t xml:space="preserve">Virement </t>
  </si>
  <si>
    <t xml:space="preserve">Salaire juillet charlotte et avance bunus juillet </t>
  </si>
  <si>
    <t xml:space="preserve">Retrait par carte bleu pour approvisionnement caisse salf pour les IMPOTS </t>
  </si>
  <si>
    <t>Retrait par carte bleu pour approvisionnement caisse salf pour les acompte faite complement impots et autres charge</t>
  </si>
  <si>
    <t xml:space="preserve">Acompte sur prestation du mois de juillet enqueteur </t>
  </si>
  <si>
    <t xml:space="preserve">Acompte sur prestation du mois de juillet comptable  </t>
  </si>
  <si>
    <t>Acompte sur prestation du mois de juillet enqueteur</t>
  </si>
  <si>
    <t xml:space="preserve">Approvisionnement  caisse </t>
  </si>
  <si>
    <t xml:space="preserve">Transport +deplacement juillet enqueteur </t>
  </si>
  <si>
    <t>Transport +deplacement juillet juriste</t>
  </si>
  <si>
    <t xml:space="preserve">Transport +deplacement juillet comptable </t>
  </si>
  <si>
    <t xml:space="preserve">Transport +deplacement juillet coordinatrice </t>
  </si>
  <si>
    <t>CA-07-18-01</t>
  </si>
  <si>
    <t>CA-07-18-02</t>
  </si>
  <si>
    <t>CA-07-18-03</t>
  </si>
  <si>
    <t>CA-07-18-04</t>
  </si>
  <si>
    <t>CA-07-18-05</t>
  </si>
  <si>
    <t>CA-07-18-06</t>
  </si>
  <si>
    <t>CA-07-18-07</t>
  </si>
  <si>
    <t>CA-07-18-08</t>
  </si>
  <si>
    <t>CA-07-18-09</t>
  </si>
  <si>
    <t>CA-07-18-10</t>
  </si>
  <si>
    <t>CA-07-18-11</t>
  </si>
  <si>
    <t>CA-07-18-12</t>
  </si>
  <si>
    <t>CA-07-18-13</t>
  </si>
  <si>
    <t>CA-07-18-14</t>
  </si>
  <si>
    <t>CA-07-18-15</t>
  </si>
  <si>
    <t>CA-07-18-16</t>
  </si>
  <si>
    <t>CA-07-18-17</t>
  </si>
  <si>
    <t>CA-07-18-18</t>
  </si>
  <si>
    <t>CA-07-18-19</t>
  </si>
  <si>
    <t>CA-07-18-20</t>
  </si>
  <si>
    <t>CA-07-18-21</t>
  </si>
  <si>
    <t>CA-07-18-22</t>
  </si>
  <si>
    <t>CA-07-18-23</t>
  </si>
  <si>
    <t>CA-07-18-24</t>
  </si>
  <si>
    <t>CA-07-18-25</t>
  </si>
  <si>
    <t>CA-07-18-26</t>
  </si>
  <si>
    <t>CA-07-18-27</t>
  </si>
  <si>
    <t>CA-07-18-28</t>
  </si>
  <si>
    <t>CA-07-18-29</t>
  </si>
  <si>
    <t>CA-07-18-30</t>
  </si>
  <si>
    <t>CA-07-18-31</t>
  </si>
  <si>
    <t>CA-07-18-32</t>
  </si>
  <si>
    <t>CA-07-18-33</t>
  </si>
  <si>
    <t>CA-07-18-34</t>
  </si>
  <si>
    <t>CA-07-18-35</t>
  </si>
  <si>
    <t>CA-07-18-36</t>
  </si>
  <si>
    <t>CA-07-18-37</t>
  </si>
  <si>
    <t>CA-07-18-38</t>
  </si>
  <si>
    <t>CA-07-18-39</t>
  </si>
  <si>
    <t>CA-07-18-40</t>
  </si>
  <si>
    <t>CA-07-18-41</t>
  </si>
  <si>
    <t>CA-07-18-42</t>
  </si>
  <si>
    <t>CA-07-18-43</t>
  </si>
  <si>
    <t>CA-07-18-44</t>
  </si>
  <si>
    <t>CA-07-18-45</t>
  </si>
  <si>
    <t>CA-07-18-46</t>
  </si>
  <si>
    <t>CA-07-18-47</t>
  </si>
  <si>
    <t>CA-07-18-48</t>
  </si>
  <si>
    <t>CA-07-18-49</t>
  </si>
  <si>
    <t>CA-07-18-50</t>
  </si>
  <si>
    <t>CA-07-18-51</t>
  </si>
  <si>
    <t>CA-07-18-52</t>
  </si>
  <si>
    <t>CA-07-18-53</t>
  </si>
  <si>
    <t>CA-07-18-54</t>
  </si>
  <si>
    <t>CA-07-18-55</t>
  </si>
  <si>
    <t>CA-07-18-56</t>
  </si>
  <si>
    <t>CA-07-18-57</t>
  </si>
  <si>
    <t>CA-07-18-58</t>
  </si>
  <si>
    <t>CA-07-18-59</t>
  </si>
  <si>
    <t>CA-07-18-60</t>
  </si>
  <si>
    <t>CA-07-18-61</t>
  </si>
  <si>
    <t>Trust building (  interprete ) du 17/07/2018</t>
  </si>
  <si>
    <t>Trust building ( interprete   ) du 18/07/2018</t>
  </si>
  <si>
    <t>Trust building ( interprete   ) du 19/07/2018</t>
  </si>
  <si>
    <t>CA-07-18-62</t>
  </si>
  <si>
    <t>CA-07-18-63</t>
  </si>
  <si>
    <t>CA-07-18-64</t>
  </si>
  <si>
    <t xml:space="preserve">Approvisionnement caisse salf </t>
  </si>
  <si>
    <t xml:space="preserve">Reglement reparation ordinateur coordinatrice </t>
  </si>
  <si>
    <t xml:space="preserve">Rembousement(prêt santé 4 eme tranche 50 000) et (avance sur salaire juillet 150 000 et 60 000) </t>
  </si>
  <si>
    <t>Approvisionnement  caisse salf</t>
  </si>
  <si>
    <t>Transport journée du 03/07 (thiaroye -guediaway)</t>
  </si>
  <si>
    <t>Transport journée du 04 et 05/07 (rufisque -keur mbaye fall-gare routiere-ngekokh-somone)</t>
  </si>
  <si>
    <t>Transport( complement transport juin enqueteur )</t>
  </si>
  <si>
    <t>Transport (avance transport juillet enqueteur )</t>
  </si>
  <si>
    <t>Transport journée du 03 (guediaway -marché sam-marché mame diarra  -grand yoff-scat urbam)</t>
  </si>
  <si>
    <t>Transport journée du 04 ( thiaroye -gare-yeumbeul-boune-keur massar)</t>
  </si>
  <si>
    <t>Transport journée du 05( yeumbeul -keur massar-petit mbao-diamaguene castor)</t>
  </si>
  <si>
    <t>Transport ( remboursemnt transport juin enqueteur non consommé)</t>
  </si>
  <si>
    <t>Transport journée du 03/07( beaux maraicher -pikine -syndicat-bountou pikine)</t>
  </si>
  <si>
    <t>Transport journée du 04 au 05/07 ( gare routiere -mboro-dakar )</t>
  </si>
  <si>
    <t xml:space="preserve">Transport bureau DEEF aller retour </t>
  </si>
  <si>
    <t xml:space="preserve">Transport ville aller </t>
  </si>
  <si>
    <t>Transport journée du 04/07( thiaroye sur mer -pikine -marché parcelle )</t>
  </si>
  <si>
    <t>Transport journée du 05/07( colobane-ville -quai de peche )</t>
  </si>
  <si>
    <t>Transport journée du 06/07( grand yoff -liberté 1-liberté 6-plage ngor )</t>
  </si>
  <si>
    <t xml:space="preserve">Transport bureau ambassade France  aller retour </t>
  </si>
  <si>
    <t xml:space="preserve">Transport bureau ministere de la justice aller retour </t>
  </si>
  <si>
    <t>Transport du 04 au 05/07( regelement des factures et charge social  ville colobane point e intra ville )</t>
  </si>
  <si>
    <t>Transport bureau avocat aller retour</t>
  </si>
  <si>
    <t xml:space="preserve">Transport ville -colobane alller retour </t>
  </si>
  <si>
    <t xml:space="preserve">Transport yoff -nord foire aller retour </t>
  </si>
  <si>
    <t xml:space="preserve">Transport VDN aller retour </t>
  </si>
  <si>
    <t>remboursement transport samedi juriste</t>
  </si>
  <si>
    <t>remboursement transport samedi enqueteur</t>
  </si>
  <si>
    <t>remboursement transport samedi comptable</t>
  </si>
  <si>
    <t>Transport ouest foire aller retour</t>
  </si>
  <si>
    <t xml:space="preserve">Transport aller retour banque </t>
  </si>
  <si>
    <t xml:space="preserve">Transport bureau banque aller retour </t>
  </si>
  <si>
    <t>Transport semaine juriste du 09/07 au 13/07/2018</t>
  </si>
  <si>
    <t xml:space="preserve">Transport medina aller retour </t>
  </si>
  <si>
    <t xml:space="preserve">Transport bureau parcelle bureau -pikine -parcelle </t>
  </si>
  <si>
    <t>Transport semaine comptable du 09/07 au 13/07/2018</t>
  </si>
  <si>
    <t xml:space="preserve">Transport bureau thiaroye aller retour </t>
  </si>
  <si>
    <t xml:space="preserve">Transport Thiaroye aller retour </t>
  </si>
  <si>
    <t xml:space="preserve">Transport yoff pa ville A/R pour recherche de facture demandé par l auditeur </t>
  </si>
  <si>
    <t xml:space="preserve">Transport aller retour kermel sandaga bureau </t>
  </si>
  <si>
    <t xml:space="preserve">Transport cabinet avocat aller retour pour recuperation facture </t>
  </si>
  <si>
    <t>Transport bureau VDN aller retour pour recuperation facture</t>
  </si>
  <si>
    <t xml:space="preserve">Transport guediaway aller retour pour recuperation facture </t>
  </si>
  <si>
    <t xml:space="preserve">Transport maison -menusier - yoff </t>
  </si>
  <si>
    <t>Transport d investigation du 17 au 19/07/2018( maison-rufisque -thiaroye-pikine-guediaway-castor-tilene)</t>
  </si>
  <si>
    <t xml:space="preserve">Transport journée d investigation 17/07 ( maison guediaway -mbeubeuss -marché sahm -mame diarra -grand  yoff scat urbam) </t>
  </si>
  <si>
    <t xml:space="preserve">Transport journée d investigation 18/07 ( maison thiaroye sur mer -thiaroye gare-boune-zac mbao ) </t>
  </si>
  <si>
    <t xml:space="preserve">Transport journée d investigation 19/07 ( maison -marché tilene -kermel -sandaga -colobane -castor  ) </t>
  </si>
  <si>
    <t xml:space="preserve">Transport d investigation du 17 au 19/07/2018( maison-bountou pikine -diamniadio-camberene-guinaw rail -boune maison </t>
  </si>
  <si>
    <t>Transport semaine juriste  du 16 au 19 juillet 2018</t>
  </si>
  <si>
    <t>Transport semaine juriste  du 16 au 20 juillet 2018</t>
  </si>
  <si>
    <t>Transport du 17 /07 journée d investigation (maison -rufisque -bargny -petit mbao-maison)</t>
  </si>
  <si>
    <t xml:space="preserve">Transport du 18/07 journée d investigation (maison keur massar -boune -maison) </t>
  </si>
  <si>
    <t>Transport du 19/07 journée d investigation( maison ville -centre de dakar )</t>
  </si>
  <si>
    <t>Transport d investigation du 17 au 19/07/2018( centre ville -tilene -marché hlm -thiaroye -yeumbeul -keur massar -almadie -yoff -ngor -grand yoff)</t>
  </si>
  <si>
    <t>Transport semaine comptable  du 16 au 20 juillet 2018</t>
  </si>
  <si>
    <t xml:space="preserve">Transport ville </t>
  </si>
  <si>
    <t xml:space="preserve">Transport bureau agence de voyage aller retour </t>
  </si>
  <si>
    <t xml:space="preserve">Transport bureau sandaga aller retour </t>
  </si>
  <si>
    <t xml:space="preserve">Transport ville bureau maison </t>
  </si>
  <si>
    <t xml:space="preserve">Transport bureau MJ aller retour pour RDV </t>
  </si>
  <si>
    <t>Transport semaine juriste du 30 juillet au 31 juillet  2018</t>
  </si>
  <si>
    <t>Transport semaine juriste du 30 juillet au 03 aout 2018</t>
  </si>
  <si>
    <t xml:space="preserve">Transport inspection du travail aller retour </t>
  </si>
  <si>
    <t>Transport semaine comptable  du 30 juillet au 03 aout 2018</t>
  </si>
  <si>
    <t xml:space="preserve">Transport banque allerretour depot virement acompte  salaire juillet directrice </t>
  </si>
  <si>
    <t xml:space="preserve">Frais d envoi western en Belgique a luc pour remboursemnt prêt assurance pour cecile  </t>
  </si>
  <si>
    <t>Trust building (  repas +credit )</t>
  </si>
  <si>
    <t xml:space="preserve">Achat carnet bloc note </t>
  </si>
  <si>
    <t>Trust building ( cadeau   )</t>
  </si>
  <si>
    <t xml:space="preserve">Achat 15 pack eau kirene de 1,5litre  pour le departement management </t>
  </si>
  <si>
    <t xml:space="preserve">Acompte sur salaire du mois de juillet JURISTE </t>
  </si>
  <si>
    <t xml:space="preserve">Acompte sur salaire  du mois de juillet JURISTE </t>
  </si>
  <si>
    <t>RAPPORT FINANCIER JUILLET  2018</t>
  </si>
  <si>
    <t>Reglement location bureau  juillet</t>
  </si>
  <si>
    <t>Reglement  caisse de securité social des salariées 2 eme trimestre /2018( accident de travail +allocation familial)</t>
  </si>
  <si>
    <t>Reglement IPRES   cotisation a la retraite  des salariées 2 eme trimestre/2018</t>
  </si>
  <si>
    <t>Transport semaine juriste  du 02 au 06 juillet 2018</t>
  </si>
  <si>
    <t>Transport semaine comptable  du 02 au 06 juillet 2018</t>
  </si>
  <si>
    <t xml:space="preserve">Salaire juillet charlotte et avance bonus juillet </t>
  </si>
  <si>
    <t>Approvisionnement caisse salf budget samaine du 03 au au 06 juillet 2018</t>
  </si>
  <si>
    <t xml:space="preserve">Frais d envoi western en Belgique a luc pour remboursemnt prêt assurance </t>
  </si>
  <si>
    <t>Trust building ( repas +credit   )</t>
  </si>
  <si>
    <t>Trust building (   cadeau )</t>
  </si>
  <si>
    <t xml:space="preserve">Achat 15 pack eau kirene de 1,5litre  pour le bureau management </t>
  </si>
  <si>
    <t>Total Des Mouvements Bancaires au 31/07/2018</t>
  </si>
  <si>
    <t>CA-07-18-65</t>
  </si>
  <si>
    <t>CA-07-18-66</t>
  </si>
  <si>
    <t>CA-07-18-67</t>
  </si>
  <si>
    <t>Nicolas</t>
  </si>
  <si>
    <r>
      <t xml:space="preserve">Arrêté de caisse </t>
    </r>
    <r>
      <rPr>
        <b/>
        <i/>
        <sz val="16"/>
        <rFont val="Arial"/>
        <family val="2"/>
      </rPr>
      <t>(FCFA)</t>
    </r>
    <r>
      <rPr>
        <b/>
        <sz val="16"/>
        <rFont val="Arial"/>
        <family val="2"/>
      </rPr>
      <t xml:space="preserve">    31/07/2018</t>
    </r>
  </si>
  <si>
    <t xml:space="preserve">Nous n avons pas effectué un pv de caissse pour le mois de juillet parce qu on a pas le solde relle de la caisse pysique  </t>
  </si>
  <si>
    <t xml:space="preserve">la coordinatrice a perdu la cle du coffre et on a pas encore reçu la deuxieme cle de la directrice  pour prendre l argent qu on a dans le coffre pour totalisé avec les enveloppes </t>
  </si>
  <si>
    <t xml:space="preserve">le solde qu on a dans l envolloppe diponible au 31/07/2018 est egal a 1 674 000 +coffre ( ????) pour avoir le solde pysique total  a cette date </t>
  </si>
  <si>
    <t>JOURNAL DE BANQUE juillet   SGBS 2</t>
  </si>
  <si>
    <t>JUILLET 2018</t>
  </si>
  <si>
    <t>Reglement facture internet avril bureau</t>
  </si>
  <si>
    <t>CA-06-18-02</t>
  </si>
  <si>
    <t xml:space="preserve">Reglement facture internet avril charlotte </t>
  </si>
  <si>
    <t>CA-06-18-03</t>
  </si>
  <si>
    <t xml:space="preserve">Reglement location juin bureau </t>
  </si>
  <si>
    <t>BQ1-06-18-01</t>
  </si>
  <si>
    <t>Reglement entretient et gardienage bureau juin</t>
  </si>
  <si>
    <t>Transport aller retour(ville -inter ville colobane -point e -colobane -bureau aller retour )</t>
  </si>
  <si>
    <t>CA-06-18-63</t>
  </si>
  <si>
    <t>Transport (complement transport mai enqueteur )</t>
  </si>
  <si>
    <t>CA-06-18-71</t>
  </si>
  <si>
    <t>Transport mission d investigation du 05 au 08 juin( dakar -kolda -diabé-interieur kolda dakar )</t>
  </si>
  <si>
    <t>Transport( avance transport mois de  juin enqueteur )</t>
  </si>
  <si>
    <t xml:space="preserve">Reglement seddo deuxieme quinzaine mai </t>
  </si>
  <si>
    <t>CA-06-18-04</t>
  </si>
  <si>
    <t xml:space="preserve">Trust building (cadeau boisson credit djeuner   ) </t>
  </si>
  <si>
    <t>CA-06-18-05</t>
  </si>
  <si>
    <t xml:space="preserve">Repas 5 jours mission  d investigation a ziguinchor </t>
  </si>
  <si>
    <t>CA-06-18-06</t>
  </si>
  <si>
    <t xml:space="preserve">Trust building ( cadeau pour trafic  ) </t>
  </si>
  <si>
    <t xml:space="preserve">Hebergement 4 nuités  Mission d in vestigation a ziguinchor </t>
  </si>
  <si>
    <t>CA-06-18-07</t>
  </si>
  <si>
    <t xml:space="preserve">hebergement 3 nuités Mission d in vestigation a kolda </t>
  </si>
  <si>
    <t>CA-06-18-08</t>
  </si>
  <si>
    <t xml:space="preserve">Repas 4 jours mission d investigation a kolda </t>
  </si>
  <si>
    <t>CA-06-18-09</t>
  </si>
  <si>
    <t xml:space="preserve">Trust building ( credit indicateur +cadeau   ) </t>
  </si>
  <si>
    <t>CA-06-18-10</t>
  </si>
  <si>
    <t>CA-06-18-11</t>
  </si>
  <si>
    <t xml:space="preserve">Trust building (cadeau  ) </t>
  </si>
  <si>
    <t>hebergement 3 nuités Mission d in vestigation a koungheul</t>
  </si>
  <si>
    <t>CA-06-18-12</t>
  </si>
  <si>
    <t>Repas 4 jours mission d investigation a koungheul</t>
  </si>
  <si>
    <t>CA-06-18-13</t>
  </si>
  <si>
    <t xml:space="preserve">Transport impots aller retour </t>
  </si>
  <si>
    <t xml:space="preserve">Management </t>
  </si>
  <si>
    <t>CA-06-18-64</t>
  </si>
  <si>
    <t xml:space="preserve">Reglement prestation femme de menage mai </t>
  </si>
  <si>
    <t>BQ1-06-18-02</t>
  </si>
  <si>
    <t>Transport semaine du 04 au 08 juin 2018</t>
  </si>
  <si>
    <t>CA-06-18-65</t>
  </si>
  <si>
    <t>CA-06-18-66</t>
  </si>
  <si>
    <t xml:space="preserve">sekou </t>
  </si>
  <si>
    <t>CA-06-18-67</t>
  </si>
  <si>
    <t>CA-06-18-68</t>
  </si>
  <si>
    <t>CA-06-18-69</t>
  </si>
  <si>
    <t>Transport mission d investigation du 05 au 08 juin( dakar -koungheul -missira-koupentoum-koussanar-dakar  )</t>
  </si>
  <si>
    <t>Transport mission d investigation du 05 au 09 juin( dakar -ziguinchor -bignona -kafountine elinkine ziguinchor)</t>
  </si>
  <si>
    <t>CA-06-18-70</t>
  </si>
  <si>
    <t>CA-06-18-72</t>
  </si>
  <si>
    <t xml:space="preserve">Transport bureau DEFF aller retour </t>
  </si>
  <si>
    <t>Transport IRTS-Comissariat central-tribunal -bureau</t>
  </si>
  <si>
    <t>Transport ville aller retour pour achat papeterie et timbre fiscal</t>
  </si>
  <si>
    <t>Achat papeterie ( cartouche 652 noir et couleur et 17A noir, carton feuille blanche ,5classeur chronos)</t>
  </si>
  <si>
    <t>CA-06-18-14</t>
  </si>
  <si>
    <t>Achat timbre fiscal  pour le virement a l etrangé ( remboursement prêt assurance pour la coordinatrice )</t>
  </si>
  <si>
    <t>CA-06-18-15</t>
  </si>
  <si>
    <t xml:space="preserve">Reproduction 4 cles 2 pour le bureau et 2 pour le bureau comptable </t>
  </si>
  <si>
    <t>CA-06-18-16</t>
  </si>
  <si>
    <t>BQ1-06-18-03</t>
  </si>
  <si>
    <t>BQ2-06-18-01</t>
  </si>
  <si>
    <t xml:space="preserve">Transport mermoz aller retour pour achat billet d avion </t>
  </si>
  <si>
    <t xml:space="preserve">Achat billet d avion aller retour pour la coordinatrice pour l operation a ziguinchor </t>
  </si>
  <si>
    <t>CA-06-18-17</t>
  </si>
  <si>
    <t>Location voiture 7 places pour aller a ziguinchor</t>
  </si>
  <si>
    <t>CA-06-18-20</t>
  </si>
  <si>
    <t>Achat gant pharmaceutique</t>
  </si>
  <si>
    <t>CA-06-18-21</t>
  </si>
  <si>
    <t xml:space="preserve">Achat centimetre + ciseau </t>
  </si>
  <si>
    <t>CA-06-18-22</t>
  </si>
  <si>
    <t>reglement BRS mai des enqueteurs  (impots pour les prestataires de service )</t>
  </si>
  <si>
    <t>BQ1-06-18-05</t>
  </si>
  <si>
    <t xml:space="preserve">Reglement impots sur les salaire ,TRIMF,CFCE du mois de mai du personnel </t>
  </si>
  <si>
    <t>BQ1-06-18-06</t>
  </si>
  <si>
    <t>Reversement deuxieme tranche impot dues</t>
  </si>
  <si>
    <t>BQ1-06-18-07</t>
  </si>
  <si>
    <t xml:space="preserve">Transport aeroport aller  pour depart ziguinchor </t>
  </si>
  <si>
    <t>CA-06-18-62</t>
  </si>
  <si>
    <t xml:space="preserve">panier repas juriste pour 5 jours du 09 au 13 a ziguinchor </t>
  </si>
  <si>
    <t>CA-06-18-23</t>
  </si>
  <si>
    <t>CA-06-18-24</t>
  </si>
  <si>
    <t xml:space="preserve">Traversé BAC GAMBIE  pour aller a ziguinchor </t>
  </si>
  <si>
    <t>CA-06-18-25</t>
  </si>
  <si>
    <t xml:space="preserve">panier repas 5 jours a ziguinchor </t>
  </si>
  <si>
    <t>CA-06-18-26</t>
  </si>
  <si>
    <t>CA-06-18-27</t>
  </si>
  <si>
    <t xml:space="preserve">panier repas 4 jours a ziguinchor </t>
  </si>
  <si>
    <t>CA-06-18-28</t>
  </si>
  <si>
    <t>CA-06-18-29</t>
  </si>
  <si>
    <t xml:space="preserve">Transport taxi aeroport aller retour pour la France </t>
  </si>
  <si>
    <t xml:space="preserve">Impression documents juridique  a ziguinchor </t>
  </si>
  <si>
    <t>CA-06-18-30</t>
  </si>
  <si>
    <t xml:space="preserve">Achat de 10 cartes de credit 1000 orange pour le personnel en mission </t>
  </si>
  <si>
    <t>CA-06-18-31</t>
  </si>
  <si>
    <t>CA-06-18-32</t>
  </si>
  <si>
    <t>Transport semaine du 11 au 14juin 2018</t>
  </si>
  <si>
    <t>hebergement 1 nuité  du 11 au 12 juin a ziguinchor pour 3 chambres</t>
  </si>
  <si>
    <t>CA-06-18-33</t>
  </si>
  <si>
    <t xml:space="preserve">Location voiture 7 places pour retour ziguinchor -dakar </t>
  </si>
  <si>
    <t>CA-06-18-34</t>
  </si>
  <si>
    <t>hebergement 1 nuité  du 12 au 13 juin a ziguinchor pour 3 chambres</t>
  </si>
  <si>
    <t>CA-06-18-35</t>
  </si>
  <si>
    <t xml:space="preserve">Traversé BAC GAMBIE  pour retour a dakar </t>
  </si>
  <si>
    <t>CA-06-18-36</t>
  </si>
  <si>
    <t xml:space="preserve">Transport gare routiere -ziguichor ( deplacement interne ziguinchor) </t>
  </si>
  <si>
    <t xml:space="preserve">panier repas 7 jours mission ziguinchor pour l operation du 08 au 14 juin </t>
  </si>
  <si>
    <t>CA-06-18-37</t>
  </si>
  <si>
    <t>Trust building ( cadeaux)</t>
  </si>
  <si>
    <t>hebergement hotel pour la mission de ziguinchor du 09 au 11 juin</t>
  </si>
  <si>
    <t>CA-06-18-38</t>
  </si>
  <si>
    <t xml:space="preserve">Transport retour ziguinchor aeroport -dakar </t>
  </si>
  <si>
    <t>Transport intra ziguinchor</t>
  </si>
  <si>
    <t>Transport semaine juriste  du 18 au 22/06/2018</t>
  </si>
  <si>
    <t xml:space="preserve">Reglement seddo premiere quinzaine juin </t>
  </si>
  <si>
    <t>CA-06-18-39</t>
  </si>
  <si>
    <t>Transport semaine comptable du 18 au 22/06/2018</t>
  </si>
  <si>
    <t xml:space="preserve">Transport king fadh palace -boutique -maison </t>
  </si>
  <si>
    <t>Transport buerau king fadh pour 2 jours pour la foire de la FAO</t>
  </si>
  <si>
    <t xml:space="preserve">Transport bureau inspection -DIC -bureau aller retour </t>
  </si>
  <si>
    <t>Achat multiprise</t>
  </si>
  <si>
    <t>CA-06-18-40</t>
  </si>
  <si>
    <t>Transport patte doie -bureau -maison-king fadh palace</t>
  </si>
  <si>
    <t xml:space="preserve">Transport bureau -burotic -assurance </t>
  </si>
  <si>
    <t>Dejeuner 2 juriste +coordinatrice  au king fadh palace a la foire de la FAO pour exposition</t>
  </si>
  <si>
    <t>CA-06-18-41</t>
  </si>
  <si>
    <t>Dejeuner 2 juriste au king fadh palace a la foire de la FAO pour exposition</t>
  </si>
  <si>
    <t>CA-06-18-42</t>
  </si>
  <si>
    <t xml:space="preserve">Achat gateau d anniversaire pour la coordinatrice +livraison </t>
  </si>
  <si>
    <t>CA-06-18-43</t>
  </si>
  <si>
    <t xml:space="preserve">achat canette +mouchoir pour l anniversaire de la coordinatrice </t>
  </si>
  <si>
    <t>CA-06-18-44</t>
  </si>
  <si>
    <t xml:space="preserve">achat patisserie (salée )pour l anniversaire de la coordinatrice </t>
  </si>
  <si>
    <t>CA-06-18-45</t>
  </si>
  <si>
    <t xml:space="preserve">Achat de 20 bouteille de 10 littre  eau  kirene  pour le bureau </t>
  </si>
  <si>
    <t>CA-06-18-46</t>
  </si>
  <si>
    <t>Reglement maintenance et entretient site WARA annuel de juillet 2018 jusqu en juillet 2019</t>
  </si>
  <si>
    <t>Website</t>
  </si>
  <si>
    <t>CA-06-18-47</t>
  </si>
  <si>
    <t xml:space="preserve">Frais d envoi western du reglement maintenance site wara </t>
  </si>
  <si>
    <t xml:space="preserve">Cable pour alimentation de portable pour la coordinatrice </t>
  </si>
  <si>
    <t>CA-06-18-48</t>
  </si>
  <si>
    <t xml:space="preserve">panier repas 3 jours mission d investigation </t>
  </si>
  <si>
    <t>CA-06-18-49</t>
  </si>
  <si>
    <t>CA-06-18-50</t>
  </si>
  <si>
    <t xml:space="preserve">Hebergement pour 2 nuitées </t>
  </si>
  <si>
    <t>CA-06-18-51</t>
  </si>
  <si>
    <t>remboursement frais assurance annnuel cecile cecile periode du 24 mars 2018 au 23 mars 2018</t>
  </si>
  <si>
    <t>BQ1-06-18-08</t>
  </si>
  <si>
    <t>BQ1-06-18-09</t>
  </si>
  <si>
    <t xml:space="preserve">Trasport banque aller retour pour retrai cheque et envoi </t>
  </si>
  <si>
    <t xml:space="preserve">Transport king fadh maison -buraeu </t>
  </si>
  <si>
    <t xml:space="preserve">Transport d investigation  pour le 25 , 26 et le 27 juin maison pikine -sandica -entré pikine -guinaw rail pikine maison </t>
  </si>
  <si>
    <t xml:space="preserve">Transport d investigation pour 25 , 26 juin ( gare routiere -touba -inretieur touba -kaolack -dakar) </t>
  </si>
  <si>
    <t xml:space="preserve">Transport ville  aller retour pour achat cable telephone coordinatrice </t>
  </si>
  <si>
    <t xml:space="preserve"> Transport mission d investigatio du  25 au 27 juin ( maison -touba -interieur -kaolack -maison )</t>
  </si>
  <si>
    <t>Indemnitéjuin +bonus proposé juriste maktar diedhiou</t>
  </si>
  <si>
    <t>BQ1-06-18-10</t>
  </si>
  <si>
    <t>Indemnitéjuin +bonus proposé juriste sekou voyni</t>
  </si>
  <si>
    <t>BQ1-06-18-11</t>
  </si>
  <si>
    <t xml:space="preserve">Indemnitéjuin +bonus proposé juriste bassirou diagne </t>
  </si>
  <si>
    <t>BQ1-06-18-12</t>
  </si>
  <si>
    <t xml:space="preserve">prestation juin comptable </t>
  </si>
  <si>
    <t>BQ1-06-18-13</t>
  </si>
  <si>
    <t>prestation juin enqueteur (E10)</t>
  </si>
  <si>
    <t>BQ1-06-18-14</t>
  </si>
  <si>
    <t>prestation juin enqueteur (E4)</t>
  </si>
  <si>
    <t>BQ1-06-18-15</t>
  </si>
  <si>
    <t>prestation juin enqueteur (E9)</t>
  </si>
  <si>
    <t>BQ1-06-18-16</t>
  </si>
  <si>
    <t>prestation juin enqueteur (E11)</t>
  </si>
  <si>
    <t>BQ1-06-18-17</t>
  </si>
  <si>
    <t>prestation juin enqueteur (E7)</t>
  </si>
  <si>
    <t>BQ1-06-18-18</t>
  </si>
  <si>
    <t xml:space="preserve">Indemnitéjuin +bonus proposé coordinatrice </t>
  </si>
  <si>
    <t>BQ1-06-18-19</t>
  </si>
  <si>
    <t>Indemnitéjuin +bonus proposé directrice ( en retranche l avance sur salaire de 90 000)</t>
  </si>
  <si>
    <t>BQ1-06-18-20</t>
  </si>
  <si>
    <t>Transport semaine du 25 au 29 juin</t>
  </si>
  <si>
    <t>Bonus pour motivation comptable</t>
  </si>
  <si>
    <t>CA-06-18-52</t>
  </si>
  <si>
    <t xml:space="preserve">Bonus pour motivation juriste </t>
  </si>
  <si>
    <t>CA-06-18-53</t>
  </si>
  <si>
    <t xml:space="preserve">Hebergement 2 nuités mission de sensibilisation (kaolack -nioro du rip) </t>
  </si>
  <si>
    <t>CA-06-18-55</t>
  </si>
  <si>
    <t xml:space="preserve">panier repas juriste mission de sensibilisation 2 jours </t>
  </si>
  <si>
    <t>CA-06-18-56</t>
  </si>
  <si>
    <t>CA-06-18-57</t>
  </si>
  <si>
    <t xml:space="preserve">Achat de carte credit pour E9 en pleine investigation </t>
  </si>
  <si>
    <t>CA-06-18-58</t>
  </si>
  <si>
    <t>Transport semaine du 25 au 28 juin</t>
  </si>
  <si>
    <t>Transport semaine du 25 au 26 juin</t>
  </si>
  <si>
    <t xml:space="preserve">Transport mission de sensibilisation parké ( kaolack - nioro du rip) de 2 juriste maktar et sekou </t>
  </si>
  <si>
    <t xml:space="preserve">Transport tribunal aller  retour </t>
  </si>
  <si>
    <t xml:space="preserve">Transport ville aller retour pour rdv avec l avocat </t>
  </si>
  <si>
    <t xml:space="preserve">reliquat impots due </t>
  </si>
  <si>
    <t>BQ1-06-18-21</t>
  </si>
  <si>
    <t xml:space="preserve">Transport bureau octris aller retour </t>
  </si>
  <si>
    <t>Transport ville aller retour (burotic )</t>
  </si>
  <si>
    <t xml:space="preserve">Transport ville -bureau avocat aller retour </t>
  </si>
  <si>
    <t xml:space="preserve">Commision mouvements compte </t>
  </si>
  <si>
    <t>BQ1-06-18-23</t>
  </si>
  <si>
    <t xml:space="preserve">Impression + reliure documents </t>
  </si>
  <si>
    <t>CA-06-18-59</t>
  </si>
  <si>
    <t xml:space="preserve">copies noir documents salf </t>
  </si>
  <si>
    <t>CA-06-18-60</t>
  </si>
  <si>
    <t>commission mouvement</t>
  </si>
  <si>
    <t>BQ2-06-18-02</t>
  </si>
  <si>
    <t>remboursé  1</t>
  </si>
  <si>
    <t>remboursé  2</t>
  </si>
  <si>
    <t>Balance 1</t>
  </si>
  <si>
    <t>Balance 2</t>
  </si>
  <si>
    <t>Balance general</t>
  </si>
  <si>
    <t>relevé</t>
  </si>
  <si>
    <t>Frais GAB</t>
  </si>
  <si>
    <t xml:space="preserve">Commission mouvements </t>
  </si>
  <si>
    <t>BQ1-07-18-01</t>
  </si>
  <si>
    <t>BQ2-07-18-01</t>
  </si>
  <si>
    <t>BQ1-07-18-02</t>
  </si>
  <si>
    <t>BQ1-07-18-03</t>
  </si>
  <si>
    <t>BQ1-07-18-04</t>
  </si>
  <si>
    <t>BQ1-07-18-05</t>
  </si>
  <si>
    <t>BQ1-07-18-06</t>
  </si>
  <si>
    <t>BQ1-07-18-07</t>
  </si>
  <si>
    <t>BQ1-07-18-08</t>
  </si>
  <si>
    <t>BQ1-07-18-09</t>
  </si>
  <si>
    <t>BQ1-07-18-10</t>
  </si>
  <si>
    <t>BQ1-07-18-11</t>
  </si>
  <si>
    <t>BQ1-07-18-12</t>
  </si>
  <si>
    <t>BQ1-07-18-13</t>
  </si>
  <si>
    <t>BQ1-07-18-14</t>
  </si>
  <si>
    <t>BQ1-07-18-15</t>
  </si>
  <si>
    <t>BQ1-07-18-16</t>
  </si>
  <si>
    <t>BQ1-07-18-17</t>
  </si>
  <si>
    <t>BQ1-07-18-18</t>
  </si>
  <si>
    <t>BQ1-07-18-19</t>
  </si>
  <si>
    <t>BQ1-07-18-20</t>
  </si>
  <si>
    <t>BQ1-07-18-21</t>
  </si>
  <si>
    <t>BQ1-07-18-22</t>
  </si>
  <si>
    <t>BQ1-07-18-23</t>
  </si>
  <si>
    <t>BQ1-07-18-24</t>
  </si>
  <si>
    <t>BQ1-07-18-25</t>
  </si>
  <si>
    <t>BQ2-07-18-02</t>
  </si>
  <si>
    <t>Frais extrait com</t>
  </si>
  <si>
    <t xml:space="preserve">commision mouvement </t>
  </si>
  <si>
    <t xml:space="preserve">Repport du solde precedent </t>
  </si>
  <si>
    <t xml:space="preserve">Total depenses en juillet </t>
  </si>
  <si>
    <t>la difference de  2 369 264 entre la banque et la comptabilité c est  le montant du reglement  du troisieme   tranche des impots (2 369 264   cheque pas encore credité  )</t>
  </si>
  <si>
    <t xml:space="preserve"> 01/07/2018</t>
  </si>
  <si>
    <t>Solde comptable au 01/07/2018</t>
  </si>
  <si>
    <t>au 31/07/2018</t>
  </si>
  <si>
    <t xml:space="preserve">Team building boisson ( pour le recrutemet d un juriste ) </t>
  </si>
  <si>
    <t xml:space="preserve">Team building jus ( pour le  recrutemet d un  juriste ) </t>
  </si>
  <si>
    <t xml:space="preserve">Team building jus ( pour le  recrutemet d un juriste ) </t>
  </si>
  <si>
    <t xml:space="preserve">Team building jus ( pour le recrutemet d un  juriste ) </t>
  </si>
  <si>
    <t xml:space="preserve">Team building boisson ( pour le  recrutemet d un juriste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</si>
</sst>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€_-;\-* #,##0.00\ _€_-;_-* &quot;-&quot;??\ _€_-;_-@_-"/>
    <numFmt numFmtId="164" formatCode="_(* #,##0.00_);_(* \(#,##0.00\);_(* &quot;-&quot;??_);_(@_)"/>
    <numFmt numFmtId="165" formatCode="_-* #,##0\ _€_-;\-* #,##0\ _€_-;_-* &quot;-&quot;??\ _€_-;_-@_-"/>
    <numFmt numFmtId="166" formatCode="_-* #,##0.0\ _€_-;\-* #,##0.0\ _€_-;_-* &quot;-&quot;??\ _€_-;_-@_-"/>
    <numFmt numFmtId="167" formatCode="#,##0.00\ _A_r"/>
    <numFmt numFmtId="168" formatCode="_-* #,##0\ _F_-;\-* #,##0\ _F_-;_-* &quot;-&quot;??\ _F_-;_-@_-"/>
    <numFmt numFmtId="169" formatCode="[$-409]mmmmm;@"/>
    <numFmt numFmtId="170" formatCode="#,##0.00\ [$€-484]"/>
    <numFmt numFmtId="171" formatCode="#,##0;[Red]#,##0"/>
    <numFmt numFmtId="172" formatCode="_-* #,##0.0\ _€_-;\-* #,##0.0\ _€_-;_-* &quot;-&quot;?\ _€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rgb="FF00B0F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u/>
      <sz val="12"/>
      <name val="Arial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2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0"/>
      <color indexed="8"/>
      <name val="Verdana"/>
      <family val="2"/>
    </font>
    <font>
      <b/>
      <i/>
      <sz val="12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b/>
      <i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 tint="-0.499984740745262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5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165" fontId="4" fillId="0" borderId="1" xfId="1" applyNumberFormat="1" applyFont="1" applyBorder="1"/>
    <xf numFmtId="14" fontId="5" fillId="4" borderId="1" xfId="2" applyNumberFormat="1" applyFont="1" applyFill="1" applyBorder="1" applyAlignment="1">
      <alignment horizontal="center"/>
    </xf>
    <xf numFmtId="0" fontId="5" fillId="4" borderId="1" xfId="2" applyFont="1" applyFill="1" applyBorder="1" applyAlignment="1">
      <alignment horizontal="center"/>
    </xf>
    <xf numFmtId="0" fontId="4" fillId="0" borderId="0" xfId="0" applyFont="1"/>
    <xf numFmtId="164" fontId="6" fillId="0" borderId="1" xfId="0" applyNumberFormat="1" applyFont="1" applyBorder="1" applyAlignment="1">
      <alignment horizontal="left"/>
    </xf>
    <xf numFmtId="164" fontId="6" fillId="0" borderId="1" xfId="0" applyNumberFormat="1" applyFont="1" applyBorder="1"/>
    <xf numFmtId="165" fontId="5" fillId="5" borderId="1" xfId="3" applyNumberFormat="1" applyFont="1" applyFill="1" applyBorder="1"/>
    <xf numFmtId="165" fontId="5" fillId="0" borderId="1" xfId="3" applyNumberFormat="1" applyFont="1" applyFill="1" applyBorder="1"/>
    <xf numFmtId="14" fontId="4" fillId="6" borderId="1" xfId="4" applyNumberFormat="1" applyFont="1" applyFill="1" applyBorder="1"/>
    <xf numFmtId="164" fontId="4" fillId="6" borderId="1" xfId="4" applyNumberFormat="1" applyFont="1" applyFill="1" applyBorder="1"/>
    <xf numFmtId="165" fontId="4" fillId="6" borderId="1" xfId="3" applyNumberFormat="1" applyFont="1" applyFill="1" applyBorder="1"/>
    <xf numFmtId="165" fontId="4" fillId="7" borderId="0" xfId="3" applyNumberFormat="1" applyFont="1" applyFill="1" applyBorder="1"/>
    <xf numFmtId="43" fontId="4" fillId="3" borderId="1" xfId="3" applyNumberFormat="1" applyFont="1" applyFill="1" applyBorder="1"/>
    <xf numFmtId="166" fontId="4" fillId="7" borderId="0" xfId="3" applyNumberFormat="1" applyFont="1" applyFill="1" applyBorder="1"/>
    <xf numFmtId="0" fontId="6" fillId="8" borderId="0" xfId="4" applyFont="1" applyFill="1"/>
    <xf numFmtId="43" fontId="5" fillId="0" borderId="0" xfId="3" applyNumberFormat="1" applyFont="1"/>
    <xf numFmtId="167" fontId="6" fillId="0" borderId="2" xfId="4" applyNumberFormat="1" applyFont="1" applyBorder="1"/>
    <xf numFmtId="167" fontId="6" fillId="0" borderId="3" xfId="4" applyNumberFormat="1" applyFont="1" applyBorder="1"/>
    <xf numFmtId="43" fontId="4" fillId="7" borderId="3" xfId="3" applyNumberFormat="1" applyFont="1" applyFill="1" applyBorder="1"/>
    <xf numFmtId="165" fontId="4" fillId="0" borderId="0" xfId="1" applyNumberFormat="1" applyFont="1"/>
    <xf numFmtId="165" fontId="4" fillId="0" borderId="4" xfId="1" applyNumberFormat="1" applyFont="1" applyBorder="1"/>
    <xf numFmtId="165" fontId="4" fillId="0" borderId="5" xfId="1" applyNumberFormat="1" applyFont="1" applyBorder="1"/>
    <xf numFmtId="165" fontId="4" fillId="0" borderId="6" xfId="1" applyNumberFormat="1" applyFont="1" applyBorder="1"/>
    <xf numFmtId="165" fontId="4" fillId="0" borderId="7" xfId="1" applyNumberFormat="1" applyFont="1" applyBorder="1"/>
    <xf numFmtId="43" fontId="5" fillId="0" borderId="10" xfId="3" applyNumberFormat="1" applyFont="1" applyBorder="1"/>
    <xf numFmtId="43" fontId="4" fillId="7" borderId="11" xfId="3" applyNumberFormat="1" applyFont="1" applyFill="1" applyBorder="1"/>
    <xf numFmtId="14" fontId="4" fillId="7" borderId="6" xfId="4" applyNumberFormat="1" applyFont="1" applyFill="1" applyBorder="1"/>
    <xf numFmtId="165" fontId="4" fillId="7" borderId="7" xfId="3" applyNumberFormat="1" applyFont="1" applyFill="1" applyBorder="1"/>
    <xf numFmtId="14" fontId="4" fillId="7" borderId="8" xfId="4" applyNumberFormat="1" applyFont="1" applyFill="1" applyBorder="1"/>
    <xf numFmtId="165" fontId="4" fillId="7" borderId="13" xfId="3" applyNumberFormat="1" applyFont="1" applyFill="1" applyBorder="1"/>
    <xf numFmtId="166" fontId="4" fillId="7" borderId="13" xfId="3" applyNumberFormat="1" applyFont="1" applyFill="1" applyBorder="1"/>
    <xf numFmtId="165" fontId="4" fillId="7" borderId="9" xfId="3" applyNumberFormat="1" applyFont="1" applyFill="1" applyBorder="1"/>
    <xf numFmtId="165" fontId="4" fillId="0" borderId="0" xfId="1" applyNumberFormat="1" applyFont="1" applyAlignment="1">
      <alignment horizontal="center"/>
    </xf>
    <xf numFmtId="165" fontId="8" fillId="0" borderId="0" xfId="1" applyNumberFormat="1" applyFont="1"/>
    <xf numFmtId="43" fontId="4" fillId="0" borderId="0" xfId="0" applyNumberFormat="1" applyFont="1"/>
    <xf numFmtId="165" fontId="7" fillId="7" borderId="0" xfId="3" applyNumberFormat="1" applyFont="1" applyFill="1" applyBorder="1"/>
    <xf numFmtId="166" fontId="7" fillId="7" borderId="0" xfId="3" applyNumberFormat="1" applyFont="1" applyFill="1" applyBorder="1"/>
    <xf numFmtId="43" fontId="7" fillId="3" borderId="1" xfId="3" applyNumberFormat="1" applyFont="1" applyFill="1" applyBorder="1"/>
    <xf numFmtId="165" fontId="7" fillId="0" borderId="1" xfId="1" applyNumberFormat="1" applyFont="1" applyBorder="1"/>
    <xf numFmtId="165" fontId="7" fillId="0" borderId="6" xfId="1" applyNumberFormat="1" applyFont="1" applyBorder="1"/>
    <xf numFmtId="165" fontId="7" fillId="0" borderId="7" xfId="1" applyNumberFormat="1" applyFont="1" applyBorder="1"/>
    <xf numFmtId="165" fontId="7" fillId="0" borderId="0" xfId="1" applyNumberFormat="1" applyFont="1"/>
    <xf numFmtId="165" fontId="7" fillId="0" borderId="8" xfId="1" applyNumberFormat="1" applyFont="1" applyBorder="1"/>
    <xf numFmtId="165" fontId="7" fillId="0" borderId="9" xfId="1" applyNumberFormat="1" applyFont="1" applyBorder="1"/>
    <xf numFmtId="0" fontId="0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2" borderId="0" xfId="0" applyFont="1" applyFill="1" applyBorder="1"/>
    <xf numFmtId="165" fontId="4" fillId="0" borderId="8" xfId="1" applyNumberFormat="1" applyFont="1" applyBorder="1"/>
    <xf numFmtId="165" fontId="7" fillId="0" borderId="0" xfId="1" applyNumberFormat="1" applyFont="1" applyBorder="1"/>
    <xf numFmtId="0" fontId="9" fillId="0" borderId="0" xfId="0" applyNumberFormat="1" applyFont="1" applyFill="1" applyBorder="1" applyAlignment="1">
      <alignment horizontal="left" vertical="center"/>
    </xf>
    <xf numFmtId="165" fontId="5" fillId="5" borderId="1" xfId="3" applyNumberFormat="1" applyFont="1" applyFill="1" applyBorder="1" applyAlignment="1">
      <alignment horizontal="center"/>
    </xf>
    <xf numFmtId="165" fontId="4" fillId="6" borderId="1" xfId="3" applyNumberFormat="1" applyFont="1" applyFill="1" applyBorder="1" applyAlignment="1">
      <alignment horizontal="center"/>
    </xf>
    <xf numFmtId="165" fontId="4" fillId="6" borderId="1" xfId="1" applyNumberFormat="1" applyFont="1" applyFill="1" applyBorder="1" applyAlignment="1">
      <alignment horizontal="center"/>
    </xf>
    <xf numFmtId="165" fontId="7" fillId="0" borderId="1" xfId="1" applyNumberFormat="1" applyFont="1" applyBorder="1" applyAlignment="1">
      <alignment horizontal="center"/>
    </xf>
    <xf numFmtId="0" fontId="10" fillId="2" borderId="0" xfId="0" applyFont="1" applyFill="1" applyBorder="1"/>
    <xf numFmtId="165" fontId="11" fillId="0" borderId="0" xfId="1" applyNumberFormat="1" applyFont="1" applyBorder="1"/>
    <xf numFmtId="0" fontId="9" fillId="2" borderId="0" xfId="0" applyFont="1" applyFill="1" applyBorder="1"/>
    <xf numFmtId="2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5" fillId="4" borderId="1" xfId="2" applyFont="1" applyFill="1" applyBorder="1" applyAlignment="1">
      <alignment horizontal="center" wrapText="1"/>
    </xf>
    <xf numFmtId="165" fontId="7" fillId="0" borderId="1" xfId="1" applyNumberFormat="1" applyFont="1" applyFill="1" applyBorder="1" applyAlignment="1">
      <alignment horizontal="center"/>
    </xf>
    <xf numFmtId="165" fontId="5" fillId="0" borderId="0" xfId="1" applyNumberFormat="1" applyFont="1" applyFill="1"/>
    <xf numFmtId="0" fontId="7" fillId="0" borderId="1" xfId="0" applyFont="1" applyFill="1" applyBorder="1" applyAlignment="1">
      <alignment horizontal="center"/>
    </xf>
    <xf numFmtId="165" fontId="7" fillId="0" borderId="1" xfId="1" applyNumberFormat="1" applyFont="1" applyFill="1" applyBorder="1" applyAlignment="1"/>
    <xf numFmtId="3" fontId="6" fillId="9" borderId="1" xfId="0" applyNumberFormat="1" applyFont="1" applyFill="1" applyBorder="1"/>
    <xf numFmtId="165" fontId="6" fillId="9" borderId="1" xfId="1" applyNumberFormat="1" applyFont="1" applyFill="1" applyBorder="1"/>
    <xf numFmtId="3" fontId="6" fillId="9" borderId="1" xfId="0" applyNumberFormat="1" applyFont="1" applyFill="1" applyBorder="1" applyAlignment="1">
      <alignment horizontal="center"/>
    </xf>
    <xf numFmtId="3" fontId="4" fillId="0" borderId="0" xfId="0" applyNumberFormat="1" applyFont="1"/>
    <xf numFmtId="0" fontId="10" fillId="0" borderId="1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165" fontId="4" fillId="0" borderId="0" xfId="1" applyNumberFormat="1" applyFont="1" applyFill="1"/>
    <xf numFmtId="165" fontId="10" fillId="0" borderId="0" xfId="1" applyNumberFormat="1" applyFont="1" applyFill="1"/>
    <xf numFmtId="165" fontId="1" fillId="0" borderId="0" xfId="1" applyNumberFormat="1" applyFont="1" applyFill="1"/>
    <xf numFmtId="165" fontId="11" fillId="0" borderId="0" xfId="1" applyNumberFormat="1" applyFont="1" applyFill="1" applyBorder="1"/>
    <xf numFmtId="0" fontId="0" fillId="0" borderId="0" xfId="0" applyAlignment="1"/>
    <xf numFmtId="0" fontId="0" fillId="0" borderId="4" xfId="0" applyBorder="1" applyAlignment="1"/>
    <xf numFmtId="0" fontId="0" fillId="0" borderId="12" xfId="0" applyBorder="1" applyAlignment="1"/>
    <xf numFmtId="0" fontId="10" fillId="12" borderId="6" xfId="0" applyFont="1" applyFill="1" applyBorder="1" applyAlignment="1"/>
    <xf numFmtId="0" fontId="10" fillId="12" borderId="0" xfId="0" applyFont="1" applyFill="1" applyBorder="1" applyAlignment="1"/>
    <xf numFmtId="17" fontId="11" fillId="13" borderId="10" xfId="0" applyNumberFormat="1" applyFont="1" applyFill="1" applyBorder="1" applyAlignment="1"/>
    <xf numFmtId="0" fontId="10" fillId="12" borderId="4" xfId="0" applyFont="1" applyFill="1" applyBorder="1" applyAlignment="1"/>
    <xf numFmtId="0" fontId="10" fillId="14" borderId="12" xfId="0" applyFont="1" applyFill="1" applyBorder="1" applyAlignment="1"/>
    <xf numFmtId="3" fontId="13" fillId="14" borderId="16" xfId="0" applyNumberFormat="1" applyFont="1" applyFill="1" applyBorder="1" applyAlignment="1"/>
    <xf numFmtId="3" fontId="10" fillId="14" borderId="16" xfId="0" applyNumberFormat="1" applyFont="1" applyFill="1" applyBorder="1" applyAlignment="1"/>
    <xf numFmtId="3" fontId="11" fillId="14" borderId="16" xfId="0" applyNumberFormat="1" applyFont="1" applyFill="1" applyBorder="1" applyAlignment="1"/>
    <xf numFmtId="168" fontId="11" fillId="14" borderId="16" xfId="1" applyNumberFormat="1" applyFont="1" applyFill="1" applyBorder="1" applyAlignment="1">
      <alignment horizontal="center" vertical="center"/>
    </xf>
    <xf numFmtId="0" fontId="10" fillId="0" borderId="0" xfId="0" applyFont="1" applyAlignment="1"/>
    <xf numFmtId="0" fontId="11" fillId="12" borderId="6" xfId="0" applyFont="1" applyFill="1" applyBorder="1" applyAlignment="1"/>
    <xf numFmtId="0" fontId="11" fillId="15" borderId="0" xfId="0" applyFont="1" applyFill="1" applyBorder="1" applyAlignment="1"/>
    <xf numFmtId="3" fontId="2" fillId="15" borderId="10" xfId="0" applyNumberFormat="1" applyFont="1" applyFill="1" applyBorder="1" applyAlignment="1"/>
    <xf numFmtId="0" fontId="10" fillId="12" borderId="8" xfId="0" applyFont="1" applyFill="1" applyBorder="1" applyAlignment="1"/>
    <xf numFmtId="0" fontId="10" fillId="16" borderId="13" xfId="0" applyFont="1" applyFill="1" applyBorder="1" applyAlignment="1"/>
    <xf numFmtId="3" fontId="14" fillId="16" borderId="17" xfId="0" applyNumberFormat="1" applyFont="1" applyFill="1" applyBorder="1" applyAlignment="1"/>
    <xf numFmtId="3" fontId="15" fillId="16" borderId="17" xfId="0" applyNumberFormat="1" applyFont="1" applyFill="1" applyBorder="1" applyAlignment="1"/>
    <xf numFmtId="3" fontId="11" fillId="16" borderId="17" xfId="0" applyNumberFormat="1" applyFont="1" applyFill="1" applyBorder="1" applyAlignment="1"/>
    <xf numFmtId="3" fontId="11" fillId="14" borderId="10" xfId="0" applyNumberFormat="1" applyFont="1" applyFill="1" applyBorder="1" applyAlignment="1"/>
    <xf numFmtId="3" fontId="10" fillId="14" borderId="10" xfId="0" applyNumberFormat="1" applyFont="1" applyFill="1" applyBorder="1" applyAlignment="1"/>
    <xf numFmtId="3" fontId="15" fillId="14" borderId="10" xfId="0" applyNumberFormat="1" applyFont="1" applyFill="1" applyBorder="1" applyAlignment="1"/>
    <xf numFmtId="3" fontId="15" fillId="15" borderId="10" xfId="0" applyNumberFormat="1" applyFont="1" applyFill="1" applyBorder="1" applyAlignment="1"/>
    <xf numFmtId="3" fontId="0" fillId="14" borderId="10" xfId="0" applyNumberFormat="1" applyFill="1" applyBorder="1" applyAlignment="1"/>
    <xf numFmtId="3" fontId="11" fillId="15" borderId="10" xfId="0" applyNumberFormat="1" applyFont="1" applyFill="1" applyBorder="1" applyAlignment="1"/>
    <xf numFmtId="3" fontId="11" fillId="16" borderId="10" xfId="0" applyNumberFormat="1" applyFont="1" applyFill="1" applyBorder="1" applyAlignment="1"/>
    <xf numFmtId="168" fontId="11" fillId="14" borderId="16" xfId="1" applyNumberFormat="1" applyFont="1" applyFill="1" applyBorder="1" applyAlignment="1">
      <alignment horizontal="right" vertical="center"/>
    </xf>
    <xf numFmtId="168" fontId="11" fillId="14" borderId="10" xfId="1" applyNumberFormat="1" applyFont="1" applyFill="1" applyBorder="1" applyAlignment="1">
      <alignment vertical="center"/>
    </xf>
    <xf numFmtId="165" fontId="2" fillId="0" borderId="1" xfId="1" applyNumberFormat="1" applyFont="1" applyFill="1" applyBorder="1" applyAlignment="1">
      <alignment horizontal="center"/>
    </xf>
    <xf numFmtId="0" fontId="0" fillId="0" borderId="1" xfId="0" applyBorder="1"/>
    <xf numFmtId="14" fontId="2" fillId="2" borderId="1" xfId="0" applyNumberFormat="1" applyFont="1" applyFill="1" applyBorder="1" applyAlignment="1">
      <alignment horizontal="center"/>
    </xf>
    <xf numFmtId="0" fontId="0" fillId="2" borderId="1" xfId="0" applyFont="1" applyFill="1" applyBorder="1"/>
    <xf numFmtId="166" fontId="0" fillId="0" borderId="0" xfId="1" applyNumberFormat="1" applyFont="1"/>
    <xf numFmtId="165" fontId="0" fillId="0" borderId="0" xfId="1" applyNumberFormat="1" applyFont="1"/>
    <xf numFmtId="0" fontId="2" fillId="0" borderId="1" xfId="0" applyFont="1" applyFill="1" applyBorder="1" applyAlignment="1"/>
    <xf numFmtId="0" fontId="6" fillId="9" borderId="1" xfId="0" applyFont="1" applyFill="1" applyBorder="1" applyAlignment="1"/>
    <xf numFmtId="0" fontId="4" fillId="0" borderId="0" xfId="0" applyFont="1" applyAlignment="1"/>
    <xf numFmtId="14" fontId="4" fillId="0" borderId="1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Fill="1" applyBorder="1" applyAlignment="1">
      <alignment horizontal="left" readingOrder="1"/>
    </xf>
    <xf numFmtId="0" fontId="0" fillId="2" borderId="0" xfId="0" applyFill="1"/>
    <xf numFmtId="0" fontId="10" fillId="0" borderId="18" xfId="0" applyFont="1" applyFill="1" applyBorder="1" applyAlignment="1">
      <alignment horizontal="left" vertical="center"/>
    </xf>
    <xf numFmtId="165" fontId="10" fillId="0" borderId="14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0" fillId="2" borderId="1" xfId="0" applyFill="1" applyBorder="1"/>
    <xf numFmtId="0" fontId="2" fillId="0" borderId="1" xfId="0" applyFont="1" applyFill="1" applyBorder="1"/>
    <xf numFmtId="0" fontId="0" fillId="0" borderId="0" xfId="0" applyFont="1" applyFill="1" applyBorder="1"/>
    <xf numFmtId="14" fontId="2" fillId="2" borderId="1" xfId="0" applyNumberFormat="1" applyFont="1" applyFill="1" applyBorder="1" applyAlignment="1">
      <alignment horizontal="left"/>
    </xf>
    <xf numFmtId="166" fontId="2" fillId="0" borderId="1" xfId="1" applyNumberFormat="1" applyFont="1" applyFill="1" applyBorder="1" applyAlignment="1">
      <alignment horizontal="left"/>
    </xf>
    <xf numFmtId="165" fontId="7" fillId="0" borderId="1" xfId="1" applyNumberFormat="1" applyFont="1" applyFill="1" applyBorder="1" applyAlignment="1">
      <alignment horizontal="left"/>
    </xf>
    <xf numFmtId="166" fontId="2" fillId="2" borderId="1" xfId="1" applyNumberFormat="1" applyFont="1" applyFill="1" applyBorder="1" applyAlignment="1">
      <alignment horizontal="left"/>
    </xf>
    <xf numFmtId="166" fontId="0" fillId="0" borderId="1" xfId="1" applyNumberFormat="1" applyFont="1" applyFill="1" applyBorder="1" applyAlignment="1">
      <alignment horizontal="left"/>
    </xf>
    <xf numFmtId="3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left"/>
    </xf>
    <xf numFmtId="0" fontId="10" fillId="2" borderId="15" xfId="0" applyFont="1" applyFill="1" applyBorder="1" applyAlignment="1">
      <alignment horizontal="center"/>
    </xf>
    <xf numFmtId="0" fontId="10" fillId="2" borderId="1" xfId="0" applyFont="1" applyFill="1" applyBorder="1"/>
    <xf numFmtId="165" fontId="10" fillId="2" borderId="1" xfId="1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0" borderId="0" xfId="0" applyFont="1"/>
    <xf numFmtId="0" fontId="20" fillId="0" borderId="1" xfId="0" applyFont="1" applyBorder="1"/>
    <xf numFmtId="0" fontId="19" fillId="0" borderId="0" xfId="0" applyFont="1"/>
    <xf numFmtId="0" fontId="20" fillId="0" borderId="1" xfId="0" applyFont="1" applyBorder="1" applyAlignment="1">
      <alignment horizontal="center"/>
    </xf>
    <xf numFmtId="166" fontId="20" fillId="0" borderId="1" xfId="1" applyNumberFormat="1" applyFont="1" applyBorder="1" applyAlignment="1">
      <alignment horizontal="center"/>
    </xf>
    <xf numFmtId="165" fontId="20" fillId="0" borderId="1" xfId="1" applyNumberFormat="1" applyFont="1" applyBorder="1" applyAlignment="1">
      <alignment horizontal="center"/>
    </xf>
    <xf numFmtId="0" fontId="2" fillId="0" borderId="0" xfId="0" applyFont="1"/>
    <xf numFmtId="0" fontId="0" fillId="0" borderId="0" xfId="0"/>
    <xf numFmtId="3" fontId="19" fillId="2" borderId="1" xfId="0" applyNumberFormat="1" applyFont="1" applyFill="1" applyBorder="1"/>
    <xf numFmtId="0" fontId="19" fillId="2" borderId="0" xfId="0" applyFont="1" applyFill="1"/>
    <xf numFmtId="14" fontId="0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166" fontId="2" fillId="2" borderId="1" xfId="1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2" fillId="2" borderId="1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readingOrder="1"/>
    </xf>
    <xf numFmtId="165" fontId="2" fillId="2" borderId="1" xfId="1" applyNumberFormat="1" applyFont="1" applyFill="1" applyBorder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165" fontId="10" fillId="0" borderId="18" xfId="1" applyNumberFormat="1" applyFont="1" applyFill="1" applyBorder="1" applyAlignment="1">
      <alignment horizontal="center" vertical="center"/>
    </xf>
    <xf numFmtId="169" fontId="21" fillId="17" borderId="20" xfId="0" applyNumberFormat="1" applyFont="1" applyFill="1" applyBorder="1" applyAlignment="1">
      <alignment horizontal="center" vertical="center" wrapText="1"/>
    </xf>
    <xf numFmtId="169" fontId="21" fillId="17" borderId="21" xfId="0" applyNumberFormat="1" applyFont="1" applyFill="1" applyBorder="1" applyAlignment="1">
      <alignment horizontal="center" vertical="center" wrapText="1"/>
    </xf>
    <xf numFmtId="3" fontId="21" fillId="17" borderId="21" xfId="0" applyNumberFormat="1" applyFont="1" applyFill="1" applyBorder="1" applyAlignment="1">
      <alignment horizontal="center" vertical="center" wrapText="1"/>
    </xf>
    <xf numFmtId="170" fontId="21" fillId="17" borderId="22" xfId="0" applyNumberFormat="1" applyFont="1" applyFill="1" applyBorder="1" applyAlignment="1">
      <alignment horizontal="center" vertical="center" wrapText="1"/>
    </xf>
    <xf numFmtId="0" fontId="21" fillId="18" borderId="23" xfId="0" applyFont="1" applyFill="1" applyBorder="1" applyAlignment="1">
      <alignment horizontal="left" vertical="center" wrapText="1"/>
    </xf>
    <xf numFmtId="171" fontId="21" fillId="18" borderId="1" xfId="0" applyNumberFormat="1" applyFont="1" applyFill="1" applyBorder="1" applyAlignment="1">
      <alignment vertical="center" wrapText="1"/>
    </xf>
    <xf numFmtId="3" fontId="21" fillId="18" borderId="1" xfId="0" applyNumberFormat="1" applyFont="1" applyFill="1" applyBorder="1" applyAlignment="1">
      <alignment vertical="center" wrapText="1"/>
    </xf>
    <xf numFmtId="0" fontId="22" fillId="0" borderId="1" xfId="0" applyFont="1" applyBorder="1" applyAlignment="1">
      <alignment vertical="top" wrapText="1"/>
    </xf>
    <xf numFmtId="49" fontId="22" fillId="0" borderId="23" xfId="0" applyNumberFormat="1" applyFont="1" applyBorder="1" applyAlignment="1">
      <alignment vertical="top" wrapText="1"/>
    </xf>
    <xf numFmtId="3" fontId="22" fillId="0" borderId="1" xfId="0" applyNumberFormat="1" applyFont="1" applyBorder="1" applyAlignment="1">
      <alignment vertical="center" wrapText="1"/>
    </xf>
    <xf numFmtId="3" fontId="22" fillId="0" borderId="1" xfId="0" applyNumberFormat="1" applyFont="1" applyBorder="1" applyAlignment="1">
      <alignment vertical="top" wrapText="1"/>
    </xf>
    <xf numFmtId="4" fontId="22" fillId="0" borderId="1" xfId="0" applyNumberFormat="1" applyFont="1" applyBorder="1" applyAlignment="1">
      <alignment vertical="top" wrapText="1"/>
    </xf>
    <xf numFmtId="171" fontId="22" fillId="0" borderId="15" xfId="0" applyNumberFormat="1" applyFont="1" applyBorder="1" applyAlignment="1">
      <alignment vertical="top" wrapText="1"/>
    </xf>
    <xf numFmtId="3" fontId="7" fillId="0" borderId="1" xfId="0" applyNumberFormat="1" applyFont="1" applyBorder="1" applyAlignment="1">
      <alignment vertical="center" wrapText="1"/>
    </xf>
    <xf numFmtId="2" fontId="22" fillId="0" borderId="1" xfId="0" applyNumberFormat="1" applyFont="1" applyBorder="1" applyAlignment="1">
      <alignment vertical="top" wrapText="1"/>
    </xf>
    <xf numFmtId="3" fontId="7" fillId="0" borderId="1" xfId="0" applyNumberFormat="1" applyFont="1" applyBorder="1" applyAlignment="1">
      <alignment vertical="top" wrapText="1"/>
    </xf>
    <xf numFmtId="3" fontId="22" fillId="0" borderId="15" xfId="0" applyNumberFormat="1" applyFont="1" applyBorder="1" applyAlignment="1">
      <alignment vertical="center" wrapText="1"/>
    </xf>
    <xf numFmtId="3" fontId="21" fillId="18" borderId="23" xfId="0" applyNumberFormat="1" applyFont="1" applyFill="1" applyBorder="1" applyAlignment="1">
      <alignment vertical="top" wrapText="1"/>
    </xf>
    <xf numFmtId="3" fontId="21" fillId="18" borderId="1" xfId="0" applyNumberFormat="1" applyFont="1" applyFill="1" applyBorder="1" applyAlignment="1">
      <alignment vertical="top" wrapText="1"/>
    </xf>
    <xf numFmtId="3" fontId="21" fillId="0" borderId="1" xfId="0" applyNumberFormat="1" applyFont="1" applyBorder="1" applyAlignment="1">
      <alignment vertical="top" wrapText="1"/>
    </xf>
    <xf numFmtId="3" fontId="22" fillId="0" borderId="15" xfId="0" applyNumberFormat="1" applyFont="1" applyBorder="1" applyAlignment="1">
      <alignment vertical="top" wrapText="1"/>
    </xf>
    <xf numFmtId="3" fontId="4" fillId="0" borderId="1" xfId="0" applyNumberFormat="1" applyFont="1" applyBorder="1"/>
    <xf numFmtId="3" fontId="4" fillId="0" borderId="23" xfId="0" applyNumberFormat="1" applyFont="1" applyBorder="1"/>
    <xf numFmtId="3" fontId="4" fillId="0" borderId="15" xfId="0" applyNumberFormat="1" applyFont="1" applyBorder="1"/>
    <xf numFmtId="3" fontId="6" fillId="18" borderId="23" xfId="0" applyNumberFormat="1" applyFont="1" applyFill="1" applyBorder="1"/>
    <xf numFmtId="3" fontId="6" fillId="18" borderId="1" xfId="0" applyNumberFormat="1" applyFont="1" applyFill="1" applyBorder="1"/>
    <xf numFmtId="4" fontId="6" fillId="0" borderId="1" xfId="0" applyNumberFormat="1" applyFont="1" applyBorder="1"/>
    <xf numFmtId="0" fontId="4" fillId="0" borderId="1" xfId="0" applyFont="1" applyBorder="1"/>
    <xf numFmtId="1" fontId="4" fillId="0" borderId="1" xfId="0" applyNumberFormat="1" applyFont="1" applyBorder="1"/>
    <xf numFmtId="2" fontId="4" fillId="0" borderId="1" xfId="0" applyNumberFormat="1" applyFont="1" applyBorder="1"/>
    <xf numFmtId="4" fontId="4" fillId="0" borderId="1" xfId="0" applyNumberFormat="1" applyFont="1" applyBorder="1"/>
    <xf numFmtId="49" fontId="22" fillId="0" borderId="24" xfId="0" applyNumberFormat="1" applyFont="1" applyBorder="1" applyAlignment="1">
      <alignment vertical="top" wrapText="1"/>
    </xf>
    <xf numFmtId="0" fontId="4" fillId="0" borderId="16" xfId="0" applyFont="1" applyBorder="1"/>
    <xf numFmtId="3" fontId="4" fillId="0" borderId="16" xfId="0" applyNumberFormat="1" applyFont="1" applyBorder="1"/>
    <xf numFmtId="3" fontId="4" fillId="0" borderId="4" xfId="0" applyNumberFormat="1" applyFont="1" applyBorder="1"/>
    <xf numFmtId="0" fontId="23" fillId="0" borderId="25" xfId="0" applyFont="1" applyBorder="1"/>
    <xf numFmtId="3" fontId="23" fillId="0" borderId="26" xfId="0" applyNumberFormat="1" applyFont="1" applyBorder="1"/>
    <xf numFmtId="43" fontId="19" fillId="2" borderId="1" xfId="1" applyFont="1" applyFill="1" applyBorder="1" applyAlignment="1">
      <alignment horizontal="center"/>
    </xf>
    <xf numFmtId="43" fontId="19" fillId="2" borderId="1" xfId="1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3" fontId="7" fillId="2" borderId="1" xfId="0" applyNumberFormat="1" applyFont="1" applyFill="1" applyBorder="1"/>
    <xf numFmtId="0" fontId="7" fillId="2" borderId="1" xfId="0" applyFont="1" applyFill="1" applyBorder="1"/>
    <xf numFmtId="0" fontId="0" fillId="0" borderId="0" xfId="0" applyAlignment="1">
      <alignment horizontal="left" indent="1"/>
    </xf>
    <xf numFmtId="165" fontId="4" fillId="0" borderId="0" xfId="0" applyNumberFormat="1" applyFont="1"/>
    <xf numFmtId="165" fontId="23" fillId="0" borderId="0" xfId="1" applyNumberFormat="1" applyFont="1" applyFill="1"/>
    <xf numFmtId="165" fontId="9" fillId="0" borderId="0" xfId="1" applyNumberFormat="1" applyFont="1" applyFill="1"/>
    <xf numFmtId="165" fontId="9" fillId="0" borderId="0" xfId="1" applyNumberFormat="1" applyFont="1" applyFill="1" applyAlignment="1"/>
    <xf numFmtId="0" fontId="9" fillId="0" borderId="0" xfId="0" applyFont="1" applyFill="1" applyBorder="1"/>
    <xf numFmtId="0" fontId="24" fillId="0" borderId="0" xfId="0" applyFont="1" applyBorder="1" applyAlignment="1">
      <alignment horizontal="center" vertical="center"/>
    </xf>
    <xf numFmtId="0" fontId="25" fillId="0" borderId="0" xfId="0" applyFont="1" applyAlignment="1"/>
    <xf numFmtId="0" fontId="26" fillId="0" borderId="0" xfId="0" applyFont="1" applyAlignment="1"/>
    <xf numFmtId="0" fontId="26" fillId="0" borderId="0" xfId="0" applyFont="1" applyAlignment="1">
      <alignment horizontal="right"/>
    </xf>
    <xf numFmtId="0" fontId="18" fillId="0" borderId="0" xfId="0" applyFont="1" applyAlignment="1"/>
    <xf numFmtId="17" fontId="25" fillId="0" borderId="0" xfId="0" applyNumberFormat="1" applyFont="1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Border="1" applyAlignment="1"/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4" fontId="0" fillId="0" borderId="4" xfId="0" applyNumberFormat="1" applyFill="1" applyBorder="1" applyAlignment="1">
      <alignment vertical="center"/>
    </xf>
    <xf numFmtId="0" fontId="31" fillId="0" borderId="12" xfId="0" applyFont="1" applyFill="1" applyBorder="1" applyAlignment="1">
      <alignment horizontal="center"/>
    </xf>
    <xf numFmtId="0" fontId="0" fillId="0" borderId="5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6" xfId="0" applyNumberFormat="1" applyFill="1" applyBorder="1" applyAlignment="1">
      <alignment vertical="center"/>
    </xf>
    <xf numFmtId="0" fontId="31" fillId="0" borderId="0" xfId="0" applyFont="1" applyFill="1" applyBorder="1" applyAlignment="1">
      <alignment horizontal="center"/>
    </xf>
    <xf numFmtId="4" fontId="0" fillId="0" borderId="8" xfId="0" applyNumberFormat="1" applyFill="1" applyBorder="1" applyAlignment="1">
      <alignment vertical="center"/>
    </xf>
    <xf numFmtId="0" fontId="31" fillId="0" borderId="13" xfId="0" applyFont="1" applyFill="1" applyBorder="1" applyAlignment="1">
      <alignment horizontal="center"/>
    </xf>
    <xf numFmtId="0" fontId="0" fillId="0" borderId="19" xfId="0" applyFill="1" applyBorder="1" applyAlignment="1">
      <alignment vertical="center"/>
    </xf>
    <xf numFmtId="4" fontId="0" fillId="0" borderId="11" xfId="0" applyNumberForma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2" fillId="0" borderId="0" xfId="0" applyFont="1" applyAlignment="1"/>
    <xf numFmtId="0" fontId="2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3" fillId="0" borderId="0" xfId="0" applyFont="1" applyAlignment="1"/>
    <xf numFmtId="0" fontId="34" fillId="0" borderId="0" xfId="0" applyFont="1" applyAlignment="1">
      <alignment vertical="center"/>
    </xf>
    <xf numFmtId="0" fontId="34" fillId="0" borderId="0" xfId="0" applyFont="1" applyAlignment="1"/>
    <xf numFmtId="0" fontId="34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14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17" fontId="11" fillId="13" borderId="10" xfId="0" applyNumberFormat="1" applyFont="1" applyFill="1" applyBorder="1" applyAlignment="1">
      <alignment wrapText="1"/>
    </xf>
    <xf numFmtId="43" fontId="0" fillId="0" borderId="0" xfId="1" applyNumberFormat="1" applyFont="1" applyFill="1" applyBorder="1" applyAlignment="1">
      <alignment horizontal="center"/>
    </xf>
    <xf numFmtId="0" fontId="20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5" fillId="0" borderId="6" xfId="0" applyFont="1" applyBorder="1" applyAlignment="1">
      <alignment vertical="center"/>
    </xf>
    <xf numFmtId="0" fontId="35" fillId="0" borderId="8" xfId="0" applyFont="1" applyBorder="1" applyAlignment="1">
      <alignment vertical="center"/>
    </xf>
    <xf numFmtId="49" fontId="38" fillId="0" borderId="0" xfId="0" applyNumberFormat="1" applyFont="1" applyAlignment="1">
      <alignment vertical="center"/>
    </xf>
    <xf numFmtId="0" fontId="0" fillId="0" borderId="3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40" fillId="0" borderId="1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3" fontId="30" fillId="0" borderId="1" xfId="0" applyNumberFormat="1" applyFont="1" applyBorder="1" applyAlignment="1">
      <alignment vertical="center"/>
    </xf>
    <xf numFmtId="3" fontId="40" fillId="0" borderId="34" xfId="0" applyNumberFormat="1" applyFon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30" fillId="0" borderId="43" xfId="0" applyNumberFormat="1" applyFont="1" applyBorder="1" applyAlignment="1">
      <alignment vertical="center"/>
    </xf>
    <xf numFmtId="3" fontId="40" fillId="0" borderId="10" xfId="0" applyNumberFormat="1" applyFont="1" applyBorder="1" applyAlignment="1">
      <alignment vertical="center"/>
    </xf>
    <xf numFmtId="3" fontId="40" fillId="0" borderId="44" xfId="0" applyNumberFormat="1" applyFont="1" applyBorder="1" applyAlignment="1">
      <alignment vertical="center"/>
    </xf>
    <xf numFmtId="3" fontId="0" fillId="0" borderId="36" xfId="0" applyNumberFormat="1" applyBorder="1" applyAlignment="1">
      <alignment vertical="center"/>
    </xf>
    <xf numFmtId="3" fontId="0" fillId="0" borderId="45" xfId="0" applyNumberFormat="1" applyBorder="1" applyAlignment="1">
      <alignment vertical="center"/>
    </xf>
    <xf numFmtId="3" fontId="40" fillId="0" borderId="45" xfId="0" applyNumberFormat="1" applyFont="1" applyBorder="1" applyAlignment="1">
      <alignment vertical="center"/>
    </xf>
    <xf numFmtId="3" fontId="10" fillId="0" borderId="11" xfId="0" applyNumberFormat="1" applyFont="1" applyBorder="1" applyAlignment="1">
      <alignment vertical="center"/>
    </xf>
    <xf numFmtId="3" fontId="0" fillId="0" borderId="34" xfId="0" applyNumberFormat="1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34" fillId="0" borderId="48" xfId="0" applyFont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vertical="center"/>
    </xf>
    <xf numFmtId="3" fontId="34" fillId="0" borderId="0" xfId="0" applyNumberFormat="1" applyFont="1" applyAlignment="1">
      <alignment vertical="center"/>
    </xf>
    <xf numFmtId="14" fontId="39" fillId="0" borderId="33" xfId="0" applyNumberFormat="1" applyFont="1" applyBorder="1" applyAlignment="1">
      <alignment horizontal="center" vertical="center"/>
    </xf>
    <xf numFmtId="14" fontId="42" fillId="0" borderId="0" xfId="0" applyNumberFormat="1" applyFont="1" applyBorder="1" applyAlignment="1">
      <alignment horizontal="center" vertical="center"/>
    </xf>
    <xf numFmtId="43" fontId="2" fillId="2" borderId="1" xfId="1" applyFont="1" applyFill="1" applyBorder="1" applyAlignment="1">
      <alignment horizontal="center"/>
    </xf>
    <xf numFmtId="43" fontId="0" fillId="2" borderId="1" xfId="1" applyFont="1" applyFill="1" applyBorder="1" applyAlignment="1">
      <alignment horizontal="center"/>
    </xf>
    <xf numFmtId="166" fontId="0" fillId="0" borderId="1" xfId="1" applyNumberFormat="1" applyFont="1" applyBorder="1"/>
    <xf numFmtId="0" fontId="43" fillId="0" borderId="0" xfId="0" applyFont="1" applyAlignment="1">
      <alignment horizontal="center"/>
    </xf>
    <xf numFmtId="0" fontId="4" fillId="2" borderId="0" xfId="0" applyFont="1" applyFill="1" applyBorder="1"/>
    <xf numFmtId="0" fontId="7" fillId="2" borderId="1" xfId="0" applyFont="1" applyFill="1" applyBorder="1" applyAlignment="1">
      <alignment horizontal="left"/>
    </xf>
    <xf numFmtId="165" fontId="7" fillId="2" borderId="1" xfId="1" applyNumberFormat="1" applyFont="1" applyFill="1" applyBorder="1" applyAlignment="1"/>
    <xf numFmtId="14" fontId="7" fillId="2" borderId="1" xfId="0" applyNumberFormat="1" applyFont="1" applyFill="1" applyBorder="1" applyAlignment="1">
      <alignment horizontal="left"/>
    </xf>
    <xf numFmtId="3" fontId="4" fillId="2" borderId="0" xfId="0" applyNumberFormat="1" applyFont="1" applyFill="1"/>
    <xf numFmtId="0" fontId="10" fillId="2" borderId="1" xfId="0" applyFont="1" applyFill="1" applyBorder="1" applyAlignment="1">
      <alignment horizontal="center"/>
    </xf>
    <xf numFmtId="43" fontId="0" fillId="0" borderId="36" xfId="1" applyFont="1" applyBorder="1" applyAlignment="1">
      <alignment vertical="center"/>
    </xf>
    <xf numFmtId="0" fontId="4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4" fontId="7" fillId="2" borderId="1" xfId="0" applyNumberFormat="1" applyFont="1" applyFill="1" applyBorder="1" applyAlignment="1">
      <alignment horizontal="center"/>
    </xf>
    <xf numFmtId="43" fontId="2" fillId="2" borderId="1" xfId="1" applyFont="1" applyFill="1" applyBorder="1" applyAlignment="1"/>
    <xf numFmtId="43" fontId="4" fillId="2" borderId="0" xfId="1" applyFont="1" applyFill="1"/>
    <xf numFmtId="43" fontId="4" fillId="0" borderId="1" xfId="1" applyFont="1" applyBorder="1"/>
    <xf numFmtId="43" fontId="4" fillId="0" borderId="1" xfId="1" applyFon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166" fontId="0" fillId="2" borderId="1" xfId="1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45" fillId="0" borderId="0" xfId="0" applyFont="1" applyAlignment="1">
      <alignment horizontal="center"/>
    </xf>
    <xf numFmtId="0" fontId="46" fillId="0" borderId="0" xfId="0" applyFont="1" applyFill="1" applyBorder="1"/>
    <xf numFmtId="165" fontId="23" fillId="5" borderId="1" xfId="3" applyNumberFormat="1" applyFont="1" applyFill="1" applyBorder="1" applyAlignment="1">
      <alignment horizontal="center"/>
    </xf>
    <xf numFmtId="43" fontId="2" fillId="0" borderId="0" xfId="0" applyNumberFormat="1" applyFont="1"/>
    <xf numFmtId="0" fontId="19" fillId="2" borderId="1" xfId="0" applyFont="1" applyFill="1" applyBorder="1" applyAlignment="1">
      <alignment horizontal="center"/>
    </xf>
    <xf numFmtId="0" fontId="19" fillId="0" borderId="1" xfId="0" applyFont="1" applyBorder="1"/>
    <xf numFmtId="14" fontId="0" fillId="0" borderId="1" xfId="0" applyNumberFormat="1" applyFont="1" applyBorder="1" applyAlignment="1">
      <alignment horizontal="center"/>
    </xf>
    <xf numFmtId="43" fontId="19" fillId="0" borderId="1" xfId="1" applyFont="1" applyBorder="1" applyAlignment="1">
      <alignment horizontal="center"/>
    </xf>
    <xf numFmtId="0" fontId="0" fillId="0" borderId="1" xfId="0" applyFont="1" applyBorder="1"/>
    <xf numFmtId="166" fontId="19" fillId="0" borderId="1" xfId="0" applyNumberFormat="1" applyFont="1" applyBorder="1"/>
    <xf numFmtId="165" fontId="7" fillId="2" borderId="1" xfId="1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19" fillId="0" borderId="1" xfId="0" applyFont="1" applyBorder="1" applyAlignment="1">
      <alignment horizontal="left"/>
    </xf>
    <xf numFmtId="43" fontId="7" fillId="2" borderId="1" xfId="1" applyFont="1" applyFill="1" applyBorder="1"/>
    <xf numFmtId="0" fontId="10" fillId="0" borderId="53" xfId="0" applyFont="1" applyFill="1" applyBorder="1" applyAlignment="1">
      <alignment horizontal="left" vertical="center"/>
    </xf>
    <xf numFmtId="0" fontId="0" fillId="0" borderId="1" xfId="0" applyFont="1" applyFill="1" applyBorder="1"/>
    <xf numFmtId="0" fontId="19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0" xfId="0" applyFont="1" applyFill="1" applyBorder="1"/>
    <xf numFmtId="0" fontId="6" fillId="2" borderId="0" xfId="0" applyFont="1" applyFill="1"/>
    <xf numFmtId="43" fontId="22" fillId="0" borderId="1" xfId="1" applyFont="1" applyBorder="1" applyAlignment="1">
      <alignment vertical="top" wrapText="1"/>
    </xf>
    <xf numFmtId="14" fontId="0" fillId="2" borderId="1" xfId="0" applyNumberFormat="1" applyFont="1" applyFill="1" applyBorder="1"/>
    <xf numFmtId="0" fontId="0" fillId="2" borderId="1" xfId="0" applyFont="1" applyFill="1" applyBorder="1" applyAlignment="1">
      <alignment horizontal="left"/>
    </xf>
    <xf numFmtId="165" fontId="19" fillId="2" borderId="1" xfId="1" applyNumberFormat="1" applyFont="1" applyFill="1" applyBorder="1" applyAlignment="1">
      <alignment horizontal="center"/>
    </xf>
    <xf numFmtId="14" fontId="4" fillId="2" borderId="1" xfId="0" applyNumberFormat="1" applyFont="1" applyFill="1" applyBorder="1"/>
    <xf numFmtId="165" fontId="4" fillId="2" borderId="1" xfId="1" applyNumberFormat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165" fontId="7" fillId="2" borderId="1" xfId="1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right"/>
    </xf>
    <xf numFmtId="165" fontId="18" fillId="2" borderId="1" xfId="1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right"/>
    </xf>
    <xf numFmtId="43" fontId="18" fillId="2" borderId="1" xfId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right"/>
    </xf>
    <xf numFmtId="165" fontId="0" fillId="0" borderId="1" xfId="1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right"/>
    </xf>
    <xf numFmtId="0" fontId="0" fillId="0" borderId="15" xfId="0" applyBorder="1"/>
    <xf numFmtId="14" fontId="18" fillId="2" borderId="1" xfId="0" applyNumberFormat="1" applyFont="1" applyFill="1" applyBorder="1" applyAlignment="1">
      <alignment horizontal="right"/>
    </xf>
    <xf numFmtId="0" fontId="0" fillId="0" borderId="6" xfId="0" applyFill="1" applyBorder="1"/>
    <xf numFmtId="165" fontId="2" fillId="2" borderId="1" xfId="1" applyNumberFormat="1" applyFont="1" applyFill="1" applyBorder="1" applyAlignment="1">
      <alignment horizontal="center"/>
    </xf>
    <xf numFmtId="0" fontId="0" fillId="2" borderId="15" xfId="0" applyFill="1" applyBorder="1"/>
    <xf numFmtId="0" fontId="2" fillId="2" borderId="10" xfId="1" applyNumberFormat="1" applyFont="1" applyFill="1" applyBorder="1" applyAlignment="1">
      <alignment horizontal="left" vertical="center"/>
    </xf>
    <xf numFmtId="14" fontId="0" fillId="0" borderId="15" xfId="0" applyNumberFormat="1" applyBorder="1"/>
    <xf numFmtId="14" fontId="2" fillId="0" borderId="16" xfId="0" applyNumberFormat="1" applyFont="1" applyFill="1" applyBorder="1" applyAlignment="1">
      <alignment horizontal="right"/>
    </xf>
    <xf numFmtId="0" fontId="2" fillId="0" borderId="16" xfId="0" applyFont="1" applyFill="1" applyBorder="1"/>
    <xf numFmtId="166" fontId="0" fillId="0" borderId="16" xfId="1" applyNumberFormat="1" applyFont="1" applyFill="1" applyBorder="1" applyAlignment="1">
      <alignment horizontal="left"/>
    </xf>
    <xf numFmtId="165" fontId="0" fillId="0" borderId="16" xfId="1" applyNumberFormat="1" applyFont="1" applyFill="1" applyBorder="1" applyAlignment="1">
      <alignment horizontal="center"/>
    </xf>
    <xf numFmtId="0" fontId="0" fillId="0" borderId="4" xfId="0" applyBorder="1"/>
    <xf numFmtId="43" fontId="7" fillId="2" borderId="1" xfId="1" applyFont="1" applyFill="1" applyBorder="1" applyAlignment="1"/>
    <xf numFmtId="0" fontId="47" fillId="2" borderId="1" xfId="0" applyFont="1" applyFill="1" applyBorder="1" applyAlignment="1">
      <alignment horizontal="left" readingOrder="1"/>
    </xf>
    <xf numFmtId="166" fontId="47" fillId="0" borderId="1" xfId="1" applyNumberFormat="1" applyFont="1" applyFill="1" applyBorder="1" applyAlignment="1">
      <alignment horizontal="left"/>
    </xf>
    <xf numFmtId="0" fontId="47" fillId="0" borderId="1" xfId="0" applyFont="1" applyFill="1" applyBorder="1"/>
    <xf numFmtId="0" fontId="18" fillId="2" borderId="1" xfId="0" applyFont="1" applyFill="1" applyBorder="1" applyAlignment="1">
      <alignment horizontal="center"/>
    </xf>
    <xf numFmtId="14" fontId="18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/>
    <xf numFmtId="43" fontId="0" fillId="2" borderId="1" xfId="1" applyFont="1" applyFill="1" applyBorder="1"/>
    <xf numFmtId="14" fontId="2" fillId="0" borderId="1" xfId="0" applyNumberFormat="1" applyFont="1" applyFill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0" fillId="2" borderId="10" xfId="0" applyFill="1" applyBorder="1"/>
    <xf numFmtId="14" fontId="19" fillId="2" borderId="1" xfId="0" applyNumberFormat="1" applyFont="1" applyFill="1" applyBorder="1" applyAlignment="1">
      <alignment horizontal="right" vertical="top"/>
    </xf>
    <xf numFmtId="0" fontId="2" fillId="2" borderId="27" xfId="0" applyFont="1" applyFill="1" applyBorder="1" applyAlignment="1">
      <alignment horizontal="center"/>
    </xf>
    <xf numFmtId="0" fontId="19" fillId="2" borderId="1" xfId="0" applyFont="1" applyFill="1" applyBorder="1"/>
    <xf numFmtId="0" fontId="2" fillId="0" borderId="27" xfId="0" applyFont="1" applyFill="1" applyBorder="1" applyAlignment="1">
      <alignment horizontal="center"/>
    </xf>
    <xf numFmtId="14" fontId="18" fillId="2" borderId="1" xfId="0" applyNumberFormat="1" applyFont="1" applyFill="1" applyBorder="1" applyAlignment="1">
      <alignment horizontal="right" vertical="top"/>
    </xf>
    <xf numFmtId="0" fontId="18" fillId="2" borderId="1" xfId="0" applyFont="1" applyFill="1" applyBorder="1"/>
    <xf numFmtId="0" fontId="2" fillId="0" borderId="1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19" fillId="0" borderId="1" xfId="0" applyFont="1" applyBorder="1" applyAlignment="1">
      <alignment horizontal="center"/>
    </xf>
    <xf numFmtId="43" fontId="7" fillId="2" borderId="1" xfId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166" fontId="2" fillId="0" borderId="10" xfId="1" applyNumberFormat="1" applyFont="1" applyFill="1" applyBorder="1" applyAlignment="1">
      <alignment horizontal="left"/>
    </xf>
    <xf numFmtId="14" fontId="0" fillId="2" borderId="1" xfId="0" applyNumberFormat="1" applyFont="1" applyFill="1" applyBorder="1" applyAlignment="1">
      <alignment horizontal="right" vertical="top"/>
    </xf>
    <xf numFmtId="14" fontId="2" fillId="2" borderId="1" xfId="0" applyNumberFormat="1" applyFont="1" applyFill="1" applyBorder="1" applyAlignment="1">
      <alignment horizontal="right" vertical="top"/>
    </xf>
    <xf numFmtId="0" fontId="2" fillId="2" borderId="19" xfId="0" applyFont="1" applyFill="1" applyBorder="1" applyAlignment="1">
      <alignment horizontal="center"/>
    </xf>
    <xf numFmtId="14" fontId="19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/>
    </xf>
    <xf numFmtId="165" fontId="19" fillId="0" borderId="1" xfId="1" applyNumberFormat="1" applyFont="1" applyBorder="1" applyAlignment="1">
      <alignment horizontal="center"/>
    </xf>
    <xf numFmtId="14" fontId="0" fillId="2" borderId="1" xfId="0" applyNumberFormat="1" applyFill="1" applyBorder="1" applyAlignment="1">
      <alignment horizontal="right" vertical="top"/>
    </xf>
    <xf numFmtId="165" fontId="0" fillId="2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0" fontId="5" fillId="2" borderId="1" xfId="0" applyFont="1" applyFill="1" applyBorder="1"/>
    <xf numFmtId="166" fontId="19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/>
    <xf numFmtId="43" fontId="0" fillId="0" borderId="1" xfId="1" applyFont="1" applyBorder="1"/>
    <xf numFmtId="0" fontId="3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3" fontId="10" fillId="2" borderId="1" xfId="0" applyNumberFormat="1" applyFont="1" applyFill="1" applyBorder="1"/>
    <xf numFmtId="165" fontId="11" fillId="2" borderId="1" xfId="0" applyNumberFormat="1" applyFont="1" applyFill="1" applyBorder="1" applyAlignment="1">
      <alignment horizontal="center"/>
    </xf>
    <xf numFmtId="4" fontId="0" fillId="0" borderId="0" xfId="0" applyNumberFormat="1" applyAlignment="1"/>
    <xf numFmtId="43" fontId="7" fillId="2" borderId="1" xfId="1" applyFont="1" applyFill="1" applyBorder="1" applyAlignment="1">
      <alignment horizontal="right"/>
    </xf>
    <xf numFmtId="43" fontId="7" fillId="0" borderId="1" xfId="1" applyFont="1" applyFill="1" applyBorder="1" applyAlignment="1"/>
    <xf numFmtId="14" fontId="4" fillId="2" borderId="1" xfId="0" applyNumberFormat="1" applyFont="1" applyFill="1" applyBorder="1" applyAlignment="1">
      <alignment horizontal="center"/>
    </xf>
    <xf numFmtId="43" fontId="2" fillId="2" borderId="1" xfId="1" applyFont="1" applyFill="1" applyBorder="1"/>
    <xf numFmtId="0" fontId="19" fillId="2" borderId="1" xfId="0" applyFont="1" applyFill="1" applyBorder="1" applyAlignment="1"/>
    <xf numFmtId="43" fontId="19" fillId="2" borderId="1" xfId="1" applyFont="1" applyFill="1" applyBorder="1" applyAlignment="1">
      <alignment horizontal="left"/>
    </xf>
    <xf numFmtId="43" fontId="19" fillId="2" borderId="1" xfId="1" applyFont="1" applyFill="1" applyBorder="1"/>
    <xf numFmtId="172" fontId="4" fillId="0" borderId="0" xfId="0" applyNumberFormat="1" applyFont="1"/>
    <xf numFmtId="165" fontId="22" fillId="0" borderId="1" xfId="1" applyNumberFormat="1" applyFont="1" applyBorder="1" applyAlignment="1">
      <alignment vertical="top" wrapText="1"/>
    </xf>
    <xf numFmtId="3" fontId="19" fillId="2" borderId="1" xfId="0" applyNumberFormat="1" applyFont="1" applyFill="1" applyBorder="1" applyAlignment="1">
      <alignment horizontal="left"/>
    </xf>
    <xf numFmtId="0" fontId="19" fillId="0" borderId="1" xfId="0" applyFont="1" applyBorder="1" applyAlignment="1"/>
    <xf numFmtId="43" fontId="19" fillId="0" borderId="1" xfId="1" applyFont="1" applyBorder="1" applyAlignment="1">
      <alignment horizontal="left"/>
    </xf>
    <xf numFmtId="14" fontId="19" fillId="0" borderId="1" xfId="0" applyNumberFormat="1" applyFont="1" applyBorder="1" applyAlignment="1">
      <alignment horizontal="center"/>
    </xf>
    <xf numFmtId="0" fontId="0" fillId="0" borderId="1" xfId="0" applyFont="1" applyBorder="1" applyAlignment="1"/>
    <xf numFmtId="14" fontId="7" fillId="2" borderId="1" xfId="1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14" fontId="19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/>
    <xf numFmtId="14" fontId="2" fillId="2" borderId="16" xfId="0" applyNumberFormat="1" applyFont="1" applyFill="1" applyBorder="1" applyAlignment="1">
      <alignment horizontal="center"/>
    </xf>
    <xf numFmtId="0" fontId="2" fillId="2" borderId="16" xfId="0" applyFont="1" applyFill="1" applyBorder="1"/>
    <xf numFmtId="43" fontId="2" fillId="2" borderId="16" xfId="1" applyFont="1" applyFill="1" applyBorder="1" applyAlignment="1">
      <alignment horizontal="center"/>
    </xf>
    <xf numFmtId="165" fontId="2" fillId="2" borderId="1" xfId="1" applyNumberFormat="1" applyFont="1" applyFill="1" applyBorder="1"/>
    <xf numFmtId="14" fontId="20" fillId="0" borderId="1" xfId="0" applyNumberFormat="1" applyFont="1" applyBorder="1"/>
    <xf numFmtId="0" fontId="2" fillId="2" borderId="1" xfId="0" applyFont="1" applyFill="1" applyBorder="1" applyAlignment="1">
      <alignment horizontal="center" readingOrder="1"/>
    </xf>
    <xf numFmtId="0" fontId="4" fillId="2" borderId="1" xfId="1" applyNumberFormat="1" applyFont="1" applyFill="1" applyBorder="1" applyAlignment="1">
      <alignment horizontal="center"/>
    </xf>
    <xf numFmtId="165" fontId="0" fillId="0" borderId="1" xfId="1" applyNumberFormat="1" applyFont="1" applyBorder="1"/>
    <xf numFmtId="0" fontId="19" fillId="0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right"/>
    </xf>
    <xf numFmtId="172" fontId="0" fillId="0" borderId="0" xfId="0" applyNumberFormat="1"/>
    <xf numFmtId="0" fontId="0" fillId="0" borderId="1" xfId="0" applyBorder="1" applyAlignment="1">
      <alignment horizontal="center"/>
    </xf>
    <xf numFmtId="3" fontId="19" fillId="2" borderId="16" xfId="0" applyNumberFormat="1" applyFont="1" applyFill="1" applyBorder="1" applyAlignment="1"/>
    <xf numFmtId="0" fontId="19" fillId="2" borderId="16" xfId="0" applyFont="1" applyFill="1" applyBorder="1" applyAlignment="1"/>
    <xf numFmtId="0" fontId="0" fillId="0" borderId="16" xfId="0" applyFont="1" applyFill="1" applyBorder="1" applyAlignment="1"/>
    <xf numFmtId="0" fontId="4" fillId="2" borderId="16" xfId="0" applyFont="1" applyFill="1" applyBorder="1" applyAlignment="1"/>
    <xf numFmtId="3" fontId="19" fillId="2" borderId="1" xfId="0" applyNumberFormat="1" applyFont="1" applyFill="1" applyBorder="1" applyAlignment="1"/>
    <xf numFmtId="14" fontId="2" fillId="2" borderId="16" xfId="0" applyNumberFormat="1" applyFont="1" applyFill="1" applyBorder="1" applyAlignment="1"/>
    <xf numFmtId="14" fontId="2" fillId="2" borderId="1" xfId="0" applyNumberFormat="1" applyFont="1" applyFill="1" applyBorder="1" applyAlignment="1"/>
    <xf numFmtId="14" fontId="7" fillId="2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48" fillId="2" borderId="1" xfId="1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14" fontId="19" fillId="0" borderId="1" xfId="0" applyNumberFormat="1" applyFont="1" applyBorder="1"/>
    <xf numFmtId="0" fontId="0" fillId="0" borderId="1" xfId="0" applyFont="1" applyBorder="1" applyAlignment="1">
      <alignment horizontal="center"/>
    </xf>
    <xf numFmtId="14" fontId="19" fillId="2" borderId="1" xfId="0" applyNumberFormat="1" applyFont="1" applyFill="1" applyBorder="1"/>
    <xf numFmtId="14" fontId="19" fillId="2" borderId="1" xfId="0" applyNumberFormat="1" applyFont="1" applyFill="1" applyBorder="1" applyAlignment="1">
      <alignment horizontal="right"/>
    </xf>
    <xf numFmtId="14" fontId="4" fillId="0" borderId="1" xfId="0" applyNumberFormat="1" applyFont="1" applyBorder="1"/>
    <xf numFmtId="14" fontId="0" fillId="2" borderId="1" xfId="0" applyNumberFormat="1" applyFont="1" applyFill="1" applyBorder="1" applyAlignment="1">
      <alignment horizontal="left"/>
    </xf>
    <xf numFmtId="3" fontId="19" fillId="2" borderId="17" xfId="0" applyNumberFormat="1" applyFont="1" applyFill="1" applyBorder="1" applyAlignment="1">
      <alignment horizontal="left"/>
    </xf>
    <xf numFmtId="165" fontId="0" fillId="0" borderId="0" xfId="0" applyNumberFormat="1"/>
    <xf numFmtId="165" fontId="0" fillId="0" borderId="0" xfId="0" applyNumberFormat="1" applyFont="1" applyFill="1" applyBorder="1"/>
    <xf numFmtId="0" fontId="0" fillId="2" borderId="15" xfId="0" applyFont="1" applyFill="1" applyBorder="1" applyAlignment="1">
      <alignment horizontal="center"/>
    </xf>
    <xf numFmtId="43" fontId="10" fillId="2" borderId="1" xfId="1" applyFont="1" applyFill="1" applyBorder="1"/>
    <xf numFmtId="43" fontId="10" fillId="2" borderId="1" xfId="1" applyFont="1" applyFill="1" applyBorder="1" applyAlignment="1">
      <alignment horizontal="center"/>
    </xf>
    <xf numFmtId="43" fontId="11" fillId="2" borderId="1" xfId="1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3" fontId="33" fillId="0" borderId="0" xfId="0" applyNumberFormat="1" applyFont="1" applyAlignment="1"/>
    <xf numFmtId="0" fontId="24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3" fontId="3" fillId="0" borderId="52" xfId="0" applyNumberFormat="1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36" fillId="0" borderId="12" xfId="0" applyFont="1" applyBorder="1" applyAlignment="1">
      <alignment horizontal="left" vertical="center"/>
    </xf>
    <xf numFmtId="0" fontId="36" fillId="0" borderId="5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36" fillId="0" borderId="13" xfId="0" applyFont="1" applyBorder="1" applyAlignment="1">
      <alignment horizontal="left" vertical="center"/>
    </xf>
    <xf numFmtId="0" fontId="36" fillId="0" borderId="9" xfId="0" applyFont="1" applyBorder="1" applyAlignment="1">
      <alignment horizontal="left" vertical="center"/>
    </xf>
    <xf numFmtId="0" fontId="0" fillId="0" borderId="16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3" fontId="19" fillId="2" borderId="16" xfId="0" applyNumberFormat="1" applyFont="1" applyFill="1" applyBorder="1" applyAlignment="1">
      <alignment horizontal="center"/>
    </xf>
    <xf numFmtId="3" fontId="19" fillId="2" borderId="10" xfId="0" applyNumberFormat="1" applyFont="1" applyFill="1" applyBorder="1" applyAlignment="1">
      <alignment horizontal="center"/>
    </xf>
    <xf numFmtId="3" fontId="19" fillId="2" borderId="17" xfId="0" applyNumberFormat="1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19" fillId="2" borderId="16" xfId="0" applyFont="1" applyFill="1" applyBorder="1" applyAlignment="1">
      <alignment horizontal="left"/>
    </xf>
    <xf numFmtId="0" fontId="19" fillId="2" borderId="17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3" fontId="19" fillId="2" borderId="4" xfId="0" applyNumberFormat="1" applyFont="1" applyFill="1" applyBorder="1" applyAlignment="1">
      <alignment horizontal="center"/>
    </xf>
    <xf numFmtId="3" fontId="19" fillId="2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left"/>
    </xf>
    <xf numFmtId="0" fontId="18" fillId="2" borderId="17" xfId="0" applyFont="1" applyFill="1" applyBorder="1" applyAlignment="1">
      <alignment horizontal="left"/>
    </xf>
    <xf numFmtId="0" fontId="19" fillId="2" borderId="10" xfId="0" applyFont="1" applyFill="1" applyBorder="1" applyAlignment="1">
      <alignment horizontal="left"/>
    </xf>
    <xf numFmtId="0" fontId="0" fillId="0" borderId="16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0" fontId="12" fillId="10" borderId="0" xfId="0" applyFont="1" applyFill="1" applyAlignment="1">
      <alignment horizontal="center"/>
    </xf>
    <xf numFmtId="0" fontId="11" fillId="11" borderId="12" xfId="0" applyFont="1" applyFill="1" applyBorder="1" applyAlignment="1">
      <alignment horizontal="center"/>
    </xf>
    <xf numFmtId="0" fontId="11" fillId="11" borderId="5" xfId="0" applyFont="1" applyFill="1" applyBorder="1" applyAlignment="1">
      <alignment horizontal="center"/>
    </xf>
  </cellXfs>
  <cellStyles count="9">
    <cellStyle name="Comma 3" xfId="3"/>
    <cellStyle name="Milliers" xfId="1" builtinId="3"/>
    <cellStyle name="Milliers 2" xfId="6"/>
    <cellStyle name="Milliers 2 2" xfId="8"/>
    <cellStyle name="Milliers 3" xfId="7"/>
    <cellStyle name="Milliers 4" xfId="5"/>
    <cellStyle name="Normal" xfId="0" builtinId="0"/>
    <cellStyle name="Normal 2" xfId="4"/>
    <cellStyle name="Normal_Total expenses by date" xfId="2"/>
  </cellStyles>
  <dxfs count="0"/>
  <tableStyles count="0" defaultTableStyle="TableStyleMedium2" defaultPivotStyle="PivotStyleLight16"/>
  <colors>
    <mruColors>
      <color rgb="FFF8FE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19</xdr:row>
      <xdr:rowOff>19050</xdr:rowOff>
    </xdr:from>
    <xdr:to>
      <xdr:col>7</xdr:col>
      <xdr:colOff>533400</xdr:colOff>
      <xdr:row>20</xdr:row>
      <xdr:rowOff>28575</xdr:rowOff>
    </xdr:to>
    <xdr:sp macro="" textlink="">
      <xdr:nvSpPr>
        <xdr:cNvPr id="2" name="Text Box 50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5772150" y="3800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3" name="Text Box 188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781175" y="28384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4" name="Text Box 188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1781175" y="4381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41</xdr:row>
      <xdr:rowOff>0</xdr:rowOff>
    </xdr:from>
    <xdr:to>
      <xdr:col>7</xdr:col>
      <xdr:colOff>838200</xdr:colOff>
      <xdr:row>42</xdr:row>
      <xdr:rowOff>38100</xdr:rowOff>
    </xdr:to>
    <xdr:sp macro="" textlink="">
      <xdr:nvSpPr>
        <xdr:cNvPr id="5" name="Text Box 32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962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6</xdr:col>
      <xdr:colOff>781050</xdr:colOff>
      <xdr:row>42</xdr:row>
      <xdr:rowOff>19050</xdr:rowOff>
    </xdr:to>
    <xdr:sp macro="" textlink="">
      <xdr:nvSpPr>
        <xdr:cNvPr id="6" name="Text Box 34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400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41</xdr:row>
      <xdr:rowOff>0</xdr:rowOff>
    </xdr:from>
    <xdr:to>
      <xdr:col>7</xdr:col>
      <xdr:colOff>838200</xdr:colOff>
      <xdr:row>42</xdr:row>
      <xdr:rowOff>47625</xdr:rowOff>
    </xdr:to>
    <xdr:sp macro="" textlink="">
      <xdr:nvSpPr>
        <xdr:cNvPr id="7" name="Text Box 32">
          <a:extLst>
            <a:ext uri="{FF2B5EF4-FFF2-40B4-BE49-F238E27FC236}">
              <a16:creationId xmlns=""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962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6</xdr:col>
      <xdr:colOff>781050</xdr:colOff>
      <xdr:row>42</xdr:row>
      <xdr:rowOff>28575</xdr:rowOff>
    </xdr:to>
    <xdr:sp macro="" textlink="">
      <xdr:nvSpPr>
        <xdr:cNvPr id="8" name="Text Box 34">
          <a:extLst>
            <a:ext uri="{FF2B5EF4-FFF2-40B4-BE49-F238E27FC236}">
              <a16:creationId xmlns=""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400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457200</xdr:colOff>
      <xdr:row>19</xdr:row>
      <xdr:rowOff>19050</xdr:rowOff>
    </xdr:from>
    <xdr:to>
      <xdr:col>7</xdr:col>
      <xdr:colOff>566928</xdr:colOff>
      <xdr:row>19</xdr:row>
      <xdr:rowOff>59817</xdr:rowOff>
    </xdr:to>
    <xdr:sp macro="" textlink="">
      <xdr:nvSpPr>
        <xdr:cNvPr id="9" name="Text Box 50">
          <a:extLst>
            <a:ext uri="{FF2B5EF4-FFF2-40B4-BE49-F238E27FC236}">
              <a16:creationId xmlns=""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 bwMode="auto">
        <a:xfrm>
          <a:off x="5772150" y="3800475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0" name="Text Box 188">
          <a:extLst>
            <a:ext uri="{FF2B5EF4-FFF2-40B4-BE49-F238E27FC236}">
              <a16:creationId xmlns=""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 bwMode="auto">
        <a:xfrm>
          <a:off x="1781175" y="28384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1" name="Text Box 188">
          <a:extLst>
            <a:ext uri="{FF2B5EF4-FFF2-40B4-BE49-F238E27FC236}">
              <a16:creationId xmlns=""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 bwMode="auto">
        <a:xfrm>
          <a:off x="1781175" y="4381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41</xdr:row>
      <xdr:rowOff>0</xdr:rowOff>
    </xdr:from>
    <xdr:to>
      <xdr:col>8</xdr:col>
      <xdr:colOff>294894</xdr:colOff>
      <xdr:row>41</xdr:row>
      <xdr:rowOff>62484</xdr:rowOff>
    </xdr:to>
    <xdr:sp macro="" textlink="">
      <xdr:nvSpPr>
        <xdr:cNvPr id="12" name="Text Box 32">
          <a:extLst>
            <a:ext uri="{FF2B5EF4-FFF2-40B4-BE49-F238E27FC236}">
              <a16:creationId xmlns="" xmlns:a16="http://schemas.microsoft.com/office/drawing/2014/main" id="{00000000-0008-0000-0800-00000C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2028444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7</xdr:col>
      <xdr:colOff>333375</xdr:colOff>
      <xdr:row>41</xdr:row>
      <xdr:rowOff>49530</xdr:rowOff>
    </xdr:to>
    <xdr:sp macro="" textlink="">
      <xdr:nvSpPr>
        <xdr:cNvPr id="13" name="Text Box 34">
          <a:extLst>
            <a:ext uri="{FF2B5EF4-FFF2-40B4-BE49-F238E27FC236}">
              <a16:creationId xmlns="" xmlns:a16="http://schemas.microsoft.com/office/drawing/2014/main" id="{00000000-0008-0000-0800-00000D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781050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41</xdr:row>
      <xdr:rowOff>0</xdr:rowOff>
    </xdr:from>
    <xdr:to>
      <xdr:col>8</xdr:col>
      <xdr:colOff>294894</xdr:colOff>
      <xdr:row>41</xdr:row>
      <xdr:rowOff>62865</xdr:rowOff>
    </xdr:to>
    <xdr:sp macro="" textlink="">
      <xdr:nvSpPr>
        <xdr:cNvPr id="14" name="Text Box 32">
          <a:extLst>
            <a:ext uri="{FF2B5EF4-FFF2-40B4-BE49-F238E27FC236}">
              <a16:creationId xmlns="" xmlns:a16="http://schemas.microsoft.com/office/drawing/2014/main" id="{00000000-0008-0000-0800-00000E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2028444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7</xdr:col>
      <xdr:colOff>333375</xdr:colOff>
      <xdr:row>41</xdr:row>
      <xdr:rowOff>59055</xdr:rowOff>
    </xdr:to>
    <xdr:sp macro="" textlink="">
      <xdr:nvSpPr>
        <xdr:cNvPr id="15" name="Text Box 34">
          <a:extLst>
            <a:ext uri="{FF2B5EF4-FFF2-40B4-BE49-F238E27FC236}">
              <a16:creationId xmlns="" xmlns:a16="http://schemas.microsoft.com/office/drawing/2014/main" id="{00000000-0008-0000-0800-00000F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781050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457200</xdr:colOff>
      <xdr:row>19</xdr:row>
      <xdr:rowOff>19050</xdr:rowOff>
    </xdr:from>
    <xdr:to>
      <xdr:col>7</xdr:col>
      <xdr:colOff>566928</xdr:colOff>
      <xdr:row>19</xdr:row>
      <xdr:rowOff>59817</xdr:rowOff>
    </xdr:to>
    <xdr:sp macro="" textlink="">
      <xdr:nvSpPr>
        <xdr:cNvPr id="16" name="Text Box 50">
          <a:extLst>
            <a:ext uri="{FF2B5EF4-FFF2-40B4-BE49-F238E27FC236}">
              <a16:creationId xmlns="" xmlns:a16="http://schemas.microsoft.com/office/drawing/2014/main" id="{00000000-0008-0000-0800-000017000000}"/>
            </a:ext>
          </a:extLst>
        </xdr:cNvPr>
        <xdr:cNvSpPr txBox="1">
          <a:spLocks noChangeArrowheads="1"/>
        </xdr:cNvSpPr>
      </xdr:nvSpPr>
      <xdr:spPr bwMode="auto">
        <a:xfrm>
          <a:off x="5772150" y="3800475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7" name="Text Box 188">
          <a:extLst>
            <a:ext uri="{FF2B5EF4-FFF2-40B4-BE49-F238E27FC236}">
              <a16:creationId xmlns="" xmlns:a16="http://schemas.microsoft.com/office/drawing/2014/main" id="{00000000-0008-0000-0800-000018000000}"/>
            </a:ext>
          </a:extLst>
        </xdr:cNvPr>
        <xdr:cNvSpPr txBox="1">
          <a:spLocks noChangeArrowheads="1"/>
        </xdr:cNvSpPr>
      </xdr:nvSpPr>
      <xdr:spPr bwMode="auto">
        <a:xfrm>
          <a:off x="1781175" y="28384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8" name="Text Box 188">
          <a:extLst>
            <a:ext uri="{FF2B5EF4-FFF2-40B4-BE49-F238E27FC236}">
              <a16:creationId xmlns="" xmlns:a16="http://schemas.microsoft.com/office/drawing/2014/main" id="{00000000-0008-0000-0800-000019000000}"/>
            </a:ext>
          </a:extLst>
        </xdr:cNvPr>
        <xdr:cNvSpPr txBox="1">
          <a:spLocks noChangeArrowheads="1"/>
        </xdr:cNvSpPr>
      </xdr:nvSpPr>
      <xdr:spPr bwMode="auto">
        <a:xfrm>
          <a:off x="1781175" y="4381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41</xdr:row>
      <xdr:rowOff>0</xdr:rowOff>
    </xdr:from>
    <xdr:to>
      <xdr:col>8</xdr:col>
      <xdr:colOff>294894</xdr:colOff>
      <xdr:row>41</xdr:row>
      <xdr:rowOff>62484</xdr:rowOff>
    </xdr:to>
    <xdr:sp macro="" textlink="">
      <xdr:nvSpPr>
        <xdr:cNvPr id="19" name="Text Box 32">
          <a:extLst>
            <a:ext uri="{FF2B5EF4-FFF2-40B4-BE49-F238E27FC236}">
              <a16:creationId xmlns="" xmlns:a16="http://schemas.microsoft.com/office/drawing/2014/main" id="{00000000-0008-0000-0800-00001A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2028444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7</xdr:col>
      <xdr:colOff>333375</xdr:colOff>
      <xdr:row>41</xdr:row>
      <xdr:rowOff>49530</xdr:rowOff>
    </xdr:to>
    <xdr:sp macro="" textlink="">
      <xdr:nvSpPr>
        <xdr:cNvPr id="20" name="Text Box 34">
          <a:extLst>
            <a:ext uri="{FF2B5EF4-FFF2-40B4-BE49-F238E27FC236}">
              <a16:creationId xmlns="" xmlns:a16="http://schemas.microsoft.com/office/drawing/2014/main" id="{00000000-0008-0000-0800-00001B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781050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41</xdr:row>
      <xdr:rowOff>0</xdr:rowOff>
    </xdr:from>
    <xdr:to>
      <xdr:col>8</xdr:col>
      <xdr:colOff>294894</xdr:colOff>
      <xdr:row>41</xdr:row>
      <xdr:rowOff>62865</xdr:rowOff>
    </xdr:to>
    <xdr:sp macro="" textlink="">
      <xdr:nvSpPr>
        <xdr:cNvPr id="21" name="Text Box 32">
          <a:extLst>
            <a:ext uri="{FF2B5EF4-FFF2-40B4-BE49-F238E27FC236}">
              <a16:creationId xmlns="" xmlns:a16="http://schemas.microsoft.com/office/drawing/2014/main" id="{00000000-0008-0000-0800-00001C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2028444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7</xdr:col>
      <xdr:colOff>333375</xdr:colOff>
      <xdr:row>41</xdr:row>
      <xdr:rowOff>59055</xdr:rowOff>
    </xdr:to>
    <xdr:sp macro="" textlink="">
      <xdr:nvSpPr>
        <xdr:cNvPr id="22" name="Text Box 34">
          <a:extLst>
            <a:ext uri="{FF2B5EF4-FFF2-40B4-BE49-F238E27FC236}">
              <a16:creationId xmlns="" xmlns:a16="http://schemas.microsoft.com/office/drawing/2014/main" id="{00000000-0008-0000-0800-00001D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781050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18</xdr:row>
      <xdr:rowOff>0</xdr:rowOff>
    </xdr:from>
    <xdr:to>
      <xdr:col>7</xdr:col>
      <xdr:colOff>190500</xdr:colOff>
      <xdr:row>19</xdr:row>
      <xdr:rowOff>38100</xdr:rowOff>
    </xdr:to>
    <xdr:sp macro="" textlink="">
      <xdr:nvSpPr>
        <xdr:cNvPr id="2" name="Text Box 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7277100" y="50387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704850</xdr:colOff>
      <xdr:row>19</xdr:row>
      <xdr:rowOff>19050</xdr:rowOff>
    </xdr:to>
    <xdr:sp macro="" textlink="">
      <xdr:nvSpPr>
        <xdr:cNvPr id="3" name="Text Box 3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7848600" y="50387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24</xdr:row>
      <xdr:rowOff>0</xdr:rowOff>
    </xdr:from>
    <xdr:to>
      <xdr:col>7</xdr:col>
      <xdr:colOff>190500</xdr:colOff>
      <xdr:row>24</xdr:row>
      <xdr:rowOff>228600</xdr:rowOff>
    </xdr:to>
    <xdr:sp macro="" textlink="">
      <xdr:nvSpPr>
        <xdr:cNvPr id="4" name="Text Box 32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7277100" y="126206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24</xdr:row>
      <xdr:rowOff>0</xdr:rowOff>
    </xdr:from>
    <xdr:to>
      <xdr:col>7</xdr:col>
      <xdr:colOff>704850</xdr:colOff>
      <xdr:row>24</xdr:row>
      <xdr:rowOff>209550</xdr:rowOff>
    </xdr:to>
    <xdr:sp macro="" textlink="">
      <xdr:nvSpPr>
        <xdr:cNvPr id="5" name="Text Box 3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7848600" y="126206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24</xdr:row>
      <xdr:rowOff>0</xdr:rowOff>
    </xdr:from>
    <xdr:to>
      <xdr:col>7</xdr:col>
      <xdr:colOff>190500</xdr:colOff>
      <xdr:row>24</xdr:row>
      <xdr:rowOff>228600</xdr:rowOff>
    </xdr:to>
    <xdr:sp macro="" textlink="">
      <xdr:nvSpPr>
        <xdr:cNvPr id="6" name="Text Box 32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7277100" y="214598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24</xdr:row>
      <xdr:rowOff>0</xdr:rowOff>
    </xdr:from>
    <xdr:to>
      <xdr:col>7</xdr:col>
      <xdr:colOff>704850</xdr:colOff>
      <xdr:row>24</xdr:row>
      <xdr:rowOff>209550</xdr:rowOff>
    </xdr:to>
    <xdr:sp macro="" textlink="">
      <xdr:nvSpPr>
        <xdr:cNvPr id="7" name="Text Box 34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7848600" y="214598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26</xdr:row>
      <xdr:rowOff>0</xdr:rowOff>
    </xdr:from>
    <xdr:to>
      <xdr:col>7</xdr:col>
      <xdr:colOff>190500</xdr:colOff>
      <xdr:row>27</xdr:row>
      <xdr:rowOff>38100</xdr:rowOff>
    </xdr:to>
    <xdr:sp macro="" textlink="">
      <xdr:nvSpPr>
        <xdr:cNvPr id="2" name="Text Box 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7277100" y="50387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26</xdr:row>
      <xdr:rowOff>0</xdr:rowOff>
    </xdr:from>
    <xdr:to>
      <xdr:col>7</xdr:col>
      <xdr:colOff>704850</xdr:colOff>
      <xdr:row>27</xdr:row>
      <xdr:rowOff>19050</xdr:rowOff>
    </xdr:to>
    <xdr:sp macro="" textlink="">
      <xdr:nvSpPr>
        <xdr:cNvPr id="3" name="Text Box 3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7848600" y="50387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33</xdr:row>
      <xdr:rowOff>0</xdr:rowOff>
    </xdr:from>
    <xdr:to>
      <xdr:col>7</xdr:col>
      <xdr:colOff>190500</xdr:colOff>
      <xdr:row>34</xdr:row>
      <xdr:rowOff>38100</xdr:rowOff>
    </xdr:to>
    <xdr:sp macro="" textlink="">
      <xdr:nvSpPr>
        <xdr:cNvPr id="4" name="Text Box 32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7277100" y="62769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33</xdr:row>
      <xdr:rowOff>0</xdr:rowOff>
    </xdr:from>
    <xdr:to>
      <xdr:col>7</xdr:col>
      <xdr:colOff>704850</xdr:colOff>
      <xdr:row>34</xdr:row>
      <xdr:rowOff>19050</xdr:rowOff>
    </xdr:to>
    <xdr:sp macro="" textlink="">
      <xdr:nvSpPr>
        <xdr:cNvPr id="5" name="Text Box 3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7848600" y="627697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33</xdr:row>
      <xdr:rowOff>0</xdr:rowOff>
    </xdr:from>
    <xdr:to>
      <xdr:col>7</xdr:col>
      <xdr:colOff>190500</xdr:colOff>
      <xdr:row>34</xdr:row>
      <xdr:rowOff>38100</xdr:rowOff>
    </xdr:to>
    <xdr:sp macro="" textlink="">
      <xdr:nvSpPr>
        <xdr:cNvPr id="6" name="Text Box 32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7277100" y="62769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33</xdr:row>
      <xdr:rowOff>0</xdr:rowOff>
    </xdr:from>
    <xdr:to>
      <xdr:col>7</xdr:col>
      <xdr:colOff>704850</xdr:colOff>
      <xdr:row>34</xdr:row>
      <xdr:rowOff>19050</xdr:rowOff>
    </xdr:to>
    <xdr:sp macro="" textlink="">
      <xdr:nvSpPr>
        <xdr:cNvPr id="7" name="Text Box 34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7848600" y="627697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eur.DESKTOP-SSSBQCI\Desktop\SALF%20Finance%204%20Avril%2018%201.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eur" refreshedDate="43321.698491435185" createdVersion="5" refreshedVersion="5" minRefreshableVersion="3" recordCount="187">
  <cacheSource type="worksheet">
    <worksheetSource ref="A4:I191" sheet="DATA AVRIL 18" r:id="rId2"/>
  </cacheSource>
  <cacheFields count="9">
    <cacheField name="Date" numFmtId="14">
      <sharedItems containsNonDate="0" containsDate="1" containsString="0" containsBlank="1" minDate="2018-07-02T00:00:00" maxDate="2018-08-01T00:00:00"/>
    </cacheField>
    <cacheField name="Détails" numFmtId="0">
      <sharedItems containsBlank="1"/>
    </cacheField>
    <cacheField name="Type de dépenses" numFmtId="0">
      <sharedItems containsBlank="1" count="39">
        <s v="Telephone"/>
        <s v="Transport"/>
        <s v="Rent &amp;Utilities"/>
        <s v="Services"/>
        <s v="Personnel"/>
        <s v="Office Materials"/>
        <s v="Travel Subsistence "/>
        <s v="Bank Fees"/>
        <s v="Internet"/>
        <s v="Trust Building "/>
        <m/>
        <s v="Transfert fees" u="1"/>
        <s v="Téléphone" u="1"/>
        <s v="Bonus" u="1"/>
        <s v="ticket péage" u="1"/>
        <s v="travel busistance" u="1"/>
        <s v="Office materiels" u="1"/>
        <s v="ticket parking" u="1"/>
        <s v="Court Fees" u="1"/>
        <s v="Travel subsitence " u="1"/>
        <s v="transport inter ville " u="1"/>
        <s v="Trust building" u="1"/>
        <s v="Rent &amp; Utilities" u="1"/>
        <s v="Transports" u="1"/>
        <s v="Service" u="1"/>
        <s v="Publications" u="1"/>
        <s v=" transport" u="1"/>
        <s v="Rent &amp; utilities " u="1"/>
        <s v="lawyer fees" u="1"/>
        <s v="Transfer fees" u="1"/>
        <s v="Lawyer Fess" u="1"/>
        <s v="trust bulding" u="1"/>
        <s v="bank" u="1"/>
        <s v="Travel Subsistence" u="1"/>
        <s v="Flight" u="1"/>
        <s v="Equipement" u="1"/>
        <s v="Office materiel" u="1"/>
        <s v="Travel Expenses" u="1"/>
        <s v="transport " u="1"/>
      </sharedItems>
    </cacheField>
    <cacheField name="Department " numFmtId="0">
      <sharedItems containsBlank="1" count="12">
        <s v="Office"/>
        <s v="Management"/>
        <s v="Investigation"/>
        <s v="Legal"/>
        <s v="CCU"/>
        <s v="Team Building"/>
        <m/>
        <s v="Team bulding" u="1"/>
        <s v="Media" u="1"/>
        <s v="Investigation " u="1"/>
        <s v="central coord unit" u="1"/>
        <s v="Opération" u="1"/>
      </sharedItems>
    </cacheField>
    <cacheField name="depenses en CFA " numFmtId="0">
      <sharedItems containsString="0" containsBlank="1" containsNumber="1" containsInteger="1" minValue="500" maxValue="900000"/>
    </cacheField>
    <cacheField name="depenses en $" numFmtId="43">
      <sharedItems containsString="0" containsBlank="1" containsNumber="1" minValue="0.89351132078843432" maxValue="1608.3203774191818"/>
    </cacheField>
    <cacheField name="Taux de change $ " numFmtId="43">
      <sharedItems containsString="0" containsBlank="1" containsNumber="1" minValue="559.59" maxValue="559.59"/>
    </cacheField>
    <cacheField name="nom" numFmtId="0">
      <sharedItems containsBlank="1" count="33">
        <s v="Khady "/>
        <s v="Cecile"/>
        <s v="SGBS1"/>
        <s v="Maktar"/>
        <s v="E10"/>
        <s v="E11"/>
        <s v="E4"/>
        <s v="Sekou"/>
        <s v="Bassirou"/>
        <s v="E9"/>
        <s v="E7"/>
        <s v="SGBS2"/>
        <s v="Nicolas "/>
        <m/>
        <s v="sékou" u="1"/>
        <s v="charlotte" u="1"/>
        <s v="Seydou" u="1"/>
        <s v="Macktar" u="1"/>
        <s v="SALF 2017" u="1"/>
        <s v="Maktar " u="1"/>
        <s v="Khady" u="1"/>
        <s v="Séckou" u="1"/>
        <s v="Charlotte " u="1"/>
        <s v="Cécile " u="1"/>
        <s v="SGBS" u="1"/>
        <s v="Chartotte" u="1"/>
        <s v="Mathieu " u="1"/>
        <s v="Danielle" u="1"/>
        <s v="Seckou" u="1"/>
        <s v="Cécile" u="1"/>
        <s v="michel" u="1"/>
        <s v="SGBS-2" u="1"/>
        <s v="Bassirou " u="1"/>
      </sharedItems>
    </cacheField>
    <cacheField name="donor" numFmtId="0">
      <sharedItems containsBlank="1" count="4">
        <s v="Wildcat"/>
        <m/>
        <s v="USFWS" u="1"/>
        <s v="AVAAZ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7">
  <r>
    <d v="2018-07-02T00:00:00"/>
    <s v="Reglement deuxieme quinzaine seddo du mois de juin "/>
    <x v="0"/>
    <x v="0"/>
    <n v="138000"/>
    <n v="246.60912453760787"/>
    <n v="559.59"/>
    <x v="0"/>
    <x v="0"/>
  </r>
  <r>
    <d v="2018-07-02T00:00:00"/>
    <s v="Transport bureau ambassade France  aller retour "/>
    <x v="1"/>
    <x v="1"/>
    <n v="7000"/>
    <n v="12.509158491038081"/>
    <n v="559.59"/>
    <x v="1"/>
    <x v="0"/>
  </r>
  <r>
    <d v="2018-07-02T00:00:00"/>
    <s v="Reglement location bureau  juillet"/>
    <x v="2"/>
    <x v="0"/>
    <n v="350000"/>
    <n v="625.45792455190406"/>
    <n v="559.59"/>
    <x v="2"/>
    <x v="0"/>
  </r>
  <r>
    <d v="2018-07-02T00:00:00"/>
    <s v="Reglement entretient et gardienage bureau juillet"/>
    <x v="3"/>
    <x v="0"/>
    <n v="100000"/>
    <n v="178.70226415768687"/>
    <n v="559.59"/>
    <x v="2"/>
    <x v="0"/>
  </r>
  <r>
    <d v="2018-07-02T00:00:00"/>
    <s v="Reglement  caisse de securité social des salariées 2 eme trimestre /2018( accident de travail +allocation familial)"/>
    <x v="4"/>
    <x v="0"/>
    <n v="88200"/>
    <n v="157.61539698707981"/>
    <n v="559.59"/>
    <x v="2"/>
    <x v="0"/>
  </r>
  <r>
    <d v="2018-07-02T00:00:00"/>
    <s v="Reglement impots sur les salaires(VRS) du mois de juin des salariés "/>
    <x v="4"/>
    <x v="0"/>
    <n v="657456"/>
    <n v="1174.8887578405618"/>
    <n v="559.59"/>
    <x v="2"/>
    <x v="0"/>
  </r>
  <r>
    <d v="2018-07-02T00:00:00"/>
    <s v="Reglement impots sur les prestataires(BRS) du mois de juin des prestataire  "/>
    <x v="4"/>
    <x v="0"/>
    <n v="51017"/>
    <n v="91.168534105327112"/>
    <n v="559.59"/>
    <x v="2"/>
    <x v="0"/>
  </r>
  <r>
    <d v="2018-07-02T00:00:00"/>
    <s v="Reglement IPRES   cotisation a la retraite  des salariées 2 eme trimestre/2018"/>
    <x v="4"/>
    <x v="0"/>
    <n v="763318"/>
    <n v="1364.0665487231722"/>
    <n v="559.59"/>
    <x v="2"/>
    <x v="0"/>
  </r>
  <r>
    <d v="2018-07-03T00:00:00"/>
    <s v="Reglement femme de menage du mois de juin"/>
    <x v="3"/>
    <x v="0"/>
    <n v="53200"/>
    <n v="95.069604531889411"/>
    <n v="559.59"/>
    <x v="2"/>
    <x v="0"/>
  </r>
  <r>
    <d v="2018-07-03T00:00:00"/>
    <s v="Achat cordon secteur pour l ordinateur  portable du juriste maktar "/>
    <x v="5"/>
    <x v="0"/>
    <n v="3540"/>
    <n v="6.3260601511821148"/>
    <n v="559.59"/>
    <x v="3"/>
    <x v="0"/>
  </r>
  <r>
    <d v="2018-07-03T00:00:00"/>
    <s v="Repas 2 jours mission d investigation a mboro "/>
    <x v="6"/>
    <x v="2"/>
    <n v="10000"/>
    <n v="17.870226415768688"/>
    <n v="559.59"/>
    <x v="4"/>
    <x v="0"/>
  </r>
  <r>
    <d v="2018-07-03T00:00:00"/>
    <s v="Hebergement 1 nuité mission d investigation a mboro "/>
    <x v="6"/>
    <x v="2"/>
    <n v="12000"/>
    <n v="21.444271698922424"/>
    <n v="559.59"/>
    <x v="4"/>
    <x v="0"/>
  </r>
  <r>
    <d v="2018-07-03T00:00:00"/>
    <s v="Transport journée du 03/07 (thiaroye -guediaway)"/>
    <x v="1"/>
    <x v="2"/>
    <n v="5000"/>
    <n v="8.9351132078843438"/>
    <n v="559.59"/>
    <x v="5"/>
    <x v="0"/>
  </r>
  <r>
    <d v="2018-07-03T00:00:00"/>
    <s v="Transport journée du 04 et 05/07 (rufisque -keur mbaye fall-gare routiere-ngekokh-somone)"/>
    <x v="1"/>
    <x v="2"/>
    <n v="15000"/>
    <n v="26.80533962365303"/>
    <n v="559.59"/>
    <x v="5"/>
    <x v="0"/>
  </r>
  <r>
    <d v="2018-07-03T00:00:00"/>
    <s v="Transport( complement transport juin enqueteur )"/>
    <x v="1"/>
    <x v="2"/>
    <n v="10000"/>
    <n v="17.870226415768688"/>
    <n v="559.59"/>
    <x v="5"/>
    <x v="0"/>
  </r>
  <r>
    <d v="2018-07-03T00:00:00"/>
    <s v="Transport (avance transport juillet enqueteur )"/>
    <x v="1"/>
    <x v="2"/>
    <n v="20000"/>
    <n v="35.740452831537375"/>
    <n v="559.59"/>
    <x v="5"/>
    <x v="0"/>
  </r>
  <r>
    <d v="2018-07-03T00:00:00"/>
    <s v="Transport journée du 03 (guediaway -marché sam-marché mame diarra  -grand yoff-scat urbam)"/>
    <x v="1"/>
    <x v="2"/>
    <n v="10000"/>
    <n v="17.870226415768688"/>
    <n v="559.59"/>
    <x v="6"/>
    <x v="0"/>
  </r>
  <r>
    <d v="2018-07-03T00:00:00"/>
    <s v="Transport journée du 04 ( thiaroye -gare-yeumbeul-boune-keur massar)"/>
    <x v="1"/>
    <x v="2"/>
    <n v="8500"/>
    <n v="15.189692453403383"/>
    <n v="559.59"/>
    <x v="6"/>
    <x v="0"/>
  </r>
  <r>
    <d v="2018-07-03T00:00:00"/>
    <s v="Transport journée du 05( yeumbeul -keur massar-petit mbao-diamaguene castor)"/>
    <x v="1"/>
    <x v="2"/>
    <n v="9000"/>
    <n v="16.083203774191819"/>
    <n v="559.59"/>
    <x v="6"/>
    <x v="0"/>
  </r>
  <r>
    <d v="2018-07-03T00:00:00"/>
    <s v="Transport (avance transport juillet enqueteur )"/>
    <x v="1"/>
    <x v="2"/>
    <n v="20000"/>
    <n v="35.740452831537375"/>
    <n v="559.59"/>
    <x v="6"/>
    <x v="0"/>
  </r>
  <r>
    <d v="2018-07-03T00:00:00"/>
    <s v="Transport journée du 03/07( beaux maraicher -pikine -syndicat-bountou pikine)"/>
    <x v="1"/>
    <x v="2"/>
    <n v="5000"/>
    <n v="8.9351132078843438"/>
    <n v="559.59"/>
    <x v="4"/>
    <x v="0"/>
  </r>
  <r>
    <d v="2018-07-03T00:00:00"/>
    <s v="Transport journée du 04 au 05/07 ( gare routiere -mboro-dakar )"/>
    <x v="1"/>
    <x v="2"/>
    <n v="14000"/>
    <n v="25.018316982076161"/>
    <n v="559.59"/>
    <x v="4"/>
    <x v="0"/>
  </r>
  <r>
    <d v="2018-07-03T00:00:00"/>
    <s v="Transport (avance transport juillet enqueteur )"/>
    <x v="1"/>
    <x v="2"/>
    <n v="20000"/>
    <n v="35.740452831537375"/>
    <n v="559.59"/>
    <x v="4"/>
    <x v="0"/>
  </r>
  <r>
    <d v="2018-07-03T00:00:00"/>
    <s v="Transport bureau DEEF aller retour "/>
    <x v="1"/>
    <x v="1"/>
    <n v="3000"/>
    <n v="5.3610679247306061"/>
    <n v="559.59"/>
    <x v="1"/>
    <x v="0"/>
  </r>
  <r>
    <d v="2018-07-03T00:00:00"/>
    <s v="Transport ville aller "/>
    <x v="1"/>
    <x v="3"/>
    <n v="2000"/>
    <n v="3.5740452831537373"/>
    <n v="559.59"/>
    <x v="3"/>
    <x v="0"/>
  </r>
  <r>
    <d v="2018-07-03T00:00:00"/>
    <s v="Transport semaine juriste  du 02 au 06 juillet 2018"/>
    <x v="1"/>
    <x v="3"/>
    <n v="10000"/>
    <n v="17.870226415768688"/>
    <n v="559.59"/>
    <x v="3"/>
    <x v="0"/>
  </r>
  <r>
    <d v="2018-07-03T00:00:00"/>
    <s v="Transport semaine juriste  du 02 au 06 juillet 2018"/>
    <x v="1"/>
    <x v="3"/>
    <n v="10000"/>
    <n v="17.870226415768688"/>
    <n v="559.59"/>
    <x v="7"/>
    <x v="0"/>
  </r>
  <r>
    <d v="2018-07-03T00:00:00"/>
    <s v="Transport semaine juriste  du 02 au 06 juillet 2018"/>
    <x v="1"/>
    <x v="3"/>
    <n v="10000"/>
    <n v="17.870226415768688"/>
    <n v="559.59"/>
    <x v="8"/>
    <x v="0"/>
  </r>
  <r>
    <d v="2018-07-03T00:00:00"/>
    <s v="Transport journée du 04/07( thiaroye sur mer -pikine -marché parcelle )"/>
    <x v="1"/>
    <x v="2"/>
    <n v="7000"/>
    <n v="12.509158491038081"/>
    <n v="559.59"/>
    <x v="9"/>
    <x v="0"/>
  </r>
  <r>
    <d v="2018-07-03T00:00:00"/>
    <s v="Transport journée du 05/07( colobane-ville -quai de peche )"/>
    <x v="1"/>
    <x v="2"/>
    <n v="7000"/>
    <n v="12.509158491038081"/>
    <n v="559.59"/>
    <x v="9"/>
    <x v="0"/>
  </r>
  <r>
    <d v="2018-07-03T00:00:00"/>
    <s v="Transport journée du 06/07( grand yoff -liberté 1-liberté 6-plage ngor )"/>
    <x v="1"/>
    <x v="2"/>
    <n v="7000"/>
    <n v="12.509158491038081"/>
    <n v="559.59"/>
    <x v="9"/>
    <x v="0"/>
  </r>
  <r>
    <d v="2018-07-03T00:00:00"/>
    <s v="Transport (avance transport juillet enqueteur )"/>
    <x v="1"/>
    <x v="2"/>
    <n v="20000"/>
    <n v="35.740452831537375"/>
    <n v="559.59"/>
    <x v="9"/>
    <x v="0"/>
  </r>
  <r>
    <d v="2018-07-03T00:00:00"/>
    <s v="Transport( complement transport juin enqueteur )"/>
    <x v="1"/>
    <x v="2"/>
    <n v="10000"/>
    <n v="17.870226415768688"/>
    <n v="559.59"/>
    <x v="10"/>
    <x v="0"/>
  </r>
  <r>
    <d v="2018-07-03T00:00:00"/>
    <s v="Transport (avance transport juillet enqueteur )"/>
    <x v="1"/>
    <x v="2"/>
    <n v="20000"/>
    <n v="35.740452831537375"/>
    <n v="559.59"/>
    <x v="10"/>
    <x v="0"/>
  </r>
  <r>
    <d v="2018-07-03T00:00:00"/>
    <s v="Transport banque aller retour "/>
    <x v="1"/>
    <x v="0"/>
    <n v="2000"/>
    <n v="3.5740452831537373"/>
    <n v="559.59"/>
    <x v="0"/>
    <x v="0"/>
  </r>
  <r>
    <d v="2018-07-03T00:00:00"/>
    <s v="Transport semaine comptable  du 02 au 06 juillet 2018"/>
    <x v="1"/>
    <x v="0"/>
    <n v="10000"/>
    <n v="17.870226415768688"/>
    <n v="559.59"/>
    <x v="0"/>
    <x v="0"/>
  </r>
  <r>
    <d v="2018-07-03T00:00:00"/>
    <s v="Frais extrait com"/>
    <x v="7"/>
    <x v="0"/>
    <n v="2925"/>
    <n v="5.2270412266123412"/>
    <n v="559.59"/>
    <x v="11"/>
    <x v="0"/>
  </r>
  <r>
    <d v="2018-07-03T00:00:00"/>
    <s v="Frais edition extrait com"/>
    <x v="7"/>
    <x v="0"/>
    <n v="5850"/>
    <n v="10.454082453224682"/>
    <n v="559.59"/>
    <x v="2"/>
    <x v="0"/>
  </r>
  <r>
    <d v="2018-07-04T00:00:00"/>
    <s v="Achat de pile duracelle pour souris ordinateur "/>
    <x v="5"/>
    <x v="0"/>
    <n v="1400"/>
    <n v="2.5018316982076163"/>
    <n v="559.59"/>
    <x v="8"/>
    <x v="0"/>
  </r>
  <r>
    <d v="2018-07-04T00:00:00"/>
    <s v="Reglement facture internet orange bureau du mois de mai "/>
    <x v="8"/>
    <x v="0"/>
    <n v="64200"/>
    <n v="114.72685358923496"/>
    <n v="559.59"/>
    <x v="0"/>
    <x v="0"/>
  </r>
  <r>
    <d v="2018-07-04T00:00:00"/>
    <s v="Reglement facture internet orange charlotte du mois de mai "/>
    <x v="8"/>
    <x v="0"/>
    <n v="29000"/>
    <n v="51.823656605729191"/>
    <n v="559.59"/>
    <x v="0"/>
    <x v="0"/>
  </r>
  <r>
    <d v="2018-07-04T00:00:00"/>
    <s v="Reglement facture d eau periode du 12/04/2018 au 14/06/2018"/>
    <x v="2"/>
    <x v="0"/>
    <n v="7072"/>
    <n v="12.637824121231615"/>
    <n v="559.59"/>
    <x v="0"/>
    <x v="0"/>
  </r>
  <r>
    <d v="2018-07-04T00:00:00"/>
    <s v="Reglement facture d electricité periode du 27/03/2018 au 30/05/2018"/>
    <x v="2"/>
    <x v="0"/>
    <n v="54090"/>
    <n v="96.66005468289282"/>
    <n v="559.59"/>
    <x v="0"/>
    <x v="0"/>
  </r>
  <r>
    <d v="2018-07-04T00:00:00"/>
    <s v="Transport bureau ministere de la justice aller retour "/>
    <x v="1"/>
    <x v="1"/>
    <n v="5000"/>
    <n v="8.9351132078843438"/>
    <n v="559.59"/>
    <x v="1"/>
    <x v="0"/>
  </r>
  <r>
    <d v="2018-07-04T00:00:00"/>
    <s v="Transport du 04 au 05/07( regelement des factures et charge social  ville colobane point e intra ville )"/>
    <x v="1"/>
    <x v="0"/>
    <n v="18500"/>
    <n v="33.059918869172073"/>
    <n v="559.59"/>
    <x v="0"/>
    <x v="0"/>
  </r>
  <r>
    <d v="2018-07-05T00:00:00"/>
    <s v="Transport bureau avocat aller retour"/>
    <x v="1"/>
    <x v="1"/>
    <n v="5000"/>
    <n v="8.9351132078843438"/>
    <n v="559.59"/>
    <x v="1"/>
    <x v="0"/>
  </r>
  <r>
    <d v="2018-07-06T00:00:00"/>
    <s v="Transport bureau ministere de la justice aller retour "/>
    <x v="1"/>
    <x v="1"/>
    <n v="4000"/>
    <n v="7.1480905663074745"/>
    <n v="559.59"/>
    <x v="1"/>
    <x v="0"/>
  </r>
  <r>
    <d v="2018-07-06T00:00:00"/>
    <s v="Transport ville -colobane alller retour "/>
    <x v="1"/>
    <x v="2"/>
    <n v="4500"/>
    <n v="8.0416018870959096"/>
    <n v="559.59"/>
    <x v="10"/>
    <x v="0"/>
  </r>
  <r>
    <d v="2018-07-07T00:00:00"/>
    <s v="Transport yoff -nord foire aller retour "/>
    <x v="1"/>
    <x v="3"/>
    <n v="3000"/>
    <n v="5.3610679247306061"/>
    <n v="559.59"/>
    <x v="7"/>
    <x v="0"/>
  </r>
  <r>
    <d v="2018-07-09T00:00:00"/>
    <s v="Transport VDN aller retour "/>
    <x v="1"/>
    <x v="2"/>
    <n v="4500"/>
    <n v="8.0416018870959096"/>
    <n v="559.59"/>
    <x v="6"/>
    <x v="0"/>
  </r>
  <r>
    <d v="2018-07-09T00:00:00"/>
    <s v="Transport ville aller retour "/>
    <x v="1"/>
    <x v="2"/>
    <n v="4000"/>
    <n v="7.1480905663074745"/>
    <n v="559.59"/>
    <x v="6"/>
    <x v="0"/>
  </r>
  <r>
    <d v="2018-07-09T00:00:00"/>
    <s v="remboursement transport samedi juriste"/>
    <x v="1"/>
    <x v="3"/>
    <n v="2000"/>
    <n v="3.5740452831537373"/>
    <n v="559.59"/>
    <x v="3"/>
    <x v="0"/>
  </r>
  <r>
    <d v="2018-07-09T00:00:00"/>
    <s v="remboursement transport samedi juriste"/>
    <x v="1"/>
    <x v="3"/>
    <n v="2000"/>
    <n v="3.5740452831537373"/>
    <n v="559.59"/>
    <x v="7"/>
    <x v="0"/>
  </r>
  <r>
    <d v="2018-07-09T00:00:00"/>
    <s v="remboursement transport samedi juriste"/>
    <x v="1"/>
    <x v="3"/>
    <n v="2000"/>
    <n v="3.5740452831537373"/>
    <n v="559.59"/>
    <x v="8"/>
    <x v="0"/>
  </r>
  <r>
    <d v="2018-07-09T00:00:00"/>
    <s v="remboursement transport samedi enqueteur"/>
    <x v="1"/>
    <x v="2"/>
    <n v="2000"/>
    <n v="3.5740452831537373"/>
    <n v="559.59"/>
    <x v="10"/>
    <x v="0"/>
  </r>
  <r>
    <d v="2018-07-09T00:00:00"/>
    <s v="remboursement transport samedi comptable"/>
    <x v="1"/>
    <x v="0"/>
    <n v="2000"/>
    <n v="3.5740452831537373"/>
    <n v="559.59"/>
    <x v="0"/>
    <x v="0"/>
  </r>
  <r>
    <d v="2018-07-09T00:00:00"/>
    <s v="Frais d envoi western en Belgique a luc pour remboursemnt prêt assurance pour cecile  "/>
    <x v="7"/>
    <x v="0"/>
    <n v="15749"/>
    <n v="28.143819582194105"/>
    <n v="559.59"/>
    <x v="5"/>
    <x v="0"/>
  </r>
  <r>
    <d v="2018-07-10T00:00:00"/>
    <s v="Frais d envoi western en Belgique a luc pour remboursemnt prêt assurance pour cecile  "/>
    <x v="7"/>
    <x v="0"/>
    <n v="12120"/>
    <n v="21.65871441591165"/>
    <n v="559.59"/>
    <x v="4"/>
    <x v="0"/>
  </r>
  <r>
    <d v="2018-07-10T00:00:00"/>
    <s v="Trust building ( interprete )"/>
    <x v="9"/>
    <x v="2"/>
    <n v="500"/>
    <n v="0.89351132078843432"/>
    <n v="559.59"/>
    <x v="9"/>
    <x v="0"/>
  </r>
  <r>
    <d v="2018-07-10T00:00:00"/>
    <s v="Transport ouest foire aller retour"/>
    <x v="1"/>
    <x v="2"/>
    <n v="4500"/>
    <n v="8.0416018870959096"/>
    <n v="559.59"/>
    <x v="5"/>
    <x v="0"/>
  </r>
  <r>
    <d v="2018-07-10T00:00:00"/>
    <s v="Transport ville aller retour "/>
    <x v="1"/>
    <x v="2"/>
    <n v="4000"/>
    <n v="7.1480905663074745"/>
    <n v="559.59"/>
    <x v="6"/>
    <x v="0"/>
  </r>
  <r>
    <d v="2018-07-10T00:00:00"/>
    <s v="Transport aller retour banque "/>
    <x v="1"/>
    <x v="2"/>
    <n v="2000"/>
    <n v="3.5740452831537373"/>
    <n v="559.59"/>
    <x v="4"/>
    <x v="0"/>
  </r>
  <r>
    <d v="2018-07-10T00:00:00"/>
    <s v="Transport bureau banque aller retour "/>
    <x v="1"/>
    <x v="1"/>
    <n v="5000"/>
    <n v="8.9351132078843438"/>
    <n v="559.59"/>
    <x v="1"/>
    <x v="0"/>
  </r>
  <r>
    <d v="2018-07-10T00:00:00"/>
    <s v="Transport semaine juriste du 09/07 au 13/07/2018"/>
    <x v="1"/>
    <x v="3"/>
    <n v="10000"/>
    <n v="17.870226415768688"/>
    <n v="559.59"/>
    <x v="3"/>
    <x v="0"/>
  </r>
  <r>
    <d v="2018-07-10T00:00:00"/>
    <s v="Transport medina aller retour "/>
    <x v="1"/>
    <x v="3"/>
    <n v="4000"/>
    <n v="7.1480905663074745"/>
    <n v="559.59"/>
    <x v="3"/>
    <x v="0"/>
  </r>
  <r>
    <d v="2018-07-10T00:00:00"/>
    <s v="Transport semaine juriste du 09/07 au 13/07/2018"/>
    <x v="1"/>
    <x v="3"/>
    <n v="10000"/>
    <n v="17.870226415768688"/>
    <n v="559.59"/>
    <x v="7"/>
    <x v="0"/>
  </r>
  <r>
    <d v="2018-07-10T00:00:00"/>
    <s v="Transport semaine juriste du 09/07 au 13/07/2018"/>
    <x v="1"/>
    <x v="3"/>
    <n v="10000"/>
    <n v="17.870226415768688"/>
    <n v="559.59"/>
    <x v="8"/>
    <x v="0"/>
  </r>
  <r>
    <d v="2018-07-10T00:00:00"/>
    <s v="Transport bureau parcelle bureau -pikine -parcelle "/>
    <x v="1"/>
    <x v="2"/>
    <n v="9500"/>
    <n v="16.976715094980253"/>
    <n v="559.59"/>
    <x v="9"/>
    <x v="0"/>
  </r>
  <r>
    <d v="2018-07-10T00:00:00"/>
    <s v="Transport semaine comptable du 09/07 au 13/07/2018"/>
    <x v="1"/>
    <x v="0"/>
    <n v="10000"/>
    <n v="17.870226415768688"/>
    <n v="559.59"/>
    <x v="0"/>
    <x v="0"/>
  </r>
  <r>
    <d v="2018-07-10T00:00:00"/>
    <s v="Frais GAB"/>
    <x v="7"/>
    <x v="0"/>
    <n v="500"/>
    <n v="0.89351132078843432"/>
    <n v="559.59"/>
    <x v="2"/>
    <x v="0"/>
  </r>
  <r>
    <d v="2018-07-10T00:00:00"/>
    <s v="Frais GAB"/>
    <x v="7"/>
    <x v="0"/>
    <n v="500"/>
    <n v="0.89351132078843432"/>
    <n v="559.59"/>
    <x v="2"/>
    <x v="0"/>
  </r>
  <r>
    <d v="2018-07-11T00:00:00"/>
    <s v="Transport bureau thiaroye aller retour "/>
    <x v="1"/>
    <x v="2"/>
    <n v="5000"/>
    <n v="8.9351132078843438"/>
    <n v="559.59"/>
    <x v="6"/>
    <x v="0"/>
  </r>
  <r>
    <d v="2018-07-11T00:00:00"/>
    <s v="Transport Thiaroye aller retour "/>
    <x v="1"/>
    <x v="2"/>
    <n v="4500"/>
    <n v="8.0416018870959096"/>
    <n v="559.59"/>
    <x v="4"/>
    <x v="0"/>
  </r>
  <r>
    <d v="2018-07-11T00:00:00"/>
    <s v="Transport yoff pa ville A/R pour recherche de facture demandé par l auditeur "/>
    <x v="1"/>
    <x v="3"/>
    <n v="9000"/>
    <n v="16.083203774191819"/>
    <n v="559.59"/>
    <x v="3"/>
    <x v="0"/>
  </r>
  <r>
    <d v="2018-07-11T00:00:00"/>
    <s v="Transport aller retour kermel sandaga bureau "/>
    <x v="1"/>
    <x v="2"/>
    <n v="5000"/>
    <n v="8.9351132078843438"/>
    <n v="559.59"/>
    <x v="10"/>
    <x v="0"/>
  </r>
  <r>
    <d v="2018-07-11T00:00:00"/>
    <s v="Trust building (  repas +credit )"/>
    <x v="9"/>
    <x v="2"/>
    <n v="2000"/>
    <n v="3.5740452831537373"/>
    <n v="559.59"/>
    <x v="4"/>
    <x v="0"/>
  </r>
  <r>
    <d v="2018-07-11T00:00:00"/>
    <s v="Trust building ( credit +boisson )"/>
    <x v="9"/>
    <x v="2"/>
    <n v="3000"/>
    <n v="5.3610679247306061"/>
    <n v="559.59"/>
    <x v="6"/>
    <x v="0"/>
  </r>
  <r>
    <d v="2018-07-11T00:00:00"/>
    <s v="Achat de 2 cartes de 1000 credit telephonique tigo "/>
    <x v="0"/>
    <x v="0"/>
    <n v="2000"/>
    <n v="3.5740452831537373"/>
    <n v="559.59"/>
    <x v="10"/>
    <x v="0"/>
  </r>
  <r>
    <d v="2018-07-11T00:00:00"/>
    <s v="Trust building( chapeau lunette statuette )"/>
    <x v="9"/>
    <x v="2"/>
    <n v="12000"/>
    <n v="21.444271698922424"/>
    <n v="559.59"/>
    <x v="10"/>
    <x v="0"/>
  </r>
  <r>
    <d v="2018-07-12T00:00:00"/>
    <s v="Transport cabinet avocat aller retour pour recuperation facture "/>
    <x v="1"/>
    <x v="3"/>
    <n v="2000"/>
    <n v="3.5740452831537373"/>
    <n v="559.59"/>
    <x v="3"/>
    <x v="0"/>
  </r>
  <r>
    <d v="2018-07-13T00:00:00"/>
    <s v="Transport bureau VDN aller retour pour recuperation facture"/>
    <x v="1"/>
    <x v="2"/>
    <n v="4500"/>
    <n v="8.0416018870959096"/>
    <n v="559.59"/>
    <x v="6"/>
    <x v="0"/>
  </r>
  <r>
    <d v="2018-07-13T00:00:00"/>
    <s v="Transport guediaway aller retour pour recuperation facture "/>
    <x v="1"/>
    <x v="2"/>
    <n v="5000"/>
    <n v="8.9351132078843438"/>
    <n v="559.59"/>
    <x v="4"/>
    <x v="0"/>
  </r>
  <r>
    <d v="2018-07-13T00:00:00"/>
    <s v="Transport maison -menusier - yoff "/>
    <x v="1"/>
    <x v="2"/>
    <n v="8000"/>
    <n v="14.296181132614949"/>
    <n v="559.59"/>
    <x v="10"/>
    <x v="0"/>
  </r>
  <r>
    <d v="2018-07-14T00:00:00"/>
    <s v="Achat carnet bloc note "/>
    <x v="5"/>
    <x v="0"/>
    <n v="1000"/>
    <n v="1.7870226415768686"/>
    <n v="559.59"/>
    <x v="10"/>
    <x v="0"/>
  </r>
  <r>
    <d v="2018-07-16T00:00:00"/>
    <s v="Trust building (  interprete ) du 17/07/2018"/>
    <x v="9"/>
    <x v="2"/>
    <n v="500"/>
    <n v="0.89351132078843432"/>
    <n v="559.59"/>
    <x v="9"/>
    <x v="0"/>
  </r>
  <r>
    <d v="2018-07-16T00:00:00"/>
    <s v="Trust building ( interprete   ) du 18/07/2018"/>
    <x v="9"/>
    <x v="2"/>
    <n v="500"/>
    <n v="0.89351132078843432"/>
    <n v="559.59"/>
    <x v="9"/>
    <x v="0"/>
  </r>
  <r>
    <d v="2018-07-16T00:00:00"/>
    <s v="Trust building ( interprete   ) du 19/07/2018"/>
    <x v="9"/>
    <x v="2"/>
    <n v="1000"/>
    <n v="1.7870226415768686"/>
    <n v="559.59"/>
    <x v="9"/>
    <x v="0"/>
  </r>
  <r>
    <d v="2018-07-16T00:00:00"/>
    <s v="Trust building ( cadeau   )"/>
    <x v="9"/>
    <x v="2"/>
    <n v="5000"/>
    <n v="8.9351132078843438"/>
    <n v="559.59"/>
    <x v="10"/>
    <x v="0"/>
  </r>
  <r>
    <d v="2018-07-16T00:00:00"/>
    <s v="Transport d investigation du 17 au 19/07/2018( maison-rufisque -thiaroye-pikine-guediaway-castor-tilene)"/>
    <x v="1"/>
    <x v="2"/>
    <n v="13500"/>
    <n v="24.124805661287727"/>
    <n v="559.59"/>
    <x v="5"/>
    <x v="0"/>
  </r>
  <r>
    <d v="2018-07-16T00:00:00"/>
    <s v="Transport journée d investigation 17/07 ( maison guediaway -mbeubeuss -marché sahm -mame diarra -grand  yoff scat urbam) "/>
    <x v="1"/>
    <x v="2"/>
    <n v="10000"/>
    <n v="17.870226415768688"/>
    <n v="559.59"/>
    <x v="6"/>
    <x v="0"/>
  </r>
  <r>
    <d v="2018-07-16T00:00:00"/>
    <s v="Transport journée d investigation 18/07 ( maison thiaroye sur mer -thiaroye gare-boune-zac mbao ) "/>
    <x v="1"/>
    <x v="2"/>
    <n v="9500"/>
    <n v="16.976715094980253"/>
    <n v="559.59"/>
    <x v="6"/>
    <x v="0"/>
  </r>
  <r>
    <d v="2018-07-16T00:00:00"/>
    <s v="Transport journée d investigation 19/07 ( maison -marché tilene -kermel -sandaga -colobane -castor  ) "/>
    <x v="1"/>
    <x v="2"/>
    <n v="10000"/>
    <n v="17.870226415768688"/>
    <n v="559.59"/>
    <x v="6"/>
    <x v="0"/>
  </r>
  <r>
    <d v="2018-07-16T00:00:00"/>
    <s v="Transport d investigation du 17 au 19/07/2018( maison-bountou pikine -diamniadio-camberene-guinaw rail -boune maison "/>
    <x v="1"/>
    <x v="2"/>
    <n v="13000"/>
    <n v="23.231294340499293"/>
    <n v="559.59"/>
    <x v="4"/>
    <x v="0"/>
  </r>
  <r>
    <d v="2018-07-16T00:00:00"/>
    <s v="Transport semaine juriste  du 16 au 19 juillet 2018"/>
    <x v="1"/>
    <x v="3"/>
    <n v="8000"/>
    <n v="14.296181132614949"/>
    <n v="559.59"/>
    <x v="3"/>
    <x v="0"/>
  </r>
  <r>
    <d v="2018-07-16T00:00:00"/>
    <s v="Transport semaine juriste  du 16 au 20 juillet 2018"/>
    <x v="1"/>
    <x v="3"/>
    <n v="10000"/>
    <n v="17.870226415768688"/>
    <n v="559.59"/>
    <x v="7"/>
    <x v="0"/>
  </r>
  <r>
    <d v="2018-07-16T00:00:00"/>
    <s v="Transport semaine juriste  du 16 au 20 juillet 2018"/>
    <x v="1"/>
    <x v="3"/>
    <n v="10000"/>
    <n v="17.870226415768688"/>
    <n v="559.59"/>
    <x v="8"/>
    <x v="0"/>
  </r>
  <r>
    <d v="2018-07-16T00:00:00"/>
    <s v="Transport du 17 /07 journée d investigation (maison -rufisque -bargny -petit mbao-maison)"/>
    <x v="1"/>
    <x v="2"/>
    <n v="11000"/>
    <n v="19.657249057345556"/>
    <n v="559.59"/>
    <x v="9"/>
    <x v="0"/>
  </r>
  <r>
    <d v="2018-07-16T00:00:00"/>
    <s v="Transport du 18/07 journée d investigation (maison keur massar -boune -maison) "/>
    <x v="1"/>
    <x v="2"/>
    <n v="7500"/>
    <n v="13.402669811826515"/>
    <n v="559.59"/>
    <x v="9"/>
    <x v="0"/>
  </r>
  <r>
    <d v="2018-07-16T00:00:00"/>
    <s v="Transport du 19/07 journée d investigation( maison ville -centre de dakar )"/>
    <x v="1"/>
    <x v="2"/>
    <n v="5500"/>
    <n v="9.828624528672778"/>
    <n v="559.59"/>
    <x v="9"/>
    <x v="0"/>
  </r>
  <r>
    <d v="2018-07-16T00:00:00"/>
    <s v="Transport d investigation du 17 au 19/07/2018( centre ville -tilene -marché hlm -thiaroye -yeumbeul -keur massar -almadie -yoff -ngor -grand yoff)"/>
    <x v="1"/>
    <x v="2"/>
    <n v="15500"/>
    <n v="27.698850944441464"/>
    <n v="559.59"/>
    <x v="10"/>
    <x v="0"/>
  </r>
  <r>
    <d v="2018-07-16T00:00:00"/>
    <s v="Transport semaine comptable  du 16 au 20 juillet 2018"/>
    <x v="1"/>
    <x v="0"/>
    <n v="10000"/>
    <n v="17.870226415768688"/>
    <n v="559.59"/>
    <x v="0"/>
    <x v="0"/>
  </r>
  <r>
    <d v="2018-07-17T00:00:00"/>
    <s v="Transport ville "/>
    <x v="1"/>
    <x v="1"/>
    <n v="2000"/>
    <n v="3.5740452831537373"/>
    <n v="559.59"/>
    <x v="1"/>
    <x v="0"/>
  </r>
  <r>
    <d v="2018-07-17T00:00:00"/>
    <s v="Reglement seddo premiere quinzaine juillet "/>
    <x v="0"/>
    <x v="0"/>
    <n v="104000"/>
    <n v="185.85035472399434"/>
    <n v="559.59"/>
    <x v="0"/>
    <x v="0"/>
  </r>
  <r>
    <d v="2018-07-18T00:00:00"/>
    <s v="panier repas 2 jours le 18 et le 19/07 nicolas (mission CCU)"/>
    <x v="6"/>
    <x v="4"/>
    <n v="10000"/>
    <n v="17.870226415768688"/>
    <n v="559.59"/>
    <x v="12"/>
    <x v="0"/>
  </r>
  <r>
    <d v="2018-07-18T00:00:00"/>
    <s v="Reglement TAXI  AIBD -Bureau pour nicolas (mission CCU)"/>
    <x v="1"/>
    <x v="4"/>
    <n v="20000"/>
    <n v="35.740452831537375"/>
    <n v="559.59"/>
    <x v="12"/>
    <x v="0"/>
  </r>
  <r>
    <d v="2018-07-18T00:00:00"/>
    <s v="achat yotox (produit pour moustique)"/>
    <x v="5"/>
    <x v="0"/>
    <n v="1100"/>
    <n v="1.9657249057345556"/>
    <n v="559.59"/>
    <x v="1"/>
    <x v="0"/>
  </r>
  <r>
    <d v="2018-07-18T00:00:00"/>
    <s v="Transport bureau avocat aller retour"/>
    <x v="1"/>
    <x v="1"/>
    <n v="4000"/>
    <n v="7.1480905663074745"/>
    <n v="559.59"/>
    <x v="1"/>
    <x v="0"/>
  </r>
  <r>
    <d v="2018-07-18T00:00:00"/>
    <s v="Transport bureau agence de voyage aller retour "/>
    <x v="1"/>
    <x v="1"/>
    <n v="4500"/>
    <n v="8.0416018870959096"/>
    <n v="559.59"/>
    <x v="1"/>
    <x v="0"/>
  </r>
  <r>
    <d v="2018-07-19T00:00:00"/>
    <s v="Team building( pour le recrutemet d un juriste ) "/>
    <x v="4"/>
    <x v="5"/>
    <n v="1600"/>
    <n v="2.8592362265229898"/>
    <n v="559.59"/>
    <x v="1"/>
    <x v="0"/>
  </r>
  <r>
    <d v="2018-07-20T00:00:00"/>
    <s v="panier repas 4 jours le 20,21,22et le 23/07 nicolas (mission CCU)"/>
    <x v="6"/>
    <x v="4"/>
    <n v="20000"/>
    <n v="35.740452831537375"/>
    <n v="559.59"/>
    <x v="12"/>
    <x v="0"/>
  </r>
  <r>
    <d v="2018-07-23T00:00:00"/>
    <s v="Reglement TAXI  Bureau -AIBD  pour nicolas (mission CCU)"/>
    <x v="1"/>
    <x v="4"/>
    <n v="18000"/>
    <n v="32.166407548383638"/>
    <n v="559.59"/>
    <x v="12"/>
    <x v="0"/>
  </r>
  <r>
    <d v="2018-07-23T00:00:00"/>
    <s v="Transport bureau sandaga aller retour "/>
    <x v="1"/>
    <x v="2"/>
    <n v="4000"/>
    <n v="7.1480905663074745"/>
    <n v="559.59"/>
    <x v="4"/>
    <x v="0"/>
  </r>
  <r>
    <d v="2018-07-23T00:00:00"/>
    <s v="Transport ville bureau maison "/>
    <x v="1"/>
    <x v="2"/>
    <n v="5000"/>
    <n v="8.9351132078843438"/>
    <n v="559.59"/>
    <x v="10"/>
    <x v="0"/>
  </r>
  <r>
    <d v="2018-07-24T00:00:00"/>
    <s v="Transport bureau banque aller retour "/>
    <x v="1"/>
    <x v="1"/>
    <n v="3000"/>
    <n v="5.3610679247306061"/>
    <n v="559.59"/>
    <x v="1"/>
    <x v="0"/>
  </r>
  <r>
    <d v="2018-07-24T00:00:00"/>
    <s v="Achat 15 pack eau kirene de 1,5litre  pour le departement management "/>
    <x v="5"/>
    <x v="0"/>
    <n v="21750"/>
    <n v="38.867742454296895"/>
    <n v="559.59"/>
    <x v="0"/>
    <x v="0"/>
  </r>
  <r>
    <d v="2018-07-24T00:00:00"/>
    <s v="Team building( pour le  recrutemet d un  juriste ) "/>
    <x v="4"/>
    <x v="5"/>
    <n v="2500"/>
    <n v="4.4675566039421719"/>
    <n v="559.59"/>
    <x v="1"/>
    <x v="0"/>
  </r>
  <r>
    <d v="2018-07-24T00:00:00"/>
    <s v="Frais GAB"/>
    <x v="7"/>
    <x v="0"/>
    <n v="500"/>
    <n v="0.89351132078843432"/>
    <n v="559.59"/>
    <x v="2"/>
    <x v="0"/>
  </r>
  <r>
    <d v="2018-07-24T00:00:00"/>
    <s v="Frais GAB"/>
    <x v="7"/>
    <x v="0"/>
    <n v="500"/>
    <n v="0.89351132078843432"/>
    <n v="559.59"/>
    <x v="2"/>
    <x v="0"/>
  </r>
  <r>
    <d v="2018-07-25T00:00:00"/>
    <s v="Transport bureau banque aller retour "/>
    <x v="1"/>
    <x v="1"/>
    <n v="2000"/>
    <n v="3.5740452831537373"/>
    <n v="559.59"/>
    <x v="1"/>
    <x v="0"/>
  </r>
  <r>
    <d v="2018-07-26T00:00:00"/>
    <s v="Transport bureau MJ aller retour pour RDV "/>
    <x v="1"/>
    <x v="1"/>
    <n v="4000"/>
    <n v="7.1480905663074745"/>
    <n v="559.59"/>
    <x v="1"/>
    <x v="0"/>
  </r>
  <r>
    <d v="2018-07-26T00:00:00"/>
    <s v="Transport bureau banque aller retour "/>
    <x v="1"/>
    <x v="1"/>
    <n v="3500"/>
    <n v="6.2545792455190403"/>
    <n v="559.59"/>
    <x v="1"/>
    <x v="0"/>
  </r>
  <r>
    <d v="2018-07-27T00:00:00"/>
    <s v="Salaire juillet charlotte et avance bonus juillet "/>
    <x v="4"/>
    <x v="1"/>
    <n v="900000"/>
    <n v="1608.3203774191818"/>
    <n v="559.59"/>
    <x v="2"/>
    <x v="0"/>
  </r>
  <r>
    <d v="2018-07-27T00:00:00"/>
    <s v="Acompte sur prestation du mois de juillet enqueteur "/>
    <x v="4"/>
    <x v="2"/>
    <n v="80000"/>
    <n v="142.9618113261495"/>
    <n v="559.59"/>
    <x v="10"/>
    <x v="0"/>
  </r>
  <r>
    <d v="2018-07-27T00:00:00"/>
    <s v="Acompte sur prestation du mois de juillet comptable  "/>
    <x v="4"/>
    <x v="0"/>
    <n v="200000"/>
    <n v="357.40452831537374"/>
    <n v="559.59"/>
    <x v="0"/>
    <x v="0"/>
  </r>
  <r>
    <d v="2018-07-27T00:00:00"/>
    <s v="Acompte sur prestation du mois de juillet enqueteur "/>
    <x v="4"/>
    <x v="2"/>
    <n v="80000"/>
    <n v="142.9618113261495"/>
    <n v="559.59"/>
    <x v="4"/>
    <x v="0"/>
  </r>
  <r>
    <d v="2018-07-27T00:00:00"/>
    <s v="Acompte sur prestation du mois de juillet enqueteur"/>
    <x v="4"/>
    <x v="2"/>
    <n v="80000"/>
    <n v="142.9618113261495"/>
    <n v="559.59"/>
    <x v="9"/>
    <x v="0"/>
  </r>
  <r>
    <d v="2018-07-27T00:00:00"/>
    <s v="Acompte sur prestation du mois de juillet enqueteur"/>
    <x v="4"/>
    <x v="2"/>
    <n v="80000"/>
    <n v="142.9618113261495"/>
    <n v="559.59"/>
    <x v="6"/>
    <x v="0"/>
  </r>
  <r>
    <d v="2018-07-27T00:00:00"/>
    <s v="Acompte sur prestation du mois de juillet enqueteur"/>
    <x v="4"/>
    <x v="2"/>
    <n v="80000"/>
    <n v="142.9618113261495"/>
    <n v="559.59"/>
    <x v="5"/>
    <x v="0"/>
  </r>
  <r>
    <d v="2018-07-27T00:00:00"/>
    <s v="Acompte sur salaire du mois de juillet JURISTE "/>
    <x v="4"/>
    <x v="3"/>
    <n v="100000"/>
    <n v="178.70226415768687"/>
    <n v="559.59"/>
    <x v="3"/>
    <x v="0"/>
  </r>
  <r>
    <d v="2018-07-27T00:00:00"/>
    <s v="Acompte sur salaire du mois de juillet JURISTE "/>
    <x v="4"/>
    <x v="3"/>
    <n v="150000"/>
    <n v="268.05339623653032"/>
    <n v="559.59"/>
    <x v="8"/>
    <x v="0"/>
  </r>
  <r>
    <d v="2018-07-27T00:00:00"/>
    <s v="Acompte sur salaire du mois de juillet JURISTE "/>
    <x v="4"/>
    <x v="3"/>
    <n v="120000"/>
    <n v="214.44271698922424"/>
    <n v="559.59"/>
    <x v="7"/>
    <x v="0"/>
  </r>
  <r>
    <d v="2018-07-27T00:00:00"/>
    <s v="Team building( pour le  recrutemet d un juriste ) "/>
    <x v="4"/>
    <x v="5"/>
    <n v="1400"/>
    <n v="2.5018316982076163"/>
    <n v="559.59"/>
    <x v="1"/>
    <x v="0"/>
  </r>
  <r>
    <d v="2018-07-27T00:00:00"/>
    <s v="Transport bureau banque aller retour "/>
    <x v="1"/>
    <x v="1"/>
    <n v="3500"/>
    <n v="6.2545792455190403"/>
    <n v="559.59"/>
    <x v="1"/>
    <x v="0"/>
  </r>
  <r>
    <d v="2018-07-27T00:00:00"/>
    <s v="Frais GAB"/>
    <x v="7"/>
    <x v="0"/>
    <n v="500"/>
    <n v="0.89351132078843432"/>
    <n v="559.59"/>
    <x v="2"/>
    <x v="0"/>
  </r>
  <r>
    <d v="2018-07-27T00:00:00"/>
    <s v="Frais GAB"/>
    <x v="7"/>
    <x v="0"/>
    <n v="500"/>
    <n v="0.89351132078843432"/>
    <n v="559.59"/>
    <x v="2"/>
    <x v="0"/>
  </r>
  <r>
    <d v="2018-07-28T00:00:00"/>
    <s v="Transport bureau banque aller retour "/>
    <x v="1"/>
    <x v="1"/>
    <n v="5000"/>
    <n v="8.9351132078843438"/>
    <n v="559.59"/>
    <x v="1"/>
    <x v="0"/>
  </r>
  <r>
    <d v="2018-07-30T00:00:00"/>
    <s v="Transport semaine juriste du 30 juillet au 31 juillet  2018"/>
    <x v="1"/>
    <x v="3"/>
    <n v="4000"/>
    <n v="7.1480905663074745"/>
    <n v="559.59"/>
    <x v="3"/>
    <x v="0"/>
  </r>
  <r>
    <d v="2018-07-30T00:00:00"/>
    <s v="Transport semaine juriste du 30 juillet au 03 aout 2018"/>
    <x v="1"/>
    <x v="3"/>
    <n v="10000"/>
    <n v="17.870226415768688"/>
    <n v="559.59"/>
    <x v="7"/>
    <x v="0"/>
  </r>
  <r>
    <d v="2018-07-30T00:00:00"/>
    <s v="Transport inspection du travail aller retour "/>
    <x v="1"/>
    <x v="3"/>
    <n v="4000"/>
    <n v="7.1480905663074745"/>
    <n v="559.59"/>
    <x v="7"/>
    <x v="0"/>
  </r>
  <r>
    <d v="2018-07-30T00:00:00"/>
    <s v="Transport semaine juriste du 30 juillet au 03 aout 2018"/>
    <x v="1"/>
    <x v="3"/>
    <n v="10000"/>
    <n v="17.870226415768688"/>
    <n v="559.59"/>
    <x v="8"/>
    <x v="0"/>
  </r>
  <r>
    <d v="2018-07-30T00:00:00"/>
    <s v="Transport semaine comptable  du 30 juillet au 03 aout 2018"/>
    <x v="1"/>
    <x v="0"/>
    <n v="10000"/>
    <n v="17.870226415768688"/>
    <n v="559.59"/>
    <x v="0"/>
    <x v="0"/>
  </r>
  <r>
    <d v="2018-07-30T00:00:00"/>
    <s v="Transport banque allerretour depot virement acompte  salaire juillet directrice "/>
    <x v="1"/>
    <x v="0"/>
    <n v="2000"/>
    <n v="3.5740452831537373"/>
    <n v="559.59"/>
    <x v="0"/>
    <x v="0"/>
  </r>
  <r>
    <d v="2018-07-31T00:00:00"/>
    <s v="Reglement reparation ordinateur coordinatrice "/>
    <x v="5"/>
    <x v="0"/>
    <n v="99368"/>
    <n v="177.57286584821028"/>
    <n v="559.59"/>
    <x v="1"/>
    <x v="0"/>
  </r>
  <r>
    <d v="2018-07-31T00:00:00"/>
    <s v="Commission mouvements "/>
    <x v="7"/>
    <x v="0"/>
    <n v="20267"/>
    <n v="36.217587876838401"/>
    <n v="559.59"/>
    <x v="2"/>
    <x v="0"/>
  </r>
  <r>
    <d v="2018-07-31T00:00:00"/>
    <s v="Frais GAB"/>
    <x v="7"/>
    <x v="0"/>
    <n v="500"/>
    <n v="0.89351132078843432"/>
    <n v="559.59"/>
    <x v="2"/>
    <x v="0"/>
  </r>
  <r>
    <d v="2018-07-31T00:00:00"/>
    <s v="commision mouvement "/>
    <x v="7"/>
    <x v="0"/>
    <n v="15795"/>
    <n v="28.226022623706641"/>
    <n v="559.59"/>
    <x v="11"/>
    <x v="0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  <r>
    <m/>
    <m/>
    <x v="10"/>
    <x v="6"/>
    <m/>
    <m/>
    <m/>
    <x v="1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6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M14" firstHeaderRow="1" firstDataRow="2" firstDataCol="1"/>
  <pivotFields count="9">
    <pivotField showAll="0"/>
    <pivotField showAll="0"/>
    <pivotField axis="axisCol" showAll="0">
      <items count="40">
        <item m="1" x="26"/>
        <item m="1" x="32"/>
        <item m="1" x="13"/>
        <item m="1" x="35"/>
        <item m="1" x="28"/>
        <item x="5"/>
        <item m="1" x="36"/>
        <item m="1" x="16"/>
        <item x="4"/>
        <item m="1" x="27"/>
        <item m="1" x="24"/>
        <item m="1" x="12"/>
        <item m="1" x="17"/>
        <item m="1" x="14"/>
        <item x="1"/>
        <item m="1" x="38"/>
        <item m="1" x="20"/>
        <item m="1" x="15"/>
        <item m="1" x="31"/>
        <item x="7"/>
        <item m="1" x="33"/>
        <item m="1" x="21"/>
        <item m="1" x="37"/>
        <item x="0"/>
        <item x="10"/>
        <item m="1" x="25"/>
        <item m="1" x="22"/>
        <item m="1" x="23"/>
        <item m="1" x="18"/>
        <item x="3"/>
        <item m="1" x="11"/>
        <item x="8"/>
        <item m="1" x="29"/>
        <item x="9"/>
        <item x="2"/>
        <item m="1" x="30"/>
        <item m="1" x="19"/>
        <item m="1" x="34"/>
        <item x="6"/>
        <item t="default"/>
      </items>
    </pivotField>
    <pivotField axis="axisRow" showAll="0">
      <items count="13">
        <item x="4"/>
        <item m="1" x="10"/>
        <item x="2"/>
        <item x="3"/>
        <item x="1"/>
        <item x="0"/>
        <item m="1" x="7"/>
        <item x="5"/>
        <item x="6"/>
        <item m="1" x="9"/>
        <item m="1" x="11"/>
        <item m="1" x="8"/>
        <item t="default"/>
      </items>
    </pivotField>
    <pivotField dataField="1" numFmtId="165" showAll="0"/>
    <pivotField numFmtId="43" showAll="0"/>
    <pivotField numFmtId="43" showAll="0"/>
    <pivotField showAll="0"/>
    <pivotField axis="axisRow" showAll="0">
      <items count="5">
        <item m="1" x="3"/>
        <item m="1" x="2"/>
        <item x="0"/>
        <item x="1"/>
        <item t="default"/>
      </items>
    </pivotField>
  </pivotFields>
  <rowFields count="2">
    <field x="8"/>
    <field x="3"/>
  </rowFields>
  <rowItems count="10">
    <i>
      <x v="2"/>
    </i>
    <i r="1">
      <x/>
    </i>
    <i r="1">
      <x v="2"/>
    </i>
    <i r="1">
      <x v="3"/>
    </i>
    <i r="1">
      <x v="4"/>
    </i>
    <i r="1">
      <x v="5"/>
    </i>
    <i r="1">
      <x v="7"/>
    </i>
    <i>
      <x v="3"/>
    </i>
    <i r="1">
      <x v="8"/>
    </i>
    <i t="grand">
      <x/>
    </i>
  </rowItems>
  <colFields count="1">
    <field x="2"/>
  </colFields>
  <colItems count="12">
    <i>
      <x v="5"/>
    </i>
    <i>
      <x v="8"/>
    </i>
    <i>
      <x v="14"/>
    </i>
    <i>
      <x v="19"/>
    </i>
    <i>
      <x v="23"/>
    </i>
    <i>
      <x v="24"/>
    </i>
    <i>
      <x v="29"/>
    </i>
    <i>
      <x v="31"/>
    </i>
    <i>
      <x v="33"/>
    </i>
    <i>
      <x v="34"/>
    </i>
    <i>
      <x v="38"/>
    </i>
    <i t="grand">
      <x/>
    </i>
  </colItems>
  <dataFields count="1">
    <dataField name="Somme de depenses en CFA 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5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8" firstHeaderRow="1" firstDataRow="1" firstDataCol="1"/>
  <pivotFields count="9">
    <pivotField showAll="0"/>
    <pivotField showAll="0"/>
    <pivotField showAll="0"/>
    <pivotField showAll="0"/>
    <pivotField dataField="1" numFmtId="165" showAll="0"/>
    <pivotField numFmtId="43" showAll="0"/>
    <pivotField numFmtId="43" showAll="0"/>
    <pivotField axis="axisRow" showAll="0">
      <items count="34">
        <item x="8"/>
        <item m="1" x="29"/>
        <item m="1" x="15"/>
        <item m="1" x="27"/>
        <item x="4"/>
        <item x="6"/>
        <item x="10"/>
        <item x="9"/>
        <item m="1" x="17"/>
        <item x="3"/>
        <item m="1" x="30"/>
        <item m="1" x="28"/>
        <item m="1" x="24"/>
        <item x="13"/>
        <item m="1" x="31"/>
        <item m="1" x="21"/>
        <item m="1" x="25"/>
        <item m="1" x="16"/>
        <item m="1" x="23"/>
        <item x="11"/>
        <item m="1" x="18"/>
        <item m="1" x="26"/>
        <item x="0"/>
        <item x="5"/>
        <item m="1" x="19"/>
        <item x="7"/>
        <item m="1" x="32"/>
        <item m="1" x="22"/>
        <item x="2"/>
        <item m="1" x="14"/>
        <item x="1"/>
        <item m="1" x="20"/>
        <item x="12"/>
        <item t="default"/>
      </items>
    </pivotField>
    <pivotField showAll="0"/>
  </pivotFields>
  <rowFields count="1">
    <field x="7"/>
  </rowFields>
  <rowItems count="15">
    <i>
      <x/>
    </i>
    <i>
      <x v="4"/>
    </i>
    <i>
      <x v="5"/>
    </i>
    <i>
      <x v="6"/>
    </i>
    <i>
      <x v="7"/>
    </i>
    <i>
      <x v="9"/>
    </i>
    <i>
      <x v="13"/>
    </i>
    <i>
      <x v="19"/>
    </i>
    <i>
      <x v="22"/>
    </i>
    <i>
      <x v="23"/>
    </i>
    <i>
      <x v="25"/>
    </i>
    <i>
      <x v="28"/>
    </i>
    <i>
      <x v="30"/>
    </i>
    <i>
      <x v="32"/>
    </i>
    <i t="grand">
      <x/>
    </i>
  </rowItems>
  <colItems count="1">
    <i/>
  </colItems>
  <dataFields count="1">
    <dataField name="Somme de depenses en CFA 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4"/>
  <sheetViews>
    <sheetView workbookViewId="0">
      <selection activeCell="J18" sqref="J18"/>
    </sheetView>
  </sheetViews>
  <sheetFormatPr baseColWidth="10" defaultRowHeight="15" x14ac:dyDescent="0.25"/>
  <cols>
    <col min="1" max="1" width="26.85546875" style="150" customWidth="1"/>
    <col min="2" max="2" width="23.85546875" style="150" bestFit="1" customWidth="1"/>
    <col min="3" max="3" width="10" style="150" customWidth="1"/>
    <col min="4" max="4" width="9.42578125" style="150" customWidth="1"/>
    <col min="5" max="5" width="9.85546875" style="150" customWidth="1"/>
    <col min="6" max="6" width="10.5703125" style="150" customWidth="1"/>
    <col min="7" max="7" width="6.28515625" style="150" customWidth="1"/>
    <col min="8" max="8" width="8.28515625" style="150" customWidth="1"/>
    <col min="9" max="9" width="8.28515625" style="150" bestFit="1" customWidth="1"/>
    <col min="10" max="10" width="13.5703125" style="150" customWidth="1"/>
    <col min="11" max="11" width="14.28515625" style="150" bestFit="1" customWidth="1"/>
    <col min="12" max="12" width="18" style="150" bestFit="1" customWidth="1"/>
    <col min="13" max="13" width="12.5703125" style="150" bestFit="1" customWidth="1"/>
    <col min="14" max="14" width="7" style="150" customWidth="1"/>
    <col min="15" max="15" width="18" style="150" bestFit="1" customWidth="1"/>
    <col min="16" max="17" width="12.5703125" style="150" bestFit="1" customWidth="1"/>
    <col min="18" max="18" width="12.5703125" style="150" customWidth="1"/>
    <col min="19" max="19" width="16.140625" style="150" bestFit="1" customWidth="1"/>
    <col min="20" max="20" width="12.28515625" style="150" bestFit="1" customWidth="1"/>
    <col min="21" max="21" width="12.5703125" style="150" bestFit="1" customWidth="1"/>
    <col min="22" max="16384" width="11.42578125" style="150"/>
  </cols>
  <sheetData>
    <row r="3" spans="1:13" x14ac:dyDescent="0.25">
      <c r="A3" s="2" t="s">
        <v>107</v>
      </c>
      <c r="B3" s="2" t="s">
        <v>108</v>
      </c>
    </row>
    <row r="4" spans="1:13" x14ac:dyDescent="0.25">
      <c r="A4" s="2" t="s">
        <v>6</v>
      </c>
      <c r="B4" s="150" t="s">
        <v>155</v>
      </c>
      <c r="C4" s="150" t="s">
        <v>159</v>
      </c>
      <c r="D4" s="150" t="s">
        <v>161</v>
      </c>
      <c r="E4" s="150" t="s">
        <v>156</v>
      </c>
      <c r="F4" s="150" t="s">
        <v>177</v>
      </c>
      <c r="G4" s="150" t="s">
        <v>163</v>
      </c>
      <c r="H4" s="150" t="s">
        <v>158</v>
      </c>
      <c r="I4" s="150" t="s">
        <v>647</v>
      </c>
      <c r="J4" s="150" t="s">
        <v>787</v>
      </c>
      <c r="K4" s="150" t="s">
        <v>1249</v>
      </c>
      <c r="L4" s="150" t="s">
        <v>759</v>
      </c>
      <c r="M4" s="150" t="s">
        <v>7</v>
      </c>
    </row>
    <row r="5" spans="1:13" x14ac:dyDescent="0.25">
      <c r="A5" s="1" t="s">
        <v>92</v>
      </c>
      <c r="B5" s="3">
        <v>128158</v>
      </c>
      <c r="C5" s="3">
        <v>3435491</v>
      </c>
      <c r="D5" s="3">
        <v>684000</v>
      </c>
      <c r="E5" s="3">
        <v>76206</v>
      </c>
      <c r="F5" s="3">
        <v>244000</v>
      </c>
      <c r="G5" s="3"/>
      <c r="H5" s="3">
        <v>153200</v>
      </c>
      <c r="I5" s="3">
        <v>93200</v>
      </c>
      <c r="J5" s="3">
        <v>24500</v>
      </c>
      <c r="K5" s="3">
        <v>411162</v>
      </c>
      <c r="L5" s="3">
        <v>52000</v>
      </c>
      <c r="M5" s="3">
        <v>5301917</v>
      </c>
    </row>
    <row r="6" spans="1:13" x14ac:dyDescent="0.25">
      <c r="A6" s="207" t="s">
        <v>104</v>
      </c>
      <c r="B6" s="3"/>
      <c r="C6" s="3"/>
      <c r="D6" s="3">
        <v>38000</v>
      </c>
      <c r="E6" s="3"/>
      <c r="F6" s="3"/>
      <c r="G6" s="3"/>
      <c r="H6" s="3"/>
      <c r="I6" s="3"/>
      <c r="J6" s="3"/>
      <c r="K6" s="3"/>
      <c r="L6" s="3">
        <v>30000</v>
      </c>
      <c r="M6" s="3">
        <v>68000</v>
      </c>
    </row>
    <row r="7" spans="1:13" x14ac:dyDescent="0.25">
      <c r="A7" s="207" t="s">
        <v>34</v>
      </c>
      <c r="B7" s="3"/>
      <c r="C7" s="3">
        <v>400000</v>
      </c>
      <c r="D7" s="3">
        <v>379000</v>
      </c>
      <c r="E7" s="3"/>
      <c r="F7" s="3"/>
      <c r="G7" s="3"/>
      <c r="H7" s="3"/>
      <c r="I7" s="3"/>
      <c r="J7" s="3">
        <v>24500</v>
      </c>
      <c r="K7" s="3"/>
      <c r="L7" s="3">
        <v>22000</v>
      </c>
      <c r="M7" s="3">
        <v>825500</v>
      </c>
    </row>
    <row r="8" spans="1:13" x14ac:dyDescent="0.25">
      <c r="A8" s="207" t="s">
        <v>157</v>
      </c>
      <c r="B8" s="3"/>
      <c r="C8" s="3">
        <v>370000</v>
      </c>
      <c r="D8" s="3">
        <v>142000</v>
      </c>
      <c r="E8" s="3"/>
      <c r="F8" s="3"/>
      <c r="G8" s="3"/>
      <c r="H8" s="3"/>
      <c r="I8" s="3"/>
      <c r="J8" s="3"/>
      <c r="K8" s="3"/>
      <c r="L8" s="3"/>
      <c r="M8" s="3">
        <v>512000</v>
      </c>
    </row>
    <row r="9" spans="1:13" x14ac:dyDescent="0.25">
      <c r="A9" s="207" t="s">
        <v>25</v>
      </c>
      <c r="B9" s="3"/>
      <c r="C9" s="3">
        <v>900000</v>
      </c>
      <c r="D9" s="3">
        <v>60500</v>
      </c>
      <c r="E9" s="3"/>
      <c r="F9" s="3"/>
      <c r="G9" s="3"/>
      <c r="H9" s="3"/>
      <c r="I9" s="3"/>
      <c r="J9" s="3"/>
      <c r="K9" s="3"/>
      <c r="L9" s="3"/>
      <c r="M9" s="3">
        <v>960500</v>
      </c>
    </row>
    <row r="10" spans="1:13" x14ac:dyDescent="0.25">
      <c r="A10" s="207" t="s">
        <v>3</v>
      </c>
      <c r="B10" s="3">
        <v>128158</v>
      </c>
      <c r="C10" s="3">
        <v>1759991</v>
      </c>
      <c r="D10" s="3">
        <v>64500</v>
      </c>
      <c r="E10" s="3">
        <v>76206</v>
      </c>
      <c r="F10" s="3">
        <v>244000</v>
      </c>
      <c r="G10" s="3"/>
      <c r="H10" s="3">
        <v>153200</v>
      </c>
      <c r="I10" s="3">
        <v>93200</v>
      </c>
      <c r="J10" s="3"/>
      <c r="K10" s="3">
        <v>411162</v>
      </c>
      <c r="L10" s="3"/>
      <c r="M10" s="3">
        <v>2930417</v>
      </c>
    </row>
    <row r="11" spans="1:13" x14ac:dyDescent="0.25">
      <c r="A11" s="207" t="s">
        <v>196</v>
      </c>
      <c r="B11" s="3"/>
      <c r="C11" s="3">
        <v>5500</v>
      </c>
      <c r="D11" s="3"/>
      <c r="E11" s="3"/>
      <c r="F11" s="3"/>
      <c r="G11" s="3"/>
      <c r="H11" s="3"/>
      <c r="I11" s="3"/>
      <c r="J11" s="3"/>
      <c r="K11" s="3"/>
      <c r="L11" s="3"/>
      <c r="M11" s="3">
        <v>5500</v>
      </c>
    </row>
    <row r="12" spans="1:13" x14ac:dyDescent="0.25">
      <c r="A12" s="1" t="s">
        <v>163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5">
      <c r="A13" s="207" t="s">
        <v>163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s="1" t="s">
        <v>7</v>
      </c>
      <c r="B14" s="3">
        <v>128158</v>
      </c>
      <c r="C14" s="3">
        <v>3435491</v>
      </c>
      <c r="D14" s="3">
        <v>684000</v>
      </c>
      <c r="E14" s="3">
        <v>76206</v>
      </c>
      <c r="F14" s="3">
        <v>244000</v>
      </c>
      <c r="G14" s="3"/>
      <c r="H14" s="3">
        <v>153200</v>
      </c>
      <c r="I14" s="3">
        <v>93200</v>
      </c>
      <c r="J14" s="3">
        <v>24500</v>
      </c>
      <c r="K14" s="3">
        <v>411162</v>
      </c>
      <c r="L14" s="3">
        <v>52000</v>
      </c>
      <c r="M14" s="3">
        <v>5301917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3" workbookViewId="0">
      <selection activeCell="C27" sqref="C27:H31"/>
    </sheetView>
  </sheetViews>
  <sheetFormatPr baseColWidth="10" defaultColWidth="16" defaultRowHeight="15" x14ac:dyDescent="0.25"/>
  <cols>
    <col min="1" max="1" width="13.28515625" style="80" customWidth="1"/>
    <col min="2" max="2" width="3.28515625" style="80" bestFit="1" customWidth="1"/>
    <col min="3" max="3" width="20.7109375" style="80" customWidth="1"/>
    <col min="4" max="5" width="13" style="80" bestFit="1" customWidth="1"/>
    <col min="6" max="6" width="14.28515625" style="80" customWidth="1"/>
    <col min="7" max="7" width="3.28515625" style="80" bestFit="1" customWidth="1"/>
    <col min="8" max="8" width="23.42578125" style="80" customWidth="1"/>
    <col min="9" max="9" width="11.140625" style="80" customWidth="1"/>
    <col min="10" max="10" width="13" style="80" customWidth="1"/>
    <col min="11" max="257" width="16" style="80"/>
    <col min="258" max="258" width="6" style="80" customWidth="1"/>
    <col min="259" max="259" width="26.7109375" style="80" customWidth="1"/>
    <col min="260" max="260" width="11.7109375" style="80" bestFit="1" customWidth="1"/>
    <col min="261" max="261" width="11.5703125" style="80" bestFit="1" customWidth="1"/>
    <col min="262" max="262" width="12.7109375" style="80" bestFit="1" customWidth="1"/>
    <col min="263" max="263" width="5.7109375" style="80" customWidth="1"/>
    <col min="264" max="264" width="28.140625" style="80" customWidth="1"/>
    <col min="265" max="513" width="16" style="80"/>
    <col min="514" max="514" width="6" style="80" customWidth="1"/>
    <col min="515" max="515" width="26.7109375" style="80" customWidth="1"/>
    <col min="516" max="516" width="11.7109375" style="80" bestFit="1" customWidth="1"/>
    <col min="517" max="517" width="11.5703125" style="80" bestFit="1" customWidth="1"/>
    <col min="518" max="518" width="12.7109375" style="80" bestFit="1" customWidth="1"/>
    <col min="519" max="519" width="5.7109375" style="80" customWidth="1"/>
    <col min="520" max="520" width="28.140625" style="80" customWidth="1"/>
    <col min="521" max="769" width="16" style="80"/>
    <col min="770" max="770" width="6" style="80" customWidth="1"/>
    <col min="771" max="771" width="26.7109375" style="80" customWidth="1"/>
    <col min="772" max="772" width="11.7109375" style="80" bestFit="1" customWidth="1"/>
    <col min="773" max="773" width="11.5703125" style="80" bestFit="1" customWidth="1"/>
    <col min="774" max="774" width="12.7109375" style="80" bestFit="1" customWidth="1"/>
    <col min="775" max="775" width="5.7109375" style="80" customWidth="1"/>
    <col min="776" max="776" width="28.140625" style="80" customWidth="1"/>
    <col min="777" max="1025" width="16" style="80"/>
    <col min="1026" max="1026" width="6" style="80" customWidth="1"/>
    <col min="1027" max="1027" width="26.7109375" style="80" customWidth="1"/>
    <col min="1028" max="1028" width="11.7109375" style="80" bestFit="1" customWidth="1"/>
    <col min="1029" max="1029" width="11.5703125" style="80" bestFit="1" customWidth="1"/>
    <col min="1030" max="1030" width="12.7109375" style="80" bestFit="1" customWidth="1"/>
    <col min="1031" max="1031" width="5.7109375" style="80" customWidth="1"/>
    <col min="1032" max="1032" width="28.140625" style="80" customWidth="1"/>
    <col min="1033" max="1281" width="16" style="80"/>
    <col min="1282" max="1282" width="6" style="80" customWidth="1"/>
    <col min="1283" max="1283" width="26.7109375" style="80" customWidth="1"/>
    <col min="1284" max="1284" width="11.7109375" style="80" bestFit="1" customWidth="1"/>
    <col min="1285" max="1285" width="11.5703125" style="80" bestFit="1" customWidth="1"/>
    <col min="1286" max="1286" width="12.7109375" style="80" bestFit="1" customWidth="1"/>
    <col min="1287" max="1287" width="5.7109375" style="80" customWidth="1"/>
    <col min="1288" max="1288" width="28.140625" style="80" customWidth="1"/>
    <col min="1289" max="1537" width="16" style="80"/>
    <col min="1538" max="1538" width="6" style="80" customWidth="1"/>
    <col min="1539" max="1539" width="26.7109375" style="80" customWidth="1"/>
    <col min="1540" max="1540" width="11.7109375" style="80" bestFit="1" customWidth="1"/>
    <col min="1541" max="1541" width="11.5703125" style="80" bestFit="1" customWidth="1"/>
    <col min="1542" max="1542" width="12.7109375" style="80" bestFit="1" customWidth="1"/>
    <col min="1543" max="1543" width="5.7109375" style="80" customWidth="1"/>
    <col min="1544" max="1544" width="28.140625" style="80" customWidth="1"/>
    <col min="1545" max="1793" width="16" style="80"/>
    <col min="1794" max="1794" width="6" style="80" customWidth="1"/>
    <col min="1795" max="1795" width="26.7109375" style="80" customWidth="1"/>
    <col min="1796" max="1796" width="11.7109375" style="80" bestFit="1" customWidth="1"/>
    <col min="1797" max="1797" width="11.5703125" style="80" bestFit="1" customWidth="1"/>
    <col min="1798" max="1798" width="12.7109375" style="80" bestFit="1" customWidth="1"/>
    <col min="1799" max="1799" width="5.7109375" style="80" customWidth="1"/>
    <col min="1800" max="1800" width="28.140625" style="80" customWidth="1"/>
    <col min="1801" max="2049" width="16" style="80"/>
    <col min="2050" max="2050" width="6" style="80" customWidth="1"/>
    <col min="2051" max="2051" width="26.7109375" style="80" customWidth="1"/>
    <col min="2052" max="2052" width="11.7109375" style="80" bestFit="1" customWidth="1"/>
    <col min="2053" max="2053" width="11.5703125" style="80" bestFit="1" customWidth="1"/>
    <col min="2054" max="2054" width="12.7109375" style="80" bestFit="1" customWidth="1"/>
    <col min="2055" max="2055" width="5.7109375" style="80" customWidth="1"/>
    <col min="2056" max="2056" width="28.140625" style="80" customWidth="1"/>
    <col min="2057" max="2305" width="16" style="80"/>
    <col min="2306" max="2306" width="6" style="80" customWidth="1"/>
    <col min="2307" max="2307" width="26.7109375" style="80" customWidth="1"/>
    <col min="2308" max="2308" width="11.7109375" style="80" bestFit="1" customWidth="1"/>
    <col min="2309" max="2309" width="11.5703125" style="80" bestFit="1" customWidth="1"/>
    <col min="2310" max="2310" width="12.7109375" style="80" bestFit="1" customWidth="1"/>
    <col min="2311" max="2311" width="5.7109375" style="80" customWidth="1"/>
    <col min="2312" max="2312" width="28.140625" style="80" customWidth="1"/>
    <col min="2313" max="2561" width="16" style="80"/>
    <col min="2562" max="2562" width="6" style="80" customWidth="1"/>
    <col min="2563" max="2563" width="26.7109375" style="80" customWidth="1"/>
    <col min="2564" max="2564" width="11.7109375" style="80" bestFit="1" customWidth="1"/>
    <col min="2565" max="2565" width="11.5703125" style="80" bestFit="1" customWidth="1"/>
    <col min="2566" max="2566" width="12.7109375" style="80" bestFit="1" customWidth="1"/>
    <col min="2567" max="2567" width="5.7109375" style="80" customWidth="1"/>
    <col min="2568" max="2568" width="28.140625" style="80" customWidth="1"/>
    <col min="2569" max="2817" width="16" style="80"/>
    <col min="2818" max="2818" width="6" style="80" customWidth="1"/>
    <col min="2819" max="2819" width="26.7109375" style="80" customWidth="1"/>
    <col min="2820" max="2820" width="11.7109375" style="80" bestFit="1" customWidth="1"/>
    <col min="2821" max="2821" width="11.5703125" style="80" bestFit="1" customWidth="1"/>
    <col min="2822" max="2822" width="12.7109375" style="80" bestFit="1" customWidth="1"/>
    <col min="2823" max="2823" width="5.7109375" style="80" customWidth="1"/>
    <col min="2824" max="2824" width="28.140625" style="80" customWidth="1"/>
    <col min="2825" max="3073" width="16" style="80"/>
    <col min="3074" max="3074" width="6" style="80" customWidth="1"/>
    <col min="3075" max="3075" width="26.7109375" style="80" customWidth="1"/>
    <col min="3076" max="3076" width="11.7109375" style="80" bestFit="1" customWidth="1"/>
    <col min="3077" max="3077" width="11.5703125" style="80" bestFit="1" customWidth="1"/>
    <col min="3078" max="3078" width="12.7109375" style="80" bestFit="1" customWidth="1"/>
    <col min="3079" max="3079" width="5.7109375" style="80" customWidth="1"/>
    <col min="3080" max="3080" width="28.140625" style="80" customWidth="1"/>
    <col min="3081" max="3329" width="16" style="80"/>
    <col min="3330" max="3330" width="6" style="80" customWidth="1"/>
    <col min="3331" max="3331" width="26.7109375" style="80" customWidth="1"/>
    <col min="3332" max="3332" width="11.7109375" style="80" bestFit="1" customWidth="1"/>
    <col min="3333" max="3333" width="11.5703125" style="80" bestFit="1" customWidth="1"/>
    <col min="3334" max="3334" width="12.7109375" style="80" bestFit="1" customWidth="1"/>
    <col min="3335" max="3335" width="5.7109375" style="80" customWidth="1"/>
    <col min="3336" max="3336" width="28.140625" style="80" customWidth="1"/>
    <col min="3337" max="3585" width="16" style="80"/>
    <col min="3586" max="3586" width="6" style="80" customWidth="1"/>
    <col min="3587" max="3587" width="26.7109375" style="80" customWidth="1"/>
    <col min="3588" max="3588" width="11.7109375" style="80" bestFit="1" customWidth="1"/>
    <col min="3589" max="3589" width="11.5703125" style="80" bestFit="1" customWidth="1"/>
    <col min="3590" max="3590" width="12.7109375" style="80" bestFit="1" customWidth="1"/>
    <col min="3591" max="3591" width="5.7109375" style="80" customWidth="1"/>
    <col min="3592" max="3592" width="28.140625" style="80" customWidth="1"/>
    <col min="3593" max="3841" width="16" style="80"/>
    <col min="3842" max="3842" width="6" style="80" customWidth="1"/>
    <col min="3843" max="3843" width="26.7109375" style="80" customWidth="1"/>
    <col min="3844" max="3844" width="11.7109375" style="80" bestFit="1" customWidth="1"/>
    <col min="3845" max="3845" width="11.5703125" style="80" bestFit="1" customWidth="1"/>
    <col min="3846" max="3846" width="12.7109375" style="80" bestFit="1" customWidth="1"/>
    <col min="3847" max="3847" width="5.7109375" style="80" customWidth="1"/>
    <col min="3848" max="3848" width="28.140625" style="80" customWidth="1"/>
    <col min="3849" max="4097" width="16" style="80"/>
    <col min="4098" max="4098" width="6" style="80" customWidth="1"/>
    <col min="4099" max="4099" width="26.7109375" style="80" customWidth="1"/>
    <col min="4100" max="4100" width="11.7109375" style="80" bestFit="1" customWidth="1"/>
    <col min="4101" max="4101" width="11.5703125" style="80" bestFit="1" customWidth="1"/>
    <col min="4102" max="4102" width="12.7109375" style="80" bestFit="1" customWidth="1"/>
    <col min="4103" max="4103" width="5.7109375" style="80" customWidth="1"/>
    <col min="4104" max="4104" width="28.140625" style="80" customWidth="1"/>
    <col min="4105" max="4353" width="16" style="80"/>
    <col min="4354" max="4354" width="6" style="80" customWidth="1"/>
    <col min="4355" max="4355" width="26.7109375" style="80" customWidth="1"/>
    <col min="4356" max="4356" width="11.7109375" style="80" bestFit="1" customWidth="1"/>
    <col min="4357" max="4357" width="11.5703125" style="80" bestFit="1" customWidth="1"/>
    <col min="4358" max="4358" width="12.7109375" style="80" bestFit="1" customWidth="1"/>
    <col min="4359" max="4359" width="5.7109375" style="80" customWidth="1"/>
    <col min="4360" max="4360" width="28.140625" style="80" customWidth="1"/>
    <col min="4361" max="4609" width="16" style="80"/>
    <col min="4610" max="4610" width="6" style="80" customWidth="1"/>
    <col min="4611" max="4611" width="26.7109375" style="80" customWidth="1"/>
    <col min="4612" max="4612" width="11.7109375" style="80" bestFit="1" customWidth="1"/>
    <col min="4613" max="4613" width="11.5703125" style="80" bestFit="1" customWidth="1"/>
    <col min="4614" max="4614" width="12.7109375" style="80" bestFit="1" customWidth="1"/>
    <col min="4615" max="4615" width="5.7109375" style="80" customWidth="1"/>
    <col min="4616" max="4616" width="28.140625" style="80" customWidth="1"/>
    <col min="4617" max="4865" width="16" style="80"/>
    <col min="4866" max="4866" width="6" style="80" customWidth="1"/>
    <col min="4867" max="4867" width="26.7109375" style="80" customWidth="1"/>
    <col min="4868" max="4868" width="11.7109375" style="80" bestFit="1" customWidth="1"/>
    <col min="4869" max="4869" width="11.5703125" style="80" bestFit="1" customWidth="1"/>
    <col min="4870" max="4870" width="12.7109375" style="80" bestFit="1" customWidth="1"/>
    <col min="4871" max="4871" width="5.7109375" style="80" customWidth="1"/>
    <col min="4872" max="4872" width="28.140625" style="80" customWidth="1"/>
    <col min="4873" max="5121" width="16" style="80"/>
    <col min="5122" max="5122" width="6" style="80" customWidth="1"/>
    <col min="5123" max="5123" width="26.7109375" style="80" customWidth="1"/>
    <col min="5124" max="5124" width="11.7109375" style="80" bestFit="1" customWidth="1"/>
    <col min="5125" max="5125" width="11.5703125" style="80" bestFit="1" customWidth="1"/>
    <col min="5126" max="5126" width="12.7109375" style="80" bestFit="1" customWidth="1"/>
    <col min="5127" max="5127" width="5.7109375" style="80" customWidth="1"/>
    <col min="5128" max="5128" width="28.140625" style="80" customWidth="1"/>
    <col min="5129" max="5377" width="16" style="80"/>
    <col min="5378" max="5378" width="6" style="80" customWidth="1"/>
    <col min="5379" max="5379" width="26.7109375" style="80" customWidth="1"/>
    <col min="5380" max="5380" width="11.7109375" style="80" bestFit="1" customWidth="1"/>
    <col min="5381" max="5381" width="11.5703125" style="80" bestFit="1" customWidth="1"/>
    <col min="5382" max="5382" width="12.7109375" style="80" bestFit="1" customWidth="1"/>
    <col min="5383" max="5383" width="5.7109375" style="80" customWidth="1"/>
    <col min="5384" max="5384" width="28.140625" style="80" customWidth="1"/>
    <col min="5385" max="5633" width="16" style="80"/>
    <col min="5634" max="5634" width="6" style="80" customWidth="1"/>
    <col min="5635" max="5635" width="26.7109375" style="80" customWidth="1"/>
    <col min="5636" max="5636" width="11.7109375" style="80" bestFit="1" customWidth="1"/>
    <col min="5637" max="5637" width="11.5703125" style="80" bestFit="1" customWidth="1"/>
    <col min="5638" max="5638" width="12.7109375" style="80" bestFit="1" customWidth="1"/>
    <col min="5639" max="5639" width="5.7109375" style="80" customWidth="1"/>
    <col min="5640" max="5640" width="28.140625" style="80" customWidth="1"/>
    <col min="5641" max="5889" width="16" style="80"/>
    <col min="5890" max="5890" width="6" style="80" customWidth="1"/>
    <col min="5891" max="5891" width="26.7109375" style="80" customWidth="1"/>
    <col min="5892" max="5892" width="11.7109375" style="80" bestFit="1" customWidth="1"/>
    <col min="5893" max="5893" width="11.5703125" style="80" bestFit="1" customWidth="1"/>
    <col min="5894" max="5894" width="12.7109375" style="80" bestFit="1" customWidth="1"/>
    <col min="5895" max="5895" width="5.7109375" style="80" customWidth="1"/>
    <col min="5896" max="5896" width="28.140625" style="80" customWidth="1"/>
    <col min="5897" max="6145" width="16" style="80"/>
    <col min="6146" max="6146" width="6" style="80" customWidth="1"/>
    <col min="6147" max="6147" width="26.7109375" style="80" customWidth="1"/>
    <col min="6148" max="6148" width="11.7109375" style="80" bestFit="1" customWidth="1"/>
    <col min="6149" max="6149" width="11.5703125" style="80" bestFit="1" customWidth="1"/>
    <col min="6150" max="6150" width="12.7109375" style="80" bestFit="1" customWidth="1"/>
    <col min="6151" max="6151" width="5.7109375" style="80" customWidth="1"/>
    <col min="6152" max="6152" width="28.140625" style="80" customWidth="1"/>
    <col min="6153" max="6401" width="16" style="80"/>
    <col min="6402" max="6402" width="6" style="80" customWidth="1"/>
    <col min="6403" max="6403" width="26.7109375" style="80" customWidth="1"/>
    <col min="6404" max="6404" width="11.7109375" style="80" bestFit="1" customWidth="1"/>
    <col min="6405" max="6405" width="11.5703125" style="80" bestFit="1" customWidth="1"/>
    <col min="6406" max="6406" width="12.7109375" style="80" bestFit="1" customWidth="1"/>
    <col min="6407" max="6407" width="5.7109375" style="80" customWidth="1"/>
    <col min="6408" max="6408" width="28.140625" style="80" customWidth="1"/>
    <col min="6409" max="6657" width="16" style="80"/>
    <col min="6658" max="6658" width="6" style="80" customWidth="1"/>
    <col min="6659" max="6659" width="26.7109375" style="80" customWidth="1"/>
    <col min="6660" max="6660" width="11.7109375" style="80" bestFit="1" customWidth="1"/>
    <col min="6661" max="6661" width="11.5703125" style="80" bestFit="1" customWidth="1"/>
    <col min="6662" max="6662" width="12.7109375" style="80" bestFit="1" customWidth="1"/>
    <col min="6663" max="6663" width="5.7109375" style="80" customWidth="1"/>
    <col min="6664" max="6664" width="28.140625" style="80" customWidth="1"/>
    <col min="6665" max="6913" width="16" style="80"/>
    <col min="6914" max="6914" width="6" style="80" customWidth="1"/>
    <col min="6915" max="6915" width="26.7109375" style="80" customWidth="1"/>
    <col min="6916" max="6916" width="11.7109375" style="80" bestFit="1" customWidth="1"/>
    <col min="6917" max="6917" width="11.5703125" style="80" bestFit="1" customWidth="1"/>
    <col min="6918" max="6918" width="12.7109375" style="80" bestFit="1" customWidth="1"/>
    <col min="6919" max="6919" width="5.7109375" style="80" customWidth="1"/>
    <col min="6920" max="6920" width="28.140625" style="80" customWidth="1"/>
    <col min="6921" max="7169" width="16" style="80"/>
    <col min="7170" max="7170" width="6" style="80" customWidth="1"/>
    <col min="7171" max="7171" width="26.7109375" style="80" customWidth="1"/>
    <col min="7172" max="7172" width="11.7109375" style="80" bestFit="1" customWidth="1"/>
    <col min="7173" max="7173" width="11.5703125" style="80" bestFit="1" customWidth="1"/>
    <col min="7174" max="7174" width="12.7109375" style="80" bestFit="1" customWidth="1"/>
    <col min="7175" max="7175" width="5.7109375" style="80" customWidth="1"/>
    <col min="7176" max="7176" width="28.140625" style="80" customWidth="1"/>
    <col min="7177" max="7425" width="16" style="80"/>
    <col min="7426" max="7426" width="6" style="80" customWidth="1"/>
    <col min="7427" max="7427" width="26.7109375" style="80" customWidth="1"/>
    <col min="7428" max="7428" width="11.7109375" style="80" bestFit="1" customWidth="1"/>
    <col min="7429" max="7429" width="11.5703125" style="80" bestFit="1" customWidth="1"/>
    <col min="7430" max="7430" width="12.7109375" style="80" bestFit="1" customWidth="1"/>
    <col min="7431" max="7431" width="5.7109375" style="80" customWidth="1"/>
    <col min="7432" max="7432" width="28.140625" style="80" customWidth="1"/>
    <col min="7433" max="7681" width="16" style="80"/>
    <col min="7682" max="7682" width="6" style="80" customWidth="1"/>
    <col min="7683" max="7683" width="26.7109375" style="80" customWidth="1"/>
    <col min="7684" max="7684" width="11.7109375" style="80" bestFit="1" customWidth="1"/>
    <col min="7685" max="7685" width="11.5703125" style="80" bestFit="1" customWidth="1"/>
    <col min="7686" max="7686" width="12.7109375" style="80" bestFit="1" customWidth="1"/>
    <col min="7687" max="7687" width="5.7109375" style="80" customWidth="1"/>
    <col min="7688" max="7688" width="28.140625" style="80" customWidth="1"/>
    <col min="7689" max="7937" width="16" style="80"/>
    <col min="7938" max="7938" width="6" style="80" customWidth="1"/>
    <col min="7939" max="7939" width="26.7109375" style="80" customWidth="1"/>
    <col min="7940" max="7940" width="11.7109375" style="80" bestFit="1" customWidth="1"/>
    <col min="7941" max="7941" width="11.5703125" style="80" bestFit="1" customWidth="1"/>
    <col min="7942" max="7942" width="12.7109375" style="80" bestFit="1" customWidth="1"/>
    <col min="7943" max="7943" width="5.7109375" style="80" customWidth="1"/>
    <col min="7944" max="7944" width="28.140625" style="80" customWidth="1"/>
    <col min="7945" max="8193" width="16" style="80"/>
    <col min="8194" max="8194" width="6" style="80" customWidth="1"/>
    <col min="8195" max="8195" width="26.7109375" style="80" customWidth="1"/>
    <col min="8196" max="8196" width="11.7109375" style="80" bestFit="1" customWidth="1"/>
    <col min="8197" max="8197" width="11.5703125" style="80" bestFit="1" customWidth="1"/>
    <col min="8198" max="8198" width="12.7109375" style="80" bestFit="1" customWidth="1"/>
    <col min="8199" max="8199" width="5.7109375" style="80" customWidth="1"/>
    <col min="8200" max="8200" width="28.140625" style="80" customWidth="1"/>
    <col min="8201" max="8449" width="16" style="80"/>
    <col min="8450" max="8450" width="6" style="80" customWidth="1"/>
    <col min="8451" max="8451" width="26.7109375" style="80" customWidth="1"/>
    <col min="8452" max="8452" width="11.7109375" style="80" bestFit="1" customWidth="1"/>
    <col min="8453" max="8453" width="11.5703125" style="80" bestFit="1" customWidth="1"/>
    <col min="8454" max="8454" width="12.7109375" style="80" bestFit="1" customWidth="1"/>
    <col min="8455" max="8455" width="5.7109375" style="80" customWidth="1"/>
    <col min="8456" max="8456" width="28.140625" style="80" customWidth="1"/>
    <col min="8457" max="8705" width="16" style="80"/>
    <col min="8706" max="8706" width="6" style="80" customWidth="1"/>
    <col min="8707" max="8707" width="26.7109375" style="80" customWidth="1"/>
    <col min="8708" max="8708" width="11.7109375" style="80" bestFit="1" customWidth="1"/>
    <col min="8709" max="8709" width="11.5703125" style="80" bestFit="1" customWidth="1"/>
    <col min="8710" max="8710" width="12.7109375" style="80" bestFit="1" customWidth="1"/>
    <col min="8711" max="8711" width="5.7109375" style="80" customWidth="1"/>
    <col min="8712" max="8712" width="28.140625" style="80" customWidth="1"/>
    <col min="8713" max="8961" width="16" style="80"/>
    <col min="8962" max="8962" width="6" style="80" customWidth="1"/>
    <col min="8963" max="8963" width="26.7109375" style="80" customWidth="1"/>
    <col min="8964" max="8964" width="11.7109375" style="80" bestFit="1" customWidth="1"/>
    <col min="8965" max="8965" width="11.5703125" style="80" bestFit="1" customWidth="1"/>
    <col min="8966" max="8966" width="12.7109375" style="80" bestFit="1" customWidth="1"/>
    <col min="8967" max="8967" width="5.7109375" style="80" customWidth="1"/>
    <col min="8968" max="8968" width="28.140625" style="80" customWidth="1"/>
    <col min="8969" max="9217" width="16" style="80"/>
    <col min="9218" max="9218" width="6" style="80" customWidth="1"/>
    <col min="9219" max="9219" width="26.7109375" style="80" customWidth="1"/>
    <col min="9220" max="9220" width="11.7109375" style="80" bestFit="1" customWidth="1"/>
    <col min="9221" max="9221" width="11.5703125" style="80" bestFit="1" customWidth="1"/>
    <col min="9222" max="9222" width="12.7109375" style="80" bestFit="1" customWidth="1"/>
    <col min="9223" max="9223" width="5.7109375" style="80" customWidth="1"/>
    <col min="9224" max="9224" width="28.140625" style="80" customWidth="1"/>
    <col min="9225" max="9473" width="16" style="80"/>
    <col min="9474" max="9474" width="6" style="80" customWidth="1"/>
    <col min="9475" max="9475" width="26.7109375" style="80" customWidth="1"/>
    <col min="9476" max="9476" width="11.7109375" style="80" bestFit="1" customWidth="1"/>
    <col min="9477" max="9477" width="11.5703125" style="80" bestFit="1" customWidth="1"/>
    <col min="9478" max="9478" width="12.7109375" style="80" bestFit="1" customWidth="1"/>
    <col min="9479" max="9479" width="5.7109375" style="80" customWidth="1"/>
    <col min="9480" max="9480" width="28.140625" style="80" customWidth="1"/>
    <col min="9481" max="9729" width="16" style="80"/>
    <col min="9730" max="9730" width="6" style="80" customWidth="1"/>
    <col min="9731" max="9731" width="26.7109375" style="80" customWidth="1"/>
    <col min="9732" max="9732" width="11.7109375" style="80" bestFit="1" customWidth="1"/>
    <col min="9733" max="9733" width="11.5703125" style="80" bestFit="1" customWidth="1"/>
    <col min="9734" max="9734" width="12.7109375" style="80" bestFit="1" customWidth="1"/>
    <col min="9735" max="9735" width="5.7109375" style="80" customWidth="1"/>
    <col min="9736" max="9736" width="28.140625" style="80" customWidth="1"/>
    <col min="9737" max="9985" width="16" style="80"/>
    <col min="9986" max="9986" width="6" style="80" customWidth="1"/>
    <col min="9987" max="9987" width="26.7109375" style="80" customWidth="1"/>
    <col min="9988" max="9988" width="11.7109375" style="80" bestFit="1" customWidth="1"/>
    <col min="9989" max="9989" width="11.5703125" style="80" bestFit="1" customWidth="1"/>
    <col min="9990" max="9990" width="12.7109375" style="80" bestFit="1" customWidth="1"/>
    <col min="9991" max="9991" width="5.7109375" style="80" customWidth="1"/>
    <col min="9992" max="9992" width="28.140625" style="80" customWidth="1"/>
    <col min="9993" max="10241" width="16" style="80"/>
    <col min="10242" max="10242" width="6" style="80" customWidth="1"/>
    <col min="10243" max="10243" width="26.7109375" style="80" customWidth="1"/>
    <col min="10244" max="10244" width="11.7109375" style="80" bestFit="1" customWidth="1"/>
    <col min="10245" max="10245" width="11.5703125" style="80" bestFit="1" customWidth="1"/>
    <col min="10246" max="10246" width="12.7109375" style="80" bestFit="1" customWidth="1"/>
    <col min="10247" max="10247" width="5.7109375" style="80" customWidth="1"/>
    <col min="10248" max="10248" width="28.140625" style="80" customWidth="1"/>
    <col min="10249" max="10497" width="16" style="80"/>
    <col min="10498" max="10498" width="6" style="80" customWidth="1"/>
    <col min="10499" max="10499" width="26.7109375" style="80" customWidth="1"/>
    <col min="10500" max="10500" width="11.7109375" style="80" bestFit="1" customWidth="1"/>
    <col min="10501" max="10501" width="11.5703125" style="80" bestFit="1" customWidth="1"/>
    <col min="10502" max="10502" width="12.7109375" style="80" bestFit="1" customWidth="1"/>
    <col min="10503" max="10503" width="5.7109375" style="80" customWidth="1"/>
    <col min="10504" max="10504" width="28.140625" style="80" customWidth="1"/>
    <col min="10505" max="10753" width="16" style="80"/>
    <col min="10754" max="10754" width="6" style="80" customWidth="1"/>
    <col min="10755" max="10755" width="26.7109375" style="80" customWidth="1"/>
    <col min="10756" max="10756" width="11.7109375" style="80" bestFit="1" customWidth="1"/>
    <col min="10757" max="10757" width="11.5703125" style="80" bestFit="1" customWidth="1"/>
    <col min="10758" max="10758" width="12.7109375" style="80" bestFit="1" customWidth="1"/>
    <col min="10759" max="10759" width="5.7109375" style="80" customWidth="1"/>
    <col min="10760" max="10760" width="28.140625" style="80" customWidth="1"/>
    <col min="10761" max="11009" width="16" style="80"/>
    <col min="11010" max="11010" width="6" style="80" customWidth="1"/>
    <col min="11011" max="11011" width="26.7109375" style="80" customWidth="1"/>
    <col min="11012" max="11012" width="11.7109375" style="80" bestFit="1" customWidth="1"/>
    <col min="11013" max="11013" width="11.5703125" style="80" bestFit="1" customWidth="1"/>
    <col min="11014" max="11014" width="12.7109375" style="80" bestFit="1" customWidth="1"/>
    <col min="11015" max="11015" width="5.7109375" style="80" customWidth="1"/>
    <col min="11016" max="11016" width="28.140625" style="80" customWidth="1"/>
    <col min="11017" max="11265" width="16" style="80"/>
    <col min="11266" max="11266" width="6" style="80" customWidth="1"/>
    <col min="11267" max="11267" width="26.7109375" style="80" customWidth="1"/>
    <col min="11268" max="11268" width="11.7109375" style="80" bestFit="1" customWidth="1"/>
    <col min="11269" max="11269" width="11.5703125" style="80" bestFit="1" customWidth="1"/>
    <col min="11270" max="11270" width="12.7109375" style="80" bestFit="1" customWidth="1"/>
    <col min="11271" max="11271" width="5.7109375" style="80" customWidth="1"/>
    <col min="11272" max="11272" width="28.140625" style="80" customWidth="1"/>
    <col min="11273" max="11521" width="16" style="80"/>
    <col min="11522" max="11522" width="6" style="80" customWidth="1"/>
    <col min="11523" max="11523" width="26.7109375" style="80" customWidth="1"/>
    <col min="11524" max="11524" width="11.7109375" style="80" bestFit="1" customWidth="1"/>
    <col min="11525" max="11525" width="11.5703125" style="80" bestFit="1" customWidth="1"/>
    <col min="11526" max="11526" width="12.7109375" style="80" bestFit="1" customWidth="1"/>
    <col min="11527" max="11527" width="5.7109375" style="80" customWidth="1"/>
    <col min="11528" max="11528" width="28.140625" style="80" customWidth="1"/>
    <col min="11529" max="11777" width="16" style="80"/>
    <col min="11778" max="11778" width="6" style="80" customWidth="1"/>
    <col min="11779" max="11779" width="26.7109375" style="80" customWidth="1"/>
    <col min="11780" max="11780" width="11.7109375" style="80" bestFit="1" customWidth="1"/>
    <col min="11781" max="11781" width="11.5703125" style="80" bestFit="1" customWidth="1"/>
    <col min="11782" max="11782" width="12.7109375" style="80" bestFit="1" customWidth="1"/>
    <col min="11783" max="11783" width="5.7109375" style="80" customWidth="1"/>
    <col min="11784" max="11784" width="28.140625" style="80" customWidth="1"/>
    <col min="11785" max="12033" width="16" style="80"/>
    <col min="12034" max="12034" width="6" style="80" customWidth="1"/>
    <col min="12035" max="12035" width="26.7109375" style="80" customWidth="1"/>
    <col min="12036" max="12036" width="11.7109375" style="80" bestFit="1" customWidth="1"/>
    <col min="12037" max="12037" width="11.5703125" style="80" bestFit="1" customWidth="1"/>
    <col min="12038" max="12038" width="12.7109375" style="80" bestFit="1" customWidth="1"/>
    <col min="12039" max="12039" width="5.7109375" style="80" customWidth="1"/>
    <col min="12040" max="12040" width="28.140625" style="80" customWidth="1"/>
    <col min="12041" max="12289" width="16" style="80"/>
    <col min="12290" max="12290" width="6" style="80" customWidth="1"/>
    <col min="12291" max="12291" width="26.7109375" style="80" customWidth="1"/>
    <col min="12292" max="12292" width="11.7109375" style="80" bestFit="1" customWidth="1"/>
    <col min="12293" max="12293" width="11.5703125" style="80" bestFit="1" customWidth="1"/>
    <col min="12294" max="12294" width="12.7109375" style="80" bestFit="1" customWidth="1"/>
    <col min="12295" max="12295" width="5.7109375" style="80" customWidth="1"/>
    <col min="12296" max="12296" width="28.140625" style="80" customWidth="1"/>
    <col min="12297" max="12545" width="16" style="80"/>
    <col min="12546" max="12546" width="6" style="80" customWidth="1"/>
    <col min="12547" max="12547" width="26.7109375" style="80" customWidth="1"/>
    <col min="12548" max="12548" width="11.7109375" style="80" bestFit="1" customWidth="1"/>
    <col min="12549" max="12549" width="11.5703125" style="80" bestFit="1" customWidth="1"/>
    <col min="12550" max="12550" width="12.7109375" style="80" bestFit="1" customWidth="1"/>
    <col min="12551" max="12551" width="5.7109375" style="80" customWidth="1"/>
    <col min="12552" max="12552" width="28.140625" style="80" customWidth="1"/>
    <col min="12553" max="12801" width="16" style="80"/>
    <col min="12802" max="12802" width="6" style="80" customWidth="1"/>
    <col min="12803" max="12803" width="26.7109375" style="80" customWidth="1"/>
    <col min="12804" max="12804" width="11.7109375" style="80" bestFit="1" customWidth="1"/>
    <col min="12805" max="12805" width="11.5703125" style="80" bestFit="1" customWidth="1"/>
    <col min="12806" max="12806" width="12.7109375" style="80" bestFit="1" customWidth="1"/>
    <col min="12807" max="12807" width="5.7109375" style="80" customWidth="1"/>
    <col min="12808" max="12808" width="28.140625" style="80" customWidth="1"/>
    <col min="12809" max="13057" width="16" style="80"/>
    <col min="13058" max="13058" width="6" style="80" customWidth="1"/>
    <col min="13059" max="13059" width="26.7109375" style="80" customWidth="1"/>
    <col min="13060" max="13060" width="11.7109375" style="80" bestFit="1" customWidth="1"/>
    <col min="13061" max="13061" width="11.5703125" style="80" bestFit="1" customWidth="1"/>
    <col min="13062" max="13062" width="12.7109375" style="80" bestFit="1" customWidth="1"/>
    <col min="13063" max="13063" width="5.7109375" style="80" customWidth="1"/>
    <col min="13064" max="13064" width="28.140625" style="80" customWidth="1"/>
    <col min="13065" max="13313" width="16" style="80"/>
    <col min="13314" max="13314" width="6" style="80" customWidth="1"/>
    <col min="13315" max="13315" width="26.7109375" style="80" customWidth="1"/>
    <col min="13316" max="13316" width="11.7109375" style="80" bestFit="1" customWidth="1"/>
    <col min="13317" max="13317" width="11.5703125" style="80" bestFit="1" customWidth="1"/>
    <col min="13318" max="13318" width="12.7109375" style="80" bestFit="1" customWidth="1"/>
    <col min="13319" max="13319" width="5.7109375" style="80" customWidth="1"/>
    <col min="13320" max="13320" width="28.140625" style="80" customWidth="1"/>
    <col min="13321" max="13569" width="16" style="80"/>
    <col min="13570" max="13570" width="6" style="80" customWidth="1"/>
    <col min="13571" max="13571" width="26.7109375" style="80" customWidth="1"/>
    <col min="13572" max="13572" width="11.7109375" style="80" bestFit="1" customWidth="1"/>
    <col min="13573" max="13573" width="11.5703125" style="80" bestFit="1" customWidth="1"/>
    <col min="13574" max="13574" width="12.7109375" style="80" bestFit="1" customWidth="1"/>
    <col min="13575" max="13575" width="5.7109375" style="80" customWidth="1"/>
    <col min="13576" max="13576" width="28.140625" style="80" customWidth="1"/>
    <col min="13577" max="13825" width="16" style="80"/>
    <col min="13826" max="13826" width="6" style="80" customWidth="1"/>
    <col min="13827" max="13827" width="26.7109375" style="80" customWidth="1"/>
    <col min="13828" max="13828" width="11.7109375" style="80" bestFit="1" customWidth="1"/>
    <col min="13829" max="13829" width="11.5703125" style="80" bestFit="1" customWidth="1"/>
    <col min="13830" max="13830" width="12.7109375" style="80" bestFit="1" customWidth="1"/>
    <col min="13831" max="13831" width="5.7109375" style="80" customWidth="1"/>
    <col min="13832" max="13832" width="28.140625" style="80" customWidth="1"/>
    <col min="13833" max="14081" width="16" style="80"/>
    <col min="14082" max="14082" width="6" style="80" customWidth="1"/>
    <col min="14083" max="14083" width="26.7109375" style="80" customWidth="1"/>
    <col min="14084" max="14084" width="11.7109375" style="80" bestFit="1" customWidth="1"/>
    <col min="14085" max="14085" width="11.5703125" style="80" bestFit="1" customWidth="1"/>
    <col min="14086" max="14086" width="12.7109375" style="80" bestFit="1" customWidth="1"/>
    <col min="14087" max="14087" width="5.7109375" style="80" customWidth="1"/>
    <col min="14088" max="14088" width="28.140625" style="80" customWidth="1"/>
    <col min="14089" max="14337" width="16" style="80"/>
    <col min="14338" max="14338" width="6" style="80" customWidth="1"/>
    <col min="14339" max="14339" width="26.7109375" style="80" customWidth="1"/>
    <col min="14340" max="14340" width="11.7109375" style="80" bestFit="1" customWidth="1"/>
    <col min="14341" max="14341" width="11.5703125" style="80" bestFit="1" customWidth="1"/>
    <col min="14342" max="14342" width="12.7109375" style="80" bestFit="1" customWidth="1"/>
    <col min="14343" max="14343" width="5.7109375" style="80" customWidth="1"/>
    <col min="14344" max="14344" width="28.140625" style="80" customWidth="1"/>
    <col min="14345" max="14593" width="16" style="80"/>
    <col min="14594" max="14594" width="6" style="80" customWidth="1"/>
    <col min="14595" max="14595" width="26.7109375" style="80" customWidth="1"/>
    <col min="14596" max="14596" width="11.7109375" style="80" bestFit="1" customWidth="1"/>
    <col min="14597" max="14597" width="11.5703125" style="80" bestFit="1" customWidth="1"/>
    <col min="14598" max="14598" width="12.7109375" style="80" bestFit="1" customWidth="1"/>
    <col min="14599" max="14599" width="5.7109375" style="80" customWidth="1"/>
    <col min="14600" max="14600" width="28.140625" style="80" customWidth="1"/>
    <col min="14601" max="14849" width="16" style="80"/>
    <col min="14850" max="14850" width="6" style="80" customWidth="1"/>
    <col min="14851" max="14851" width="26.7109375" style="80" customWidth="1"/>
    <col min="14852" max="14852" width="11.7109375" style="80" bestFit="1" customWidth="1"/>
    <col min="14853" max="14853" width="11.5703125" style="80" bestFit="1" customWidth="1"/>
    <col min="14854" max="14854" width="12.7109375" style="80" bestFit="1" customWidth="1"/>
    <col min="14855" max="14855" width="5.7109375" style="80" customWidth="1"/>
    <col min="14856" max="14856" width="28.140625" style="80" customWidth="1"/>
    <col min="14857" max="15105" width="16" style="80"/>
    <col min="15106" max="15106" width="6" style="80" customWidth="1"/>
    <col min="15107" max="15107" width="26.7109375" style="80" customWidth="1"/>
    <col min="15108" max="15108" width="11.7109375" style="80" bestFit="1" customWidth="1"/>
    <col min="15109" max="15109" width="11.5703125" style="80" bestFit="1" customWidth="1"/>
    <col min="15110" max="15110" width="12.7109375" style="80" bestFit="1" customWidth="1"/>
    <col min="15111" max="15111" width="5.7109375" style="80" customWidth="1"/>
    <col min="15112" max="15112" width="28.140625" style="80" customWidth="1"/>
    <col min="15113" max="15361" width="16" style="80"/>
    <col min="15362" max="15362" width="6" style="80" customWidth="1"/>
    <col min="15363" max="15363" width="26.7109375" style="80" customWidth="1"/>
    <col min="15364" max="15364" width="11.7109375" style="80" bestFit="1" customWidth="1"/>
    <col min="15365" max="15365" width="11.5703125" style="80" bestFit="1" customWidth="1"/>
    <col min="15366" max="15366" width="12.7109375" style="80" bestFit="1" customWidth="1"/>
    <col min="15367" max="15367" width="5.7109375" style="80" customWidth="1"/>
    <col min="15368" max="15368" width="28.140625" style="80" customWidth="1"/>
    <col min="15369" max="15617" width="16" style="80"/>
    <col min="15618" max="15618" width="6" style="80" customWidth="1"/>
    <col min="15619" max="15619" width="26.7109375" style="80" customWidth="1"/>
    <col min="15620" max="15620" width="11.7109375" style="80" bestFit="1" customWidth="1"/>
    <col min="15621" max="15621" width="11.5703125" style="80" bestFit="1" customWidth="1"/>
    <col min="15622" max="15622" width="12.7109375" style="80" bestFit="1" customWidth="1"/>
    <col min="15623" max="15623" width="5.7109375" style="80" customWidth="1"/>
    <col min="15624" max="15624" width="28.140625" style="80" customWidth="1"/>
    <col min="15625" max="15873" width="16" style="80"/>
    <col min="15874" max="15874" width="6" style="80" customWidth="1"/>
    <col min="15875" max="15875" width="26.7109375" style="80" customWidth="1"/>
    <col min="15876" max="15876" width="11.7109375" style="80" bestFit="1" customWidth="1"/>
    <col min="15877" max="15877" width="11.5703125" style="80" bestFit="1" customWidth="1"/>
    <col min="15878" max="15878" width="12.7109375" style="80" bestFit="1" customWidth="1"/>
    <col min="15879" max="15879" width="5.7109375" style="80" customWidth="1"/>
    <col min="15880" max="15880" width="28.140625" style="80" customWidth="1"/>
    <col min="15881" max="16129" width="16" style="80"/>
    <col min="16130" max="16130" width="6" style="80" customWidth="1"/>
    <col min="16131" max="16131" width="26.7109375" style="80" customWidth="1"/>
    <col min="16132" max="16132" width="11.7109375" style="80" bestFit="1" customWidth="1"/>
    <col min="16133" max="16133" width="11.5703125" style="80" bestFit="1" customWidth="1"/>
    <col min="16134" max="16134" width="12.7109375" style="80" bestFit="1" customWidth="1"/>
    <col min="16135" max="16135" width="5.7109375" style="80" customWidth="1"/>
    <col min="16136" max="16136" width="28.140625" style="80" customWidth="1"/>
    <col min="16137" max="16384" width="16" style="80"/>
  </cols>
  <sheetData>
    <row r="1" spans="1:10" x14ac:dyDescent="0.25">
      <c r="A1" s="472"/>
      <c r="B1" s="472"/>
      <c r="C1" s="472"/>
      <c r="D1" s="472"/>
      <c r="E1" s="472"/>
      <c r="F1" s="472"/>
      <c r="G1" s="472"/>
      <c r="H1" s="472"/>
      <c r="I1" s="472"/>
      <c r="J1" s="472"/>
    </row>
    <row r="2" spans="1:10" x14ac:dyDescent="0.25">
      <c r="A2" s="213"/>
      <c r="B2" s="213"/>
      <c r="C2" s="213"/>
      <c r="D2" s="213"/>
      <c r="E2" s="213"/>
      <c r="F2" s="213"/>
      <c r="G2" s="213"/>
      <c r="H2" s="213"/>
      <c r="I2" s="213"/>
      <c r="J2" s="213"/>
    </row>
    <row r="3" spans="1:10" ht="15.75" x14ac:dyDescent="0.25">
      <c r="A3" s="251" t="s">
        <v>109</v>
      </c>
      <c r="B3" s="219"/>
      <c r="C3" s="219"/>
      <c r="D3" s="219"/>
      <c r="E3" s="219"/>
      <c r="F3" s="219"/>
      <c r="G3" s="219"/>
      <c r="H3" s="219"/>
      <c r="I3" s="219"/>
      <c r="J3" s="219"/>
    </row>
    <row r="4" spans="1:10" ht="15.75" x14ac:dyDescent="0.25">
      <c r="A4" s="238" t="s">
        <v>130</v>
      </c>
      <c r="B4" s="241"/>
      <c r="C4" s="241" t="s">
        <v>134</v>
      </c>
      <c r="D4" s="252"/>
      <c r="E4" s="241"/>
      <c r="F4" s="241"/>
      <c r="G4" s="241"/>
      <c r="H4" s="219"/>
      <c r="I4" s="219"/>
      <c r="J4" s="219"/>
    </row>
    <row r="5" spans="1:10" ht="15.75" x14ac:dyDescent="0.25">
      <c r="A5" s="240"/>
      <c r="B5" s="241"/>
      <c r="C5" s="241"/>
      <c r="D5" s="241"/>
      <c r="E5" s="241"/>
      <c r="F5" s="241"/>
      <c r="G5" s="241"/>
      <c r="H5" s="219"/>
      <c r="I5" s="219"/>
      <c r="J5" s="219"/>
    </row>
    <row r="6" spans="1:10" ht="15.75" x14ac:dyDescent="0.25">
      <c r="A6" s="241"/>
      <c r="B6" s="241"/>
      <c r="C6" s="241"/>
      <c r="D6" s="241"/>
      <c r="E6" s="241"/>
      <c r="F6" s="241"/>
      <c r="G6" s="241"/>
      <c r="H6" s="219"/>
      <c r="I6" s="219"/>
      <c r="J6" s="219"/>
    </row>
    <row r="7" spans="1:10" ht="15.75" x14ac:dyDescent="0.25">
      <c r="A7" s="240"/>
      <c r="B7" s="241"/>
      <c r="C7" s="241"/>
      <c r="D7" s="241"/>
      <c r="E7" s="241"/>
      <c r="F7" s="241"/>
      <c r="G7" s="241"/>
      <c r="H7" s="253"/>
      <c r="I7" s="253"/>
      <c r="J7" s="219"/>
    </row>
    <row r="8" spans="1:10" ht="15.75" x14ac:dyDescent="0.25">
      <c r="A8" s="241"/>
      <c r="B8" s="241"/>
      <c r="C8" s="241"/>
      <c r="D8" s="241"/>
      <c r="E8" s="241"/>
      <c r="F8" s="241"/>
      <c r="G8" s="241"/>
      <c r="H8" s="219"/>
      <c r="I8" s="219"/>
      <c r="J8" s="219"/>
    </row>
    <row r="9" spans="1:10" ht="15.75" x14ac:dyDescent="0.25">
      <c r="A9" s="240"/>
      <c r="B9" s="241"/>
      <c r="C9" s="241"/>
      <c r="D9" s="241"/>
      <c r="E9" s="241"/>
      <c r="F9" s="241"/>
      <c r="G9" s="241"/>
      <c r="H9" s="486" t="s">
        <v>137</v>
      </c>
      <c r="I9" s="487"/>
      <c r="J9" s="488"/>
    </row>
    <row r="10" spans="1:10" ht="15.75" x14ac:dyDescent="0.25">
      <c r="A10" s="240"/>
      <c r="B10" s="241"/>
      <c r="C10" s="241"/>
      <c r="D10" s="241"/>
      <c r="E10" s="241"/>
      <c r="F10" s="241"/>
      <c r="G10" s="241"/>
      <c r="H10" s="254" t="s">
        <v>138</v>
      </c>
      <c r="I10" s="489" t="s">
        <v>71</v>
      </c>
      <c r="J10" s="490"/>
    </row>
    <row r="11" spans="1:10" ht="12.75" customHeight="1" x14ac:dyDescent="0.25">
      <c r="A11" s="241"/>
      <c r="B11" s="241"/>
      <c r="C11" s="241"/>
      <c r="D11" s="241"/>
      <c r="E11" s="241"/>
      <c r="F11" s="241"/>
      <c r="G11" s="219"/>
      <c r="H11" s="254" t="s">
        <v>139</v>
      </c>
      <c r="I11" s="491" t="s">
        <v>150</v>
      </c>
      <c r="J11" s="492"/>
    </row>
    <row r="12" spans="1:10" ht="20.25" x14ac:dyDescent="0.25">
      <c r="A12" s="473" t="s">
        <v>135</v>
      </c>
      <c r="B12" s="473"/>
      <c r="C12" s="473"/>
      <c r="D12" s="473"/>
      <c r="E12" s="473"/>
      <c r="F12" s="473"/>
      <c r="G12" s="473"/>
      <c r="H12" s="255" t="s">
        <v>140</v>
      </c>
      <c r="I12" s="493" t="s">
        <v>149</v>
      </c>
      <c r="J12" s="494"/>
    </row>
    <row r="13" spans="1:10" ht="15.75" customHeight="1" x14ac:dyDescent="0.25">
      <c r="A13" s="478" t="s">
        <v>136</v>
      </c>
      <c r="B13" s="478"/>
      <c r="C13" s="478"/>
      <c r="D13" s="478"/>
      <c r="E13" s="478"/>
      <c r="F13" s="256" t="s">
        <v>1772</v>
      </c>
      <c r="G13" s="241"/>
      <c r="H13" s="219"/>
      <c r="I13" s="219"/>
      <c r="J13" s="219"/>
    </row>
    <row r="14" spans="1:10" x14ac:dyDescent="0.25">
      <c r="A14" s="219"/>
      <c r="B14" s="219"/>
      <c r="C14" s="219"/>
      <c r="D14" s="219"/>
      <c r="E14" s="219"/>
      <c r="F14" s="219"/>
      <c r="G14" s="219"/>
      <c r="H14" s="219"/>
      <c r="I14" s="219"/>
      <c r="J14" s="219"/>
    </row>
    <row r="15" spans="1:10" ht="15.75" thickBot="1" x14ac:dyDescent="0.3">
      <c r="A15" s="219"/>
      <c r="B15" s="219"/>
      <c r="C15" s="219"/>
      <c r="D15" s="219"/>
      <c r="E15" s="219"/>
      <c r="F15" s="219"/>
      <c r="G15" s="219"/>
      <c r="H15" s="219"/>
      <c r="I15" s="219"/>
      <c r="J15" s="219"/>
    </row>
    <row r="16" spans="1:10" ht="12.75" customHeight="1" thickBot="1" x14ac:dyDescent="0.3">
      <c r="A16" s="479" t="s">
        <v>141</v>
      </c>
      <c r="B16" s="480"/>
      <c r="C16" s="480"/>
      <c r="D16" s="480"/>
      <c r="E16" s="481"/>
      <c r="F16" s="482" t="s">
        <v>137</v>
      </c>
      <c r="G16" s="480"/>
      <c r="H16" s="480"/>
      <c r="I16" s="480"/>
      <c r="J16" s="483"/>
    </row>
    <row r="17" spans="1:10" ht="15.75" thickTop="1" x14ac:dyDescent="0.25">
      <c r="A17" s="257"/>
      <c r="B17" s="258"/>
      <c r="C17" s="258"/>
      <c r="D17" s="258"/>
      <c r="E17" s="259"/>
      <c r="F17" s="260"/>
      <c r="G17" s="258" t="s">
        <v>4</v>
      </c>
      <c r="H17" s="258" t="s">
        <v>4</v>
      </c>
      <c r="I17" s="258" t="s">
        <v>4</v>
      </c>
      <c r="J17" s="261" t="s">
        <v>4</v>
      </c>
    </row>
    <row r="18" spans="1:10" s="269" customFormat="1" ht="13.5" thickBot="1" x14ac:dyDescent="0.25">
      <c r="A18" s="262" t="s">
        <v>0</v>
      </c>
      <c r="B18" s="263" t="s">
        <v>131</v>
      </c>
      <c r="C18" s="264" t="s">
        <v>144</v>
      </c>
      <c r="D18" s="265" t="s">
        <v>132</v>
      </c>
      <c r="E18" s="266" t="s">
        <v>133</v>
      </c>
      <c r="F18" s="267" t="s">
        <v>0</v>
      </c>
      <c r="G18" s="263" t="s">
        <v>131</v>
      </c>
      <c r="H18" s="264" t="s">
        <v>144</v>
      </c>
      <c r="I18" s="263" t="s">
        <v>132</v>
      </c>
      <c r="J18" s="268" t="s">
        <v>133</v>
      </c>
    </row>
    <row r="19" spans="1:10" ht="12.75" customHeight="1" thickTop="1" x14ac:dyDescent="0.25">
      <c r="A19" s="270"/>
      <c r="B19" s="271"/>
      <c r="C19" s="258"/>
      <c r="D19" s="271"/>
      <c r="E19" s="259"/>
      <c r="F19" s="272"/>
      <c r="G19" s="271"/>
      <c r="H19" s="273"/>
      <c r="I19" s="271"/>
      <c r="J19" s="261"/>
    </row>
    <row r="20" spans="1:10" x14ac:dyDescent="0.25">
      <c r="A20" s="295"/>
      <c r="B20" s="274"/>
      <c r="C20" s="275"/>
      <c r="D20" s="276"/>
      <c r="E20" s="277"/>
      <c r="F20" s="295"/>
      <c r="G20" s="274"/>
      <c r="H20" s="275"/>
      <c r="I20" s="278"/>
      <c r="J20" s="279"/>
    </row>
    <row r="21" spans="1:10" ht="12" customHeight="1" x14ac:dyDescent="0.25">
      <c r="A21" s="296">
        <v>43282</v>
      </c>
      <c r="B21" s="274"/>
      <c r="C21" s="158" t="s">
        <v>1178</v>
      </c>
      <c r="D21" s="280">
        <v>236911</v>
      </c>
      <c r="E21" s="281"/>
      <c r="F21" s="296">
        <v>43282</v>
      </c>
      <c r="G21" s="274"/>
      <c r="H21" s="158" t="s">
        <v>1180</v>
      </c>
      <c r="I21" s="281"/>
      <c r="J21" s="282">
        <v>236911</v>
      </c>
    </row>
    <row r="22" spans="1:10" ht="16.5" customHeight="1" x14ac:dyDescent="0.25">
      <c r="A22" s="296">
        <v>43312</v>
      </c>
      <c r="B22" s="274"/>
      <c r="C22" s="158" t="s">
        <v>1179</v>
      </c>
      <c r="D22" s="280"/>
      <c r="E22" s="281">
        <v>18720</v>
      </c>
      <c r="F22" s="296">
        <v>43312</v>
      </c>
      <c r="G22" s="274"/>
      <c r="H22" s="158" t="s">
        <v>1179</v>
      </c>
      <c r="I22" s="281">
        <v>18720</v>
      </c>
      <c r="J22" s="283"/>
    </row>
    <row r="23" spans="1:10" x14ac:dyDescent="0.25">
      <c r="A23" s="296"/>
      <c r="B23" s="274"/>
      <c r="C23" s="273"/>
      <c r="D23" s="280"/>
      <c r="E23" s="281"/>
      <c r="F23" s="296"/>
      <c r="G23" s="274"/>
      <c r="H23" s="273"/>
      <c r="I23" s="280"/>
      <c r="J23" s="284"/>
    </row>
    <row r="24" spans="1:10" ht="16.5" customHeight="1" thickBot="1" x14ac:dyDescent="0.3">
      <c r="A24" s="296"/>
      <c r="B24" s="274"/>
      <c r="C24" s="273"/>
      <c r="D24" s="280"/>
      <c r="E24" s="281"/>
      <c r="F24" s="296"/>
      <c r="G24" s="274"/>
      <c r="H24" s="286"/>
      <c r="I24" s="280"/>
      <c r="J24" s="282"/>
    </row>
    <row r="25" spans="1:10" ht="15.75" thickBot="1" x14ac:dyDescent="0.3">
      <c r="A25" s="295">
        <v>43312</v>
      </c>
      <c r="B25" s="271"/>
      <c r="C25" s="273"/>
      <c r="D25" s="285">
        <f>SUM(D20:D24)-SUM(E20:E24)</f>
        <v>218191</v>
      </c>
      <c r="F25" s="295">
        <v>43312</v>
      </c>
      <c r="G25" s="271"/>
      <c r="H25" s="273"/>
      <c r="I25" s="287"/>
      <c r="J25" s="285">
        <f>SUM(J20:J24)-SUM(I21:I24)</f>
        <v>218191</v>
      </c>
    </row>
    <row r="26" spans="1:10" ht="15.75" thickBot="1" x14ac:dyDescent="0.3">
      <c r="A26" s="288"/>
      <c r="B26" s="289"/>
      <c r="C26" s="290"/>
      <c r="D26" s="289"/>
      <c r="E26" s="291"/>
      <c r="F26" s="292"/>
      <c r="G26" s="289"/>
      <c r="H26" s="290"/>
      <c r="I26" s="289"/>
      <c r="J26" s="293"/>
    </row>
    <row r="27" spans="1:10" x14ac:dyDescent="0.25">
      <c r="A27" s="219"/>
      <c r="B27" s="219"/>
      <c r="C27" s="219"/>
      <c r="D27" s="219"/>
      <c r="E27" s="484">
        <f>J25-D25</f>
        <v>0</v>
      </c>
      <c r="F27" s="485"/>
      <c r="G27" s="219"/>
      <c r="H27" s="219"/>
      <c r="I27" s="219"/>
      <c r="J27" s="219"/>
    </row>
    <row r="28" spans="1:10" s="237" customFormat="1" ht="15.75" x14ac:dyDescent="0.2">
      <c r="A28" s="240"/>
      <c r="B28" s="241"/>
      <c r="C28" s="241" t="s">
        <v>145</v>
      </c>
      <c r="D28" s="240"/>
      <c r="E28" s="240"/>
      <c r="F28" s="241"/>
      <c r="G28" s="240"/>
      <c r="H28" s="241" t="s">
        <v>146</v>
      </c>
      <c r="I28" s="240"/>
    </row>
    <row r="29" spans="1:10" s="237" customFormat="1" ht="15.75" x14ac:dyDescent="0.2">
      <c r="A29" s="240"/>
      <c r="B29" s="241"/>
      <c r="C29" s="241"/>
      <c r="D29" s="240"/>
      <c r="E29" s="240"/>
      <c r="F29" s="241"/>
      <c r="G29" s="240"/>
      <c r="H29" s="241"/>
      <c r="I29" s="240"/>
      <c r="J29" s="240"/>
    </row>
    <row r="30" spans="1:10" s="242" customFormat="1" ht="12.75" x14ac:dyDescent="0.2">
      <c r="A30" s="246"/>
      <c r="B30" s="246"/>
      <c r="C30" s="248" t="s">
        <v>147</v>
      </c>
      <c r="D30" s="243"/>
      <c r="E30" s="243"/>
      <c r="F30" s="243"/>
      <c r="G30" s="243"/>
      <c r="H30" s="248" t="s">
        <v>121</v>
      </c>
      <c r="I30" s="246"/>
      <c r="J30" s="246"/>
    </row>
    <row r="31" spans="1:10" s="242" customFormat="1" ht="12.75" x14ac:dyDescent="0.2">
      <c r="A31" s="246"/>
      <c r="B31" s="246"/>
      <c r="C31" s="247"/>
      <c r="D31" s="243"/>
      <c r="E31" s="243"/>
      <c r="F31" s="243"/>
      <c r="G31" s="243"/>
      <c r="H31" s="247"/>
      <c r="I31" s="246"/>
      <c r="J31" s="246"/>
    </row>
    <row r="32" spans="1:10" s="242" customFormat="1" ht="12.75" x14ac:dyDescent="0.2">
      <c r="A32" s="246"/>
      <c r="B32" s="246"/>
      <c r="C32" s="246"/>
      <c r="D32" s="246"/>
      <c r="E32" s="246"/>
      <c r="F32" s="246"/>
      <c r="G32" s="246"/>
      <c r="H32" s="246"/>
      <c r="I32" s="246"/>
      <c r="J32" s="246"/>
    </row>
    <row r="33" spans="1:10" s="244" customFormat="1" ht="12.75" x14ac:dyDescent="0.2">
      <c r="A33" s="248"/>
      <c r="B33" s="248"/>
      <c r="C33" s="248"/>
      <c r="D33" s="248"/>
      <c r="E33" s="248"/>
      <c r="F33" s="248"/>
      <c r="G33" s="248"/>
      <c r="H33" s="248"/>
      <c r="I33" s="243"/>
      <c r="J33" s="243"/>
    </row>
    <row r="34" spans="1:10" x14ac:dyDescent="0.25">
      <c r="A34" s="246"/>
      <c r="B34" s="246"/>
      <c r="C34" s="247"/>
      <c r="D34" s="243"/>
      <c r="E34" s="294"/>
      <c r="F34" s="243"/>
      <c r="G34" s="243"/>
      <c r="H34" s="247"/>
      <c r="I34" s="246"/>
      <c r="J34" s="246"/>
    </row>
    <row r="35" spans="1:10" x14ac:dyDescent="0.25">
      <c r="A35" s="246"/>
      <c r="B35" s="246"/>
      <c r="C35" s="246"/>
      <c r="D35" s="246"/>
      <c r="E35" s="246"/>
      <c r="F35" s="246"/>
      <c r="G35" s="246"/>
      <c r="H35" s="246"/>
      <c r="I35" s="246"/>
      <c r="J35" s="246"/>
    </row>
  </sheetData>
  <mergeCells count="10">
    <mergeCell ref="A13:E13"/>
    <mergeCell ref="A16:E16"/>
    <mergeCell ref="F16:J16"/>
    <mergeCell ref="E27:F27"/>
    <mergeCell ref="A1:J1"/>
    <mergeCell ref="H9:J9"/>
    <mergeCell ref="I10:J10"/>
    <mergeCell ref="I11:J11"/>
    <mergeCell ref="A12:G12"/>
    <mergeCell ref="I12:J12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4"/>
  <sheetViews>
    <sheetView tabSelected="1" topLeftCell="A1129" workbookViewId="0">
      <selection activeCell="E1149" sqref="E1149"/>
    </sheetView>
  </sheetViews>
  <sheetFormatPr baseColWidth="10" defaultRowHeight="15" x14ac:dyDescent="0.25"/>
  <cols>
    <col min="1" max="1" width="14.7109375" customWidth="1"/>
    <col min="2" max="2" width="57.28515625" customWidth="1"/>
    <col min="3" max="3" width="21.5703125" customWidth="1"/>
    <col min="4" max="4" width="20.5703125" customWidth="1"/>
    <col min="5" max="5" width="19.85546875" customWidth="1"/>
    <col min="6" max="6" width="15.5703125" customWidth="1"/>
    <col min="7" max="7" width="18.85546875" customWidth="1"/>
    <col min="8" max="8" width="15.42578125" customWidth="1"/>
    <col min="9" max="9" width="17.28515625" customWidth="1"/>
    <col min="10" max="10" width="19.28515625" customWidth="1"/>
  </cols>
  <sheetData>
    <row r="1" spans="1:10" s="150" customFormat="1" x14ac:dyDescent="0.25">
      <c r="A1" s="130"/>
      <c r="B1" s="130"/>
      <c r="C1" s="130"/>
      <c r="D1" s="130"/>
      <c r="E1" s="49"/>
      <c r="F1" s="49"/>
      <c r="G1" s="49"/>
      <c r="H1" s="130"/>
      <c r="I1" s="130"/>
    </row>
    <row r="2" spans="1:10" s="150" customFormat="1" ht="26.25" x14ac:dyDescent="0.4">
      <c r="A2" s="130"/>
      <c r="B2" s="130"/>
      <c r="C2" s="319" t="s">
        <v>1057</v>
      </c>
      <c r="D2" s="130"/>
      <c r="E2" s="49"/>
      <c r="F2" s="49"/>
      <c r="G2" s="49"/>
      <c r="H2" s="130"/>
      <c r="I2" s="130"/>
    </row>
    <row r="3" spans="1:10" s="150" customFormat="1" ht="15.75" thickBot="1" x14ac:dyDescent="0.3">
      <c r="A3" s="130"/>
      <c r="B3" s="130"/>
      <c r="C3" s="130"/>
      <c r="D3" s="130"/>
      <c r="E3" s="49"/>
      <c r="F3" s="49"/>
      <c r="G3" s="49"/>
      <c r="H3" s="130"/>
      <c r="I3" s="130"/>
    </row>
    <row r="4" spans="1:10" s="150" customFormat="1" x14ac:dyDescent="0.25">
      <c r="A4" s="123" t="s">
        <v>0</v>
      </c>
      <c r="B4" s="74" t="s">
        <v>51</v>
      </c>
      <c r="C4" s="74" t="s">
        <v>52</v>
      </c>
      <c r="D4" s="74" t="s">
        <v>53</v>
      </c>
      <c r="E4" s="124" t="s">
        <v>74</v>
      </c>
      <c r="F4" s="162" t="s">
        <v>75</v>
      </c>
      <c r="G4" s="162" t="s">
        <v>76</v>
      </c>
      <c r="H4" s="123" t="s">
        <v>1</v>
      </c>
      <c r="I4" s="156" t="s">
        <v>2</v>
      </c>
    </row>
    <row r="5" spans="1:10" s="150" customFormat="1" ht="15.75" x14ac:dyDescent="0.25">
      <c r="A5" s="339">
        <v>43102</v>
      </c>
      <c r="B5" s="340" t="s">
        <v>179</v>
      </c>
      <c r="C5" s="129" t="s">
        <v>159</v>
      </c>
      <c r="D5" s="132" t="s">
        <v>157</v>
      </c>
      <c r="E5" s="341">
        <v>-5000</v>
      </c>
      <c r="F5" s="200">
        <f>E5/G5</f>
        <v>-9.0938852715434138</v>
      </c>
      <c r="G5" s="201">
        <v>549.82000000000005</v>
      </c>
      <c r="H5" s="113" t="s">
        <v>31</v>
      </c>
      <c r="I5" s="157" t="s">
        <v>101</v>
      </c>
      <c r="J5" s="322" t="s">
        <v>180</v>
      </c>
    </row>
    <row r="6" spans="1:10" ht="15.75" x14ac:dyDescent="0.25">
      <c r="A6" s="339">
        <v>43102</v>
      </c>
      <c r="B6" s="340" t="s">
        <v>179</v>
      </c>
      <c r="C6" s="129" t="s">
        <v>159</v>
      </c>
      <c r="D6" s="132" t="s">
        <v>157</v>
      </c>
      <c r="E6" s="341">
        <v>-5000</v>
      </c>
      <c r="F6" s="200">
        <f t="shared" ref="F6:F18" si="0">E6/G6</f>
        <v>-9.0938852715434138</v>
      </c>
      <c r="G6" s="201">
        <v>549.82000000000005</v>
      </c>
      <c r="H6" s="113" t="s">
        <v>166</v>
      </c>
      <c r="I6" s="157" t="s">
        <v>101</v>
      </c>
      <c r="J6" s="322" t="s">
        <v>180</v>
      </c>
    </row>
    <row r="7" spans="1:10" ht="15.75" x14ac:dyDescent="0.25">
      <c r="A7" s="339">
        <v>43102</v>
      </c>
      <c r="B7" s="340" t="s">
        <v>179</v>
      </c>
      <c r="C7" s="129" t="s">
        <v>159</v>
      </c>
      <c r="D7" s="132" t="s">
        <v>157</v>
      </c>
      <c r="E7" s="341">
        <v>-5000</v>
      </c>
      <c r="F7" s="200">
        <f t="shared" si="0"/>
        <v>-9.0938852715434138</v>
      </c>
      <c r="G7" s="201">
        <v>549.82000000000005</v>
      </c>
      <c r="H7" s="113" t="s">
        <v>181</v>
      </c>
      <c r="I7" s="157" t="s">
        <v>101</v>
      </c>
      <c r="J7" s="322" t="s">
        <v>180</v>
      </c>
    </row>
    <row r="8" spans="1:10" ht="15.75" x14ac:dyDescent="0.25">
      <c r="A8" s="339">
        <v>43102</v>
      </c>
      <c r="B8" s="340" t="s">
        <v>179</v>
      </c>
      <c r="C8" s="129" t="s">
        <v>159</v>
      </c>
      <c r="D8" s="133" t="s">
        <v>34</v>
      </c>
      <c r="E8" s="341">
        <v>-5000</v>
      </c>
      <c r="F8" s="200">
        <f t="shared" si="0"/>
        <v>-9.0938852715434138</v>
      </c>
      <c r="G8" s="201">
        <v>549.82000000000005</v>
      </c>
      <c r="H8" s="113" t="s">
        <v>39</v>
      </c>
      <c r="I8" s="157" t="s">
        <v>101</v>
      </c>
      <c r="J8" s="322" t="s">
        <v>180</v>
      </c>
    </row>
    <row r="9" spans="1:10" ht="15.75" x14ac:dyDescent="0.25">
      <c r="A9" s="339">
        <v>43102</v>
      </c>
      <c r="B9" s="340" t="s">
        <v>179</v>
      </c>
      <c r="C9" s="129" t="s">
        <v>159</v>
      </c>
      <c r="D9" s="133" t="s">
        <v>34</v>
      </c>
      <c r="E9" s="341">
        <v>-5000</v>
      </c>
      <c r="F9" s="200">
        <f t="shared" si="0"/>
        <v>-9.0938852715434138</v>
      </c>
      <c r="G9" s="201">
        <v>549.82000000000005</v>
      </c>
      <c r="H9" s="113" t="s">
        <v>41</v>
      </c>
      <c r="I9" s="157" t="s">
        <v>101</v>
      </c>
      <c r="J9" s="322" t="s">
        <v>180</v>
      </c>
    </row>
    <row r="10" spans="1:10" ht="15.75" x14ac:dyDescent="0.25">
      <c r="A10" s="342">
        <v>43102</v>
      </c>
      <c r="B10" s="63" t="s">
        <v>182</v>
      </c>
      <c r="C10" s="129" t="s">
        <v>159</v>
      </c>
      <c r="D10" s="133" t="s">
        <v>3</v>
      </c>
      <c r="E10" s="343">
        <v>20000</v>
      </c>
      <c r="F10" s="344">
        <f t="shared" si="0"/>
        <v>33.39176892895901</v>
      </c>
      <c r="G10" s="344">
        <f>598.95</f>
        <v>598.95000000000005</v>
      </c>
      <c r="H10" s="64" t="s">
        <v>183</v>
      </c>
      <c r="I10" s="157" t="s">
        <v>102</v>
      </c>
      <c r="J10" s="322" t="s">
        <v>184</v>
      </c>
    </row>
    <row r="11" spans="1:10" ht="15.75" x14ac:dyDescent="0.25">
      <c r="A11" s="342">
        <v>43103</v>
      </c>
      <c r="B11" s="158" t="s">
        <v>185</v>
      </c>
      <c r="C11" s="158" t="s">
        <v>186</v>
      </c>
      <c r="D11" s="345" t="s">
        <v>3</v>
      </c>
      <c r="E11" s="159">
        <v>350000</v>
      </c>
      <c r="F11" s="200">
        <f t="shared" si="0"/>
        <v>636.57196900803899</v>
      </c>
      <c r="G11" s="201">
        <v>549.82000000000005</v>
      </c>
      <c r="H11" s="64" t="s">
        <v>71</v>
      </c>
      <c r="I11" s="157" t="s">
        <v>101</v>
      </c>
      <c r="J11" s="346" t="s">
        <v>187</v>
      </c>
    </row>
    <row r="12" spans="1:10" x14ac:dyDescent="0.25">
      <c r="A12" s="342">
        <v>43103</v>
      </c>
      <c r="B12" s="158" t="s">
        <v>188</v>
      </c>
      <c r="C12" s="158" t="s">
        <v>186</v>
      </c>
      <c r="D12" s="345" t="s">
        <v>3</v>
      </c>
      <c r="E12" s="159">
        <v>100000</v>
      </c>
      <c r="F12" s="344">
        <f t="shared" si="0"/>
        <v>166.95884464479505</v>
      </c>
      <c r="G12" s="344">
        <f>598.95</f>
        <v>598.95000000000005</v>
      </c>
      <c r="H12" s="64" t="s">
        <v>71</v>
      </c>
      <c r="I12" s="157" t="s">
        <v>102</v>
      </c>
      <c r="J12" s="346" t="s">
        <v>189</v>
      </c>
    </row>
    <row r="13" spans="1:10" ht="15.75" x14ac:dyDescent="0.25">
      <c r="A13" s="342">
        <v>43103</v>
      </c>
      <c r="B13" s="158" t="s">
        <v>190</v>
      </c>
      <c r="C13" s="158" t="s">
        <v>191</v>
      </c>
      <c r="D13" s="345" t="s">
        <v>3</v>
      </c>
      <c r="E13" s="159">
        <v>34200</v>
      </c>
      <c r="F13" s="200">
        <f t="shared" si="0"/>
        <v>62.202175257356949</v>
      </c>
      <c r="G13" s="201">
        <v>549.82000000000005</v>
      </c>
      <c r="H13" s="64" t="s">
        <v>71</v>
      </c>
      <c r="I13" s="157" t="s">
        <v>101</v>
      </c>
      <c r="J13" s="346" t="s">
        <v>192</v>
      </c>
    </row>
    <row r="14" spans="1:10" ht="15.75" x14ac:dyDescent="0.25">
      <c r="A14" s="347">
        <v>43103</v>
      </c>
      <c r="B14" s="127" t="s">
        <v>193</v>
      </c>
      <c r="C14" s="121" t="s">
        <v>155</v>
      </c>
      <c r="D14" s="133" t="s">
        <v>3</v>
      </c>
      <c r="E14" s="348">
        <v>30000</v>
      </c>
      <c r="F14" s="344">
        <f t="shared" si="0"/>
        <v>50.087653393438515</v>
      </c>
      <c r="G14" s="344">
        <f>598.95</f>
        <v>598.95000000000005</v>
      </c>
      <c r="H14" s="128" t="s">
        <v>23</v>
      </c>
      <c r="I14" s="157" t="s">
        <v>102</v>
      </c>
      <c r="J14" s="322" t="s">
        <v>194</v>
      </c>
    </row>
    <row r="15" spans="1:10" ht="15.75" x14ac:dyDescent="0.25">
      <c r="A15" s="349">
        <v>43108</v>
      </c>
      <c r="B15" s="127" t="s">
        <v>195</v>
      </c>
      <c r="C15" s="129" t="s">
        <v>159</v>
      </c>
      <c r="D15" s="134" t="s">
        <v>196</v>
      </c>
      <c r="E15" s="348">
        <v>93377</v>
      </c>
      <c r="F15" s="350">
        <f t="shared" si="0"/>
        <v>150.19623612674923</v>
      </c>
      <c r="G15" s="350">
        <v>621.70000000000005</v>
      </c>
      <c r="H15" s="128" t="s">
        <v>166</v>
      </c>
      <c r="I15" s="157" t="s">
        <v>92</v>
      </c>
      <c r="J15" s="322" t="s">
        <v>197</v>
      </c>
    </row>
    <row r="16" spans="1:10" ht="15.75" x14ac:dyDescent="0.25">
      <c r="A16" s="349">
        <v>43108</v>
      </c>
      <c r="B16" s="127" t="s">
        <v>198</v>
      </c>
      <c r="C16" s="129" t="s">
        <v>159</v>
      </c>
      <c r="D16" s="134" t="s">
        <v>196</v>
      </c>
      <c r="E16" s="341">
        <v>55674</v>
      </c>
      <c r="F16" s="344">
        <f t="shared" si="0"/>
        <v>92.952667167543197</v>
      </c>
      <c r="G16" s="344">
        <f t="shared" ref="G16:G18" si="1">598.95</f>
        <v>598.95000000000005</v>
      </c>
      <c r="H16" s="128" t="s">
        <v>166</v>
      </c>
      <c r="I16" s="157" t="s">
        <v>102</v>
      </c>
      <c r="J16" s="322" t="s">
        <v>199</v>
      </c>
    </row>
    <row r="17" spans="1:10" ht="15.75" x14ac:dyDescent="0.25">
      <c r="A17" s="349">
        <v>43108</v>
      </c>
      <c r="B17" s="127" t="s">
        <v>200</v>
      </c>
      <c r="C17" s="121" t="s">
        <v>155</v>
      </c>
      <c r="D17" s="132" t="s">
        <v>3</v>
      </c>
      <c r="E17" s="348">
        <v>1000</v>
      </c>
      <c r="F17" s="344">
        <f t="shared" si="0"/>
        <v>1.6695884464479505</v>
      </c>
      <c r="G17" s="344">
        <f t="shared" si="1"/>
        <v>598.95000000000005</v>
      </c>
      <c r="H17" s="128" t="s">
        <v>166</v>
      </c>
      <c r="I17" s="157" t="s">
        <v>102</v>
      </c>
      <c r="J17" s="322" t="s">
        <v>201</v>
      </c>
    </row>
    <row r="18" spans="1:10" ht="15.75" x14ac:dyDescent="0.25">
      <c r="A18" s="349">
        <v>43108</v>
      </c>
      <c r="B18" s="127" t="s">
        <v>202</v>
      </c>
      <c r="C18" s="129" t="s">
        <v>177</v>
      </c>
      <c r="D18" s="132" t="s">
        <v>3</v>
      </c>
      <c r="E18" s="348">
        <v>70000</v>
      </c>
      <c r="F18" s="344">
        <f t="shared" si="0"/>
        <v>116.87119125135654</v>
      </c>
      <c r="G18" s="344">
        <f t="shared" si="1"/>
        <v>598.95000000000005</v>
      </c>
      <c r="H18" s="128" t="s">
        <v>23</v>
      </c>
      <c r="I18" s="157" t="s">
        <v>102</v>
      </c>
      <c r="J18" s="322" t="s">
        <v>203</v>
      </c>
    </row>
    <row r="19" spans="1:10" ht="15.75" x14ac:dyDescent="0.25">
      <c r="A19" s="349">
        <v>43108</v>
      </c>
      <c r="B19" s="127" t="s">
        <v>204</v>
      </c>
      <c r="C19" s="129" t="s">
        <v>177</v>
      </c>
      <c r="D19" s="135" t="s">
        <v>3</v>
      </c>
      <c r="E19" s="341">
        <v>199000</v>
      </c>
      <c r="F19" s="200">
        <f>E19/G19</f>
        <v>361.93663380742782</v>
      </c>
      <c r="G19" s="201">
        <v>549.82000000000005</v>
      </c>
      <c r="H19" s="128" t="s">
        <v>23</v>
      </c>
      <c r="I19" s="157" t="s">
        <v>101</v>
      </c>
      <c r="J19" s="322" t="s">
        <v>205</v>
      </c>
    </row>
    <row r="20" spans="1:10" ht="15.75" x14ac:dyDescent="0.25">
      <c r="A20" s="349">
        <v>43108</v>
      </c>
      <c r="B20" s="127" t="s">
        <v>206</v>
      </c>
      <c r="C20" s="158" t="s">
        <v>186</v>
      </c>
      <c r="D20" s="135" t="s">
        <v>3</v>
      </c>
      <c r="E20" s="341">
        <v>92790</v>
      </c>
      <c r="F20" s="344">
        <f t="shared" ref="F20:F23" si="2">E20/G20</f>
        <v>154.92111194590532</v>
      </c>
      <c r="G20" s="344">
        <f t="shared" ref="G20:G21" si="3">598.95</f>
        <v>598.95000000000005</v>
      </c>
      <c r="H20" s="128" t="s">
        <v>23</v>
      </c>
      <c r="I20" s="157" t="s">
        <v>102</v>
      </c>
      <c r="J20" s="322" t="s">
        <v>207</v>
      </c>
    </row>
    <row r="21" spans="1:10" ht="15.75" x14ac:dyDescent="0.25">
      <c r="A21" s="349">
        <v>43108</v>
      </c>
      <c r="B21" s="127" t="s">
        <v>208</v>
      </c>
      <c r="C21" s="158" t="s">
        <v>186</v>
      </c>
      <c r="D21" s="132" t="s">
        <v>3</v>
      </c>
      <c r="E21" s="348">
        <v>6149</v>
      </c>
      <c r="F21" s="344">
        <f t="shared" si="2"/>
        <v>10.266299357208448</v>
      </c>
      <c r="G21" s="344">
        <f t="shared" si="3"/>
        <v>598.95000000000005</v>
      </c>
      <c r="H21" s="128" t="s">
        <v>23</v>
      </c>
      <c r="I21" s="157" t="s">
        <v>102</v>
      </c>
      <c r="J21" s="322" t="s">
        <v>209</v>
      </c>
    </row>
    <row r="22" spans="1:10" ht="15.75" x14ac:dyDescent="0.25">
      <c r="A22" s="349">
        <v>43108</v>
      </c>
      <c r="B22" s="127" t="s">
        <v>210</v>
      </c>
      <c r="C22" s="129" t="s">
        <v>161</v>
      </c>
      <c r="D22" s="134" t="s">
        <v>34</v>
      </c>
      <c r="E22" s="348">
        <v>20000</v>
      </c>
      <c r="F22" s="350">
        <f t="shared" si="2"/>
        <v>32.169856844137044</v>
      </c>
      <c r="G22" s="350">
        <v>621.70000000000005</v>
      </c>
      <c r="H22" s="128" t="s">
        <v>39</v>
      </c>
      <c r="I22" s="157" t="s">
        <v>92</v>
      </c>
      <c r="J22" s="322" t="s">
        <v>211</v>
      </c>
    </row>
    <row r="23" spans="1:10" ht="15.75" x14ac:dyDescent="0.25">
      <c r="A23" s="349">
        <v>43108</v>
      </c>
      <c r="B23" s="127" t="s">
        <v>210</v>
      </c>
      <c r="C23" s="129" t="s">
        <v>161</v>
      </c>
      <c r="D23" s="135" t="s">
        <v>34</v>
      </c>
      <c r="E23" s="348">
        <v>15000</v>
      </c>
      <c r="F23" s="350">
        <f t="shared" si="2"/>
        <v>24.127392633102779</v>
      </c>
      <c r="G23" s="350">
        <v>621.70000000000005</v>
      </c>
      <c r="H23" s="128" t="s">
        <v>40</v>
      </c>
      <c r="I23" s="157" t="s">
        <v>92</v>
      </c>
      <c r="J23" s="322" t="s">
        <v>212</v>
      </c>
    </row>
    <row r="24" spans="1:10" ht="15.75" x14ac:dyDescent="0.25">
      <c r="A24" s="349">
        <v>43108</v>
      </c>
      <c r="B24" s="127" t="s">
        <v>213</v>
      </c>
      <c r="C24" s="129" t="s">
        <v>159</v>
      </c>
      <c r="D24" s="132" t="s">
        <v>157</v>
      </c>
      <c r="E24" s="348">
        <v>400</v>
      </c>
      <c r="F24" s="200">
        <f>E24/G24</f>
        <v>0.72751082172347303</v>
      </c>
      <c r="G24" s="201">
        <v>549.82000000000005</v>
      </c>
      <c r="H24" s="128" t="s">
        <v>181</v>
      </c>
      <c r="I24" s="157" t="s">
        <v>101</v>
      </c>
      <c r="J24" s="322" t="s">
        <v>214</v>
      </c>
    </row>
    <row r="25" spans="1:10" ht="15.75" x14ac:dyDescent="0.25">
      <c r="A25" s="349">
        <v>43108</v>
      </c>
      <c r="B25" s="127" t="s">
        <v>215</v>
      </c>
      <c r="C25" s="129" t="s">
        <v>159</v>
      </c>
      <c r="D25" s="134" t="s">
        <v>196</v>
      </c>
      <c r="E25" s="348">
        <v>58000</v>
      </c>
      <c r="F25" s="200">
        <f>E25/G25</f>
        <v>105.4890691499036</v>
      </c>
      <c r="G25" s="201">
        <v>549.82000000000005</v>
      </c>
      <c r="H25" s="128" t="s">
        <v>40</v>
      </c>
      <c r="I25" s="157" t="s">
        <v>101</v>
      </c>
      <c r="J25" s="322" t="s">
        <v>216</v>
      </c>
    </row>
    <row r="26" spans="1:10" ht="15.75" x14ac:dyDescent="0.25">
      <c r="A26" s="349">
        <v>43108</v>
      </c>
      <c r="B26" s="127" t="s">
        <v>217</v>
      </c>
      <c r="C26" s="129" t="s">
        <v>159</v>
      </c>
      <c r="D26" s="134" t="s">
        <v>196</v>
      </c>
      <c r="E26" s="348">
        <v>15000</v>
      </c>
      <c r="F26" s="344">
        <f>E26/G26</f>
        <v>25.043826696719258</v>
      </c>
      <c r="G26" s="344">
        <f>598.95</f>
        <v>598.95000000000005</v>
      </c>
      <c r="H26" s="128" t="s">
        <v>40</v>
      </c>
      <c r="I26" s="157" t="s">
        <v>102</v>
      </c>
      <c r="J26" s="322" t="s">
        <v>218</v>
      </c>
    </row>
    <row r="27" spans="1:10" ht="15.75" x14ac:dyDescent="0.25">
      <c r="A27" s="349">
        <v>43108</v>
      </c>
      <c r="B27" s="127" t="s">
        <v>219</v>
      </c>
      <c r="C27" s="129" t="s">
        <v>159</v>
      </c>
      <c r="D27" s="134" t="s">
        <v>196</v>
      </c>
      <c r="E27" s="348">
        <v>6000</v>
      </c>
      <c r="F27" s="350">
        <f>E27/G27</f>
        <v>9.6509570532411129</v>
      </c>
      <c r="G27" s="350">
        <v>621.70000000000005</v>
      </c>
      <c r="H27" s="128" t="s">
        <v>40</v>
      </c>
      <c r="I27" s="157" t="s">
        <v>92</v>
      </c>
      <c r="J27" s="322" t="s">
        <v>220</v>
      </c>
    </row>
    <row r="28" spans="1:10" ht="15.75" x14ac:dyDescent="0.25">
      <c r="A28" s="349">
        <v>43109</v>
      </c>
      <c r="B28" s="127" t="s">
        <v>221</v>
      </c>
      <c r="C28" s="129" t="s">
        <v>222</v>
      </c>
      <c r="D28" s="132" t="s">
        <v>104</v>
      </c>
      <c r="E28" s="348">
        <v>40000</v>
      </c>
      <c r="F28" s="344">
        <f t="shared" ref="F28:F29" si="4">E28/G28</f>
        <v>66.78353785791802</v>
      </c>
      <c r="G28" s="344">
        <f t="shared" ref="G28:G29" si="5">598.95</f>
        <v>598.95000000000005</v>
      </c>
      <c r="H28" s="128" t="s">
        <v>223</v>
      </c>
      <c r="I28" s="157" t="s">
        <v>102</v>
      </c>
      <c r="J28" s="322" t="s">
        <v>224</v>
      </c>
    </row>
    <row r="29" spans="1:10" ht="15.75" x14ac:dyDescent="0.25">
      <c r="A29" s="347">
        <v>43109</v>
      </c>
      <c r="B29" s="127" t="s">
        <v>225</v>
      </c>
      <c r="C29" s="129" t="s">
        <v>191</v>
      </c>
      <c r="D29" s="132" t="s">
        <v>3</v>
      </c>
      <c r="E29" s="348">
        <v>29500</v>
      </c>
      <c r="F29" s="344">
        <f t="shared" si="4"/>
        <v>49.252859170214535</v>
      </c>
      <c r="G29" s="344">
        <f t="shared" si="5"/>
        <v>598.95000000000005</v>
      </c>
      <c r="H29" s="128" t="s">
        <v>181</v>
      </c>
      <c r="I29" s="157" t="s">
        <v>102</v>
      </c>
      <c r="J29" s="322" t="s">
        <v>226</v>
      </c>
    </row>
    <row r="30" spans="1:10" ht="15.75" x14ac:dyDescent="0.25">
      <c r="A30" s="349">
        <v>43109</v>
      </c>
      <c r="B30" s="127" t="s">
        <v>227</v>
      </c>
      <c r="C30" s="129" t="s">
        <v>191</v>
      </c>
      <c r="D30" s="132" t="s">
        <v>3</v>
      </c>
      <c r="E30" s="348">
        <v>4000</v>
      </c>
      <c r="F30" s="200">
        <f>E30/G30</f>
        <v>7.275108217234731</v>
      </c>
      <c r="G30" s="201">
        <v>549.82000000000005</v>
      </c>
      <c r="H30" s="127" t="s">
        <v>181</v>
      </c>
      <c r="I30" s="157" t="s">
        <v>101</v>
      </c>
      <c r="J30" s="322" t="s">
        <v>228</v>
      </c>
    </row>
    <row r="31" spans="1:10" ht="15.75" x14ac:dyDescent="0.25">
      <c r="A31" s="349">
        <v>43109</v>
      </c>
      <c r="B31" s="127" t="s">
        <v>229</v>
      </c>
      <c r="C31" s="129" t="s">
        <v>161</v>
      </c>
      <c r="D31" s="134" t="s">
        <v>3</v>
      </c>
      <c r="E31" s="341">
        <v>1000</v>
      </c>
      <c r="F31" s="350">
        <f t="shared" ref="F31:F66" si="6">E31/G31</f>
        <v>1.6084928422068521</v>
      </c>
      <c r="G31" s="350">
        <v>621.70000000000005</v>
      </c>
      <c r="H31" s="128" t="s">
        <v>40</v>
      </c>
      <c r="I31" s="157" t="s">
        <v>92</v>
      </c>
      <c r="J31" s="322" t="s">
        <v>230</v>
      </c>
    </row>
    <row r="32" spans="1:10" ht="15.75" x14ac:dyDescent="0.25">
      <c r="A32" s="349">
        <v>42744</v>
      </c>
      <c r="B32" s="127" t="s">
        <v>231</v>
      </c>
      <c r="C32" s="129" t="s">
        <v>161</v>
      </c>
      <c r="D32" s="135" t="s">
        <v>3</v>
      </c>
      <c r="E32" s="341">
        <v>6000</v>
      </c>
      <c r="F32" s="350">
        <f t="shared" si="6"/>
        <v>9.6509570532411129</v>
      </c>
      <c r="G32" s="350">
        <v>621.70000000000005</v>
      </c>
      <c r="H32" s="128" t="s">
        <v>39</v>
      </c>
      <c r="I32" s="157" t="s">
        <v>92</v>
      </c>
      <c r="J32" s="322" t="s">
        <v>232</v>
      </c>
    </row>
    <row r="33" spans="1:10" ht="15.75" x14ac:dyDescent="0.25">
      <c r="A33" s="349">
        <v>43109</v>
      </c>
      <c r="B33" s="127" t="s">
        <v>233</v>
      </c>
      <c r="C33" s="129" t="s">
        <v>161</v>
      </c>
      <c r="D33" s="135" t="s">
        <v>3</v>
      </c>
      <c r="E33" s="341">
        <v>1000</v>
      </c>
      <c r="F33" s="200">
        <f t="shared" si="6"/>
        <v>1.8187770543086828</v>
      </c>
      <c r="G33" s="201">
        <v>549.82000000000005</v>
      </c>
      <c r="H33" s="128" t="s">
        <v>39</v>
      </c>
      <c r="I33" s="157" t="s">
        <v>101</v>
      </c>
      <c r="J33" s="322" t="s">
        <v>232</v>
      </c>
    </row>
    <row r="34" spans="1:10" ht="15.75" x14ac:dyDescent="0.25">
      <c r="A34" s="349">
        <v>43109</v>
      </c>
      <c r="B34" s="127" t="s">
        <v>234</v>
      </c>
      <c r="C34" s="129" t="s">
        <v>159</v>
      </c>
      <c r="D34" s="134" t="s">
        <v>196</v>
      </c>
      <c r="E34" s="341">
        <v>20750</v>
      </c>
      <c r="F34" s="200">
        <f t="shared" si="6"/>
        <v>37.739623876905164</v>
      </c>
      <c r="G34" s="201">
        <v>549.82000000000005</v>
      </c>
      <c r="H34" s="128" t="s">
        <v>166</v>
      </c>
      <c r="I34" s="157" t="s">
        <v>92</v>
      </c>
      <c r="J34" s="322" t="s">
        <v>235</v>
      </c>
    </row>
    <row r="35" spans="1:10" ht="15.75" x14ac:dyDescent="0.25">
      <c r="A35" s="349">
        <v>43109</v>
      </c>
      <c r="B35" s="127" t="s">
        <v>236</v>
      </c>
      <c r="C35" s="129" t="s">
        <v>159</v>
      </c>
      <c r="D35" s="134" t="s">
        <v>196</v>
      </c>
      <c r="E35" s="341">
        <v>50000</v>
      </c>
      <c r="F35" s="200">
        <f t="shared" si="6"/>
        <v>90.938852715434138</v>
      </c>
      <c r="G35" s="201">
        <v>549.82000000000005</v>
      </c>
      <c r="H35" s="128" t="s">
        <v>166</v>
      </c>
      <c r="I35" s="157" t="s">
        <v>101</v>
      </c>
      <c r="J35" s="322" t="s">
        <v>237</v>
      </c>
    </row>
    <row r="36" spans="1:10" ht="15.75" x14ac:dyDescent="0.25">
      <c r="A36" s="349">
        <v>43110</v>
      </c>
      <c r="B36" s="160" t="s">
        <v>238</v>
      </c>
      <c r="C36" s="116" t="s">
        <v>239</v>
      </c>
      <c r="D36" s="136" t="s">
        <v>157</v>
      </c>
      <c r="E36" s="159">
        <v>250000</v>
      </c>
      <c r="F36" s="200">
        <f t="shared" si="6"/>
        <v>454.69426357717066</v>
      </c>
      <c r="G36" s="201">
        <v>549.82000000000005</v>
      </c>
      <c r="H36" s="128" t="s">
        <v>71</v>
      </c>
      <c r="I36" s="157" t="s">
        <v>92</v>
      </c>
      <c r="J36" s="346" t="s">
        <v>240</v>
      </c>
    </row>
    <row r="37" spans="1:10" ht="15.75" x14ac:dyDescent="0.25">
      <c r="A37" s="349">
        <v>43110</v>
      </c>
      <c r="B37" s="127" t="s">
        <v>241</v>
      </c>
      <c r="C37" s="121" t="s">
        <v>155</v>
      </c>
      <c r="D37" s="135" t="s">
        <v>3</v>
      </c>
      <c r="E37" s="341">
        <v>3000</v>
      </c>
      <c r="F37" s="200">
        <f t="shared" si="6"/>
        <v>5.4563311629260483</v>
      </c>
      <c r="G37" s="201">
        <v>549.82000000000005</v>
      </c>
      <c r="H37" s="128" t="s">
        <v>39</v>
      </c>
      <c r="I37" s="157" t="s">
        <v>92</v>
      </c>
      <c r="J37" s="322" t="s">
        <v>242</v>
      </c>
    </row>
    <row r="38" spans="1:10" ht="15.75" x14ac:dyDescent="0.25">
      <c r="A38" s="349">
        <v>43110</v>
      </c>
      <c r="B38" s="127" t="s">
        <v>243</v>
      </c>
      <c r="C38" s="158" t="s">
        <v>155</v>
      </c>
      <c r="D38" s="316" t="s">
        <v>3</v>
      </c>
      <c r="E38" s="341">
        <v>76572</v>
      </c>
      <c r="F38" s="200">
        <f t="shared" si="6"/>
        <v>139.26739660252446</v>
      </c>
      <c r="G38" s="201">
        <v>549.82000000000005</v>
      </c>
      <c r="H38" s="128" t="s">
        <v>39</v>
      </c>
      <c r="I38" s="157" t="s">
        <v>101</v>
      </c>
      <c r="J38" s="322" t="s">
        <v>244</v>
      </c>
    </row>
    <row r="39" spans="1:10" ht="15.75" x14ac:dyDescent="0.25">
      <c r="A39" s="349">
        <v>43110</v>
      </c>
      <c r="B39" s="127" t="s">
        <v>245</v>
      </c>
      <c r="C39" s="127" t="s">
        <v>246</v>
      </c>
      <c r="D39" s="134" t="s">
        <v>3</v>
      </c>
      <c r="E39" s="348">
        <v>141591</v>
      </c>
      <c r="F39" s="200">
        <f t="shared" si="6"/>
        <v>257.52246189662071</v>
      </c>
      <c r="G39" s="201">
        <v>549.82000000000005</v>
      </c>
      <c r="H39" s="128" t="s">
        <v>39</v>
      </c>
      <c r="I39" s="157" t="s">
        <v>101</v>
      </c>
      <c r="J39" s="322" t="s">
        <v>244</v>
      </c>
    </row>
    <row r="40" spans="1:10" ht="15.75" x14ac:dyDescent="0.25">
      <c r="A40" s="349">
        <v>43110</v>
      </c>
      <c r="B40" s="127" t="s">
        <v>247</v>
      </c>
      <c r="C40" s="129" t="s">
        <v>159</v>
      </c>
      <c r="D40" s="134" t="s">
        <v>196</v>
      </c>
      <c r="E40" s="341">
        <v>130000</v>
      </c>
      <c r="F40" s="200">
        <f t="shared" si="6"/>
        <v>236.44101706012876</v>
      </c>
      <c r="G40" s="201">
        <v>549.82000000000005</v>
      </c>
      <c r="H40" s="128" t="s">
        <v>166</v>
      </c>
      <c r="I40" s="157" t="s">
        <v>101</v>
      </c>
      <c r="J40" s="322" t="s">
        <v>248</v>
      </c>
    </row>
    <row r="41" spans="1:10" ht="15.75" x14ac:dyDescent="0.25">
      <c r="A41" s="349">
        <v>43110</v>
      </c>
      <c r="B41" s="127" t="s">
        <v>249</v>
      </c>
      <c r="C41" s="129" t="s">
        <v>159</v>
      </c>
      <c r="D41" s="134" t="s">
        <v>196</v>
      </c>
      <c r="E41" s="341">
        <v>75000</v>
      </c>
      <c r="F41" s="200">
        <f t="shared" si="6"/>
        <v>136.40827907315119</v>
      </c>
      <c r="G41" s="201">
        <v>549.82000000000005</v>
      </c>
      <c r="H41" s="128" t="s">
        <v>166</v>
      </c>
      <c r="I41" s="157" t="s">
        <v>101</v>
      </c>
      <c r="J41" s="322" t="s">
        <v>250</v>
      </c>
    </row>
    <row r="42" spans="1:10" ht="15.75" x14ac:dyDescent="0.25">
      <c r="A42" s="349">
        <v>43110</v>
      </c>
      <c r="B42" s="127" t="s">
        <v>251</v>
      </c>
      <c r="C42" s="129" t="s">
        <v>159</v>
      </c>
      <c r="D42" s="134" t="s">
        <v>196</v>
      </c>
      <c r="E42" s="341">
        <v>14000</v>
      </c>
      <c r="F42" s="200">
        <f t="shared" si="6"/>
        <v>25.462878760321559</v>
      </c>
      <c r="G42" s="201">
        <v>549.82000000000005</v>
      </c>
      <c r="H42" s="128" t="s">
        <v>166</v>
      </c>
      <c r="I42" s="157" t="s">
        <v>101</v>
      </c>
      <c r="J42" s="322" t="s">
        <v>252</v>
      </c>
    </row>
    <row r="43" spans="1:10" ht="15.75" x14ac:dyDescent="0.25">
      <c r="A43" s="349">
        <v>43110</v>
      </c>
      <c r="B43" s="127" t="s">
        <v>253</v>
      </c>
      <c r="C43" s="129" t="s">
        <v>159</v>
      </c>
      <c r="D43" s="134" t="s">
        <v>196</v>
      </c>
      <c r="E43" s="341">
        <v>20000</v>
      </c>
      <c r="F43" s="200">
        <f t="shared" si="6"/>
        <v>36.375541086173655</v>
      </c>
      <c r="G43" s="201">
        <v>549.82000000000005</v>
      </c>
      <c r="H43" s="128" t="s">
        <v>166</v>
      </c>
      <c r="I43" s="157" t="s">
        <v>101</v>
      </c>
      <c r="J43" s="322" t="s">
        <v>254</v>
      </c>
    </row>
    <row r="44" spans="1:10" ht="15.75" x14ac:dyDescent="0.25">
      <c r="A44" s="349">
        <v>43110</v>
      </c>
      <c r="B44" s="127" t="s">
        <v>255</v>
      </c>
      <c r="C44" s="129" t="s">
        <v>177</v>
      </c>
      <c r="D44" s="132" t="s">
        <v>34</v>
      </c>
      <c r="E44" s="341">
        <v>1000</v>
      </c>
      <c r="F44" s="200">
        <f t="shared" si="6"/>
        <v>1.8187770543086828</v>
      </c>
      <c r="G44" s="201">
        <v>549.82000000000005</v>
      </c>
      <c r="H44" s="128" t="s">
        <v>41</v>
      </c>
      <c r="I44" s="157" t="s">
        <v>101</v>
      </c>
      <c r="J44" s="322" t="s">
        <v>256</v>
      </c>
    </row>
    <row r="45" spans="1:10" ht="15.75" x14ac:dyDescent="0.25">
      <c r="A45" s="349">
        <v>43110</v>
      </c>
      <c r="B45" s="127" t="s">
        <v>257</v>
      </c>
      <c r="C45" s="129" t="s">
        <v>258</v>
      </c>
      <c r="D45" s="132" t="s">
        <v>34</v>
      </c>
      <c r="E45" s="348">
        <v>5000</v>
      </c>
      <c r="F45" s="200">
        <f t="shared" si="6"/>
        <v>9.0938852715434138</v>
      </c>
      <c r="G45" s="201">
        <v>549.82000000000005</v>
      </c>
      <c r="H45" s="128" t="s">
        <v>41</v>
      </c>
      <c r="I45" s="157" t="s">
        <v>101</v>
      </c>
      <c r="J45" s="322" t="s">
        <v>259</v>
      </c>
    </row>
    <row r="46" spans="1:10" ht="15.75" x14ac:dyDescent="0.25">
      <c r="A46" s="347">
        <v>43110</v>
      </c>
      <c r="B46" s="127" t="s">
        <v>260</v>
      </c>
      <c r="C46" s="129" t="s">
        <v>159</v>
      </c>
      <c r="D46" s="132" t="s">
        <v>3</v>
      </c>
      <c r="E46" s="348">
        <v>400</v>
      </c>
      <c r="F46" s="200">
        <f t="shared" si="6"/>
        <v>0.72751082172347303</v>
      </c>
      <c r="G46" s="201">
        <v>549.82000000000005</v>
      </c>
      <c r="H46" s="128" t="s">
        <v>181</v>
      </c>
      <c r="I46" s="157" t="s">
        <v>101</v>
      </c>
      <c r="J46" s="322" t="s">
        <v>244</v>
      </c>
    </row>
    <row r="47" spans="1:10" ht="15.75" x14ac:dyDescent="0.25">
      <c r="A47" s="347">
        <v>43111</v>
      </c>
      <c r="B47" s="160" t="s">
        <v>72</v>
      </c>
      <c r="C47" s="127" t="s">
        <v>156</v>
      </c>
      <c r="D47" s="134" t="s">
        <v>3</v>
      </c>
      <c r="E47" s="159">
        <v>2500</v>
      </c>
      <c r="F47" s="200">
        <f t="shared" si="6"/>
        <v>4.5469426357717069</v>
      </c>
      <c r="G47" s="201">
        <v>549.82000000000005</v>
      </c>
      <c r="H47" s="128" t="s">
        <v>71</v>
      </c>
      <c r="I47" s="157" t="s">
        <v>101</v>
      </c>
      <c r="J47" s="346" t="s">
        <v>261</v>
      </c>
    </row>
    <row r="48" spans="1:10" ht="15.75" x14ac:dyDescent="0.25">
      <c r="A48" s="347">
        <v>43111</v>
      </c>
      <c r="B48" s="160" t="s">
        <v>72</v>
      </c>
      <c r="C48" s="127" t="s">
        <v>156</v>
      </c>
      <c r="D48" s="134" t="s">
        <v>3</v>
      </c>
      <c r="E48" s="159">
        <v>2925</v>
      </c>
      <c r="F48" s="200">
        <f t="shared" si="6"/>
        <v>5.3199228838528967</v>
      </c>
      <c r="G48" s="201">
        <v>549.82000000000005</v>
      </c>
      <c r="H48" s="128" t="s">
        <v>262</v>
      </c>
      <c r="I48" s="157" t="s">
        <v>101</v>
      </c>
      <c r="J48" s="346" t="s">
        <v>263</v>
      </c>
    </row>
    <row r="49" spans="1:10" ht="15.75" x14ac:dyDescent="0.25">
      <c r="A49" s="347">
        <v>43111</v>
      </c>
      <c r="B49" s="160" t="s">
        <v>72</v>
      </c>
      <c r="C49" s="127" t="s">
        <v>156</v>
      </c>
      <c r="D49" s="134" t="s">
        <v>3</v>
      </c>
      <c r="E49" s="159">
        <v>8775</v>
      </c>
      <c r="F49" s="200">
        <f t="shared" si="6"/>
        <v>15.95976865155869</v>
      </c>
      <c r="G49" s="201">
        <v>549.82000000000005</v>
      </c>
      <c r="H49" s="128" t="s">
        <v>71</v>
      </c>
      <c r="I49" s="157" t="s">
        <v>101</v>
      </c>
      <c r="J49" s="346" t="s">
        <v>264</v>
      </c>
    </row>
    <row r="50" spans="1:10" ht="15.75" x14ac:dyDescent="0.25">
      <c r="A50" s="347">
        <v>43112</v>
      </c>
      <c r="B50" s="160" t="s">
        <v>72</v>
      </c>
      <c r="C50" s="127" t="s">
        <v>156</v>
      </c>
      <c r="D50" s="134" t="s">
        <v>3</v>
      </c>
      <c r="E50" s="159">
        <v>2925</v>
      </c>
      <c r="F50" s="200">
        <f t="shared" si="6"/>
        <v>5.3199228838528967</v>
      </c>
      <c r="G50" s="201">
        <v>549.82000000000005</v>
      </c>
      <c r="H50" s="128" t="s">
        <v>262</v>
      </c>
      <c r="I50" s="157" t="s">
        <v>101</v>
      </c>
      <c r="J50" s="346" t="s">
        <v>263</v>
      </c>
    </row>
    <row r="51" spans="1:10" ht="15.75" x14ac:dyDescent="0.25">
      <c r="A51" s="347">
        <v>43112</v>
      </c>
      <c r="B51" s="160" t="s">
        <v>72</v>
      </c>
      <c r="C51" s="127" t="s">
        <v>156</v>
      </c>
      <c r="D51" s="134" t="s">
        <v>3</v>
      </c>
      <c r="E51" s="159">
        <v>2925</v>
      </c>
      <c r="F51" s="200">
        <f t="shared" si="6"/>
        <v>5.3199228838528967</v>
      </c>
      <c r="G51" s="201">
        <v>549.82000000000005</v>
      </c>
      <c r="H51" s="128" t="s">
        <v>71</v>
      </c>
      <c r="I51" s="157" t="s">
        <v>101</v>
      </c>
      <c r="J51" s="346" t="s">
        <v>265</v>
      </c>
    </row>
    <row r="52" spans="1:10" ht="15.75" x14ac:dyDescent="0.25">
      <c r="A52" s="349">
        <v>43112</v>
      </c>
      <c r="B52" s="127" t="s">
        <v>266</v>
      </c>
      <c r="C52" s="129" t="s">
        <v>258</v>
      </c>
      <c r="D52" s="132" t="s">
        <v>34</v>
      </c>
      <c r="E52" s="348">
        <v>3000</v>
      </c>
      <c r="F52" s="200">
        <f t="shared" si="6"/>
        <v>5.4563311629260483</v>
      </c>
      <c r="G52" s="201">
        <v>549.82000000000005</v>
      </c>
      <c r="H52" s="128" t="s">
        <v>33</v>
      </c>
      <c r="I52" s="157" t="s">
        <v>101</v>
      </c>
      <c r="J52" s="322" t="s">
        <v>267</v>
      </c>
    </row>
    <row r="53" spans="1:10" ht="15.75" x14ac:dyDescent="0.25">
      <c r="A53" s="351">
        <v>43112</v>
      </c>
      <c r="B53" s="113" t="s">
        <v>268</v>
      </c>
      <c r="C53" s="129" t="s">
        <v>159</v>
      </c>
      <c r="D53" s="132" t="s">
        <v>3</v>
      </c>
      <c r="E53" s="348">
        <v>6500</v>
      </c>
      <c r="F53" s="200">
        <f t="shared" si="6"/>
        <v>11.822050853006438</v>
      </c>
      <c r="G53" s="201">
        <v>549.82000000000005</v>
      </c>
      <c r="H53" s="128" t="s">
        <v>39</v>
      </c>
      <c r="I53" s="157" t="s">
        <v>101</v>
      </c>
      <c r="J53" s="322" t="s">
        <v>269</v>
      </c>
    </row>
    <row r="54" spans="1:10" ht="15.75" x14ac:dyDescent="0.25">
      <c r="A54" s="349">
        <v>43112</v>
      </c>
      <c r="B54" s="127" t="s">
        <v>270</v>
      </c>
      <c r="C54" s="129" t="s">
        <v>159</v>
      </c>
      <c r="D54" s="132" t="s">
        <v>3</v>
      </c>
      <c r="E54" s="348">
        <v>20000</v>
      </c>
      <c r="F54" s="200">
        <f t="shared" si="6"/>
        <v>36.375541086173655</v>
      </c>
      <c r="G54" s="201">
        <v>549.82000000000005</v>
      </c>
      <c r="H54" s="128" t="s">
        <v>39</v>
      </c>
      <c r="I54" s="157" t="s">
        <v>101</v>
      </c>
      <c r="J54" s="322" t="s">
        <v>271</v>
      </c>
    </row>
    <row r="55" spans="1:10" ht="15.75" x14ac:dyDescent="0.25">
      <c r="A55" s="349">
        <v>43112</v>
      </c>
      <c r="B55" s="127" t="s">
        <v>257</v>
      </c>
      <c r="C55" s="129" t="s">
        <v>258</v>
      </c>
      <c r="D55" s="132" t="s">
        <v>34</v>
      </c>
      <c r="E55" s="348">
        <v>2000</v>
      </c>
      <c r="F55" s="200">
        <f t="shared" si="6"/>
        <v>3.6375541086173655</v>
      </c>
      <c r="G55" s="201">
        <v>549.82000000000005</v>
      </c>
      <c r="H55" s="128" t="s">
        <v>41</v>
      </c>
      <c r="I55" s="157" t="s">
        <v>101</v>
      </c>
      <c r="J55" s="322" t="s">
        <v>272</v>
      </c>
    </row>
    <row r="56" spans="1:10" ht="15.75" x14ac:dyDescent="0.25">
      <c r="A56" s="349">
        <v>43112</v>
      </c>
      <c r="B56" s="127" t="s">
        <v>273</v>
      </c>
      <c r="C56" s="129" t="s">
        <v>177</v>
      </c>
      <c r="D56" s="132" t="s">
        <v>34</v>
      </c>
      <c r="E56" s="348">
        <v>1000</v>
      </c>
      <c r="F56" s="200">
        <f t="shared" si="6"/>
        <v>1.8187770543086828</v>
      </c>
      <c r="G56" s="201">
        <v>549.82000000000005</v>
      </c>
      <c r="H56" s="128" t="s">
        <v>41</v>
      </c>
      <c r="I56" s="157" t="s">
        <v>101</v>
      </c>
      <c r="J56" s="322" t="s">
        <v>274</v>
      </c>
    </row>
    <row r="57" spans="1:10" ht="15.75" x14ac:dyDescent="0.25">
      <c r="A57" s="349">
        <v>43112</v>
      </c>
      <c r="B57" s="127" t="s">
        <v>275</v>
      </c>
      <c r="C57" s="129" t="s">
        <v>159</v>
      </c>
      <c r="D57" s="134" t="s">
        <v>196</v>
      </c>
      <c r="E57" s="348">
        <v>15000</v>
      </c>
      <c r="F57" s="200">
        <f t="shared" si="6"/>
        <v>27.281655814630241</v>
      </c>
      <c r="G57" s="201">
        <v>549.82000000000005</v>
      </c>
      <c r="H57" s="128" t="s">
        <v>166</v>
      </c>
      <c r="I57" s="157" t="s">
        <v>101</v>
      </c>
      <c r="J57" s="322" t="s">
        <v>276</v>
      </c>
    </row>
    <row r="58" spans="1:10" ht="15.75" x14ac:dyDescent="0.25">
      <c r="A58" s="349">
        <v>43112</v>
      </c>
      <c r="B58" s="127" t="s">
        <v>277</v>
      </c>
      <c r="C58" s="129" t="s">
        <v>159</v>
      </c>
      <c r="D58" s="134" t="s">
        <v>196</v>
      </c>
      <c r="E58" s="348">
        <v>44100</v>
      </c>
      <c r="F58" s="200">
        <f t="shared" si="6"/>
        <v>80.208068095012905</v>
      </c>
      <c r="G58" s="201">
        <v>549.82000000000005</v>
      </c>
      <c r="H58" s="128" t="s">
        <v>166</v>
      </c>
      <c r="I58" s="157" t="s">
        <v>101</v>
      </c>
      <c r="J58" s="322" t="s">
        <v>278</v>
      </c>
    </row>
    <row r="59" spans="1:10" ht="15.75" x14ac:dyDescent="0.25">
      <c r="A59" s="349">
        <v>43112</v>
      </c>
      <c r="B59" s="127" t="s">
        <v>279</v>
      </c>
      <c r="C59" s="129" t="s">
        <v>159</v>
      </c>
      <c r="D59" s="134" t="s">
        <v>196</v>
      </c>
      <c r="E59" s="348">
        <v>10000</v>
      </c>
      <c r="F59" s="200">
        <f t="shared" si="6"/>
        <v>18.187770543086828</v>
      </c>
      <c r="G59" s="201">
        <v>549.82000000000005</v>
      </c>
      <c r="H59" s="128" t="s">
        <v>166</v>
      </c>
      <c r="I59" s="157" t="s">
        <v>101</v>
      </c>
      <c r="J59" s="322" t="s">
        <v>280</v>
      </c>
    </row>
    <row r="60" spans="1:10" ht="15.75" x14ac:dyDescent="0.25">
      <c r="A60" s="349">
        <v>43112</v>
      </c>
      <c r="B60" s="127" t="s">
        <v>281</v>
      </c>
      <c r="C60" s="129" t="s">
        <v>159</v>
      </c>
      <c r="D60" s="134" t="s">
        <v>196</v>
      </c>
      <c r="E60" s="348">
        <v>114600</v>
      </c>
      <c r="F60" s="200">
        <f t="shared" si="6"/>
        <v>208.43185042377505</v>
      </c>
      <c r="G60" s="201">
        <v>549.82000000000005</v>
      </c>
      <c r="H60" s="128" t="s">
        <v>166</v>
      </c>
      <c r="I60" s="157" t="s">
        <v>101</v>
      </c>
      <c r="J60" s="322" t="s">
        <v>282</v>
      </c>
    </row>
    <row r="61" spans="1:10" ht="15.75" x14ac:dyDescent="0.25">
      <c r="A61" s="347">
        <v>43113</v>
      </c>
      <c r="B61" s="127" t="s">
        <v>283</v>
      </c>
      <c r="C61" s="129" t="s">
        <v>159</v>
      </c>
      <c r="D61" s="134" t="s">
        <v>196</v>
      </c>
      <c r="E61" s="348">
        <v>2800</v>
      </c>
      <c r="F61" s="200">
        <f t="shared" si="6"/>
        <v>5.0925757520643113</v>
      </c>
      <c r="G61" s="201">
        <v>549.82000000000005</v>
      </c>
      <c r="H61" s="128" t="s">
        <v>23</v>
      </c>
      <c r="I61" s="157" t="s">
        <v>101</v>
      </c>
      <c r="J61" s="322" t="s">
        <v>284</v>
      </c>
    </row>
    <row r="62" spans="1:10" ht="15.75" x14ac:dyDescent="0.25">
      <c r="A62" s="349">
        <v>43113</v>
      </c>
      <c r="B62" s="127" t="s">
        <v>285</v>
      </c>
      <c r="C62" s="129" t="s">
        <v>159</v>
      </c>
      <c r="D62" s="132" t="s">
        <v>25</v>
      </c>
      <c r="E62" s="348">
        <v>155000</v>
      </c>
      <c r="F62" s="200">
        <f t="shared" si="6"/>
        <v>281.91044341784584</v>
      </c>
      <c r="G62" s="201">
        <v>549.82000000000005</v>
      </c>
      <c r="H62" s="128" t="s">
        <v>23</v>
      </c>
      <c r="I62" s="157" t="s">
        <v>101</v>
      </c>
      <c r="J62" s="322" t="s">
        <v>286</v>
      </c>
    </row>
    <row r="63" spans="1:10" ht="15.75" x14ac:dyDescent="0.25">
      <c r="A63" s="349">
        <v>43115</v>
      </c>
      <c r="B63" s="127" t="s">
        <v>287</v>
      </c>
      <c r="C63" s="129" t="s">
        <v>177</v>
      </c>
      <c r="D63" s="132" t="s">
        <v>3</v>
      </c>
      <c r="E63" s="341">
        <v>12000</v>
      </c>
      <c r="F63" s="200">
        <f t="shared" si="6"/>
        <v>21.825324651704193</v>
      </c>
      <c r="G63" s="201">
        <v>549.82000000000005</v>
      </c>
      <c r="H63" s="128" t="s">
        <v>31</v>
      </c>
      <c r="I63" s="157" t="s">
        <v>101</v>
      </c>
      <c r="J63" s="322" t="s">
        <v>288</v>
      </c>
    </row>
    <row r="64" spans="1:10" ht="15.75" x14ac:dyDescent="0.25">
      <c r="A64" s="347">
        <v>43116</v>
      </c>
      <c r="B64" s="127" t="s">
        <v>289</v>
      </c>
      <c r="C64" s="129" t="s">
        <v>246</v>
      </c>
      <c r="D64" s="132" t="s">
        <v>34</v>
      </c>
      <c r="E64" s="348">
        <v>66000</v>
      </c>
      <c r="F64" s="200">
        <f t="shared" si="6"/>
        <v>120.03928558437306</v>
      </c>
      <c r="G64" s="201">
        <v>549.82000000000005</v>
      </c>
      <c r="H64" s="128" t="s">
        <v>33</v>
      </c>
      <c r="I64" s="157" t="s">
        <v>101</v>
      </c>
      <c r="J64" s="322" t="s">
        <v>290</v>
      </c>
    </row>
    <row r="65" spans="1:10" ht="15.75" x14ac:dyDescent="0.25">
      <c r="A65" s="349">
        <v>43116</v>
      </c>
      <c r="B65" s="127" t="s">
        <v>291</v>
      </c>
      <c r="C65" s="129" t="s">
        <v>155</v>
      </c>
      <c r="D65" s="135" t="s">
        <v>3</v>
      </c>
      <c r="E65" s="348">
        <v>7000</v>
      </c>
      <c r="F65" s="200">
        <f t="shared" si="6"/>
        <v>12.731439380160779</v>
      </c>
      <c r="G65" s="201">
        <v>549.82000000000005</v>
      </c>
      <c r="H65" s="128" t="s">
        <v>39</v>
      </c>
      <c r="I65" s="157" t="s">
        <v>101</v>
      </c>
      <c r="J65" s="322" t="s">
        <v>292</v>
      </c>
    </row>
    <row r="66" spans="1:10" ht="15.75" x14ac:dyDescent="0.25">
      <c r="A66" s="349">
        <v>43117</v>
      </c>
      <c r="B66" s="160" t="s">
        <v>293</v>
      </c>
      <c r="C66" s="129" t="s">
        <v>159</v>
      </c>
      <c r="D66" s="69" t="s">
        <v>3</v>
      </c>
      <c r="E66" s="159">
        <v>694933</v>
      </c>
      <c r="F66" s="200">
        <f t="shared" si="6"/>
        <v>1263.9281946818958</v>
      </c>
      <c r="G66" s="201">
        <v>549.82000000000005</v>
      </c>
      <c r="H66" s="128" t="s">
        <v>71</v>
      </c>
      <c r="I66" s="157" t="s">
        <v>101</v>
      </c>
      <c r="J66" s="352" t="s">
        <v>294</v>
      </c>
    </row>
    <row r="67" spans="1:10" ht="15.75" x14ac:dyDescent="0.25">
      <c r="A67" s="347">
        <v>43117</v>
      </c>
      <c r="B67" s="127" t="s">
        <v>295</v>
      </c>
      <c r="C67" s="129" t="s">
        <v>155</v>
      </c>
      <c r="D67" s="135" t="s">
        <v>3</v>
      </c>
      <c r="E67" s="348">
        <v>2025</v>
      </c>
      <c r="F67" s="350">
        <f>E67/G67</f>
        <v>3.2571980054688754</v>
      </c>
      <c r="G67" s="350">
        <v>621.70000000000005</v>
      </c>
      <c r="H67" s="128" t="s">
        <v>40</v>
      </c>
      <c r="I67" s="157" t="s">
        <v>92</v>
      </c>
      <c r="J67" s="322" t="s">
        <v>296</v>
      </c>
    </row>
    <row r="68" spans="1:10" ht="15.75" x14ac:dyDescent="0.25">
      <c r="A68" s="349">
        <v>43117</v>
      </c>
      <c r="B68" s="127" t="s">
        <v>297</v>
      </c>
      <c r="C68" s="129" t="s">
        <v>159</v>
      </c>
      <c r="D68" s="135" t="s">
        <v>157</v>
      </c>
      <c r="E68" s="348">
        <v>81900</v>
      </c>
      <c r="F68" s="200">
        <f>E68/G68</f>
        <v>148.95784074788111</v>
      </c>
      <c r="G68" s="201">
        <v>549.82000000000005</v>
      </c>
      <c r="H68" s="128" t="s">
        <v>31</v>
      </c>
      <c r="I68" s="157" t="s">
        <v>101</v>
      </c>
      <c r="J68" s="322" t="s">
        <v>298</v>
      </c>
    </row>
    <row r="69" spans="1:10" ht="15.75" x14ac:dyDescent="0.25">
      <c r="A69" s="349">
        <v>43118</v>
      </c>
      <c r="B69" s="127" t="s">
        <v>299</v>
      </c>
      <c r="C69" s="129" t="s">
        <v>155</v>
      </c>
      <c r="D69" s="135" t="s">
        <v>3</v>
      </c>
      <c r="E69" s="348">
        <v>1000</v>
      </c>
      <c r="F69" s="344">
        <f t="shared" ref="F69:F75" si="7">E69/G69</f>
        <v>1.6695884464479505</v>
      </c>
      <c r="G69" s="344">
        <f t="shared" ref="G69:G70" si="8">598.95</f>
        <v>598.95000000000005</v>
      </c>
      <c r="H69" s="128" t="s">
        <v>23</v>
      </c>
      <c r="I69" s="157" t="s">
        <v>102</v>
      </c>
      <c r="J69" s="322" t="s">
        <v>300</v>
      </c>
    </row>
    <row r="70" spans="1:10" ht="15.75" x14ac:dyDescent="0.25">
      <c r="A70" s="349">
        <v>43118</v>
      </c>
      <c r="B70" s="127" t="s">
        <v>301</v>
      </c>
      <c r="C70" s="129" t="s">
        <v>155</v>
      </c>
      <c r="D70" s="135" t="s">
        <v>3</v>
      </c>
      <c r="E70" s="348">
        <v>1062</v>
      </c>
      <c r="F70" s="344">
        <f t="shared" si="7"/>
        <v>1.7731029301277235</v>
      </c>
      <c r="G70" s="344">
        <f t="shared" si="8"/>
        <v>598.95000000000005</v>
      </c>
      <c r="H70" s="128" t="s">
        <v>166</v>
      </c>
      <c r="I70" s="157" t="s">
        <v>102</v>
      </c>
      <c r="J70" s="322" t="s">
        <v>302</v>
      </c>
    </row>
    <row r="71" spans="1:10" ht="15.75" x14ac:dyDescent="0.25">
      <c r="A71" s="347">
        <v>43118</v>
      </c>
      <c r="B71" s="127" t="s">
        <v>303</v>
      </c>
      <c r="C71" s="129" t="s">
        <v>161</v>
      </c>
      <c r="D71" s="135" t="s">
        <v>104</v>
      </c>
      <c r="E71" s="348">
        <v>25000</v>
      </c>
      <c r="F71" s="200">
        <f t="shared" si="7"/>
        <v>45.469426357717069</v>
      </c>
      <c r="G71" s="201">
        <v>549.82000000000005</v>
      </c>
      <c r="H71" s="128" t="s">
        <v>223</v>
      </c>
      <c r="I71" s="157" t="s">
        <v>101</v>
      </c>
      <c r="J71" s="322" t="s">
        <v>304</v>
      </c>
    </row>
    <row r="72" spans="1:10" ht="15.75" x14ac:dyDescent="0.25">
      <c r="A72" s="347">
        <v>43118</v>
      </c>
      <c r="B72" s="127" t="s">
        <v>305</v>
      </c>
      <c r="C72" s="129" t="s">
        <v>161</v>
      </c>
      <c r="D72" s="135" t="s">
        <v>34</v>
      </c>
      <c r="E72" s="348">
        <v>2000</v>
      </c>
      <c r="F72" s="200">
        <f t="shared" si="7"/>
        <v>3.6375541086173655</v>
      </c>
      <c r="G72" s="201">
        <v>549.82000000000005</v>
      </c>
      <c r="H72" s="128" t="s">
        <v>33</v>
      </c>
      <c r="I72" s="157" t="s">
        <v>101</v>
      </c>
      <c r="J72" s="322" t="s">
        <v>306</v>
      </c>
    </row>
    <row r="73" spans="1:10" ht="15.75" x14ac:dyDescent="0.25">
      <c r="A73" s="347">
        <v>43118</v>
      </c>
      <c r="B73" s="127" t="s">
        <v>307</v>
      </c>
      <c r="C73" s="129" t="s">
        <v>222</v>
      </c>
      <c r="D73" s="134" t="s">
        <v>34</v>
      </c>
      <c r="E73" s="348">
        <v>20000</v>
      </c>
      <c r="F73" s="200">
        <f t="shared" si="7"/>
        <v>36.375541086173655</v>
      </c>
      <c r="G73" s="201">
        <v>549.82000000000005</v>
      </c>
      <c r="H73" s="128" t="s">
        <v>33</v>
      </c>
      <c r="I73" s="157" t="s">
        <v>101</v>
      </c>
      <c r="J73" s="322" t="s">
        <v>308</v>
      </c>
    </row>
    <row r="74" spans="1:10" ht="15.75" x14ac:dyDescent="0.25">
      <c r="A74" s="347">
        <v>43118</v>
      </c>
      <c r="B74" s="127" t="s">
        <v>309</v>
      </c>
      <c r="C74" s="129" t="s">
        <v>258</v>
      </c>
      <c r="D74" s="132" t="s">
        <v>34</v>
      </c>
      <c r="E74" s="348">
        <v>6000</v>
      </c>
      <c r="F74" s="200">
        <f t="shared" si="7"/>
        <v>10.912662325852097</v>
      </c>
      <c r="G74" s="201">
        <v>549.82000000000005</v>
      </c>
      <c r="H74" s="128" t="s">
        <v>33</v>
      </c>
      <c r="I74" s="157" t="s">
        <v>101</v>
      </c>
      <c r="J74" s="322" t="s">
        <v>310</v>
      </c>
    </row>
    <row r="75" spans="1:10" ht="15.75" x14ac:dyDescent="0.25">
      <c r="A75" s="347">
        <v>43118</v>
      </c>
      <c r="B75" s="127" t="s">
        <v>311</v>
      </c>
      <c r="C75" s="129" t="s">
        <v>222</v>
      </c>
      <c r="D75" s="132" t="s">
        <v>34</v>
      </c>
      <c r="E75" s="348">
        <v>20000</v>
      </c>
      <c r="F75" s="200">
        <f t="shared" si="7"/>
        <v>36.375541086173655</v>
      </c>
      <c r="G75" s="201">
        <v>549.82000000000005</v>
      </c>
      <c r="H75" s="128" t="s">
        <v>39</v>
      </c>
      <c r="I75" s="157" t="s">
        <v>101</v>
      </c>
      <c r="J75" s="322" t="s">
        <v>312</v>
      </c>
    </row>
    <row r="76" spans="1:10" ht="15.75" x14ac:dyDescent="0.25">
      <c r="A76" s="347">
        <v>43118</v>
      </c>
      <c r="B76" s="127" t="s">
        <v>309</v>
      </c>
      <c r="C76" s="129" t="s">
        <v>258</v>
      </c>
      <c r="D76" s="132" t="s">
        <v>34</v>
      </c>
      <c r="E76" s="348">
        <v>5000</v>
      </c>
      <c r="F76" s="350">
        <f>E76/G76</f>
        <v>8.042464211034261</v>
      </c>
      <c r="G76" s="350">
        <v>621.70000000000005</v>
      </c>
      <c r="H76" s="128" t="s">
        <v>39</v>
      </c>
      <c r="I76" s="157" t="s">
        <v>101</v>
      </c>
      <c r="J76" s="322" t="s">
        <v>313</v>
      </c>
    </row>
    <row r="77" spans="1:10" ht="15.75" x14ac:dyDescent="0.25">
      <c r="A77" s="347">
        <v>43118</v>
      </c>
      <c r="B77" s="127" t="s">
        <v>314</v>
      </c>
      <c r="C77" s="129" t="s">
        <v>222</v>
      </c>
      <c r="D77" s="132" t="s">
        <v>34</v>
      </c>
      <c r="E77" s="348">
        <v>15000</v>
      </c>
      <c r="F77" s="200">
        <f t="shared" ref="F77:F123" si="9">E77/G77</f>
        <v>27.281655814630241</v>
      </c>
      <c r="G77" s="201">
        <v>549.82000000000005</v>
      </c>
      <c r="H77" s="128" t="s">
        <v>39</v>
      </c>
      <c r="I77" s="157" t="s">
        <v>101</v>
      </c>
      <c r="J77" s="322" t="s">
        <v>315</v>
      </c>
    </row>
    <row r="78" spans="1:10" ht="15.75" x14ac:dyDescent="0.25">
      <c r="A78" s="347">
        <v>43118</v>
      </c>
      <c r="B78" s="127" t="s">
        <v>307</v>
      </c>
      <c r="C78" s="129" t="s">
        <v>222</v>
      </c>
      <c r="D78" s="134" t="s">
        <v>34</v>
      </c>
      <c r="E78" s="348">
        <v>20000</v>
      </c>
      <c r="F78" s="200">
        <f t="shared" si="9"/>
        <v>36.375541086173655</v>
      </c>
      <c r="G78" s="201">
        <v>549.82000000000005</v>
      </c>
      <c r="H78" s="128" t="s">
        <v>41</v>
      </c>
      <c r="I78" s="157" t="s">
        <v>101</v>
      </c>
      <c r="J78" s="322" t="s">
        <v>316</v>
      </c>
    </row>
    <row r="79" spans="1:10" ht="15.75" x14ac:dyDescent="0.25">
      <c r="A79" s="347">
        <v>43118</v>
      </c>
      <c r="B79" s="127" t="s">
        <v>317</v>
      </c>
      <c r="C79" s="129" t="s">
        <v>222</v>
      </c>
      <c r="D79" s="132" t="s">
        <v>34</v>
      </c>
      <c r="E79" s="348">
        <v>30000</v>
      </c>
      <c r="F79" s="200">
        <f t="shared" si="9"/>
        <v>54.563311629260483</v>
      </c>
      <c r="G79" s="201">
        <v>549.82000000000005</v>
      </c>
      <c r="H79" s="128" t="s">
        <v>41</v>
      </c>
      <c r="I79" s="157" t="s">
        <v>101</v>
      </c>
      <c r="J79" s="322" t="s">
        <v>318</v>
      </c>
    </row>
    <row r="80" spans="1:10" ht="15.75" x14ac:dyDescent="0.25">
      <c r="A80" s="347">
        <v>43118</v>
      </c>
      <c r="B80" s="127" t="s">
        <v>319</v>
      </c>
      <c r="C80" s="129" t="s">
        <v>258</v>
      </c>
      <c r="D80" s="132" t="s">
        <v>34</v>
      </c>
      <c r="E80" s="348">
        <v>7000</v>
      </c>
      <c r="F80" s="200">
        <f t="shared" si="9"/>
        <v>12.731439380160779</v>
      </c>
      <c r="G80" s="201">
        <v>549.82000000000005</v>
      </c>
      <c r="H80" s="128" t="s">
        <v>41</v>
      </c>
      <c r="I80" s="157" t="s">
        <v>101</v>
      </c>
      <c r="J80" s="322" t="s">
        <v>320</v>
      </c>
    </row>
    <row r="81" spans="1:10" ht="15.75" x14ac:dyDescent="0.25">
      <c r="A81" s="347">
        <v>43119</v>
      </c>
      <c r="B81" s="127" t="s">
        <v>321</v>
      </c>
      <c r="C81" s="129" t="s">
        <v>155</v>
      </c>
      <c r="D81" s="132" t="s">
        <v>3</v>
      </c>
      <c r="E81" s="348">
        <v>11000</v>
      </c>
      <c r="F81" s="200">
        <f t="shared" si="9"/>
        <v>20.00654759739551</v>
      </c>
      <c r="G81" s="201">
        <v>549.82000000000005</v>
      </c>
      <c r="H81" s="128" t="s">
        <v>181</v>
      </c>
      <c r="I81" s="157" t="s">
        <v>101</v>
      </c>
      <c r="J81" s="322" t="s">
        <v>322</v>
      </c>
    </row>
    <row r="82" spans="1:10" ht="15.75" x14ac:dyDescent="0.25">
      <c r="A82" s="347">
        <v>43119</v>
      </c>
      <c r="B82" s="127" t="s">
        <v>323</v>
      </c>
      <c r="C82" s="121" t="s">
        <v>159</v>
      </c>
      <c r="D82" s="132" t="s">
        <v>3</v>
      </c>
      <c r="E82" s="348">
        <f>178477+180000</f>
        <v>358477</v>
      </c>
      <c r="F82" s="200">
        <f t="shared" si="9"/>
        <v>651.98974209741368</v>
      </c>
      <c r="G82" s="201">
        <v>549.82000000000005</v>
      </c>
      <c r="H82" s="128" t="s">
        <v>183</v>
      </c>
      <c r="I82" s="157" t="s">
        <v>101</v>
      </c>
      <c r="J82" s="322" t="s">
        <v>324</v>
      </c>
    </row>
    <row r="83" spans="1:10" ht="15.75" x14ac:dyDescent="0.25">
      <c r="A83" s="349">
        <v>43122</v>
      </c>
      <c r="B83" s="127" t="s">
        <v>325</v>
      </c>
      <c r="C83" s="129" t="s">
        <v>159</v>
      </c>
      <c r="D83" s="134" t="s">
        <v>25</v>
      </c>
      <c r="E83" s="348">
        <v>700000</v>
      </c>
      <c r="F83" s="200">
        <f t="shared" si="9"/>
        <v>1273.143938016078</v>
      </c>
      <c r="G83" s="201">
        <v>549.82000000000005</v>
      </c>
      <c r="H83" s="128" t="s">
        <v>23</v>
      </c>
      <c r="I83" s="157" t="s">
        <v>101</v>
      </c>
      <c r="J83" s="322" t="s">
        <v>326</v>
      </c>
    </row>
    <row r="84" spans="1:10" ht="15.75" x14ac:dyDescent="0.25">
      <c r="A84" s="349">
        <v>43122</v>
      </c>
      <c r="B84" s="127" t="s">
        <v>327</v>
      </c>
      <c r="C84" s="129" t="s">
        <v>159</v>
      </c>
      <c r="D84" s="132" t="s">
        <v>25</v>
      </c>
      <c r="E84" s="348">
        <v>500000</v>
      </c>
      <c r="F84" s="200">
        <f t="shared" si="9"/>
        <v>909.38852715434132</v>
      </c>
      <c r="G84" s="201">
        <v>549.82000000000005</v>
      </c>
      <c r="H84" s="128" t="s">
        <v>23</v>
      </c>
      <c r="I84" s="157" t="s">
        <v>101</v>
      </c>
      <c r="J84" s="322" t="s">
        <v>326</v>
      </c>
    </row>
    <row r="85" spans="1:10" ht="15.75" x14ac:dyDescent="0.25">
      <c r="A85" s="349">
        <v>43122</v>
      </c>
      <c r="B85" s="127" t="s">
        <v>328</v>
      </c>
      <c r="C85" s="121" t="s">
        <v>155</v>
      </c>
      <c r="D85" s="134" t="s">
        <v>3</v>
      </c>
      <c r="E85" s="348">
        <v>63700</v>
      </c>
      <c r="F85" s="200">
        <f t="shared" si="9"/>
        <v>115.85609835946309</v>
      </c>
      <c r="G85" s="201">
        <v>549.82000000000005</v>
      </c>
      <c r="H85" s="128" t="s">
        <v>166</v>
      </c>
      <c r="I85" s="157" t="s">
        <v>101</v>
      </c>
      <c r="J85" s="322" t="s">
        <v>329</v>
      </c>
    </row>
    <row r="86" spans="1:10" ht="15.75" x14ac:dyDescent="0.25">
      <c r="A86" s="349">
        <v>43119</v>
      </c>
      <c r="B86" s="127" t="s">
        <v>330</v>
      </c>
      <c r="C86" s="121" t="s">
        <v>178</v>
      </c>
      <c r="D86" s="134" t="s">
        <v>25</v>
      </c>
      <c r="E86" s="348">
        <v>110640</v>
      </c>
      <c r="F86" s="200">
        <f t="shared" si="9"/>
        <v>201.22949328871266</v>
      </c>
      <c r="G86" s="201">
        <v>549.82000000000005</v>
      </c>
      <c r="H86" s="128" t="s">
        <v>71</v>
      </c>
      <c r="I86" s="157" t="s">
        <v>101</v>
      </c>
      <c r="J86" s="352" t="s">
        <v>331</v>
      </c>
    </row>
    <row r="87" spans="1:10" ht="15.75" x14ac:dyDescent="0.25">
      <c r="A87" s="349">
        <v>43122</v>
      </c>
      <c r="B87" s="127" t="s">
        <v>332</v>
      </c>
      <c r="C87" s="121" t="s">
        <v>156</v>
      </c>
      <c r="D87" s="134" t="s">
        <v>3</v>
      </c>
      <c r="E87" s="348">
        <v>11700</v>
      </c>
      <c r="F87" s="200">
        <f t="shared" si="9"/>
        <v>21.279691535411587</v>
      </c>
      <c r="G87" s="201">
        <v>549.82000000000005</v>
      </c>
      <c r="H87" s="128" t="s">
        <v>71</v>
      </c>
      <c r="I87" s="157" t="s">
        <v>101</v>
      </c>
      <c r="J87" s="346" t="s">
        <v>333</v>
      </c>
    </row>
    <row r="88" spans="1:10" ht="15.75" x14ac:dyDescent="0.25">
      <c r="A88" s="349">
        <v>43122</v>
      </c>
      <c r="B88" s="160" t="s">
        <v>334</v>
      </c>
      <c r="C88" s="129" t="s">
        <v>159</v>
      </c>
      <c r="D88" s="134" t="s">
        <v>25</v>
      </c>
      <c r="E88" s="159">
        <v>700000</v>
      </c>
      <c r="F88" s="200">
        <f t="shared" si="9"/>
        <v>1273.143938016078</v>
      </c>
      <c r="G88" s="201">
        <v>549.82000000000005</v>
      </c>
      <c r="H88" s="128" t="s">
        <v>71</v>
      </c>
      <c r="I88" s="157" t="s">
        <v>101</v>
      </c>
      <c r="J88" s="346" t="s">
        <v>335</v>
      </c>
    </row>
    <row r="89" spans="1:10" ht="15.75" x14ac:dyDescent="0.25">
      <c r="A89" s="349">
        <v>43122</v>
      </c>
      <c r="B89" s="160" t="s">
        <v>336</v>
      </c>
      <c r="C89" s="129" t="s">
        <v>159</v>
      </c>
      <c r="D89" s="134" t="s">
        <v>25</v>
      </c>
      <c r="E89" s="159">
        <v>500000</v>
      </c>
      <c r="F89" s="200">
        <f t="shared" si="9"/>
        <v>909.38852715434132</v>
      </c>
      <c r="G89" s="201">
        <v>549.82000000000005</v>
      </c>
      <c r="H89" s="128" t="s">
        <v>71</v>
      </c>
      <c r="I89" s="157" t="s">
        <v>101</v>
      </c>
      <c r="J89" s="346" t="s">
        <v>335</v>
      </c>
    </row>
    <row r="90" spans="1:10" ht="15.75" x14ac:dyDescent="0.25">
      <c r="A90" s="349">
        <v>43122</v>
      </c>
      <c r="B90" s="161" t="s">
        <v>337</v>
      </c>
      <c r="C90" s="129" t="s">
        <v>159</v>
      </c>
      <c r="D90" s="134" t="s">
        <v>25</v>
      </c>
      <c r="E90" s="159">
        <v>1790762.61</v>
      </c>
      <c r="F90" s="200">
        <f t="shared" si="9"/>
        <v>3256.9979447819287</v>
      </c>
      <c r="G90" s="201">
        <v>549.82000000000005</v>
      </c>
      <c r="H90" s="128" t="s">
        <v>71</v>
      </c>
      <c r="I90" s="157" t="s">
        <v>101</v>
      </c>
      <c r="J90" s="346" t="s">
        <v>338</v>
      </c>
    </row>
    <row r="91" spans="1:10" ht="15.75" x14ac:dyDescent="0.25">
      <c r="A91" s="349">
        <v>43124</v>
      </c>
      <c r="B91" s="127" t="s">
        <v>309</v>
      </c>
      <c r="C91" s="129" t="s">
        <v>258</v>
      </c>
      <c r="D91" s="132" t="s">
        <v>34</v>
      </c>
      <c r="E91" s="348">
        <v>2000</v>
      </c>
      <c r="F91" s="200">
        <f t="shared" si="9"/>
        <v>3.6375541086173655</v>
      </c>
      <c r="G91" s="201">
        <v>549.82000000000005</v>
      </c>
      <c r="H91" s="128" t="s">
        <v>39</v>
      </c>
      <c r="I91" s="157" t="s">
        <v>101</v>
      </c>
      <c r="J91" s="322" t="s">
        <v>339</v>
      </c>
    </row>
    <row r="92" spans="1:10" ht="15.75" x14ac:dyDescent="0.25">
      <c r="A92" s="349">
        <v>43124</v>
      </c>
      <c r="B92" s="127" t="s">
        <v>309</v>
      </c>
      <c r="C92" s="129" t="s">
        <v>258</v>
      </c>
      <c r="D92" s="132" t="s">
        <v>34</v>
      </c>
      <c r="E92" s="348">
        <v>2500</v>
      </c>
      <c r="F92" s="200">
        <f t="shared" si="9"/>
        <v>4.5469426357717069</v>
      </c>
      <c r="G92" s="201">
        <v>549.82000000000005</v>
      </c>
      <c r="H92" s="128" t="s">
        <v>33</v>
      </c>
      <c r="I92" s="157" t="s">
        <v>101</v>
      </c>
      <c r="J92" s="322" t="s">
        <v>340</v>
      </c>
    </row>
    <row r="93" spans="1:10" ht="15.75" x14ac:dyDescent="0.25">
      <c r="A93" s="349">
        <v>43125</v>
      </c>
      <c r="B93" s="127" t="s">
        <v>341</v>
      </c>
      <c r="C93" s="129" t="s">
        <v>159</v>
      </c>
      <c r="D93" s="132" t="s">
        <v>34</v>
      </c>
      <c r="E93" s="348">
        <v>90000</v>
      </c>
      <c r="F93" s="200">
        <f t="shared" si="9"/>
        <v>163.68993488778145</v>
      </c>
      <c r="G93" s="201">
        <v>549.82000000000005</v>
      </c>
      <c r="H93" s="128" t="s">
        <v>33</v>
      </c>
      <c r="I93" s="157" t="s">
        <v>101</v>
      </c>
      <c r="J93" s="322" t="s">
        <v>342</v>
      </c>
    </row>
    <row r="94" spans="1:10" ht="15.75" x14ac:dyDescent="0.25">
      <c r="A94" s="349">
        <v>43125</v>
      </c>
      <c r="B94" s="127" t="s">
        <v>343</v>
      </c>
      <c r="C94" s="129" t="s">
        <v>159</v>
      </c>
      <c r="D94" s="132" t="s">
        <v>157</v>
      </c>
      <c r="E94" s="348">
        <v>150000</v>
      </c>
      <c r="F94" s="200">
        <f t="shared" si="9"/>
        <v>272.81655814630238</v>
      </c>
      <c r="G94" s="201">
        <v>549.82000000000005</v>
      </c>
      <c r="H94" s="128" t="s">
        <v>31</v>
      </c>
      <c r="I94" s="157" t="s">
        <v>101</v>
      </c>
      <c r="J94" s="322" t="s">
        <v>344</v>
      </c>
    </row>
    <row r="95" spans="1:10" ht="15.75" x14ac:dyDescent="0.25">
      <c r="A95" s="349">
        <v>43125</v>
      </c>
      <c r="B95" s="127" t="s">
        <v>345</v>
      </c>
      <c r="C95" s="129" t="s">
        <v>159</v>
      </c>
      <c r="D95" s="132" t="s">
        <v>157</v>
      </c>
      <c r="E95" s="348">
        <v>70000</v>
      </c>
      <c r="F95" s="200">
        <f t="shared" si="9"/>
        <v>127.31439380160779</v>
      </c>
      <c r="G95" s="201">
        <v>549.82000000000005</v>
      </c>
      <c r="H95" s="128" t="s">
        <v>31</v>
      </c>
      <c r="I95" s="157" t="s">
        <v>101</v>
      </c>
      <c r="J95" s="322" t="s">
        <v>344</v>
      </c>
    </row>
    <row r="96" spans="1:10" ht="15.75" x14ac:dyDescent="0.25">
      <c r="A96" s="349">
        <v>43125</v>
      </c>
      <c r="B96" s="127" t="s">
        <v>346</v>
      </c>
      <c r="C96" s="129" t="s">
        <v>159</v>
      </c>
      <c r="D96" s="132" t="s">
        <v>34</v>
      </c>
      <c r="E96" s="348">
        <v>82708</v>
      </c>
      <c r="F96" s="200">
        <f t="shared" si="9"/>
        <v>150.42741260776253</v>
      </c>
      <c r="G96" s="201">
        <v>549.82000000000005</v>
      </c>
      <c r="H96" s="128" t="s">
        <v>41</v>
      </c>
      <c r="I96" s="157" t="s">
        <v>101</v>
      </c>
      <c r="J96" s="322" t="s">
        <v>347</v>
      </c>
    </row>
    <row r="97" spans="1:10" ht="15.75" x14ac:dyDescent="0.25">
      <c r="A97" s="349">
        <v>43125</v>
      </c>
      <c r="B97" s="127" t="s">
        <v>348</v>
      </c>
      <c r="C97" s="129" t="s">
        <v>159</v>
      </c>
      <c r="D97" s="132" t="s">
        <v>34</v>
      </c>
      <c r="E97" s="348">
        <v>17290</v>
      </c>
      <c r="F97" s="200">
        <f t="shared" si="9"/>
        <v>31.446655268997123</v>
      </c>
      <c r="G97" s="201">
        <v>549.82000000000005</v>
      </c>
      <c r="H97" s="128" t="s">
        <v>41</v>
      </c>
      <c r="I97" s="157" t="s">
        <v>101</v>
      </c>
      <c r="J97" s="322" t="s">
        <v>347</v>
      </c>
    </row>
    <row r="98" spans="1:10" ht="15.75" x14ac:dyDescent="0.25">
      <c r="A98" s="349">
        <v>43125</v>
      </c>
      <c r="B98" s="127" t="s">
        <v>346</v>
      </c>
      <c r="C98" s="129" t="s">
        <v>159</v>
      </c>
      <c r="D98" s="132" t="s">
        <v>34</v>
      </c>
      <c r="E98" s="110">
        <v>82708</v>
      </c>
      <c r="F98" s="200">
        <f t="shared" si="9"/>
        <v>150.42741260776253</v>
      </c>
      <c r="G98" s="201">
        <v>549.82000000000005</v>
      </c>
      <c r="H98" s="128" t="s">
        <v>39</v>
      </c>
      <c r="I98" s="157" t="s">
        <v>101</v>
      </c>
      <c r="J98" s="322" t="s">
        <v>349</v>
      </c>
    </row>
    <row r="99" spans="1:10" ht="15.75" x14ac:dyDescent="0.25">
      <c r="A99" s="349">
        <v>43125</v>
      </c>
      <c r="B99" s="127" t="s">
        <v>348</v>
      </c>
      <c r="C99" s="129" t="s">
        <v>159</v>
      </c>
      <c r="D99" s="132" t="s">
        <v>34</v>
      </c>
      <c r="E99" s="348">
        <v>17290</v>
      </c>
      <c r="F99" s="200">
        <f t="shared" si="9"/>
        <v>31.446655268997123</v>
      </c>
      <c r="G99" s="201">
        <v>549.82000000000005</v>
      </c>
      <c r="H99" s="128" t="s">
        <v>39</v>
      </c>
      <c r="I99" s="157" t="s">
        <v>101</v>
      </c>
      <c r="J99" s="322" t="s">
        <v>349</v>
      </c>
    </row>
    <row r="100" spans="1:10" ht="15.75" x14ac:dyDescent="0.25">
      <c r="A100" s="349">
        <v>43125</v>
      </c>
      <c r="B100" s="127" t="s">
        <v>343</v>
      </c>
      <c r="C100" s="129" t="s">
        <v>159</v>
      </c>
      <c r="D100" s="132" t="s">
        <v>157</v>
      </c>
      <c r="E100" s="348">
        <v>150000</v>
      </c>
      <c r="F100" s="200">
        <f t="shared" si="9"/>
        <v>272.81655814630238</v>
      </c>
      <c r="G100" s="201">
        <v>549.82000000000005</v>
      </c>
      <c r="H100" s="128" t="s">
        <v>166</v>
      </c>
      <c r="I100" s="157" t="s">
        <v>101</v>
      </c>
      <c r="J100" s="322" t="s">
        <v>350</v>
      </c>
    </row>
    <row r="101" spans="1:10" ht="15.75" x14ac:dyDescent="0.25">
      <c r="A101" s="349">
        <v>43125</v>
      </c>
      <c r="B101" s="127" t="s">
        <v>351</v>
      </c>
      <c r="C101" s="129" t="s">
        <v>159</v>
      </c>
      <c r="D101" s="132" t="s">
        <v>157</v>
      </c>
      <c r="E101" s="348">
        <v>70000</v>
      </c>
      <c r="F101" s="200">
        <f t="shared" si="9"/>
        <v>127.31439380160779</v>
      </c>
      <c r="G101" s="201">
        <v>549.82000000000005</v>
      </c>
      <c r="H101" s="128" t="s">
        <v>166</v>
      </c>
      <c r="I101" s="157" t="s">
        <v>101</v>
      </c>
      <c r="J101" s="322" t="s">
        <v>350</v>
      </c>
    </row>
    <row r="102" spans="1:10" ht="15.75" x14ac:dyDescent="0.25">
      <c r="A102" s="349">
        <v>43125</v>
      </c>
      <c r="B102" s="127" t="s">
        <v>346</v>
      </c>
      <c r="C102" s="129" t="s">
        <v>159</v>
      </c>
      <c r="D102" s="132" t="s">
        <v>157</v>
      </c>
      <c r="E102" s="348">
        <v>92893</v>
      </c>
      <c r="F102" s="200">
        <f t="shared" si="9"/>
        <v>168.95165690589647</v>
      </c>
      <c r="G102" s="201">
        <v>549.82000000000005</v>
      </c>
      <c r="H102" s="128" t="s">
        <v>181</v>
      </c>
      <c r="I102" s="157" t="s">
        <v>101</v>
      </c>
      <c r="J102" s="322" t="s">
        <v>352</v>
      </c>
    </row>
    <row r="103" spans="1:10" ht="15.75" x14ac:dyDescent="0.25">
      <c r="A103" s="349">
        <v>43125</v>
      </c>
      <c r="B103" s="127" t="s">
        <v>351</v>
      </c>
      <c r="C103" s="129" t="s">
        <v>159</v>
      </c>
      <c r="D103" s="132" t="s">
        <v>157</v>
      </c>
      <c r="E103" s="348">
        <v>7100</v>
      </c>
      <c r="F103" s="200">
        <f t="shared" si="9"/>
        <v>12.913317085591647</v>
      </c>
      <c r="G103" s="201">
        <v>549.82000000000005</v>
      </c>
      <c r="H103" s="128" t="s">
        <v>181</v>
      </c>
      <c r="I103" s="157" t="s">
        <v>101</v>
      </c>
      <c r="J103" s="322" t="s">
        <v>352</v>
      </c>
    </row>
    <row r="104" spans="1:10" ht="15.75" x14ac:dyDescent="0.25">
      <c r="A104" s="349">
        <v>43125</v>
      </c>
      <c r="B104" s="127" t="s">
        <v>346</v>
      </c>
      <c r="C104" s="129" t="s">
        <v>159</v>
      </c>
      <c r="D104" s="132" t="s">
        <v>34</v>
      </c>
      <c r="E104" s="348">
        <v>82708</v>
      </c>
      <c r="F104" s="200">
        <f t="shared" si="9"/>
        <v>150.42741260776253</v>
      </c>
      <c r="G104" s="201">
        <v>549.82000000000005</v>
      </c>
      <c r="H104" s="128" t="s">
        <v>40</v>
      </c>
      <c r="I104" s="157" t="s">
        <v>101</v>
      </c>
      <c r="J104" s="322" t="s">
        <v>353</v>
      </c>
    </row>
    <row r="105" spans="1:10" ht="15.75" x14ac:dyDescent="0.25">
      <c r="A105" s="349">
        <v>43125</v>
      </c>
      <c r="B105" s="127" t="s">
        <v>351</v>
      </c>
      <c r="C105" s="129" t="s">
        <v>159</v>
      </c>
      <c r="D105" s="132" t="s">
        <v>34</v>
      </c>
      <c r="E105" s="348">
        <v>17290</v>
      </c>
      <c r="F105" s="200">
        <f t="shared" si="9"/>
        <v>31.446655268997123</v>
      </c>
      <c r="G105" s="201">
        <v>549.82000000000005</v>
      </c>
      <c r="H105" s="128" t="s">
        <v>40</v>
      </c>
      <c r="I105" s="157" t="s">
        <v>101</v>
      </c>
      <c r="J105" s="322" t="s">
        <v>353</v>
      </c>
    </row>
    <row r="106" spans="1:10" ht="15.75" x14ac:dyDescent="0.25">
      <c r="A106" s="349">
        <v>43125</v>
      </c>
      <c r="B106" s="127" t="s">
        <v>351</v>
      </c>
      <c r="C106" s="129" t="s">
        <v>159</v>
      </c>
      <c r="D106" s="132" t="s">
        <v>25</v>
      </c>
      <c r="E106" s="348">
        <v>10000</v>
      </c>
      <c r="F106" s="200">
        <f t="shared" si="9"/>
        <v>18.187770543086828</v>
      </c>
      <c r="G106" s="201">
        <v>549.82000000000005</v>
      </c>
      <c r="H106" s="128" t="s">
        <v>23</v>
      </c>
      <c r="I106" s="157" t="s">
        <v>101</v>
      </c>
      <c r="J106" s="322" t="s">
        <v>354</v>
      </c>
    </row>
    <row r="107" spans="1:10" ht="15.75" x14ac:dyDescent="0.25">
      <c r="A107" s="349">
        <v>43125</v>
      </c>
      <c r="B107" s="127" t="s">
        <v>355</v>
      </c>
      <c r="C107" s="129" t="s">
        <v>159</v>
      </c>
      <c r="D107" s="132" t="s">
        <v>34</v>
      </c>
      <c r="E107" s="348">
        <v>10000</v>
      </c>
      <c r="F107" s="200">
        <f t="shared" si="9"/>
        <v>18.187770543086828</v>
      </c>
      <c r="G107" s="201">
        <v>549.82000000000005</v>
      </c>
      <c r="H107" s="128" t="s">
        <v>40</v>
      </c>
      <c r="I107" s="157" t="s">
        <v>101</v>
      </c>
      <c r="J107" s="322" t="s">
        <v>354</v>
      </c>
    </row>
    <row r="108" spans="1:10" ht="15.75" x14ac:dyDescent="0.25">
      <c r="A108" s="349">
        <v>43125</v>
      </c>
      <c r="B108" s="127" t="s">
        <v>351</v>
      </c>
      <c r="C108" s="129" t="s">
        <v>159</v>
      </c>
      <c r="D108" s="132" t="s">
        <v>157</v>
      </c>
      <c r="E108" s="348">
        <v>5000</v>
      </c>
      <c r="F108" s="200">
        <f t="shared" si="9"/>
        <v>9.0938852715434138</v>
      </c>
      <c r="G108" s="201">
        <v>549.82000000000005</v>
      </c>
      <c r="H108" s="128" t="s">
        <v>166</v>
      </c>
      <c r="I108" s="157" t="s">
        <v>101</v>
      </c>
      <c r="J108" s="322" t="s">
        <v>354</v>
      </c>
    </row>
    <row r="109" spans="1:10" ht="15.75" x14ac:dyDescent="0.25">
      <c r="A109" s="349">
        <v>43125</v>
      </c>
      <c r="B109" s="127" t="s">
        <v>351</v>
      </c>
      <c r="C109" s="129" t="s">
        <v>159</v>
      </c>
      <c r="D109" s="132" t="s">
        <v>157</v>
      </c>
      <c r="E109" s="348">
        <v>5000</v>
      </c>
      <c r="F109" s="200">
        <f t="shared" si="9"/>
        <v>9.0938852715434138</v>
      </c>
      <c r="G109" s="201">
        <v>549.82000000000005</v>
      </c>
      <c r="H109" s="128" t="s">
        <v>31</v>
      </c>
      <c r="I109" s="157" t="s">
        <v>101</v>
      </c>
      <c r="J109" s="322" t="s">
        <v>354</v>
      </c>
    </row>
    <row r="110" spans="1:10" ht="15.75" x14ac:dyDescent="0.25">
      <c r="A110" s="349">
        <v>43125</v>
      </c>
      <c r="B110" s="127" t="s">
        <v>355</v>
      </c>
      <c r="C110" s="129" t="s">
        <v>159</v>
      </c>
      <c r="D110" s="132" t="s">
        <v>34</v>
      </c>
      <c r="E110" s="348">
        <v>5000</v>
      </c>
      <c r="F110" s="200">
        <f t="shared" si="9"/>
        <v>9.0938852715434138</v>
      </c>
      <c r="G110" s="201">
        <v>549.82000000000005</v>
      </c>
      <c r="H110" s="128" t="s">
        <v>33</v>
      </c>
      <c r="I110" s="157" t="s">
        <v>101</v>
      </c>
      <c r="J110" s="322" t="s">
        <v>354</v>
      </c>
    </row>
    <row r="111" spans="1:10" ht="15.75" x14ac:dyDescent="0.25">
      <c r="A111" s="349">
        <v>43129</v>
      </c>
      <c r="B111" s="127" t="s">
        <v>356</v>
      </c>
      <c r="C111" s="121" t="s">
        <v>155</v>
      </c>
      <c r="D111" s="132" t="s">
        <v>3</v>
      </c>
      <c r="E111" s="348">
        <v>18237</v>
      </c>
      <c r="F111" s="200">
        <f t="shared" si="9"/>
        <v>33.169037139427445</v>
      </c>
      <c r="G111" s="201">
        <v>549.82000000000005</v>
      </c>
      <c r="H111" s="128" t="s">
        <v>166</v>
      </c>
      <c r="I111" s="157" t="s">
        <v>101</v>
      </c>
      <c r="J111" s="322" t="s">
        <v>357</v>
      </c>
    </row>
    <row r="112" spans="1:10" ht="15.75" x14ac:dyDescent="0.25">
      <c r="A112" s="349">
        <v>43129</v>
      </c>
      <c r="B112" s="127" t="s">
        <v>358</v>
      </c>
      <c r="C112" s="158" t="s">
        <v>186</v>
      </c>
      <c r="D112" s="132" t="s">
        <v>3</v>
      </c>
      <c r="E112" s="348">
        <v>64300</v>
      </c>
      <c r="F112" s="200">
        <f t="shared" si="9"/>
        <v>116.9473645920483</v>
      </c>
      <c r="G112" s="201">
        <v>549.82000000000005</v>
      </c>
      <c r="H112" s="128" t="s">
        <v>166</v>
      </c>
      <c r="I112" s="157" t="s">
        <v>101</v>
      </c>
      <c r="J112" s="322" t="s">
        <v>359</v>
      </c>
    </row>
    <row r="113" spans="1:10" ht="15.75" x14ac:dyDescent="0.25">
      <c r="A113" s="349">
        <v>43130</v>
      </c>
      <c r="B113" s="161" t="s">
        <v>360</v>
      </c>
      <c r="C113" s="127" t="s">
        <v>156</v>
      </c>
      <c r="D113" s="134" t="s">
        <v>3</v>
      </c>
      <c r="E113" s="159">
        <v>25862</v>
      </c>
      <c r="F113" s="200">
        <f t="shared" si="9"/>
        <v>47.037212178531149</v>
      </c>
      <c r="G113" s="201">
        <v>549.82000000000005</v>
      </c>
      <c r="H113" s="128" t="s">
        <v>71</v>
      </c>
      <c r="I113" s="157" t="s">
        <v>101</v>
      </c>
      <c r="J113" s="346" t="s">
        <v>361</v>
      </c>
    </row>
    <row r="114" spans="1:10" ht="15.75" x14ac:dyDescent="0.25">
      <c r="A114" s="349">
        <v>43130</v>
      </c>
      <c r="B114" s="127" t="s">
        <v>362</v>
      </c>
      <c r="C114" s="121" t="s">
        <v>155</v>
      </c>
      <c r="D114" s="132" t="s">
        <v>3</v>
      </c>
      <c r="E114" s="348">
        <v>1522</v>
      </c>
      <c r="F114" s="200">
        <f t="shared" si="9"/>
        <v>2.7681786766578149</v>
      </c>
      <c r="G114" s="201">
        <v>549.82000000000005</v>
      </c>
      <c r="H114" s="128" t="s">
        <v>166</v>
      </c>
      <c r="I114" s="157" t="s">
        <v>101</v>
      </c>
      <c r="J114" s="322" t="s">
        <v>363</v>
      </c>
    </row>
    <row r="115" spans="1:10" ht="15.75" x14ac:dyDescent="0.25">
      <c r="A115" s="353">
        <v>43131</v>
      </c>
      <c r="B115" s="158" t="s">
        <v>364</v>
      </c>
      <c r="C115" s="127" t="s">
        <v>156</v>
      </c>
      <c r="D115" s="134" t="s">
        <v>3</v>
      </c>
      <c r="E115" s="354">
        <v>15795</v>
      </c>
      <c r="F115" s="200">
        <f t="shared" si="9"/>
        <v>28.727583572805642</v>
      </c>
      <c r="G115" s="201">
        <v>549.82000000000005</v>
      </c>
      <c r="H115" s="333" t="s">
        <v>262</v>
      </c>
      <c r="I115" s="157" t="s">
        <v>101</v>
      </c>
      <c r="J115" s="346" t="s">
        <v>263</v>
      </c>
    </row>
    <row r="116" spans="1:10" ht="15.75" x14ac:dyDescent="0.25">
      <c r="A116" s="355">
        <v>43115</v>
      </c>
      <c r="B116" s="129" t="s">
        <v>365</v>
      </c>
      <c r="C116" s="129" t="s">
        <v>161</v>
      </c>
      <c r="D116" s="132" t="s">
        <v>3</v>
      </c>
      <c r="E116" s="110">
        <v>5000</v>
      </c>
      <c r="F116" s="200">
        <f t="shared" si="9"/>
        <v>9.0938852715434138</v>
      </c>
      <c r="G116" s="201">
        <v>549.82000000000005</v>
      </c>
      <c r="H116" s="356" t="s">
        <v>31</v>
      </c>
      <c r="I116" s="157" t="s">
        <v>101</v>
      </c>
      <c r="J116" s="511" t="s">
        <v>366</v>
      </c>
    </row>
    <row r="117" spans="1:10" ht="15.75" x14ac:dyDescent="0.25">
      <c r="A117" s="355">
        <v>43116</v>
      </c>
      <c r="B117" s="129" t="s">
        <v>367</v>
      </c>
      <c r="C117" s="129" t="s">
        <v>161</v>
      </c>
      <c r="D117" s="132" t="s">
        <v>157</v>
      </c>
      <c r="E117" s="110">
        <v>2000</v>
      </c>
      <c r="F117" s="200">
        <f t="shared" si="9"/>
        <v>3.6375541086173655</v>
      </c>
      <c r="G117" s="201">
        <v>549.82000000000005</v>
      </c>
      <c r="H117" s="356" t="s">
        <v>31</v>
      </c>
      <c r="I117" s="157" t="s">
        <v>101</v>
      </c>
      <c r="J117" s="512"/>
    </row>
    <row r="118" spans="1:10" ht="15.75" x14ac:dyDescent="0.25">
      <c r="A118" s="355">
        <v>43118</v>
      </c>
      <c r="B118" s="129" t="s">
        <v>368</v>
      </c>
      <c r="C118" s="129" t="s">
        <v>161</v>
      </c>
      <c r="D118" s="132" t="s">
        <v>3</v>
      </c>
      <c r="E118" s="110">
        <v>4500</v>
      </c>
      <c r="F118" s="200">
        <f t="shared" si="9"/>
        <v>8.1844967443890724</v>
      </c>
      <c r="G118" s="201">
        <v>549.82000000000005</v>
      </c>
      <c r="H118" s="356" t="s">
        <v>31</v>
      </c>
      <c r="I118" s="157" t="s">
        <v>101</v>
      </c>
      <c r="J118" s="512"/>
    </row>
    <row r="119" spans="1:10" ht="15.75" x14ac:dyDescent="0.25">
      <c r="A119" s="349">
        <v>43122</v>
      </c>
      <c r="B119" s="129" t="s">
        <v>369</v>
      </c>
      <c r="C119" s="129" t="s">
        <v>161</v>
      </c>
      <c r="D119" s="132" t="s">
        <v>157</v>
      </c>
      <c r="E119" s="110">
        <v>10000</v>
      </c>
      <c r="F119" s="200">
        <f t="shared" si="9"/>
        <v>18.187770543086828</v>
      </c>
      <c r="G119" s="201">
        <v>549.82000000000005</v>
      </c>
      <c r="H119" s="356" t="s">
        <v>31</v>
      </c>
      <c r="I119" s="157" t="s">
        <v>101</v>
      </c>
      <c r="J119" s="512"/>
    </row>
    <row r="120" spans="1:10" ht="15.75" x14ac:dyDescent="0.25">
      <c r="A120" s="355">
        <v>43129</v>
      </c>
      <c r="B120" s="129" t="s">
        <v>370</v>
      </c>
      <c r="C120" s="129" t="s">
        <v>161</v>
      </c>
      <c r="D120" s="132" t="s">
        <v>157</v>
      </c>
      <c r="E120" s="110">
        <v>10000</v>
      </c>
      <c r="F120" s="200">
        <f t="shared" si="9"/>
        <v>18.187770543086828</v>
      </c>
      <c r="G120" s="201">
        <v>549.82000000000005</v>
      </c>
      <c r="H120" s="356" t="s">
        <v>31</v>
      </c>
      <c r="I120" s="157" t="s">
        <v>101</v>
      </c>
      <c r="J120" s="513"/>
    </row>
    <row r="121" spans="1:10" ht="15.75" x14ac:dyDescent="0.25">
      <c r="A121" s="355" t="s">
        <v>371</v>
      </c>
      <c r="B121" s="129" t="s">
        <v>372</v>
      </c>
      <c r="C121" s="129" t="s">
        <v>161</v>
      </c>
      <c r="D121" s="132" t="s">
        <v>25</v>
      </c>
      <c r="E121" s="110">
        <v>6500</v>
      </c>
      <c r="F121" s="200">
        <f t="shared" si="9"/>
        <v>11.822050853006438</v>
      </c>
      <c r="G121" s="201">
        <v>549.82000000000005</v>
      </c>
      <c r="H121" s="128" t="s">
        <v>23</v>
      </c>
      <c r="I121" s="157" t="s">
        <v>101</v>
      </c>
      <c r="J121" s="511" t="s">
        <v>373</v>
      </c>
    </row>
    <row r="122" spans="1:10" ht="15.75" x14ac:dyDescent="0.25">
      <c r="A122" s="353">
        <v>43103</v>
      </c>
      <c r="B122" s="129" t="s">
        <v>374</v>
      </c>
      <c r="C122" s="129" t="s">
        <v>161</v>
      </c>
      <c r="D122" s="132" t="s">
        <v>25</v>
      </c>
      <c r="E122" s="110">
        <v>6000</v>
      </c>
      <c r="F122" s="200">
        <f t="shared" si="9"/>
        <v>10.912662325852097</v>
      </c>
      <c r="G122" s="201">
        <v>549.82000000000005</v>
      </c>
      <c r="H122" s="128" t="s">
        <v>23</v>
      </c>
      <c r="I122" s="157" t="s">
        <v>101</v>
      </c>
      <c r="J122" s="512"/>
    </row>
    <row r="123" spans="1:10" ht="15.75" x14ac:dyDescent="0.25">
      <c r="A123" s="357">
        <v>43104</v>
      </c>
      <c r="B123" s="129" t="s">
        <v>375</v>
      </c>
      <c r="C123" s="129" t="s">
        <v>161</v>
      </c>
      <c r="D123" s="132" t="s">
        <v>34</v>
      </c>
      <c r="E123" s="110">
        <v>15000</v>
      </c>
      <c r="F123" s="200">
        <f t="shared" si="9"/>
        <v>27.281655814630241</v>
      </c>
      <c r="G123" s="201">
        <v>549.82000000000005</v>
      </c>
      <c r="H123" s="128" t="s">
        <v>23</v>
      </c>
      <c r="I123" s="157" t="s">
        <v>101</v>
      </c>
      <c r="J123" s="512"/>
    </row>
    <row r="124" spans="1:10" ht="15.75" x14ac:dyDescent="0.25">
      <c r="A124" s="355">
        <v>43104</v>
      </c>
      <c r="B124" s="129" t="s">
        <v>376</v>
      </c>
      <c r="C124" s="129" t="s">
        <v>161</v>
      </c>
      <c r="D124" s="132" t="s">
        <v>25</v>
      </c>
      <c r="E124" s="110">
        <v>4000</v>
      </c>
      <c r="F124" s="350">
        <f>E124/G124</f>
        <v>6.4339713688274083</v>
      </c>
      <c r="G124" s="350">
        <v>621.70000000000005</v>
      </c>
      <c r="H124" s="128" t="s">
        <v>23</v>
      </c>
      <c r="I124" s="157" t="s">
        <v>101</v>
      </c>
      <c r="J124" s="513"/>
    </row>
    <row r="125" spans="1:10" ht="15.75" x14ac:dyDescent="0.25">
      <c r="A125" s="355">
        <v>43108</v>
      </c>
      <c r="B125" s="129" t="s">
        <v>377</v>
      </c>
      <c r="C125" s="129" t="s">
        <v>161</v>
      </c>
      <c r="D125" s="132" t="s">
        <v>25</v>
      </c>
      <c r="E125" s="110">
        <v>29000</v>
      </c>
      <c r="F125" s="200">
        <f t="shared" ref="F125:F188" si="10">E125/G125</f>
        <v>52.7445345749518</v>
      </c>
      <c r="G125" s="201">
        <v>549.82000000000005</v>
      </c>
      <c r="H125" s="358" t="s">
        <v>24</v>
      </c>
      <c r="I125" s="157" t="s">
        <v>101</v>
      </c>
      <c r="J125" s="511" t="s">
        <v>378</v>
      </c>
    </row>
    <row r="126" spans="1:10" ht="15.75" x14ac:dyDescent="0.25">
      <c r="A126" s="355">
        <v>43118</v>
      </c>
      <c r="B126" s="129" t="s">
        <v>379</v>
      </c>
      <c r="C126" s="129" t="s">
        <v>161</v>
      </c>
      <c r="D126" s="132" t="s">
        <v>25</v>
      </c>
      <c r="E126" s="110">
        <v>16000</v>
      </c>
      <c r="F126" s="200">
        <f t="shared" si="10"/>
        <v>29.100432868938924</v>
      </c>
      <c r="G126" s="201">
        <v>549.82000000000005</v>
      </c>
      <c r="H126" s="358" t="s">
        <v>24</v>
      </c>
      <c r="I126" s="157" t="s">
        <v>101</v>
      </c>
      <c r="J126" s="512"/>
    </row>
    <row r="127" spans="1:10" ht="15.75" x14ac:dyDescent="0.25">
      <c r="A127" s="355">
        <v>43118</v>
      </c>
      <c r="B127" s="129" t="s">
        <v>380</v>
      </c>
      <c r="C127" s="129" t="s">
        <v>161</v>
      </c>
      <c r="D127" s="132" t="s">
        <v>25</v>
      </c>
      <c r="E127" s="110">
        <v>20000</v>
      </c>
      <c r="F127" s="200">
        <f t="shared" si="10"/>
        <v>36.375541086173655</v>
      </c>
      <c r="G127" s="201">
        <v>549.82000000000005</v>
      </c>
      <c r="H127" s="358" t="s">
        <v>24</v>
      </c>
      <c r="I127" s="157" t="s">
        <v>101</v>
      </c>
      <c r="J127" s="512"/>
    </row>
    <row r="128" spans="1:10" ht="15.75" x14ac:dyDescent="0.25">
      <c r="A128" s="355">
        <v>43119</v>
      </c>
      <c r="B128" s="129" t="s">
        <v>381</v>
      </c>
      <c r="C128" s="129" t="s">
        <v>161</v>
      </c>
      <c r="D128" s="132" t="s">
        <v>25</v>
      </c>
      <c r="E128" s="110">
        <v>3000</v>
      </c>
      <c r="F128" s="200">
        <f t="shared" si="10"/>
        <v>5.4563311629260483</v>
      </c>
      <c r="G128" s="201">
        <v>549.82000000000005</v>
      </c>
      <c r="H128" s="358" t="s">
        <v>24</v>
      </c>
      <c r="I128" s="157" t="s">
        <v>101</v>
      </c>
      <c r="J128" s="513"/>
    </row>
    <row r="129" spans="1:10" ht="15.75" x14ac:dyDescent="0.25">
      <c r="A129" s="355">
        <v>43106</v>
      </c>
      <c r="B129" s="129" t="s">
        <v>382</v>
      </c>
      <c r="C129" s="129" t="s">
        <v>161</v>
      </c>
      <c r="D129" s="132" t="s">
        <v>34</v>
      </c>
      <c r="E129" s="110">
        <v>2000</v>
      </c>
      <c r="F129" s="200">
        <f t="shared" si="10"/>
        <v>3.6375541086173655</v>
      </c>
      <c r="G129" s="201">
        <v>549.82000000000005</v>
      </c>
      <c r="H129" s="356" t="s">
        <v>39</v>
      </c>
      <c r="I129" s="157" t="s">
        <v>101</v>
      </c>
      <c r="J129" s="511" t="s">
        <v>383</v>
      </c>
    </row>
    <row r="130" spans="1:10" ht="15.75" x14ac:dyDescent="0.25">
      <c r="A130" s="355">
        <v>43108</v>
      </c>
      <c r="B130" s="129" t="s">
        <v>384</v>
      </c>
      <c r="C130" s="129" t="s">
        <v>161</v>
      </c>
      <c r="D130" s="132" t="s">
        <v>3</v>
      </c>
      <c r="E130" s="110">
        <v>20000</v>
      </c>
      <c r="F130" s="200">
        <f t="shared" si="10"/>
        <v>36.375541086173655</v>
      </c>
      <c r="G130" s="201">
        <v>549.82000000000005</v>
      </c>
      <c r="H130" s="356" t="s">
        <v>39</v>
      </c>
      <c r="I130" s="157" t="s">
        <v>101</v>
      </c>
      <c r="J130" s="512"/>
    </row>
    <row r="131" spans="1:10" ht="15.75" x14ac:dyDescent="0.25">
      <c r="A131" s="349">
        <v>43109</v>
      </c>
      <c r="B131" s="127" t="s">
        <v>385</v>
      </c>
      <c r="C131" s="129" t="s">
        <v>161</v>
      </c>
      <c r="D131" s="134" t="s">
        <v>3</v>
      </c>
      <c r="E131" s="359">
        <v>1000</v>
      </c>
      <c r="F131" s="200">
        <f t="shared" si="10"/>
        <v>1.8187770543086828</v>
      </c>
      <c r="G131" s="201">
        <v>549.82000000000005</v>
      </c>
      <c r="H131" s="360" t="s">
        <v>39</v>
      </c>
      <c r="I131" s="157" t="s">
        <v>101</v>
      </c>
      <c r="J131" s="512"/>
    </row>
    <row r="132" spans="1:10" ht="15.75" x14ac:dyDescent="0.25">
      <c r="A132" s="355">
        <v>43109</v>
      </c>
      <c r="B132" s="129" t="s">
        <v>386</v>
      </c>
      <c r="C132" s="129" t="s">
        <v>161</v>
      </c>
      <c r="D132" s="135" t="s">
        <v>3</v>
      </c>
      <c r="E132" s="354">
        <v>6000</v>
      </c>
      <c r="F132" s="200">
        <f t="shared" si="10"/>
        <v>10.912662325852097</v>
      </c>
      <c r="G132" s="201">
        <v>549.82000000000005</v>
      </c>
      <c r="H132" s="356" t="s">
        <v>39</v>
      </c>
      <c r="I132" s="157" t="s">
        <v>101</v>
      </c>
      <c r="J132" s="512"/>
    </row>
    <row r="133" spans="1:10" ht="15.75" x14ac:dyDescent="0.25">
      <c r="A133" s="353">
        <v>43112</v>
      </c>
      <c r="B133" s="129" t="s">
        <v>387</v>
      </c>
      <c r="C133" s="129" t="s">
        <v>161</v>
      </c>
      <c r="D133" s="132" t="s">
        <v>34</v>
      </c>
      <c r="E133" s="110">
        <v>1000</v>
      </c>
      <c r="F133" s="200">
        <f t="shared" si="10"/>
        <v>1.8187770543086828</v>
      </c>
      <c r="G133" s="201">
        <v>549.82000000000005</v>
      </c>
      <c r="H133" s="358" t="s">
        <v>39</v>
      </c>
      <c r="I133" s="157" t="s">
        <v>101</v>
      </c>
      <c r="J133" s="512"/>
    </row>
    <row r="134" spans="1:10" ht="15.75" x14ac:dyDescent="0.25">
      <c r="A134" s="353">
        <v>43112</v>
      </c>
      <c r="B134" s="129" t="s">
        <v>387</v>
      </c>
      <c r="C134" s="129" t="s">
        <v>161</v>
      </c>
      <c r="D134" s="132" t="s">
        <v>34</v>
      </c>
      <c r="E134" s="110">
        <v>1000</v>
      </c>
      <c r="F134" s="200">
        <f t="shared" si="10"/>
        <v>1.8187770543086828</v>
      </c>
      <c r="G134" s="201">
        <v>549.82000000000005</v>
      </c>
      <c r="H134" s="356" t="s">
        <v>39</v>
      </c>
      <c r="I134" s="157" t="s">
        <v>101</v>
      </c>
      <c r="J134" s="512"/>
    </row>
    <row r="135" spans="1:10" ht="15.75" x14ac:dyDescent="0.25">
      <c r="A135" s="353">
        <v>43112</v>
      </c>
      <c r="B135" s="129" t="s">
        <v>387</v>
      </c>
      <c r="C135" s="129" t="s">
        <v>161</v>
      </c>
      <c r="D135" s="132" t="s">
        <v>34</v>
      </c>
      <c r="E135" s="110">
        <v>2500</v>
      </c>
      <c r="F135" s="200">
        <f t="shared" si="10"/>
        <v>4.5469426357717069</v>
      </c>
      <c r="G135" s="201">
        <v>549.82000000000005</v>
      </c>
      <c r="H135" s="356" t="s">
        <v>39</v>
      </c>
      <c r="I135" s="157" t="s">
        <v>101</v>
      </c>
      <c r="J135" s="512"/>
    </row>
    <row r="136" spans="1:10" ht="15.75" x14ac:dyDescent="0.25">
      <c r="A136" s="353">
        <v>43112</v>
      </c>
      <c r="B136" s="129" t="s">
        <v>387</v>
      </c>
      <c r="C136" s="129" t="s">
        <v>161</v>
      </c>
      <c r="D136" s="132" t="s">
        <v>34</v>
      </c>
      <c r="E136" s="110">
        <v>1500</v>
      </c>
      <c r="F136" s="200">
        <f t="shared" si="10"/>
        <v>2.7281655814630241</v>
      </c>
      <c r="G136" s="201">
        <v>549.82000000000005</v>
      </c>
      <c r="H136" s="356" t="s">
        <v>39</v>
      </c>
      <c r="I136" s="157" t="s">
        <v>101</v>
      </c>
      <c r="J136" s="512"/>
    </row>
    <row r="137" spans="1:10" ht="15.75" x14ac:dyDescent="0.25">
      <c r="A137" s="353">
        <v>43112</v>
      </c>
      <c r="B137" s="129" t="s">
        <v>388</v>
      </c>
      <c r="C137" s="129" t="s">
        <v>161</v>
      </c>
      <c r="D137" s="132" t="s">
        <v>34</v>
      </c>
      <c r="E137" s="110">
        <v>2500</v>
      </c>
      <c r="F137" s="200">
        <f t="shared" si="10"/>
        <v>4.5469426357717069</v>
      </c>
      <c r="G137" s="201">
        <v>549.82000000000005</v>
      </c>
      <c r="H137" s="356" t="s">
        <v>39</v>
      </c>
      <c r="I137" s="157" t="s">
        <v>101</v>
      </c>
      <c r="J137" s="512"/>
    </row>
    <row r="138" spans="1:10" ht="15.75" x14ac:dyDescent="0.25">
      <c r="A138" s="353">
        <v>43112</v>
      </c>
      <c r="B138" s="129" t="s">
        <v>387</v>
      </c>
      <c r="C138" s="129" t="s">
        <v>161</v>
      </c>
      <c r="D138" s="132" t="s">
        <v>34</v>
      </c>
      <c r="E138" s="110">
        <v>2000</v>
      </c>
      <c r="F138" s="200">
        <f t="shared" si="10"/>
        <v>3.6375541086173655</v>
      </c>
      <c r="G138" s="201">
        <v>549.82000000000005</v>
      </c>
      <c r="H138" s="356" t="s">
        <v>39</v>
      </c>
      <c r="I138" s="157" t="s">
        <v>101</v>
      </c>
      <c r="J138" s="512"/>
    </row>
    <row r="139" spans="1:10" ht="15.75" x14ac:dyDescent="0.25">
      <c r="A139" s="353">
        <v>43118</v>
      </c>
      <c r="B139" s="129" t="s">
        <v>389</v>
      </c>
      <c r="C139" s="129" t="s">
        <v>161</v>
      </c>
      <c r="D139" s="132" t="s">
        <v>34</v>
      </c>
      <c r="E139" s="110">
        <v>2000</v>
      </c>
      <c r="F139" s="200">
        <f t="shared" si="10"/>
        <v>3.6375541086173655</v>
      </c>
      <c r="G139" s="201">
        <v>549.82000000000005</v>
      </c>
      <c r="H139" s="356" t="s">
        <v>39</v>
      </c>
      <c r="I139" s="157" t="s">
        <v>101</v>
      </c>
      <c r="J139" s="512"/>
    </row>
    <row r="140" spans="1:10" ht="15.75" x14ac:dyDescent="0.25">
      <c r="A140" s="355">
        <v>43118</v>
      </c>
      <c r="B140" s="129" t="s">
        <v>388</v>
      </c>
      <c r="C140" s="129" t="s">
        <v>161</v>
      </c>
      <c r="D140" s="132" t="s">
        <v>34</v>
      </c>
      <c r="E140" s="110">
        <v>7000</v>
      </c>
      <c r="F140" s="200">
        <f t="shared" si="10"/>
        <v>12.731439380160779</v>
      </c>
      <c r="G140" s="201">
        <v>549.82000000000005</v>
      </c>
      <c r="H140" s="356" t="s">
        <v>39</v>
      </c>
      <c r="I140" s="157" t="s">
        <v>101</v>
      </c>
      <c r="J140" s="512"/>
    </row>
    <row r="141" spans="1:10" ht="15.75" x14ac:dyDescent="0.25">
      <c r="A141" s="355">
        <v>43118</v>
      </c>
      <c r="B141" s="129" t="s">
        <v>389</v>
      </c>
      <c r="C141" s="129" t="s">
        <v>161</v>
      </c>
      <c r="D141" s="132" t="s">
        <v>34</v>
      </c>
      <c r="E141" s="110">
        <v>7000</v>
      </c>
      <c r="F141" s="200">
        <f t="shared" si="10"/>
        <v>12.731439380160779</v>
      </c>
      <c r="G141" s="201">
        <v>549.82000000000005</v>
      </c>
      <c r="H141" s="356" t="s">
        <v>39</v>
      </c>
      <c r="I141" s="361" t="s">
        <v>101</v>
      </c>
      <c r="J141" s="512"/>
    </row>
    <row r="142" spans="1:10" ht="15.75" x14ac:dyDescent="0.25">
      <c r="A142" s="355" t="s">
        <v>390</v>
      </c>
      <c r="B142" s="129" t="s">
        <v>389</v>
      </c>
      <c r="C142" s="129" t="s">
        <v>161</v>
      </c>
      <c r="D142" s="132" t="s">
        <v>34</v>
      </c>
      <c r="E142" s="110">
        <v>5000</v>
      </c>
      <c r="F142" s="200">
        <f t="shared" si="10"/>
        <v>9.0938852715434138</v>
      </c>
      <c r="G142" s="201">
        <v>549.82000000000005</v>
      </c>
      <c r="H142" s="356" t="s">
        <v>39</v>
      </c>
      <c r="I142" s="157" t="s">
        <v>101</v>
      </c>
      <c r="J142" s="512"/>
    </row>
    <row r="143" spans="1:10" ht="15.75" x14ac:dyDescent="0.25">
      <c r="A143" s="355">
        <v>43118</v>
      </c>
      <c r="B143" s="129" t="s">
        <v>389</v>
      </c>
      <c r="C143" s="129" t="s">
        <v>161</v>
      </c>
      <c r="D143" s="132" t="s">
        <v>34</v>
      </c>
      <c r="E143" s="110">
        <v>2000</v>
      </c>
      <c r="F143" s="200">
        <f t="shared" si="10"/>
        <v>3.6375541086173655</v>
      </c>
      <c r="G143" s="201">
        <v>549.82000000000005</v>
      </c>
      <c r="H143" s="356" t="s">
        <v>39</v>
      </c>
      <c r="I143" s="157" t="s">
        <v>101</v>
      </c>
      <c r="J143" s="512"/>
    </row>
    <row r="144" spans="1:10" ht="15.75" x14ac:dyDescent="0.25">
      <c r="A144" s="355">
        <v>43118</v>
      </c>
      <c r="B144" s="129" t="s">
        <v>389</v>
      </c>
      <c r="C144" s="129" t="s">
        <v>161</v>
      </c>
      <c r="D144" s="132" t="s">
        <v>34</v>
      </c>
      <c r="E144" s="110">
        <v>2000</v>
      </c>
      <c r="F144" s="200">
        <f t="shared" si="10"/>
        <v>3.6375541086173655</v>
      </c>
      <c r="G144" s="201">
        <v>549.82000000000005</v>
      </c>
      <c r="H144" s="362" t="s">
        <v>39</v>
      </c>
      <c r="I144" s="157" t="s">
        <v>101</v>
      </c>
      <c r="J144" s="512"/>
    </row>
    <row r="145" spans="1:10" ht="15.75" x14ac:dyDescent="0.25">
      <c r="A145" s="355">
        <v>43124</v>
      </c>
      <c r="B145" s="129" t="s">
        <v>391</v>
      </c>
      <c r="C145" s="129" t="s">
        <v>161</v>
      </c>
      <c r="D145" s="132" t="s">
        <v>34</v>
      </c>
      <c r="E145" s="110">
        <v>2000</v>
      </c>
      <c r="F145" s="200">
        <f t="shared" si="10"/>
        <v>3.6375541086173655</v>
      </c>
      <c r="G145" s="201">
        <v>549.82000000000005</v>
      </c>
      <c r="H145" s="356" t="s">
        <v>39</v>
      </c>
      <c r="I145" s="157" t="s">
        <v>101</v>
      </c>
      <c r="J145" s="512"/>
    </row>
    <row r="146" spans="1:10" ht="15.75" x14ac:dyDescent="0.25">
      <c r="A146" s="355">
        <v>43124</v>
      </c>
      <c r="B146" s="129" t="s">
        <v>392</v>
      </c>
      <c r="C146" s="129" t="s">
        <v>161</v>
      </c>
      <c r="D146" s="132" t="s">
        <v>34</v>
      </c>
      <c r="E146" s="110">
        <v>3500</v>
      </c>
      <c r="F146" s="200">
        <f t="shared" si="10"/>
        <v>6.3657196900803896</v>
      </c>
      <c r="G146" s="201">
        <v>549.82000000000005</v>
      </c>
      <c r="H146" s="356" t="s">
        <v>39</v>
      </c>
      <c r="I146" s="157" t="s">
        <v>101</v>
      </c>
      <c r="J146" s="512"/>
    </row>
    <row r="147" spans="1:10" ht="15.75" x14ac:dyDescent="0.25">
      <c r="A147" s="355">
        <v>43124</v>
      </c>
      <c r="B147" s="127" t="s">
        <v>393</v>
      </c>
      <c r="C147" s="129" t="s">
        <v>161</v>
      </c>
      <c r="D147" s="134" t="s">
        <v>34</v>
      </c>
      <c r="E147" s="359">
        <v>1500</v>
      </c>
      <c r="F147" s="200">
        <f t="shared" si="10"/>
        <v>2.7281655814630241</v>
      </c>
      <c r="G147" s="201">
        <v>549.82000000000005</v>
      </c>
      <c r="H147" s="356" t="s">
        <v>39</v>
      </c>
      <c r="I147" s="157" t="s">
        <v>101</v>
      </c>
      <c r="J147" s="512"/>
    </row>
    <row r="148" spans="1:10" ht="15.75" x14ac:dyDescent="0.25">
      <c r="A148" s="355">
        <v>43124</v>
      </c>
      <c r="B148" s="127" t="s">
        <v>394</v>
      </c>
      <c r="C148" s="129" t="s">
        <v>161</v>
      </c>
      <c r="D148" s="134" t="s">
        <v>34</v>
      </c>
      <c r="E148" s="359">
        <v>2000</v>
      </c>
      <c r="F148" s="200">
        <f t="shared" si="10"/>
        <v>3.6375541086173655</v>
      </c>
      <c r="G148" s="201">
        <v>549.82000000000005</v>
      </c>
      <c r="H148" s="356" t="s">
        <v>39</v>
      </c>
      <c r="I148" s="157" t="s">
        <v>101</v>
      </c>
      <c r="J148" s="512"/>
    </row>
    <row r="149" spans="1:10" ht="15.75" x14ac:dyDescent="0.25">
      <c r="A149" s="355">
        <v>43124</v>
      </c>
      <c r="B149" s="129" t="s">
        <v>395</v>
      </c>
      <c r="C149" s="129" t="s">
        <v>161</v>
      </c>
      <c r="D149" s="132" t="s">
        <v>34</v>
      </c>
      <c r="E149" s="110">
        <v>4000</v>
      </c>
      <c r="F149" s="200">
        <f t="shared" si="10"/>
        <v>7.275108217234731</v>
      </c>
      <c r="G149" s="201">
        <v>549.82000000000005</v>
      </c>
      <c r="H149" s="356" t="s">
        <v>39</v>
      </c>
      <c r="I149" s="157" t="s">
        <v>101</v>
      </c>
      <c r="J149" s="512"/>
    </row>
    <row r="150" spans="1:10" ht="15.75" x14ac:dyDescent="0.25">
      <c r="A150" s="363">
        <v>43124</v>
      </c>
      <c r="B150" s="364" t="s">
        <v>396</v>
      </c>
      <c r="C150" s="129" t="s">
        <v>161</v>
      </c>
      <c r="D150" s="365" t="s">
        <v>34</v>
      </c>
      <c r="E150" s="366">
        <v>2000</v>
      </c>
      <c r="F150" s="200">
        <f t="shared" si="10"/>
        <v>3.6375541086173655</v>
      </c>
      <c r="G150" s="201">
        <v>549.82000000000005</v>
      </c>
      <c r="H150" s="367" t="s">
        <v>39</v>
      </c>
      <c r="I150" s="157" t="s">
        <v>101</v>
      </c>
      <c r="J150" s="513"/>
    </row>
    <row r="151" spans="1:10" ht="15.75" x14ac:dyDescent="0.25">
      <c r="A151" s="355">
        <v>43108</v>
      </c>
      <c r="B151" s="129" t="s">
        <v>397</v>
      </c>
      <c r="C151" s="129" t="s">
        <v>161</v>
      </c>
      <c r="D151" s="132" t="s">
        <v>34</v>
      </c>
      <c r="E151" s="110">
        <v>10000</v>
      </c>
      <c r="F151" s="200">
        <f t="shared" si="10"/>
        <v>18.187770543086828</v>
      </c>
      <c r="G151" s="201">
        <v>549.82000000000005</v>
      </c>
      <c r="H151" s="356" t="s">
        <v>33</v>
      </c>
      <c r="I151" s="157" t="s">
        <v>101</v>
      </c>
      <c r="J151" s="511" t="s">
        <v>398</v>
      </c>
    </row>
    <row r="152" spans="1:10" ht="15.75" x14ac:dyDescent="0.25">
      <c r="A152" s="353" t="s">
        <v>399</v>
      </c>
      <c r="B152" s="129" t="s">
        <v>387</v>
      </c>
      <c r="C152" s="129" t="s">
        <v>161</v>
      </c>
      <c r="D152" s="132" t="s">
        <v>34</v>
      </c>
      <c r="E152" s="110">
        <v>2500</v>
      </c>
      <c r="F152" s="200">
        <f t="shared" si="10"/>
        <v>4.5469426357717069</v>
      </c>
      <c r="G152" s="201">
        <v>549.82000000000005</v>
      </c>
      <c r="H152" s="356" t="s">
        <v>33</v>
      </c>
      <c r="I152" s="157" t="s">
        <v>101</v>
      </c>
      <c r="J152" s="512"/>
    </row>
    <row r="153" spans="1:10" ht="15.75" x14ac:dyDescent="0.25">
      <c r="A153" s="355">
        <v>43112</v>
      </c>
      <c r="B153" s="129" t="s">
        <v>387</v>
      </c>
      <c r="C153" s="129" t="s">
        <v>161</v>
      </c>
      <c r="D153" s="132" t="s">
        <v>34</v>
      </c>
      <c r="E153" s="110">
        <v>1000</v>
      </c>
      <c r="F153" s="200">
        <f t="shared" si="10"/>
        <v>1.8187770543086828</v>
      </c>
      <c r="G153" s="201">
        <v>549.82000000000005</v>
      </c>
      <c r="H153" s="356" t="s">
        <v>33</v>
      </c>
      <c r="I153" s="157" t="s">
        <v>101</v>
      </c>
      <c r="J153" s="512"/>
    </row>
    <row r="154" spans="1:10" ht="15.75" x14ac:dyDescent="0.25">
      <c r="A154" s="353">
        <v>43112</v>
      </c>
      <c r="B154" s="129" t="s">
        <v>387</v>
      </c>
      <c r="C154" s="129" t="s">
        <v>161</v>
      </c>
      <c r="D154" s="132" t="s">
        <v>34</v>
      </c>
      <c r="E154" s="110">
        <v>2000</v>
      </c>
      <c r="F154" s="200">
        <f t="shared" si="10"/>
        <v>3.6375541086173655</v>
      </c>
      <c r="G154" s="201">
        <v>549.82000000000005</v>
      </c>
      <c r="H154" s="356" t="s">
        <v>33</v>
      </c>
      <c r="I154" s="157" t="s">
        <v>101</v>
      </c>
      <c r="J154" s="512"/>
    </row>
    <row r="155" spans="1:10" ht="15.75" x14ac:dyDescent="0.25">
      <c r="A155" s="353">
        <v>43112</v>
      </c>
      <c r="B155" s="129" t="s">
        <v>387</v>
      </c>
      <c r="C155" s="129" t="s">
        <v>161</v>
      </c>
      <c r="D155" s="132" t="s">
        <v>34</v>
      </c>
      <c r="E155" s="110">
        <v>2500</v>
      </c>
      <c r="F155" s="200">
        <f t="shared" si="10"/>
        <v>4.5469426357717069</v>
      </c>
      <c r="G155" s="201">
        <v>549.82000000000005</v>
      </c>
      <c r="H155" s="356" t="s">
        <v>33</v>
      </c>
      <c r="I155" s="157" t="s">
        <v>101</v>
      </c>
      <c r="J155" s="512"/>
    </row>
    <row r="156" spans="1:10" ht="15.75" x14ac:dyDescent="0.25">
      <c r="A156" s="353">
        <v>43112</v>
      </c>
      <c r="B156" s="129" t="s">
        <v>387</v>
      </c>
      <c r="C156" s="129" t="s">
        <v>161</v>
      </c>
      <c r="D156" s="132" t="s">
        <v>34</v>
      </c>
      <c r="E156" s="110">
        <v>2000</v>
      </c>
      <c r="F156" s="200">
        <f t="shared" si="10"/>
        <v>3.6375541086173655</v>
      </c>
      <c r="G156" s="201">
        <v>549.82000000000005</v>
      </c>
      <c r="H156" s="356" t="s">
        <v>33</v>
      </c>
      <c r="I156" s="157" t="s">
        <v>101</v>
      </c>
      <c r="J156" s="512"/>
    </row>
    <row r="157" spans="1:10" ht="15.75" x14ac:dyDescent="0.25">
      <c r="A157" s="355">
        <v>43113</v>
      </c>
      <c r="B157" s="129" t="s">
        <v>400</v>
      </c>
      <c r="C157" s="129" t="s">
        <v>161</v>
      </c>
      <c r="D157" s="132" t="s">
        <v>34</v>
      </c>
      <c r="E157" s="110">
        <v>10000</v>
      </c>
      <c r="F157" s="200">
        <f t="shared" si="10"/>
        <v>18.187770543086828</v>
      </c>
      <c r="G157" s="201">
        <v>549.82000000000005</v>
      </c>
      <c r="H157" s="356" t="s">
        <v>33</v>
      </c>
      <c r="I157" s="157" t="s">
        <v>101</v>
      </c>
      <c r="J157" s="512"/>
    </row>
    <row r="158" spans="1:10" ht="15.75" x14ac:dyDescent="0.25">
      <c r="A158" s="353">
        <v>43116</v>
      </c>
      <c r="B158" s="129" t="s">
        <v>401</v>
      </c>
      <c r="C158" s="129" t="s">
        <v>161</v>
      </c>
      <c r="D158" s="132" t="s">
        <v>34</v>
      </c>
      <c r="E158" s="110">
        <v>8000</v>
      </c>
      <c r="F158" s="200">
        <f t="shared" si="10"/>
        <v>14.550216434469462</v>
      </c>
      <c r="G158" s="201">
        <v>549.82000000000005</v>
      </c>
      <c r="H158" s="356" t="s">
        <v>33</v>
      </c>
      <c r="I158" s="157" t="s">
        <v>101</v>
      </c>
      <c r="J158" s="512"/>
    </row>
    <row r="159" spans="1:10" ht="15.75" x14ac:dyDescent="0.25">
      <c r="A159" s="353">
        <v>43120</v>
      </c>
      <c r="B159" s="127" t="s">
        <v>402</v>
      </c>
      <c r="C159" s="129" t="s">
        <v>161</v>
      </c>
      <c r="D159" s="134" t="s">
        <v>34</v>
      </c>
      <c r="E159" s="359">
        <v>2000</v>
      </c>
      <c r="F159" s="200">
        <f t="shared" si="10"/>
        <v>3.6375541086173655</v>
      </c>
      <c r="G159" s="201">
        <v>549.82000000000005</v>
      </c>
      <c r="H159" s="356" t="s">
        <v>33</v>
      </c>
      <c r="I159" s="157" t="s">
        <v>101</v>
      </c>
      <c r="J159" s="512"/>
    </row>
    <row r="160" spans="1:10" ht="15.75" x14ac:dyDescent="0.25">
      <c r="A160" s="347">
        <v>43120</v>
      </c>
      <c r="B160" s="127" t="s">
        <v>403</v>
      </c>
      <c r="C160" s="129" t="s">
        <v>161</v>
      </c>
      <c r="D160" s="134" t="s">
        <v>34</v>
      </c>
      <c r="E160" s="359">
        <v>10000</v>
      </c>
      <c r="F160" s="200">
        <f t="shared" si="10"/>
        <v>18.187770543086828</v>
      </c>
      <c r="G160" s="201">
        <v>549.82000000000005</v>
      </c>
      <c r="H160" s="356" t="s">
        <v>33</v>
      </c>
      <c r="I160" s="157" t="s">
        <v>101</v>
      </c>
      <c r="J160" s="512"/>
    </row>
    <row r="161" spans="1:10" ht="15.75" x14ac:dyDescent="0.25">
      <c r="A161" s="355">
        <v>43120</v>
      </c>
      <c r="B161" s="129" t="s">
        <v>387</v>
      </c>
      <c r="C161" s="129" t="s">
        <v>161</v>
      </c>
      <c r="D161" s="132" t="s">
        <v>34</v>
      </c>
      <c r="E161" s="110">
        <v>10000</v>
      </c>
      <c r="F161" s="200">
        <f t="shared" si="10"/>
        <v>18.187770543086828</v>
      </c>
      <c r="G161" s="201">
        <v>549.82000000000005</v>
      </c>
      <c r="H161" s="356" t="s">
        <v>33</v>
      </c>
      <c r="I161" s="157" t="s">
        <v>101</v>
      </c>
      <c r="J161" s="512"/>
    </row>
    <row r="162" spans="1:10" ht="15.75" x14ac:dyDescent="0.25">
      <c r="A162" s="355">
        <v>43120</v>
      </c>
      <c r="B162" s="129" t="s">
        <v>394</v>
      </c>
      <c r="C162" s="129" t="s">
        <v>161</v>
      </c>
      <c r="D162" s="132" t="s">
        <v>34</v>
      </c>
      <c r="E162" s="110">
        <v>7000</v>
      </c>
      <c r="F162" s="200">
        <f t="shared" si="10"/>
        <v>12.731439380160779</v>
      </c>
      <c r="G162" s="201">
        <v>549.82000000000005</v>
      </c>
      <c r="H162" s="356" t="s">
        <v>33</v>
      </c>
      <c r="I162" s="157" t="s">
        <v>101</v>
      </c>
      <c r="J162" s="512"/>
    </row>
    <row r="163" spans="1:10" ht="15.75" x14ac:dyDescent="0.25">
      <c r="A163" s="355">
        <v>43120</v>
      </c>
      <c r="B163" s="129" t="s">
        <v>387</v>
      </c>
      <c r="C163" s="129" t="s">
        <v>161</v>
      </c>
      <c r="D163" s="132" t="s">
        <v>34</v>
      </c>
      <c r="E163" s="110">
        <v>7000</v>
      </c>
      <c r="F163" s="200">
        <f t="shared" si="10"/>
        <v>12.731439380160779</v>
      </c>
      <c r="G163" s="201">
        <v>549.82000000000005</v>
      </c>
      <c r="H163" s="356" t="s">
        <v>33</v>
      </c>
      <c r="I163" s="157" t="s">
        <v>101</v>
      </c>
      <c r="J163" s="512"/>
    </row>
    <row r="164" spans="1:10" ht="15.75" x14ac:dyDescent="0.25">
      <c r="A164" s="355">
        <v>43120</v>
      </c>
      <c r="B164" s="129" t="s">
        <v>387</v>
      </c>
      <c r="C164" s="129" t="s">
        <v>161</v>
      </c>
      <c r="D164" s="132" t="s">
        <v>34</v>
      </c>
      <c r="E164" s="110">
        <v>10000</v>
      </c>
      <c r="F164" s="200">
        <f t="shared" si="10"/>
        <v>18.187770543086828</v>
      </c>
      <c r="G164" s="201">
        <v>549.82000000000005</v>
      </c>
      <c r="H164" s="356" t="s">
        <v>33</v>
      </c>
      <c r="I164" s="157" t="s">
        <v>101</v>
      </c>
      <c r="J164" s="512"/>
    </row>
    <row r="165" spans="1:10" ht="15.75" x14ac:dyDescent="0.25">
      <c r="A165" s="355">
        <v>43120</v>
      </c>
      <c r="B165" s="129" t="s">
        <v>404</v>
      </c>
      <c r="C165" s="129" t="s">
        <v>161</v>
      </c>
      <c r="D165" s="132" t="s">
        <v>34</v>
      </c>
      <c r="E165" s="110">
        <v>2000</v>
      </c>
      <c r="F165" s="200">
        <f t="shared" si="10"/>
        <v>3.6375541086173655</v>
      </c>
      <c r="G165" s="201">
        <v>549.82000000000005</v>
      </c>
      <c r="H165" s="356" t="s">
        <v>33</v>
      </c>
      <c r="I165" s="157" t="s">
        <v>101</v>
      </c>
      <c r="J165" s="512"/>
    </row>
    <row r="166" spans="1:10" ht="15.75" x14ac:dyDescent="0.25">
      <c r="A166" s="355">
        <v>43124</v>
      </c>
      <c r="B166" s="129" t="s">
        <v>405</v>
      </c>
      <c r="C166" s="129" t="s">
        <v>161</v>
      </c>
      <c r="D166" s="132" t="s">
        <v>34</v>
      </c>
      <c r="E166" s="110">
        <v>10500</v>
      </c>
      <c r="F166" s="200">
        <f t="shared" si="10"/>
        <v>19.097159070241169</v>
      </c>
      <c r="G166" s="201">
        <v>549.82000000000005</v>
      </c>
      <c r="H166" s="356" t="s">
        <v>33</v>
      </c>
      <c r="I166" s="157" t="s">
        <v>101</v>
      </c>
      <c r="J166" s="512"/>
    </row>
    <row r="167" spans="1:10" ht="15.75" x14ac:dyDescent="0.25">
      <c r="A167" s="349">
        <v>43124</v>
      </c>
      <c r="B167" s="127" t="s">
        <v>397</v>
      </c>
      <c r="C167" s="129" t="s">
        <v>161</v>
      </c>
      <c r="D167" s="134" t="s">
        <v>34</v>
      </c>
      <c r="E167" s="359">
        <v>10000</v>
      </c>
      <c r="F167" s="200">
        <f t="shared" si="10"/>
        <v>18.187770543086828</v>
      </c>
      <c r="G167" s="201">
        <v>549.82000000000005</v>
      </c>
      <c r="H167" s="356" t="s">
        <v>33</v>
      </c>
      <c r="I167" s="157" t="s">
        <v>101</v>
      </c>
      <c r="J167" s="512"/>
    </row>
    <row r="168" spans="1:10" ht="15.75" x14ac:dyDescent="0.25">
      <c r="A168" s="355">
        <v>43129</v>
      </c>
      <c r="B168" s="129" t="s">
        <v>406</v>
      </c>
      <c r="C168" s="129" t="s">
        <v>161</v>
      </c>
      <c r="D168" s="132" t="s">
        <v>34</v>
      </c>
      <c r="E168" s="110">
        <v>10000</v>
      </c>
      <c r="F168" s="200">
        <f t="shared" si="10"/>
        <v>18.187770543086828</v>
      </c>
      <c r="G168" s="201">
        <v>549.82000000000005</v>
      </c>
      <c r="H168" s="356" t="s">
        <v>33</v>
      </c>
      <c r="I168" s="157" t="s">
        <v>101</v>
      </c>
      <c r="J168" s="513"/>
    </row>
    <row r="169" spans="1:10" ht="15.75" x14ac:dyDescent="0.25">
      <c r="A169" s="355" t="s">
        <v>407</v>
      </c>
      <c r="B169" s="129" t="s">
        <v>408</v>
      </c>
      <c r="C169" s="129" t="s">
        <v>161</v>
      </c>
      <c r="D169" s="132" t="s">
        <v>3</v>
      </c>
      <c r="E169" s="110">
        <v>1000</v>
      </c>
      <c r="F169" s="200">
        <f t="shared" si="10"/>
        <v>1.8187770543086828</v>
      </c>
      <c r="G169" s="201">
        <v>549.82000000000005</v>
      </c>
      <c r="H169" s="111" t="s">
        <v>40</v>
      </c>
      <c r="I169" s="157" t="s">
        <v>101</v>
      </c>
      <c r="J169" s="514" t="s">
        <v>409</v>
      </c>
    </row>
    <row r="170" spans="1:10" ht="15.75" x14ac:dyDescent="0.25">
      <c r="A170" s="355">
        <v>43117</v>
      </c>
      <c r="B170" s="129" t="s">
        <v>410</v>
      </c>
      <c r="C170" s="129" t="s">
        <v>161</v>
      </c>
      <c r="D170" s="132" t="s">
        <v>3</v>
      </c>
      <c r="E170" s="110">
        <v>3000</v>
      </c>
      <c r="F170" s="200">
        <f t="shared" si="10"/>
        <v>5.4563311629260483</v>
      </c>
      <c r="G170" s="201">
        <v>549.82000000000005</v>
      </c>
      <c r="H170" s="111" t="s">
        <v>40</v>
      </c>
      <c r="I170" s="157" t="s">
        <v>101</v>
      </c>
      <c r="J170" s="515"/>
    </row>
    <row r="171" spans="1:10" ht="15.75" x14ac:dyDescent="0.25">
      <c r="A171" s="355">
        <v>43106</v>
      </c>
      <c r="B171" s="129" t="s">
        <v>411</v>
      </c>
      <c r="C171" s="129" t="s">
        <v>161</v>
      </c>
      <c r="D171" s="132" t="s">
        <v>34</v>
      </c>
      <c r="E171" s="110">
        <v>2000</v>
      </c>
      <c r="F171" s="200">
        <f t="shared" si="10"/>
        <v>3.6375541086173655</v>
      </c>
      <c r="G171" s="201">
        <v>549.82000000000005</v>
      </c>
      <c r="H171" s="356" t="s">
        <v>41</v>
      </c>
      <c r="I171" s="157" t="s">
        <v>101</v>
      </c>
      <c r="J171" s="511" t="s">
        <v>412</v>
      </c>
    </row>
    <row r="172" spans="1:10" ht="15.75" x14ac:dyDescent="0.25">
      <c r="A172" s="355">
        <v>43110</v>
      </c>
      <c r="B172" s="129" t="s">
        <v>413</v>
      </c>
      <c r="C172" s="129" t="s">
        <v>161</v>
      </c>
      <c r="D172" s="135" t="s">
        <v>34</v>
      </c>
      <c r="E172" s="354">
        <v>2000</v>
      </c>
      <c r="F172" s="200">
        <f t="shared" si="10"/>
        <v>3.6375541086173655</v>
      </c>
      <c r="G172" s="201">
        <v>549.82000000000005</v>
      </c>
      <c r="H172" s="356" t="s">
        <v>41</v>
      </c>
      <c r="I172" s="157" t="s">
        <v>101</v>
      </c>
      <c r="J172" s="512"/>
    </row>
    <row r="173" spans="1:10" ht="15.75" x14ac:dyDescent="0.25">
      <c r="A173" s="353">
        <v>43110</v>
      </c>
      <c r="B173" s="129" t="s">
        <v>387</v>
      </c>
      <c r="C173" s="129" t="s">
        <v>161</v>
      </c>
      <c r="D173" s="135" t="s">
        <v>34</v>
      </c>
      <c r="E173" s="354">
        <v>25000</v>
      </c>
      <c r="F173" s="200">
        <f t="shared" si="10"/>
        <v>45.469426357717069</v>
      </c>
      <c r="G173" s="201">
        <v>549.82000000000005</v>
      </c>
      <c r="H173" s="356" t="s">
        <v>41</v>
      </c>
      <c r="I173" s="157" t="s">
        <v>101</v>
      </c>
      <c r="J173" s="512"/>
    </row>
    <row r="174" spans="1:10" ht="15.75" x14ac:dyDescent="0.25">
      <c r="A174" s="353">
        <v>43110</v>
      </c>
      <c r="B174" s="129" t="s">
        <v>387</v>
      </c>
      <c r="C174" s="129" t="s">
        <v>161</v>
      </c>
      <c r="D174" s="135" t="s">
        <v>34</v>
      </c>
      <c r="E174" s="354">
        <v>2000</v>
      </c>
      <c r="F174" s="200">
        <f t="shared" si="10"/>
        <v>3.6375541086173655</v>
      </c>
      <c r="G174" s="201">
        <v>549.82000000000005</v>
      </c>
      <c r="H174" s="356" t="s">
        <v>41</v>
      </c>
      <c r="I174" s="157" t="s">
        <v>101</v>
      </c>
      <c r="J174" s="512"/>
    </row>
    <row r="175" spans="1:10" ht="15.75" x14ac:dyDescent="0.25">
      <c r="A175" s="353">
        <v>43112</v>
      </c>
      <c r="B175" s="129" t="s">
        <v>387</v>
      </c>
      <c r="C175" s="129" t="s">
        <v>161</v>
      </c>
      <c r="D175" s="132" t="s">
        <v>34</v>
      </c>
      <c r="E175" s="110">
        <v>2500</v>
      </c>
      <c r="F175" s="200">
        <f t="shared" si="10"/>
        <v>4.5469426357717069</v>
      </c>
      <c r="G175" s="201">
        <v>549.82000000000005</v>
      </c>
      <c r="H175" s="356" t="s">
        <v>41</v>
      </c>
      <c r="I175" s="157" t="s">
        <v>101</v>
      </c>
      <c r="J175" s="512"/>
    </row>
    <row r="176" spans="1:10" ht="15.75" x14ac:dyDescent="0.25">
      <c r="A176" s="353">
        <v>43112</v>
      </c>
      <c r="B176" s="129" t="s">
        <v>387</v>
      </c>
      <c r="C176" s="129" t="s">
        <v>161</v>
      </c>
      <c r="D176" s="132" t="s">
        <v>34</v>
      </c>
      <c r="E176" s="110">
        <v>2000</v>
      </c>
      <c r="F176" s="200">
        <f t="shared" si="10"/>
        <v>3.6375541086173655</v>
      </c>
      <c r="G176" s="201">
        <v>549.82000000000005</v>
      </c>
      <c r="H176" s="356" t="s">
        <v>41</v>
      </c>
      <c r="I176" s="157" t="s">
        <v>101</v>
      </c>
      <c r="J176" s="512"/>
    </row>
    <row r="177" spans="1:10" ht="15.75" x14ac:dyDescent="0.25">
      <c r="A177" s="353">
        <v>43112</v>
      </c>
      <c r="B177" s="129" t="s">
        <v>414</v>
      </c>
      <c r="C177" s="129" t="s">
        <v>161</v>
      </c>
      <c r="D177" s="132" t="s">
        <v>34</v>
      </c>
      <c r="E177" s="110">
        <v>2000</v>
      </c>
      <c r="F177" s="200">
        <f t="shared" si="10"/>
        <v>3.6375541086173655</v>
      </c>
      <c r="G177" s="201">
        <v>549.82000000000005</v>
      </c>
      <c r="H177" s="356" t="s">
        <v>41</v>
      </c>
      <c r="I177" s="157" t="s">
        <v>101</v>
      </c>
      <c r="J177" s="512"/>
    </row>
    <row r="178" spans="1:10" ht="15.75" x14ac:dyDescent="0.25">
      <c r="A178" s="353">
        <v>43112</v>
      </c>
      <c r="B178" s="129" t="s">
        <v>387</v>
      </c>
      <c r="C178" s="129" t="s">
        <v>161</v>
      </c>
      <c r="D178" s="132" t="s">
        <v>34</v>
      </c>
      <c r="E178" s="110">
        <v>2000</v>
      </c>
      <c r="F178" s="200">
        <f t="shared" si="10"/>
        <v>3.6375541086173655</v>
      </c>
      <c r="G178" s="201">
        <v>549.82000000000005</v>
      </c>
      <c r="H178" s="356" t="s">
        <v>41</v>
      </c>
      <c r="I178" s="157" t="s">
        <v>101</v>
      </c>
      <c r="J178" s="512"/>
    </row>
    <row r="179" spans="1:10" ht="15.75" x14ac:dyDescent="0.25">
      <c r="A179" s="355">
        <v>43120</v>
      </c>
      <c r="B179" s="129" t="s">
        <v>389</v>
      </c>
      <c r="C179" s="129" t="s">
        <v>161</v>
      </c>
      <c r="D179" s="132" t="s">
        <v>34</v>
      </c>
      <c r="E179" s="110">
        <v>43000</v>
      </c>
      <c r="F179" s="200">
        <f t="shared" si="10"/>
        <v>78.207413335273358</v>
      </c>
      <c r="G179" s="201">
        <v>549.82000000000005</v>
      </c>
      <c r="H179" s="356" t="s">
        <v>41</v>
      </c>
      <c r="I179" s="157" t="s">
        <v>101</v>
      </c>
      <c r="J179" s="512"/>
    </row>
    <row r="180" spans="1:10" ht="15.75" x14ac:dyDescent="0.25">
      <c r="A180" s="355">
        <v>43124</v>
      </c>
      <c r="B180" s="129" t="s">
        <v>415</v>
      </c>
      <c r="C180" s="129" t="s">
        <v>161</v>
      </c>
      <c r="D180" s="132" t="s">
        <v>34</v>
      </c>
      <c r="E180" s="110">
        <v>2000</v>
      </c>
      <c r="F180" s="200">
        <f t="shared" si="10"/>
        <v>3.6375541086173655</v>
      </c>
      <c r="G180" s="201">
        <v>549.82000000000005</v>
      </c>
      <c r="H180" s="356" t="s">
        <v>41</v>
      </c>
      <c r="I180" s="157" t="s">
        <v>101</v>
      </c>
      <c r="J180" s="512"/>
    </row>
    <row r="181" spans="1:10" ht="15.75" x14ac:dyDescent="0.25">
      <c r="A181" s="355">
        <v>43124</v>
      </c>
      <c r="B181" s="129" t="s">
        <v>416</v>
      </c>
      <c r="C181" s="129" t="s">
        <v>161</v>
      </c>
      <c r="D181" s="132" t="s">
        <v>34</v>
      </c>
      <c r="E181" s="110">
        <v>2000</v>
      </c>
      <c r="F181" s="200">
        <f t="shared" si="10"/>
        <v>3.6375541086173655</v>
      </c>
      <c r="G181" s="201">
        <v>549.82000000000005</v>
      </c>
      <c r="H181" s="356" t="s">
        <v>41</v>
      </c>
      <c r="I181" s="157" t="s">
        <v>101</v>
      </c>
      <c r="J181" s="512"/>
    </row>
    <row r="182" spans="1:10" ht="15.75" x14ac:dyDescent="0.25">
      <c r="A182" s="355">
        <v>43124</v>
      </c>
      <c r="B182" s="129" t="s">
        <v>417</v>
      </c>
      <c r="C182" s="129" t="s">
        <v>161</v>
      </c>
      <c r="D182" s="132" t="s">
        <v>34</v>
      </c>
      <c r="E182" s="110">
        <v>2000</v>
      </c>
      <c r="F182" s="200">
        <f t="shared" si="10"/>
        <v>3.6375541086173655</v>
      </c>
      <c r="G182" s="201">
        <v>549.82000000000005</v>
      </c>
      <c r="H182" s="356" t="s">
        <v>41</v>
      </c>
      <c r="I182" s="157" t="s">
        <v>101</v>
      </c>
      <c r="J182" s="512"/>
    </row>
    <row r="183" spans="1:10" ht="15.75" x14ac:dyDescent="0.25">
      <c r="A183" s="355">
        <v>43124</v>
      </c>
      <c r="B183" s="129" t="s">
        <v>418</v>
      </c>
      <c r="C183" s="129" t="s">
        <v>161</v>
      </c>
      <c r="D183" s="132" t="s">
        <v>34</v>
      </c>
      <c r="E183" s="110">
        <v>2000</v>
      </c>
      <c r="F183" s="200">
        <f t="shared" si="10"/>
        <v>3.6375541086173655</v>
      </c>
      <c r="G183" s="201">
        <v>549.82000000000005</v>
      </c>
      <c r="H183" s="356" t="s">
        <v>41</v>
      </c>
      <c r="I183" s="157" t="s">
        <v>101</v>
      </c>
      <c r="J183" s="513"/>
    </row>
    <row r="184" spans="1:10" ht="15.75" x14ac:dyDescent="0.25">
      <c r="A184" s="355">
        <v>43107</v>
      </c>
      <c r="B184" s="129" t="s">
        <v>419</v>
      </c>
      <c r="C184" s="129" t="s">
        <v>161</v>
      </c>
      <c r="D184" s="132" t="s">
        <v>157</v>
      </c>
      <c r="E184" s="110">
        <v>2350</v>
      </c>
      <c r="F184" s="200">
        <f t="shared" si="10"/>
        <v>4.2741260776254046</v>
      </c>
      <c r="G184" s="201">
        <v>549.82000000000005</v>
      </c>
      <c r="H184" s="356" t="s">
        <v>166</v>
      </c>
      <c r="I184" s="157" t="s">
        <v>101</v>
      </c>
      <c r="J184" s="511" t="s">
        <v>420</v>
      </c>
    </row>
    <row r="185" spans="1:10" ht="15.75" x14ac:dyDescent="0.25">
      <c r="A185" s="355">
        <v>43108</v>
      </c>
      <c r="B185" s="129" t="s">
        <v>421</v>
      </c>
      <c r="C185" s="129" t="s">
        <v>161</v>
      </c>
      <c r="D185" s="132" t="s">
        <v>157</v>
      </c>
      <c r="E185" s="110">
        <v>3500</v>
      </c>
      <c r="F185" s="200">
        <f t="shared" si="10"/>
        <v>6.3657196900803896</v>
      </c>
      <c r="G185" s="201">
        <v>549.82000000000005</v>
      </c>
      <c r="H185" s="356" t="s">
        <v>166</v>
      </c>
      <c r="I185" s="157" t="s">
        <v>101</v>
      </c>
      <c r="J185" s="512"/>
    </row>
    <row r="186" spans="1:10" ht="15.75" x14ac:dyDescent="0.25">
      <c r="A186" s="355">
        <v>43109</v>
      </c>
      <c r="B186" s="129" t="s">
        <v>422</v>
      </c>
      <c r="C186" s="129" t="s">
        <v>161</v>
      </c>
      <c r="D186" s="135" t="s">
        <v>157</v>
      </c>
      <c r="E186" s="354">
        <v>5000</v>
      </c>
      <c r="F186" s="200">
        <f t="shared" si="10"/>
        <v>9.0938852715434138</v>
      </c>
      <c r="G186" s="201">
        <v>549.82000000000005</v>
      </c>
      <c r="H186" s="356" t="s">
        <v>166</v>
      </c>
      <c r="I186" s="157" t="s">
        <v>101</v>
      </c>
      <c r="J186" s="512"/>
    </row>
    <row r="187" spans="1:10" ht="15.75" x14ac:dyDescent="0.25">
      <c r="A187" s="355">
        <v>43110</v>
      </c>
      <c r="B187" s="129" t="s">
        <v>423</v>
      </c>
      <c r="C187" s="129" t="s">
        <v>161</v>
      </c>
      <c r="D187" s="135" t="s">
        <v>3</v>
      </c>
      <c r="E187" s="354">
        <v>1500</v>
      </c>
      <c r="F187" s="200">
        <f t="shared" si="10"/>
        <v>2.7281655814630241</v>
      </c>
      <c r="G187" s="201">
        <v>549.82000000000005</v>
      </c>
      <c r="H187" s="356" t="s">
        <v>166</v>
      </c>
      <c r="I187" s="157" t="s">
        <v>101</v>
      </c>
      <c r="J187" s="512"/>
    </row>
    <row r="188" spans="1:10" ht="15.75" x14ac:dyDescent="0.25">
      <c r="A188" s="355">
        <v>43110</v>
      </c>
      <c r="B188" s="129" t="s">
        <v>424</v>
      </c>
      <c r="C188" s="129" t="s">
        <v>161</v>
      </c>
      <c r="D188" s="135" t="s">
        <v>3</v>
      </c>
      <c r="E188" s="354">
        <v>2000</v>
      </c>
      <c r="F188" s="200">
        <f t="shared" si="10"/>
        <v>3.6375541086173655</v>
      </c>
      <c r="G188" s="201">
        <v>549.82000000000005</v>
      </c>
      <c r="H188" s="356" t="s">
        <v>166</v>
      </c>
      <c r="I188" s="157" t="s">
        <v>101</v>
      </c>
      <c r="J188" s="512"/>
    </row>
    <row r="189" spans="1:10" ht="15.75" x14ac:dyDescent="0.25">
      <c r="A189" s="355">
        <v>43112</v>
      </c>
      <c r="B189" s="129" t="s">
        <v>425</v>
      </c>
      <c r="C189" s="129" t="s">
        <v>161</v>
      </c>
      <c r="D189" s="132" t="s">
        <v>3</v>
      </c>
      <c r="E189" s="110">
        <v>3000</v>
      </c>
      <c r="F189" s="200">
        <f t="shared" ref="F189:F209" si="11">E189/G189</f>
        <v>5.4563311629260483</v>
      </c>
      <c r="G189" s="201">
        <v>549.82000000000005</v>
      </c>
      <c r="H189" s="356" t="s">
        <v>166</v>
      </c>
      <c r="I189" s="157" t="s">
        <v>101</v>
      </c>
      <c r="J189" s="512"/>
    </row>
    <row r="190" spans="1:10" ht="15.75" x14ac:dyDescent="0.25">
      <c r="A190" s="355">
        <v>43112</v>
      </c>
      <c r="B190" s="129" t="s">
        <v>426</v>
      </c>
      <c r="C190" s="129" t="s">
        <v>161</v>
      </c>
      <c r="D190" s="132" t="s">
        <v>3</v>
      </c>
      <c r="E190" s="110">
        <v>2000</v>
      </c>
      <c r="F190" s="200">
        <f t="shared" si="11"/>
        <v>3.6375541086173655</v>
      </c>
      <c r="G190" s="201">
        <v>549.82000000000005</v>
      </c>
      <c r="H190" s="356" t="s">
        <v>166</v>
      </c>
      <c r="I190" s="157" t="s">
        <v>101</v>
      </c>
      <c r="J190" s="512"/>
    </row>
    <row r="191" spans="1:10" ht="15.75" x14ac:dyDescent="0.25">
      <c r="A191" s="355">
        <v>43116</v>
      </c>
      <c r="B191" s="129" t="s">
        <v>427</v>
      </c>
      <c r="C191" s="129" t="s">
        <v>161</v>
      </c>
      <c r="D191" s="132" t="s">
        <v>157</v>
      </c>
      <c r="E191" s="110">
        <v>2500</v>
      </c>
      <c r="F191" s="200">
        <f t="shared" si="11"/>
        <v>4.5469426357717069</v>
      </c>
      <c r="G191" s="201">
        <v>549.82000000000005</v>
      </c>
      <c r="H191" s="356" t="s">
        <v>166</v>
      </c>
      <c r="I191" s="157" t="s">
        <v>101</v>
      </c>
      <c r="J191" s="512"/>
    </row>
    <row r="192" spans="1:10" ht="15.75" x14ac:dyDescent="0.25">
      <c r="A192" s="353">
        <v>43119</v>
      </c>
      <c r="B192" s="129" t="s">
        <v>428</v>
      </c>
      <c r="C192" s="129" t="s">
        <v>161</v>
      </c>
      <c r="D192" s="132" t="s">
        <v>157</v>
      </c>
      <c r="E192" s="110">
        <v>8200</v>
      </c>
      <c r="F192" s="200">
        <f t="shared" si="11"/>
        <v>14.913971845331197</v>
      </c>
      <c r="G192" s="201">
        <v>549.82000000000005</v>
      </c>
      <c r="H192" s="356" t="s">
        <v>166</v>
      </c>
      <c r="I192" s="157" t="s">
        <v>101</v>
      </c>
      <c r="J192" s="512"/>
    </row>
    <row r="193" spans="1:10" ht="15.75" x14ac:dyDescent="0.25">
      <c r="A193" s="353">
        <v>43119</v>
      </c>
      <c r="B193" s="127" t="s">
        <v>429</v>
      </c>
      <c r="C193" s="129" t="s">
        <v>161</v>
      </c>
      <c r="D193" s="134" t="s">
        <v>157</v>
      </c>
      <c r="E193" s="359">
        <v>2000</v>
      </c>
      <c r="F193" s="200">
        <f t="shared" si="11"/>
        <v>3.6375541086173655</v>
      </c>
      <c r="G193" s="201">
        <v>549.82000000000005</v>
      </c>
      <c r="H193" s="356" t="s">
        <v>166</v>
      </c>
      <c r="I193" s="157" t="s">
        <v>101</v>
      </c>
      <c r="J193" s="512"/>
    </row>
    <row r="194" spans="1:10" ht="15.75" x14ac:dyDescent="0.25">
      <c r="A194" s="349">
        <v>43122</v>
      </c>
      <c r="B194" s="129" t="s">
        <v>430</v>
      </c>
      <c r="C194" s="129" t="s">
        <v>161</v>
      </c>
      <c r="D194" s="132" t="s">
        <v>157</v>
      </c>
      <c r="E194" s="110">
        <v>10000</v>
      </c>
      <c r="F194" s="200">
        <f t="shared" si="11"/>
        <v>18.187770543086828</v>
      </c>
      <c r="G194" s="201">
        <v>549.82000000000005</v>
      </c>
      <c r="H194" s="356" t="s">
        <v>166</v>
      </c>
      <c r="I194" s="157" t="s">
        <v>101</v>
      </c>
      <c r="J194" s="512"/>
    </row>
    <row r="195" spans="1:10" ht="15.75" x14ac:dyDescent="0.25">
      <c r="A195" s="349">
        <v>43122</v>
      </c>
      <c r="B195" s="129" t="s">
        <v>431</v>
      </c>
      <c r="C195" s="129" t="s">
        <v>161</v>
      </c>
      <c r="D195" s="132" t="s">
        <v>3</v>
      </c>
      <c r="E195" s="110">
        <v>2000</v>
      </c>
      <c r="F195" s="200">
        <f t="shared" si="11"/>
        <v>3.6375541086173655</v>
      </c>
      <c r="G195" s="201">
        <v>549.82000000000005</v>
      </c>
      <c r="H195" s="356" t="s">
        <v>166</v>
      </c>
      <c r="I195" s="157" t="s">
        <v>101</v>
      </c>
      <c r="J195" s="512"/>
    </row>
    <row r="196" spans="1:10" ht="15.75" x14ac:dyDescent="0.25">
      <c r="A196" s="355">
        <v>43124</v>
      </c>
      <c r="B196" s="129" t="s">
        <v>432</v>
      </c>
      <c r="C196" s="129" t="s">
        <v>161</v>
      </c>
      <c r="D196" s="132" t="s">
        <v>157</v>
      </c>
      <c r="E196" s="110">
        <v>1000</v>
      </c>
      <c r="F196" s="200">
        <f t="shared" si="11"/>
        <v>1.8187770543086828</v>
      </c>
      <c r="G196" s="201">
        <v>549.82000000000005</v>
      </c>
      <c r="H196" s="356" t="s">
        <v>166</v>
      </c>
      <c r="I196" s="157" t="s">
        <v>101</v>
      </c>
      <c r="J196" s="512"/>
    </row>
    <row r="197" spans="1:10" ht="15.75" x14ac:dyDescent="0.25">
      <c r="A197" s="355">
        <v>43124</v>
      </c>
      <c r="B197" s="129" t="s">
        <v>433</v>
      </c>
      <c r="C197" s="129" t="s">
        <v>161</v>
      </c>
      <c r="D197" s="132" t="s">
        <v>104</v>
      </c>
      <c r="E197" s="110">
        <v>3000</v>
      </c>
      <c r="F197" s="200">
        <f t="shared" si="11"/>
        <v>5.4563311629260483</v>
      </c>
      <c r="G197" s="201">
        <v>549.82000000000005</v>
      </c>
      <c r="H197" s="356" t="s">
        <v>166</v>
      </c>
      <c r="I197" s="157" t="s">
        <v>101</v>
      </c>
      <c r="J197" s="512"/>
    </row>
    <row r="198" spans="1:10" ht="15.75" x14ac:dyDescent="0.25">
      <c r="A198" s="355">
        <v>43129</v>
      </c>
      <c r="B198" s="129" t="s">
        <v>370</v>
      </c>
      <c r="C198" s="129" t="s">
        <v>161</v>
      </c>
      <c r="D198" s="132" t="s">
        <v>157</v>
      </c>
      <c r="E198" s="110">
        <v>10000</v>
      </c>
      <c r="F198" s="200">
        <f t="shared" si="11"/>
        <v>18.187770543086828</v>
      </c>
      <c r="G198" s="201">
        <v>549.82000000000005</v>
      </c>
      <c r="H198" s="356" t="s">
        <v>166</v>
      </c>
      <c r="I198" s="157" t="s">
        <v>101</v>
      </c>
      <c r="J198" s="512"/>
    </row>
    <row r="199" spans="1:10" ht="15.75" x14ac:dyDescent="0.25">
      <c r="A199" s="355">
        <v>43129</v>
      </c>
      <c r="B199" s="129" t="s">
        <v>434</v>
      </c>
      <c r="C199" s="129" t="s">
        <v>161</v>
      </c>
      <c r="D199" s="132" t="s">
        <v>3</v>
      </c>
      <c r="E199" s="110">
        <v>5000</v>
      </c>
      <c r="F199" s="200">
        <f t="shared" si="11"/>
        <v>9.0938852715434138</v>
      </c>
      <c r="G199" s="201">
        <v>549.82000000000005</v>
      </c>
      <c r="H199" s="356" t="s">
        <v>166</v>
      </c>
      <c r="I199" s="157" t="s">
        <v>101</v>
      </c>
      <c r="J199" s="512"/>
    </row>
    <row r="200" spans="1:10" ht="15.75" x14ac:dyDescent="0.25">
      <c r="A200" s="355">
        <v>43130</v>
      </c>
      <c r="B200" s="129" t="s">
        <v>435</v>
      </c>
      <c r="C200" s="129" t="s">
        <v>161</v>
      </c>
      <c r="D200" s="132" t="s">
        <v>3</v>
      </c>
      <c r="E200" s="110">
        <v>2000</v>
      </c>
      <c r="F200" s="200">
        <f t="shared" si="11"/>
        <v>3.6375541086173655</v>
      </c>
      <c r="G200" s="201">
        <v>549.82000000000005</v>
      </c>
      <c r="H200" s="356" t="s">
        <v>166</v>
      </c>
      <c r="I200" s="157" t="s">
        <v>101</v>
      </c>
      <c r="J200" s="512"/>
    </row>
    <row r="201" spans="1:10" ht="15.75" x14ac:dyDescent="0.25">
      <c r="A201" s="355">
        <v>43130</v>
      </c>
      <c r="B201" s="129" t="s">
        <v>434</v>
      </c>
      <c r="C201" s="129" t="s">
        <v>161</v>
      </c>
      <c r="D201" s="132" t="s">
        <v>3</v>
      </c>
      <c r="E201" s="110">
        <v>4000</v>
      </c>
      <c r="F201" s="200">
        <f t="shared" si="11"/>
        <v>7.275108217234731</v>
      </c>
      <c r="G201" s="201">
        <v>549.82000000000005</v>
      </c>
      <c r="H201" s="356" t="s">
        <v>166</v>
      </c>
      <c r="I201" s="157" t="s">
        <v>101</v>
      </c>
      <c r="J201" s="513"/>
    </row>
    <row r="202" spans="1:10" ht="15.75" x14ac:dyDescent="0.25">
      <c r="A202" s="355">
        <v>43106</v>
      </c>
      <c r="B202" s="129" t="s">
        <v>436</v>
      </c>
      <c r="C202" s="129" t="s">
        <v>161</v>
      </c>
      <c r="D202" s="132" t="s">
        <v>157</v>
      </c>
      <c r="E202" s="110">
        <v>2000</v>
      </c>
      <c r="F202" s="200">
        <f t="shared" si="11"/>
        <v>3.6375541086173655</v>
      </c>
      <c r="G202" s="201">
        <v>549.82000000000005</v>
      </c>
      <c r="H202" s="111" t="s">
        <v>181</v>
      </c>
      <c r="I202" s="157" t="s">
        <v>101</v>
      </c>
      <c r="J202" s="511" t="s">
        <v>437</v>
      </c>
    </row>
    <row r="203" spans="1:10" ht="15.75" x14ac:dyDescent="0.25">
      <c r="A203" s="355">
        <v>43108</v>
      </c>
      <c r="B203" s="129" t="s">
        <v>438</v>
      </c>
      <c r="C203" s="129" t="s">
        <v>161</v>
      </c>
      <c r="D203" s="132" t="s">
        <v>157</v>
      </c>
      <c r="E203" s="110">
        <v>500</v>
      </c>
      <c r="F203" s="200">
        <f t="shared" si="11"/>
        <v>0.90938852715434138</v>
      </c>
      <c r="G203" s="201">
        <v>549.82000000000005</v>
      </c>
      <c r="H203" s="111" t="s">
        <v>181</v>
      </c>
      <c r="I203" s="157" t="s">
        <v>101</v>
      </c>
      <c r="J203" s="512"/>
    </row>
    <row r="204" spans="1:10" ht="15.75" x14ac:dyDescent="0.25">
      <c r="A204" s="355">
        <v>43109</v>
      </c>
      <c r="B204" s="129" t="s">
        <v>439</v>
      </c>
      <c r="C204" s="129" t="s">
        <v>161</v>
      </c>
      <c r="D204" s="132" t="s">
        <v>3</v>
      </c>
      <c r="E204" s="110">
        <v>4000</v>
      </c>
      <c r="F204" s="200">
        <f t="shared" si="11"/>
        <v>7.275108217234731</v>
      </c>
      <c r="G204" s="201">
        <v>549.82000000000005</v>
      </c>
      <c r="H204" s="111" t="s">
        <v>181</v>
      </c>
      <c r="I204" s="157" t="s">
        <v>101</v>
      </c>
      <c r="J204" s="512"/>
    </row>
    <row r="205" spans="1:10" ht="15.75" x14ac:dyDescent="0.25">
      <c r="A205" s="353">
        <v>43111</v>
      </c>
      <c r="B205" s="129" t="s">
        <v>440</v>
      </c>
      <c r="C205" s="129" t="s">
        <v>161</v>
      </c>
      <c r="D205" s="135" t="s">
        <v>157</v>
      </c>
      <c r="E205" s="354">
        <v>3000</v>
      </c>
      <c r="F205" s="200">
        <f t="shared" si="11"/>
        <v>5.4563311629260483</v>
      </c>
      <c r="G205" s="201">
        <v>549.82000000000005</v>
      </c>
      <c r="H205" s="111" t="s">
        <v>181</v>
      </c>
      <c r="I205" s="157" t="s">
        <v>101</v>
      </c>
      <c r="J205" s="512"/>
    </row>
    <row r="206" spans="1:10" ht="15.75" x14ac:dyDescent="0.25">
      <c r="A206" s="353">
        <v>43119</v>
      </c>
      <c r="B206" s="129" t="s">
        <v>441</v>
      </c>
      <c r="C206" s="129" t="s">
        <v>161</v>
      </c>
      <c r="D206" s="132" t="s">
        <v>157</v>
      </c>
      <c r="E206" s="110">
        <v>4000</v>
      </c>
      <c r="F206" s="200">
        <f t="shared" si="11"/>
        <v>7.275108217234731</v>
      </c>
      <c r="G206" s="201">
        <v>549.82000000000005</v>
      </c>
      <c r="H206" s="111" t="s">
        <v>181</v>
      </c>
      <c r="I206" s="157" t="s">
        <v>101</v>
      </c>
      <c r="J206" s="512"/>
    </row>
    <row r="207" spans="1:10" ht="15.75" x14ac:dyDescent="0.25">
      <c r="A207" s="353">
        <v>43119</v>
      </c>
      <c r="B207" s="129" t="s">
        <v>442</v>
      </c>
      <c r="C207" s="129" t="s">
        <v>161</v>
      </c>
      <c r="D207" s="132" t="s">
        <v>157</v>
      </c>
      <c r="E207" s="110">
        <v>3500</v>
      </c>
      <c r="F207" s="200">
        <f t="shared" si="11"/>
        <v>6.3657196900803896</v>
      </c>
      <c r="G207" s="201">
        <v>549.82000000000005</v>
      </c>
      <c r="H207" s="111" t="s">
        <v>181</v>
      </c>
      <c r="I207" s="157" t="s">
        <v>101</v>
      </c>
      <c r="J207" s="512"/>
    </row>
    <row r="208" spans="1:10" ht="15.75" x14ac:dyDescent="0.25">
      <c r="A208" s="355">
        <v>43125</v>
      </c>
      <c r="B208" s="129" t="s">
        <v>443</v>
      </c>
      <c r="C208" s="129" t="s">
        <v>161</v>
      </c>
      <c r="D208" s="132" t="s">
        <v>157</v>
      </c>
      <c r="E208" s="110">
        <v>2500</v>
      </c>
      <c r="F208" s="200">
        <f t="shared" si="11"/>
        <v>4.5469426357717069</v>
      </c>
      <c r="G208" s="201">
        <v>549.82000000000005</v>
      </c>
      <c r="H208" s="111" t="s">
        <v>181</v>
      </c>
      <c r="I208" s="157" t="s">
        <v>101</v>
      </c>
      <c r="J208" s="512"/>
    </row>
    <row r="209" spans="1:10" ht="15.75" x14ac:dyDescent="0.25">
      <c r="A209" s="355">
        <v>43125</v>
      </c>
      <c r="B209" s="129" t="s">
        <v>444</v>
      </c>
      <c r="C209" s="129" t="s">
        <v>161</v>
      </c>
      <c r="D209" s="132" t="s">
        <v>157</v>
      </c>
      <c r="E209" s="110">
        <v>2000</v>
      </c>
      <c r="F209" s="200">
        <f t="shared" si="11"/>
        <v>3.6375541086173655</v>
      </c>
      <c r="G209" s="201">
        <v>549.82000000000005</v>
      </c>
      <c r="H209" s="111" t="s">
        <v>181</v>
      </c>
      <c r="I209" s="157" t="s">
        <v>101</v>
      </c>
      <c r="J209" s="513"/>
    </row>
    <row r="210" spans="1:10" ht="15.75" x14ac:dyDescent="0.25">
      <c r="A210" s="112">
        <v>43130</v>
      </c>
      <c r="B210" s="127" t="s">
        <v>299</v>
      </c>
      <c r="C210" s="129" t="s">
        <v>155</v>
      </c>
      <c r="D210" s="132" t="s">
        <v>3</v>
      </c>
      <c r="E210" s="297">
        <v>6600</v>
      </c>
      <c r="F210" s="200">
        <f>E210/G210</f>
        <v>12.003928558437305</v>
      </c>
      <c r="G210" s="201">
        <v>549.82000000000005</v>
      </c>
      <c r="H210" s="128" t="s">
        <v>23</v>
      </c>
      <c r="I210" s="157" t="s">
        <v>101</v>
      </c>
      <c r="J210" s="322" t="s">
        <v>445</v>
      </c>
    </row>
    <row r="211" spans="1:10" ht="15.75" x14ac:dyDescent="0.25">
      <c r="A211" s="153">
        <v>43133</v>
      </c>
      <c r="B211" s="127" t="s">
        <v>446</v>
      </c>
      <c r="C211" s="127" t="s">
        <v>447</v>
      </c>
      <c r="D211" s="134" t="s">
        <v>175</v>
      </c>
      <c r="E211" s="297">
        <v>68000</v>
      </c>
      <c r="F211" s="200">
        <f t="shared" ref="F211:F239" si="12">E211/G211</f>
        <v>123.67683969299043</v>
      </c>
      <c r="G211" s="201">
        <v>549.82000000000005</v>
      </c>
      <c r="H211" s="128" t="s">
        <v>448</v>
      </c>
      <c r="I211" s="157" t="s">
        <v>101</v>
      </c>
      <c r="J211" s="322" t="s">
        <v>449</v>
      </c>
    </row>
    <row r="212" spans="1:10" ht="15.75" x14ac:dyDescent="0.25">
      <c r="A212" s="112">
        <v>43133</v>
      </c>
      <c r="B212" s="127" t="s">
        <v>450</v>
      </c>
      <c r="C212" s="158" t="s">
        <v>158</v>
      </c>
      <c r="D212" s="134" t="s">
        <v>3</v>
      </c>
      <c r="E212" s="297">
        <v>7000</v>
      </c>
      <c r="F212" s="200">
        <f t="shared" si="12"/>
        <v>12.731439380160779</v>
      </c>
      <c r="G212" s="201">
        <v>549.82000000000005</v>
      </c>
      <c r="H212" s="128" t="s">
        <v>166</v>
      </c>
      <c r="I212" s="157" t="s">
        <v>101</v>
      </c>
      <c r="J212" s="322" t="s">
        <v>451</v>
      </c>
    </row>
    <row r="213" spans="1:10" ht="15.75" x14ac:dyDescent="0.25">
      <c r="A213" s="112">
        <v>43133</v>
      </c>
      <c r="B213" s="127" t="s">
        <v>452</v>
      </c>
      <c r="C213" s="129" t="s">
        <v>177</v>
      </c>
      <c r="D213" s="133" t="s">
        <v>3</v>
      </c>
      <c r="E213" s="297">
        <v>149000</v>
      </c>
      <c r="F213" s="200">
        <f t="shared" si="12"/>
        <v>270.99778109199372</v>
      </c>
      <c r="G213" s="201">
        <v>549.82000000000005</v>
      </c>
      <c r="H213" s="128" t="s">
        <v>23</v>
      </c>
      <c r="I213" s="157" t="s">
        <v>101</v>
      </c>
      <c r="J213" s="322" t="s">
        <v>453</v>
      </c>
    </row>
    <row r="214" spans="1:10" ht="15.75" x14ac:dyDescent="0.25">
      <c r="A214" s="112">
        <v>43133</v>
      </c>
      <c r="B214" s="127" t="s">
        <v>454</v>
      </c>
      <c r="C214" s="129" t="s">
        <v>222</v>
      </c>
      <c r="D214" s="133" t="s">
        <v>455</v>
      </c>
      <c r="E214" s="297">
        <v>25000</v>
      </c>
      <c r="F214" s="200">
        <f t="shared" si="12"/>
        <v>45.469426357717069</v>
      </c>
      <c r="G214" s="201">
        <v>549.82000000000005</v>
      </c>
      <c r="H214" s="127" t="s">
        <v>41</v>
      </c>
      <c r="I214" s="157" t="s">
        <v>101</v>
      </c>
      <c r="J214" s="322" t="s">
        <v>456</v>
      </c>
    </row>
    <row r="215" spans="1:10" ht="15.75" x14ac:dyDescent="0.25">
      <c r="A215" s="112">
        <v>43133</v>
      </c>
      <c r="B215" s="127" t="s">
        <v>454</v>
      </c>
      <c r="C215" s="129" t="s">
        <v>222</v>
      </c>
      <c r="D215" s="133" t="s">
        <v>455</v>
      </c>
      <c r="E215" s="297">
        <v>25000</v>
      </c>
      <c r="F215" s="200">
        <f t="shared" si="12"/>
        <v>45.469426357717069</v>
      </c>
      <c r="G215" s="201">
        <v>549.82000000000005</v>
      </c>
      <c r="H215" s="127" t="s">
        <v>33</v>
      </c>
      <c r="I215" s="157" t="s">
        <v>101</v>
      </c>
      <c r="J215" s="516" t="s">
        <v>457</v>
      </c>
    </row>
    <row r="216" spans="1:10" ht="15.75" x14ac:dyDescent="0.25">
      <c r="A216" s="112">
        <v>43133</v>
      </c>
      <c r="B216" s="127" t="s">
        <v>458</v>
      </c>
      <c r="C216" s="158" t="s">
        <v>222</v>
      </c>
      <c r="D216" s="345" t="s">
        <v>455</v>
      </c>
      <c r="E216" s="297">
        <v>48000</v>
      </c>
      <c r="F216" s="200">
        <f t="shared" si="12"/>
        <v>87.301298606816772</v>
      </c>
      <c r="G216" s="201">
        <v>549.82000000000005</v>
      </c>
      <c r="H216" s="127" t="s">
        <v>33</v>
      </c>
      <c r="I216" s="157" t="s">
        <v>101</v>
      </c>
      <c r="J216" s="517"/>
    </row>
    <row r="217" spans="1:10" ht="15.75" x14ac:dyDescent="0.25">
      <c r="A217" s="112">
        <v>43133</v>
      </c>
      <c r="B217" s="127" t="s">
        <v>459</v>
      </c>
      <c r="C217" s="158" t="s">
        <v>258</v>
      </c>
      <c r="D217" s="345" t="s">
        <v>455</v>
      </c>
      <c r="E217" s="297">
        <v>10000</v>
      </c>
      <c r="F217" s="200">
        <f t="shared" si="12"/>
        <v>18.187770543086828</v>
      </c>
      <c r="G217" s="201">
        <v>549.82000000000005</v>
      </c>
      <c r="H217" s="127" t="s">
        <v>33</v>
      </c>
      <c r="I217" s="157" t="s">
        <v>101</v>
      </c>
      <c r="J217" s="518"/>
    </row>
    <row r="218" spans="1:10" ht="15.75" x14ac:dyDescent="0.25">
      <c r="A218" s="112">
        <v>43133</v>
      </c>
      <c r="B218" s="127" t="s">
        <v>454</v>
      </c>
      <c r="C218" s="158" t="s">
        <v>222</v>
      </c>
      <c r="D218" s="345" t="s">
        <v>455</v>
      </c>
      <c r="E218" s="297">
        <v>25000</v>
      </c>
      <c r="F218" s="200">
        <f t="shared" si="12"/>
        <v>45.469426357717069</v>
      </c>
      <c r="G218" s="201">
        <v>549.82000000000005</v>
      </c>
      <c r="H218" s="127" t="s">
        <v>39</v>
      </c>
      <c r="I218" s="157" t="s">
        <v>101</v>
      </c>
      <c r="J218" s="516" t="s">
        <v>460</v>
      </c>
    </row>
    <row r="219" spans="1:10" ht="15.75" x14ac:dyDescent="0.25">
      <c r="A219" s="112">
        <v>43133</v>
      </c>
      <c r="B219" s="127" t="s">
        <v>458</v>
      </c>
      <c r="C219" s="121" t="s">
        <v>222</v>
      </c>
      <c r="D219" s="133" t="s">
        <v>455</v>
      </c>
      <c r="E219" s="297">
        <v>50000</v>
      </c>
      <c r="F219" s="200">
        <f t="shared" si="12"/>
        <v>90.938852715434138</v>
      </c>
      <c r="G219" s="201">
        <v>549.82000000000005</v>
      </c>
      <c r="H219" s="127" t="s">
        <v>39</v>
      </c>
      <c r="I219" s="157" t="s">
        <v>101</v>
      </c>
      <c r="J219" s="518"/>
    </row>
    <row r="220" spans="1:10" ht="15.75" x14ac:dyDescent="0.25">
      <c r="A220" s="112">
        <v>43133</v>
      </c>
      <c r="B220" s="158" t="s">
        <v>461</v>
      </c>
      <c r="C220" s="158" t="s">
        <v>462</v>
      </c>
      <c r="D220" s="345" t="s">
        <v>3</v>
      </c>
      <c r="E220" s="368">
        <v>41040</v>
      </c>
      <c r="F220" s="200">
        <f t="shared" si="12"/>
        <v>74.642610308828338</v>
      </c>
      <c r="G220" s="201">
        <v>549.82000000000005</v>
      </c>
      <c r="H220" s="127" t="s">
        <v>71</v>
      </c>
      <c r="I220" s="157" t="s">
        <v>101</v>
      </c>
      <c r="J220" s="346" t="s">
        <v>463</v>
      </c>
    </row>
    <row r="221" spans="1:10" ht="15.75" x14ac:dyDescent="0.25">
      <c r="A221" s="112">
        <v>43133</v>
      </c>
      <c r="B221" s="158" t="s">
        <v>72</v>
      </c>
      <c r="C221" s="121" t="s">
        <v>156</v>
      </c>
      <c r="D221" s="133" t="s">
        <v>3</v>
      </c>
      <c r="E221" s="368">
        <v>5850</v>
      </c>
      <c r="F221" s="200">
        <f t="shared" si="12"/>
        <v>10.639845767705793</v>
      </c>
      <c r="G221" s="201">
        <v>549.82000000000005</v>
      </c>
      <c r="H221" s="127" t="s">
        <v>71</v>
      </c>
      <c r="I221" s="157" t="s">
        <v>101</v>
      </c>
      <c r="J221" s="346" t="s">
        <v>464</v>
      </c>
    </row>
    <row r="222" spans="1:10" ht="15.75" x14ac:dyDescent="0.25">
      <c r="A222" s="112">
        <v>43135</v>
      </c>
      <c r="B222" s="127" t="s">
        <v>465</v>
      </c>
      <c r="C222" s="129" t="s">
        <v>161</v>
      </c>
      <c r="D222" s="134" t="s">
        <v>25</v>
      </c>
      <c r="E222" s="298">
        <v>45000</v>
      </c>
      <c r="F222" s="200">
        <f t="shared" si="12"/>
        <v>81.844967443890724</v>
      </c>
      <c r="G222" s="201">
        <v>549.82000000000005</v>
      </c>
      <c r="H222" s="128" t="s">
        <v>23</v>
      </c>
      <c r="I222" s="157" t="s">
        <v>101</v>
      </c>
      <c r="J222" s="322" t="s">
        <v>466</v>
      </c>
    </row>
    <row r="223" spans="1:10" ht="15.75" x14ac:dyDescent="0.25">
      <c r="A223" s="112">
        <v>43135</v>
      </c>
      <c r="B223" s="129" t="s">
        <v>467</v>
      </c>
      <c r="C223" s="129" t="s">
        <v>222</v>
      </c>
      <c r="D223" s="134" t="s">
        <v>25</v>
      </c>
      <c r="E223" s="298">
        <v>11620.03</v>
      </c>
      <c r="F223" s="200">
        <f t="shared" si="12"/>
        <v>21.134243934378524</v>
      </c>
      <c r="G223" s="201">
        <v>549.82000000000005</v>
      </c>
      <c r="H223" s="128" t="s">
        <v>23</v>
      </c>
      <c r="I223" s="157" t="s">
        <v>101</v>
      </c>
      <c r="J223" s="322" t="s">
        <v>468</v>
      </c>
    </row>
    <row r="224" spans="1:10" ht="15.75" x14ac:dyDescent="0.25">
      <c r="A224" s="112">
        <v>43135</v>
      </c>
      <c r="B224" s="127" t="s">
        <v>469</v>
      </c>
      <c r="C224" s="121" t="s">
        <v>177</v>
      </c>
      <c r="D224" s="132" t="s">
        <v>25</v>
      </c>
      <c r="E224" s="298">
        <v>12854.56</v>
      </c>
      <c r="F224" s="200">
        <f t="shared" si="12"/>
        <v>23.379578771234218</v>
      </c>
      <c r="G224" s="201">
        <v>549.82000000000005</v>
      </c>
      <c r="H224" s="128" t="s">
        <v>23</v>
      </c>
      <c r="I224" s="157" t="s">
        <v>101</v>
      </c>
      <c r="J224" s="322" t="s">
        <v>470</v>
      </c>
    </row>
    <row r="225" spans="1:10" ht="15.75" x14ac:dyDescent="0.25">
      <c r="A225" s="112">
        <v>43135</v>
      </c>
      <c r="B225" s="129" t="s">
        <v>471</v>
      </c>
      <c r="C225" s="129" t="s">
        <v>222</v>
      </c>
      <c r="D225" s="132" t="s">
        <v>25</v>
      </c>
      <c r="E225" s="298">
        <v>20500</v>
      </c>
      <c r="F225" s="200">
        <f t="shared" si="12"/>
        <v>37.284929613327996</v>
      </c>
      <c r="G225" s="201">
        <v>549.82000000000005</v>
      </c>
      <c r="H225" s="128" t="s">
        <v>23</v>
      </c>
      <c r="I225" s="157" t="s">
        <v>101</v>
      </c>
      <c r="J225" s="322" t="s">
        <v>472</v>
      </c>
    </row>
    <row r="226" spans="1:10" ht="15.75" x14ac:dyDescent="0.25">
      <c r="A226" s="112">
        <v>43136</v>
      </c>
      <c r="B226" s="127" t="s">
        <v>473</v>
      </c>
      <c r="C226" s="129" t="s">
        <v>161</v>
      </c>
      <c r="D226" s="135" t="s">
        <v>25</v>
      </c>
      <c r="E226" s="298">
        <v>18383.12</v>
      </c>
      <c r="F226" s="200">
        <f t="shared" si="12"/>
        <v>33.434796842603028</v>
      </c>
      <c r="G226" s="201">
        <v>549.82000000000005</v>
      </c>
      <c r="H226" s="358" t="s">
        <v>24</v>
      </c>
      <c r="I226" s="157" t="s">
        <v>101</v>
      </c>
      <c r="J226" s="322" t="s">
        <v>474</v>
      </c>
    </row>
    <row r="227" spans="1:10" ht="15.75" x14ac:dyDescent="0.25">
      <c r="A227" s="112">
        <v>43136</v>
      </c>
      <c r="B227" s="127" t="s">
        <v>299</v>
      </c>
      <c r="C227" s="158" t="s">
        <v>155</v>
      </c>
      <c r="D227" s="135" t="s">
        <v>3</v>
      </c>
      <c r="E227" s="298">
        <v>2200</v>
      </c>
      <c r="F227" s="200">
        <f t="shared" si="12"/>
        <v>4.0013095194791015</v>
      </c>
      <c r="G227" s="201">
        <v>549.82000000000005</v>
      </c>
      <c r="H227" s="128" t="s">
        <v>23</v>
      </c>
      <c r="I227" s="157" t="s">
        <v>101</v>
      </c>
      <c r="J227" s="322" t="s">
        <v>475</v>
      </c>
    </row>
    <row r="228" spans="1:10" ht="15.75" x14ac:dyDescent="0.25">
      <c r="A228" s="112">
        <v>43136</v>
      </c>
      <c r="B228" s="127" t="s">
        <v>476</v>
      </c>
      <c r="C228" s="369" t="s">
        <v>155</v>
      </c>
      <c r="D228" s="370" t="s">
        <v>3</v>
      </c>
      <c r="E228" s="297">
        <v>7080</v>
      </c>
      <c r="F228" s="200">
        <f t="shared" si="12"/>
        <v>12.876941544505474</v>
      </c>
      <c r="G228" s="201">
        <v>549.82000000000005</v>
      </c>
      <c r="H228" s="127" t="s">
        <v>448</v>
      </c>
      <c r="I228" s="157" t="s">
        <v>101</v>
      </c>
      <c r="J228" s="322" t="s">
        <v>477</v>
      </c>
    </row>
    <row r="229" spans="1:10" ht="15.75" x14ac:dyDescent="0.25">
      <c r="A229" s="112">
        <v>43136</v>
      </c>
      <c r="B229" s="158" t="s">
        <v>478</v>
      </c>
      <c r="C229" s="158" t="s">
        <v>462</v>
      </c>
      <c r="D229" s="134" t="s">
        <v>3</v>
      </c>
      <c r="E229" s="368">
        <v>350000</v>
      </c>
      <c r="F229" s="200">
        <f t="shared" si="12"/>
        <v>636.57196900803899</v>
      </c>
      <c r="G229" s="201">
        <v>549.82000000000005</v>
      </c>
      <c r="H229" s="127" t="s">
        <v>71</v>
      </c>
      <c r="I229" s="157" t="s">
        <v>101</v>
      </c>
      <c r="J229" s="346" t="s">
        <v>479</v>
      </c>
    </row>
    <row r="230" spans="1:10" ht="15.75" x14ac:dyDescent="0.25">
      <c r="A230" s="112">
        <v>43136</v>
      </c>
      <c r="B230" s="158" t="s">
        <v>480</v>
      </c>
      <c r="C230" s="158" t="s">
        <v>158</v>
      </c>
      <c r="D230" s="134" t="s">
        <v>3</v>
      </c>
      <c r="E230" s="368">
        <v>100000</v>
      </c>
      <c r="F230" s="200">
        <f t="shared" si="12"/>
        <v>181.87770543086828</v>
      </c>
      <c r="G230" s="201">
        <v>549.82000000000005</v>
      </c>
      <c r="H230" s="127" t="s">
        <v>71</v>
      </c>
      <c r="I230" s="157" t="s">
        <v>101</v>
      </c>
      <c r="J230" s="346" t="s">
        <v>479</v>
      </c>
    </row>
    <row r="231" spans="1:10" ht="15.75" x14ac:dyDescent="0.25">
      <c r="A231" s="112">
        <v>43136</v>
      </c>
      <c r="B231" s="160" t="s">
        <v>481</v>
      </c>
      <c r="C231" s="158" t="s">
        <v>222</v>
      </c>
      <c r="D231" s="132" t="s">
        <v>25</v>
      </c>
      <c r="E231" s="368">
        <v>58869</v>
      </c>
      <c r="F231" s="200">
        <f t="shared" si="12"/>
        <v>107.06958641009784</v>
      </c>
      <c r="G231" s="201">
        <v>549.82000000000005</v>
      </c>
      <c r="H231" s="127" t="s">
        <v>71</v>
      </c>
      <c r="I231" s="157" t="s">
        <v>101</v>
      </c>
      <c r="J231" s="346" t="s">
        <v>482</v>
      </c>
    </row>
    <row r="232" spans="1:10" ht="15.75" x14ac:dyDescent="0.25">
      <c r="A232" s="112">
        <v>43136</v>
      </c>
      <c r="B232" s="160" t="s">
        <v>483</v>
      </c>
      <c r="C232" s="158" t="s">
        <v>156</v>
      </c>
      <c r="D232" s="132" t="s">
        <v>3</v>
      </c>
      <c r="E232" s="368">
        <v>2564</v>
      </c>
      <c r="F232" s="200">
        <f t="shared" si="12"/>
        <v>4.6633443672474622</v>
      </c>
      <c r="G232" s="201">
        <v>549.82000000000005</v>
      </c>
      <c r="H232" s="127" t="s">
        <v>71</v>
      </c>
      <c r="I232" s="157" t="s">
        <v>101</v>
      </c>
      <c r="J232" s="346" t="s">
        <v>484</v>
      </c>
    </row>
    <row r="233" spans="1:10" ht="15.75" x14ac:dyDescent="0.25">
      <c r="A233" s="153">
        <v>43136</v>
      </c>
      <c r="B233" s="127" t="s">
        <v>485</v>
      </c>
      <c r="C233" s="129" t="s">
        <v>222</v>
      </c>
      <c r="D233" s="134" t="s">
        <v>455</v>
      </c>
      <c r="E233" s="298">
        <v>48000</v>
      </c>
      <c r="F233" s="200">
        <f t="shared" si="12"/>
        <v>87.301298606816772</v>
      </c>
      <c r="G233" s="201">
        <v>549.82000000000005</v>
      </c>
      <c r="H233" s="128" t="s">
        <v>33</v>
      </c>
      <c r="I233" s="157" t="s">
        <v>101</v>
      </c>
      <c r="J233" s="322" t="s">
        <v>486</v>
      </c>
    </row>
    <row r="234" spans="1:10" ht="15.75" x14ac:dyDescent="0.25">
      <c r="A234" s="112">
        <v>43137</v>
      </c>
      <c r="B234" s="160" t="s">
        <v>487</v>
      </c>
      <c r="C234" s="127" t="s">
        <v>246</v>
      </c>
      <c r="D234" s="134" t="s">
        <v>25</v>
      </c>
      <c r="E234" s="311">
        <v>16500</v>
      </c>
      <c r="F234" s="200">
        <f t="shared" si="12"/>
        <v>30.009821396093265</v>
      </c>
      <c r="G234" s="201">
        <v>549.82000000000005</v>
      </c>
      <c r="H234" s="128" t="s">
        <v>71</v>
      </c>
      <c r="I234" s="157" t="s">
        <v>101</v>
      </c>
      <c r="J234" s="346" t="s">
        <v>488</v>
      </c>
    </row>
    <row r="235" spans="1:10" ht="15.75" x14ac:dyDescent="0.25">
      <c r="A235" s="153">
        <v>43137</v>
      </c>
      <c r="B235" s="127" t="s">
        <v>489</v>
      </c>
      <c r="C235" s="371" t="s">
        <v>178</v>
      </c>
      <c r="D235" s="135" t="s">
        <v>25</v>
      </c>
      <c r="E235" s="297">
        <v>29179.19</v>
      </c>
      <c r="F235" s="200">
        <f t="shared" si="12"/>
        <v>53.070441235313368</v>
      </c>
      <c r="G235" s="201">
        <v>549.82000000000005</v>
      </c>
      <c r="H235" s="358" t="s">
        <v>24</v>
      </c>
      <c r="I235" s="157" t="s">
        <v>101</v>
      </c>
      <c r="J235" s="322" t="s">
        <v>490</v>
      </c>
    </row>
    <row r="236" spans="1:10" ht="15.75" x14ac:dyDescent="0.25">
      <c r="A236" s="112">
        <v>43139</v>
      </c>
      <c r="B236" s="127" t="s">
        <v>491</v>
      </c>
      <c r="C236" s="129" t="s">
        <v>155</v>
      </c>
      <c r="D236" s="132" t="s">
        <v>3</v>
      </c>
      <c r="E236" s="297">
        <v>21244</v>
      </c>
      <c r="F236" s="200">
        <f t="shared" si="12"/>
        <v>38.638099741733654</v>
      </c>
      <c r="G236" s="201">
        <v>549.82000000000005</v>
      </c>
      <c r="H236" s="128" t="s">
        <v>31</v>
      </c>
      <c r="I236" s="157" t="s">
        <v>101</v>
      </c>
      <c r="J236" s="322" t="s">
        <v>492</v>
      </c>
    </row>
    <row r="237" spans="1:10" ht="15.75" x14ac:dyDescent="0.25">
      <c r="A237" s="112">
        <v>43140</v>
      </c>
      <c r="B237" s="113" t="s">
        <v>493</v>
      </c>
      <c r="C237" s="129" t="s">
        <v>161</v>
      </c>
      <c r="D237" s="134" t="s">
        <v>455</v>
      </c>
      <c r="E237" s="297">
        <v>20000</v>
      </c>
      <c r="F237" s="200">
        <f t="shared" si="12"/>
        <v>36.375541086173655</v>
      </c>
      <c r="G237" s="201">
        <v>549.82000000000005</v>
      </c>
      <c r="H237" s="128" t="s">
        <v>40</v>
      </c>
      <c r="I237" s="157" t="s">
        <v>101</v>
      </c>
      <c r="J237" s="322" t="s">
        <v>494</v>
      </c>
    </row>
    <row r="238" spans="1:10" ht="15.75" x14ac:dyDescent="0.25">
      <c r="A238" s="112">
        <v>43140</v>
      </c>
      <c r="B238" s="113" t="s">
        <v>495</v>
      </c>
      <c r="C238" s="129" t="s">
        <v>161</v>
      </c>
      <c r="D238" s="134" t="s">
        <v>455</v>
      </c>
      <c r="E238" s="297">
        <v>6000</v>
      </c>
      <c r="F238" s="200">
        <f t="shared" si="12"/>
        <v>10.912662325852097</v>
      </c>
      <c r="G238" s="201">
        <v>549.82000000000005</v>
      </c>
      <c r="H238" s="128" t="s">
        <v>40</v>
      </c>
      <c r="I238" s="157" t="s">
        <v>101</v>
      </c>
      <c r="J238" s="322" t="s">
        <v>496</v>
      </c>
    </row>
    <row r="239" spans="1:10" ht="15.75" x14ac:dyDescent="0.25">
      <c r="A239" s="112">
        <v>43143</v>
      </c>
      <c r="B239" s="160" t="s">
        <v>497</v>
      </c>
      <c r="C239" s="127" t="s">
        <v>155</v>
      </c>
      <c r="D239" s="134" t="s">
        <v>3</v>
      </c>
      <c r="E239" s="368">
        <v>572300</v>
      </c>
      <c r="F239" s="200">
        <f t="shared" si="12"/>
        <v>1040.8861081808591</v>
      </c>
      <c r="G239" s="201">
        <v>549.82000000000005</v>
      </c>
      <c r="H239" s="128" t="s">
        <v>71</v>
      </c>
      <c r="I239" s="157" t="s">
        <v>101</v>
      </c>
      <c r="J239" s="346" t="s">
        <v>498</v>
      </c>
    </row>
    <row r="240" spans="1:10" x14ac:dyDescent="0.25">
      <c r="A240" s="112">
        <v>43143</v>
      </c>
      <c r="B240" s="160" t="s">
        <v>499</v>
      </c>
      <c r="C240" s="127" t="s">
        <v>159</v>
      </c>
      <c r="D240" s="134" t="s">
        <v>3</v>
      </c>
      <c r="E240" s="368">
        <v>1046907</v>
      </c>
      <c r="F240" s="344">
        <f>E240/G240</f>
        <v>2005.1464250828369</v>
      </c>
      <c r="G240" s="344">
        <v>522.11</v>
      </c>
      <c r="H240" s="128" t="s">
        <v>71</v>
      </c>
      <c r="I240" s="157" t="s">
        <v>102</v>
      </c>
      <c r="J240" s="346" t="s">
        <v>500</v>
      </c>
    </row>
    <row r="241" spans="1:10" ht="15.75" x14ac:dyDescent="0.25">
      <c r="A241" s="112">
        <v>43143</v>
      </c>
      <c r="B241" s="113" t="s">
        <v>501</v>
      </c>
      <c r="C241" s="129" t="s">
        <v>155</v>
      </c>
      <c r="D241" s="134" t="s">
        <v>3</v>
      </c>
      <c r="E241" s="297">
        <v>20500</v>
      </c>
      <c r="F241" s="344">
        <f t="shared" ref="F241:F304" si="13">E241/G241</f>
        <v>39.263756679626894</v>
      </c>
      <c r="G241" s="344">
        <v>522.11</v>
      </c>
      <c r="H241" s="128" t="s">
        <v>23</v>
      </c>
      <c r="I241" s="157" t="s">
        <v>102</v>
      </c>
      <c r="J241" s="322" t="s">
        <v>502</v>
      </c>
    </row>
    <row r="242" spans="1:10" ht="15.75" x14ac:dyDescent="0.25">
      <c r="A242" s="112">
        <v>43143</v>
      </c>
      <c r="B242" s="113" t="s">
        <v>503</v>
      </c>
      <c r="C242" s="129" t="s">
        <v>155</v>
      </c>
      <c r="D242" s="132" t="s">
        <v>3</v>
      </c>
      <c r="E242" s="297">
        <v>63500</v>
      </c>
      <c r="F242" s="344">
        <f t="shared" si="13"/>
        <v>121.62188044664917</v>
      </c>
      <c r="G242" s="344">
        <v>522.11</v>
      </c>
      <c r="H242" s="128" t="s">
        <v>23</v>
      </c>
      <c r="I242" s="157" t="s">
        <v>102</v>
      </c>
      <c r="J242" s="322" t="s">
        <v>504</v>
      </c>
    </row>
    <row r="243" spans="1:10" ht="15.75" x14ac:dyDescent="0.25">
      <c r="A243" s="112">
        <v>43143</v>
      </c>
      <c r="B243" s="113" t="s">
        <v>505</v>
      </c>
      <c r="C243" s="129" t="s">
        <v>155</v>
      </c>
      <c r="D243" s="132" t="s">
        <v>3</v>
      </c>
      <c r="E243" s="297">
        <v>10000</v>
      </c>
      <c r="F243" s="344">
        <f t="shared" si="13"/>
        <v>19.153052038842389</v>
      </c>
      <c r="G243" s="344">
        <v>522.11</v>
      </c>
      <c r="H243" s="128" t="s">
        <v>23</v>
      </c>
      <c r="I243" s="157" t="s">
        <v>102</v>
      </c>
      <c r="J243" s="322" t="s">
        <v>506</v>
      </c>
    </row>
    <row r="244" spans="1:10" ht="15.75" x14ac:dyDescent="0.25">
      <c r="A244" s="112">
        <v>43143</v>
      </c>
      <c r="B244" s="113" t="s">
        <v>507</v>
      </c>
      <c r="C244" s="129" t="s">
        <v>159</v>
      </c>
      <c r="D244" s="132" t="s">
        <v>3</v>
      </c>
      <c r="E244" s="297">
        <v>20000</v>
      </c>
      <c r="F244" s="344">
        <f t="shared" si="13"/>
        <v>38.306104077684779</v>
      </c>
      <c r="G244" s="344">
        <v>522.11</v>
      </c>
      <c r="H244" s="128" t="s">
        <v>166</v>
      </c>
      <c r="I244" s="157" t="s">
        <v>102</v>
      </c>
      <c r="J244" s="322" t="s">
        <v>508</v>
      </c>
    </row>
    <row r="245" spans="1:10" ht="15.75" x14ac:dyDescent="0.25">
      <c r="A245" s="112">
        <v>43143</v>
      </c>
      <c r="B245" s="127" t="s">
        <v>509</v>
      </c>
      <c r="C245" s="129" t="s">
        <v>510</v>
      </c>
      <c r="D245" s="134" t="s">
        <v>3</v>
      </c>
      <c r="E245" s="297">
        <v>10700</v>
      </c>
      <c r="F245" s="344">
        <f t="shared" si="13"/>
        <v>20.493765681561356</v>
      </c>
      <c r="G245" s="344">
        <v>522.11</v>
      </c>
      <c r="H245" s="128" t="s">
        <v>33</v>
      </c>
      <c r="I245" s="157" t="s">
        <v>102</v>
      </c>
      <c r="J245" s="322" t="s">
        <v>511</v>
      </c>
    </row>
    <row r="246" spans="1:10" ht="15.75" x14ac:dyDescent="0.25">
      <c r="A246" s="112">
        <v>43143</v>
      </c>
      <c r="B246" s="127" t="s">
        <v>512</v>
      </c>
      <c r="C246" s="129" t="s">
        <v>155</v>
      </c>
      <c r="D246" s="135" t="s">
        <v>3</v>
      </c>
      <c r="E246" s="297">
        <v>41300</v>
      </c>
      <c r="F246" s="344">
        <f t="shared" si="13"/>
        <v>79.102104920419066</v>
      </c>
      <c r="G246" s="344">
        <v>522.11</v>
      </c>
      <c r="H246" s="128" t="s">
        <v>31</v>
      </c>
      <c r="I246" s="157" t="s">
        <v>102</v>
      </c>
      <c r="J246" s="322" t="s">
        <v>513</v>
      </c>
    </row>
    <row r="247" spans="1:10" ht="15.75" x14ac:dyDescent="0.25">
      <c r="A247" s="112">
        <v>43143</v>
      </c>
      <c r="B247" s="127" t="s">
        <v>72</v>
      </c>
      <c r="C247" s="129" t="s">
        <v>156</v>
      </c>
      <c r="D247" s="135" t="s">
        <v>3</v>
      </c>
      <c r="E247" s="297">
        <v>2925</v>
      </c>
      <c r="F247" s="200">
        <f t="shared" si="13"/>
        <v>5.6022677213613985</v>
      </c>
      <c r="G247" s="201">
        <v>522.11</v>
      </c>
      <c r="H247" s="128" t="s">
        <v>160</v>
      </c>
      <c r="I247" s="157" t="s">
        <v>102</v>
      </c>
      <c r="J247" s="322" t="s">
        <v>514</v>
      </c>
    </row>
    <row r="248" spans="1:10" x14ac:dyDescent="0.25">
      <c r="A248" s="112">
        <v>43144</v>
      </c>
      <c r="B248" s="160" t="s">
        <v>515</v>
      </c>
      <c r="C248" s="127" t="s">
        <v>155</v>
      </c>
      <c r="D248" s="316" t="s">
        <v>3</v>
      </c>
      <c r="E248" s="368">
        <v>85200</v>
      </c>
      <c r="F248" s="344">
        <f t="shared" si="13"/>
        <v>163.18400337093715</v>
      </c>
      <c r="G248" s="344">
        <v>522.11</v>
      </c>
      <c r="H248" s="128" t="s">
        <v>71</v>
      </c>
      <c r="I248" s="157" t="s">
        <v>102</v>
      </c>
      <c r="J248" s="346" t="s">
        <v>516</v>
      </c>
    </row>
    <row r="249" spans="1:10" x14ac:dyDescent="0.25">
      <c r="A249" s="112">
        <v>43144</v>
      </c>
      <c r="B249" s="160" t="s">
        <v>517</v>
      </c>
      <c r="C249" s="127" t="s">
        <v>161</v>
      </c>
      <c r="D249" s="316" t="s">
        <v>25</v>
      </c>
      <c r="E249" s="368">
        <v>4800</v>
      </c>
      <c r="F249" s="344">
        <f>E249/G248</f>
        <v>9.1934649786443465</v>
      </c>
      <c r="G249" s="344">
        <v>522.11</v>
      </c>
      <c r="H249" s="128" t="s">
        <v>71</v>
      </c>
      <c r="I249" s="157" t="s">
        <v>102</v>
      </c>
      <c r="J249" s="346" t="s">
        <v>516</v>
      </c>
    </row>
    <row r="250" spans="1:10" ht="15.75" x14ac:dyDescent="0.25">
      <c r="A250" s="112">
        <v>43144</v>
      </c>
      <c r="B250" s="127" t="s">
        <v>518</v>
      </c>
      <c r="C250" s="129" t="s">
        <v>155</v>
      </c>
      <c r="D250" s="134" t="s">
        <v>3</v>
      </c>
      <c r="E250" s="297">
        <v>600</v>
      </c>
      <c r="F250" s="344">
        <f t="shared" si="13"/>
        <v>1.1491831223305433</v>
      </c>
      <c r="G250" s="344">
        <v>522.11</v>
      </c>
      <c r="H250" s="128" t="s">
        <v>448</v>
      </c>
      <c r="I250" s="157" t="s">
        <v>102</v>
      </c>
      <c r="J250" s="322" t="s">
        <v>519</v>
      </c>
    </row>
    <row r="251" spans="1:10" ht="15.75" x14ac:dyDescent="0.25">
      <c r="A251" s="112">
        <v>43144</v>
      </c>
      <c r="B251" s="127" t="s">
        <v>520</v>
      </c>
      <c r="C251" s="129" t="s">
        <v>155</v>
      </c>
      <c r="D251" s="134" t="s">
        <v>3</v>
      </c>
      <c r="E251" s="297">
        <v>35000</v>
      </c>
      <c r="F251" s="344">
        <f t="shared" si="13"/>
        <v>67.035682135948363</v>
      </c>
      <c r="G251" s="344">
        <v>522.11</v>
      </c>
      <c r="H251" s="128" t="s">
        <v>31</v>
      </c>
      <c r="I251" s="157" t="s">
        <v>102</v>
      </c>
      <c r="J251" s="322" t="s">
        <v>521</v>
      </c>
    </row>
    <row r="252" spans="1:10" x14ac:dyDescent="0.25">
      <c r="A252" s="112">
        <v>43145</v>
      </c>
      <c r="B252" s="160" t="s">
        <v>522</v>
      </c>
      <c r="C252" s="129" t="s">
        <v>155</v>
      </c>
      <c r="D252" s="134" t="s">
        <v>3</v>
      </c>
      <c r="E252" s="311">
        <v>19740</v>
      </c>
      <c r="F252" s="344">
        <f t="shared" si="13"/>
        <v>37.808124724674876</v>
      </c>
      <c r="G252" s="344">
        <v>522.11</v>
      </c>
      <c r="H252" s="128" t="s">
        <v>71</v>
      </c>
      <c r="I252" s="157" t="s">
        <v>102</v>
      </c>
      <c r="J252" s="346" t="s">
        <v>523</v>
      </c>
    </row>
    <row r="253" spans="1:10" ht="15.75" x14ac:dyDescent="0.25">
      <c r="A253" s="153">
        <v>43146</v>
      </c>
      <c r="B253" s="127" t="s">
        <v>524</v>
      </c>
      <c r="C253" s="116" t="s">
        <v>258</v>
      </c>
      <c r="D253" s="136" t="s">
        <v>455</v>
      </c>
      <c r="E253" s="297">
        <v>15000</v>
      </c>
      <c r="F253" s="200">
        <f t="shared" si="13"/>
        <v>27.281655814630241</v>
      </c>
      <c r="G253" s="201">
        <v>549.82000000000005</v>
      </c>
      <c r="H253" s="128" t="s">
        <v>41</v>
      </c>
      <c r="I253" s="157" t="s">
        <v>101</v>
      </c>
      <c r="J253" s="322" t="s">
        <v>525</v>
      </c>
    </row>
    <row r="254" spans="1:10" ht="15.75" x14ac:dyDescent="0.25">
      <c r="A254" s="153">
        <v>43146</v>
      </c>
      <c r="B254" s="127" t="s">
        <v>526</v>
      </c>
      <c r="C254" s="129" t="s">
        <v>161</v>
      </c>
      <c r="D254" s="135" t="s">
        <v>455</v>
      </c>
      <c r="E254" s="297">
        <v>8000</v>
      </c>
      <c r="F254" s="200">
        <f t="shared" si="13"/>
        <v>14.550216434469462</v>
      </c>
      <c r="G254" s="201">
        <v>549.82000000000005</v>
      </c>
      <c r="H254" s="128" t="s">
        <v>39</v>
      </c>
      <c r="I254" s="157" t="s">
        <v>101</v>
      </c>
      <c r="J254" s="504" t="s">
        <v>527</v>
      </c>
    </row>
    <row r="255" spans="1:10" ht="15.75" x14ac:dyDescent="0.25">
      <c r="A255" s="153">
        <v>43146</v>
      </c>
      <c r="B255" s="127" t="s">
        <v>528</v>
      </c>
      <c r="C255" s="129" t="s">
        <v>161</v>
      </c>
      <c r="D255" s="135" t="s">
        <v>455</v>
      </c>
      <c r="E255" s="297">
        <v>1000</v>
      </c>
      <c r="F255" s="200">
        <f t="shared" si="13"/>
        <v>1.8187770543086828</v>
      </c>
      <c r="G255" s="201">
        <v>549.82000000000005</v>
      </c>
      <c r="H255" s="128" t="s">
        <v>39</v>
      </c>
      <c r="I255" s="157" t="s">
        <v>101</v>
      </c>
      <c r="J255" s="505"/>
    </row>
    <row r="256" spans="1:10" ht="15.75" x14ac:dyDescent="0.25">
      <c r="A256" s="112">
        <v>43146</v>
      </c>
      <c r="B256" s="127" t="s">
        <v>495</v>
      </c>
      <c r="C256" s="129" t="s">
        <v>161</v>
      </c>
      <c r="D256" s="134" t="s">
        <v>455</v>
      </c>
      <c r="E256" s="297">
        <v>4000</v>
      </c>
      <c r="F256" s="200">
        <f t="shared" si="13"/>
        <v>7.275108217234731</v>
      </c>
      <c r="G256" s="201">
        <v>549.82000000000005</v>
      </c>
      <c r="H256" s="128" t="s">
        <v>39</v>
      </c>
      <c r="I256" s="157" t="s">
        <v>101</v>
      </c>
      <c r="J256" s="506"/>
    </row>
    <row r="257" spans="1:10" ht="15.75" x14ac:dyDescent="0.25">
      <c r="A257" s="112">
        <v>43146</v>
      </c>
      <c r="B257" s="127" t="s">
        <v>529</v>
      </c>
      <c r="C257" s="129" t="s">
        <v>258</v>
      </c>
      <c r="D257" s="134" t="s">
        <v>455</v>
      </c>
      <c r="E257" s="297">
        <v>10000</v>
      </c>
      <c r="F257" s="200">
        <f t="shared" si="13"/>
        <v>18.187770543086828</v>
      </c>
      <c r="G257" s="201">
        <v>549.82000000000005</v>
      </c>
      <c r="H257" s="127" t="s">
        <v>39</v>
      </c>
      <c r="I257" s="157" t="s">
        <v>101</v>
      </c>
      <c r="J257" s="372" t="s">
        <v>530</v>
      </c>
    </row>
    <row r="258" spans="1:10" ht="15.75" x14ac:dyDescent="0.25">
      <c r="A258" s="112">
        <v>43146</v>
      </c>
      <c r="B258" s="127" t="s">
        <v>531</v>
      </c>
      <c r="C258" s="129" t="s">
        <v>258</v>
      </c>
      <c r="D258" s="134" t="s">
        <v>455</v>
      </c>
      <c r="E258" s="297">
        <v>5000</v>
      </c>
      <c r="F258" s="200">
        <f t="shared" si="13"/>
        <v>9.0938852715434138</v>
      </c>
      <c r="G258" s="201">
        <v>549.82000000000005</v>
      </c>
      <c r="H258" s="127" t="s">
        <v>33</v>
      </c>
      <c r="I258" s="157" t="s">
        <v>101</v>
      </c>
      <c r="J258" s="372" t="s">
        <v>532</v>
      </c>
    </row>
    <row r="259" spans="1:10" ht="15.75" x14ac:dyDescent="0.25">
      <c r="A259" s="153">
        <v>43147</v>
      </c>
      <c r="B259" s="127" t="s">
        <v>533</v>
      </c>
      <c r="C259" s="127" t="s">
        <v>159</v>
      </c>
      <c r="D259" s="134" t="s">
        <v>534</v>
      </c>
      <c r="E259" s="297">
        <v>4100</v>
      </c>
      <c r="F259" s="344">
        <f>E259/G259</f>
        <v>7.8527513359253795</v>
      </c>
      <c r="G259" s="344">
        <v>522.11</v>
      </c>
      <c r="H259" s="128" t="s">
        <v>23</v>
      </c>
      <c r="I259" s="157" t="s">
        <v>102</v>
      </c>
      <c r="J259" s="372" t="s">
        <v>535</v>
      </c>
    </row>
    <row r="260" spans="1:10" ht="15.75" x14ac:dyDescent="0.25">
      <c r="A260" s="153">
        <v>43147</v>
      </c>
      <c r="B260" s="127" t="s">
        <v>536</v>
      </c>
      <c r="C260" s="129" t="s">
        <v>222</v>
      </c>
      <c r="D260" s="132" t="s">
        <v>25</v>
      </c>
      <c r="E260" s="297">
        <v>198000</v>
      </c>
      <c r="F260" s="200">
        <f t="shared" si="13"/>
        <v>360.11785675311916</v>
      </c>
      <c r="G260" s="201">
        <v>549.82000000000005</v>
      </c>
      <c r="H260" s="358" t="s">
        <v>24</v>
      </c>
      <c r="I260" s="157" t="s">
        <v>101</v>
      </c>
      <c r="J260" s="372" t="s">
        <v>537</v>
      </c>
    </row>
    <row r="261" spans="1:10" ht="15.75" x14ac:dyDescent="0.25">
      <c r="A261" s="153">
        <v>43147</v>
      </c>
      <c r="B261" s="127" t="s">
        <v>538</v>
      </c>
      <c r="C261" s="127" t="s">
        <v>177</v>
      </c>
      <c r="D261" s="134" t="s">
        <v>3</v>
      </c>
      <c r="E261" s="297">
        <v>147000</v>
      </c>
      <c r="F261" s="200">
        <f t="shared" si="13"/>
        <v>267.36022698337638</v>
      </c>
      <c r="G261" s="201">
        <v>549.82000000000005</v>
      </c>
      <c r="H261" s="128" t="s">
        <v>23</v>
      </c>
      <c r="I261" s="157" t="s">
        <v>101</v>
      </c>
      <c r="J261" s="372" t="s">
        <v>539</v>
      </c>
    </row>
    <row r="262" spans="1:10" x14ac:dyDescent="0.25">
      <c r="A262" s="310">
        <v>43150</v>
      </c>
      <c r="B262" s="302" t="s">
        <v>540</v>
      </c>
      <c r="C262" s="129" t="s">
        <v>161</v>
      </c>
      <c r="D262" s="134" t="s">
        <v>25</v>
      </c>
      <c r="E262" s="311">
        <v>18102</v>
      </c>
      <c r="F262" s="344">
        <f t="shared" si="13"/>
        <v>34.67085480071249</v>
      </c>
      <c r="G262" s="344">
        <v>522.11</v>
      </c>
      <c r="H262" s="128" t="s">
        <v>71</v>
      </c>
      <c r="I262" s="157" t="s">
        <v>102</v>
      </c>
      <c r="J262" s="346" t="s">
        <v>541</v>
      </c>
    </row>
    <row r="263" spans="1:10" x14ac:dyDescent="0.25">
      <c r="A263" s="310">
        <v>43150</v>
      </c>
      <c r="B263" s="302" t="s">
        <v>542</v>
      </c>
      <c r="C263" s="127" t="s">
        <v>222</v>
      </c>
      <c r="D263" s="134" t="s">
        <v>25</v>
      </c>
      <c r="E263" s="311">
        <v>60180</v>
      </c>
      <c r="F263" s="344">
        <f t="shared" si="13"/>
        <v>115.2630671697535</v>
      </c>
      <c r="G263" s="344">
        <v>522.11</v>
      </c>
      <c r="H263" s="128" t="s">
        <v>71</v>
      </c>
      <c r="I263" s="157" t="s">
        <v>102</v>
      </c>
      <c r="J263" s="346" t="s">
        <v>543</v>
      </c>
    </row>
    <row r="264" spans="1:10" ht="15.75" x14ac:dyDescent="0.25">
      <c r="A264" s="112">
        <v>43150</v>
      </c>
      <c r="B264" s="127" t="s">
        <v>544</v>
      </c>
      <c r="C264" s="127" t="s">
        <v>177</v>
      </c>
      <c r="D264" s="134" t="s">
        <v>455</v>
      </c>
      <c r="E264" s="297">
        <v>2000</v>
      </c>
      <c r="F264" s="200">
        <f t="shared" si="13"/>
        <v>3.6375541086173655</v>
      </c>
      <c r="G264" s="201">
        <v>549.82000000000005</v>
      </c>
      <c r="H264" s="128" t="s">
        <v>41</v>
      </c>
      <c r="I264" s="157" t="s">
        <v>101</v>
      </c>
      <c r="J264" s="372" t="s">
        <v>545</v>
      </c>
    </row>
    <row r="265" spans="1:10" ht="15.75" x14ac:dyDescent="0.25">
      <c r="A265" s="112">
        <v>43150</v>
      </c>
      <c r="B265" s="127" t="s">
        <v>546</v>
      </c>
      <c r="C265" s="127" t="s">
        <v>258</v>
      </c>
      <c r="D265" s="134" t="s">
        <v>455</v>
      </c>
      <c r="E265" s="297">
        <v>2000</v>
      </c>
      <c r="F265" s="200">
        <f t="shared" si="13"/>
        <v>3.6375541086173655</v>
      </c>
      <c r="G265" s="201">
        <v>549.82000000000005</v>
      </c>
      <c r="H265" s="128" t="s">
        <v>33</v>
      </c>
      <c r="I265" s="157" t="s">
        <v>101</v>
      </c>
      <c r="J265" s="372" t="s">
        <v>547</v>
      </c>
    </row>
    <row r="266" spans="1:10" ht="15.75" x14ac:dyDescent="0.25">
      <c r="A266" s="112">
        <v>43150</v>
      </c>
      <c r="B266" s="127" t="s">
        <v>548</v>
      </c>
      <c r="C266" s="127" t="s">
        <v>258</v>
      </c>
      <c r="D266" s="134" t="s">
        <v>455</v>
      </c>
      <c r="E266" s="297">
        <v>3000</v>
      </c>
      <c r="F266" s="200">
        <f t="shared" si="13"/>
        <v>5.4563311629260483</v>
      </c>
      <c r="G266" s="201">
        <v>549.82000000000005</v>
      </c>
      <c r="H266" s="127" t="s">
        <v>33</v>
      </c>
      <c r="I266" s="157" t="s">
        <v>101</v>
      </c>
      <c r="J266" s="372" t="s">
        <v>549</v>
      </c>
    </row>
    <row r="267" spans="1:10" ht="15.75" x14ac:dyDescent="0.25">
      <c r="A267" s="112">
        <v>43150</v>
      </c>
      <c r="B267" s="127" t="s">
        <v>550</v>
      </c>
      <c r="C267" s="127" t="s">
        <v>258</v>
      </c>
      <c r="D267" s="134" t="s">
        <v>455</v>
      </c>
      <c r="E267" s="297">
        <v>3000</v>
      </c>
      <c r="F267" s="200">
        <f t="shared" si="13"/>
        <v>5.4563311629260483</v>
      </c>
      <c r="G267" s="201">
        <v>549.82000000000005</v>
      </c>
      <c r="H267" s="127" t="s">
        <v>41</v>
      </c>
      <c r="I267" s="157" t="s">
        <v>101</v>
      </c>
      <c r="J267" s="372" t="s">
        <v>551</v>
      </c>
    </row>
    <row r="268" spans="1:10" ht="15.75" x14ac:dyDescent="0.25">
      <c r="A268" s="112">
        <v>43150</v>
      </c>
      <c r="B268" s="127" t="s">
        <v>552</v>
      </c>
      <c r="C268" s="127" t="s">
        <v>258</v>
      </c>
      <c r="D268" s="132" t="s">
        <v>455</v>
      </c>
      <c r="E268" s="297">
        <v>1000</v>
      </c>
      <c r="F268" s="200">
        <f t="shared" si="13"/>
        <v>1.8187770543086828</v>
      </c>
      <c r="G268" s="201">
        <v>549.82000000000005</v>
      </c>
      <c r="H268" s="127" t="s">
        <v>41</v>
      </c>
      <c r="I268" s="157" t="s">
        <v>101</v>
      </c>
      <c r="J268" s="372" t="s">
        <v>553</v>
      </c>
    </row>
    <row r="269" spans="1:10" ht="15.75" x14ac:dyDescent="0.25">
      <c r="A269" s="112">
        <v>43150</v>
      </c>
      <c r="B269" s="127" t="s">
        <v>554</v>
      </c>
      <c r="C269" s="127" t="s">
        <v>258</v>
      </c>
      <c r="D269" s="132" t="s">
        <v>455</v>
      </c>
      <c r="E269" s="297">
        <v>2000</v>
      </c>
      <c r="F269" s="200">
        <f t="shared" si="13"/>
        <v>3.6375541086173655</v>
      </c>
      <c r="G269" s="201">
        <v>549.82000000000005</v>
      </c>
      <c r="H269" s="127" t="s">
        <v>39</v>
      </c>
      <c r="I269" s="157" t="s">
        <v>101</v>
      </c>
      <c r="J269" s="372" t="s">
        <v>555</v>
      </c>
    </row>
    <row r="270" spans="1:10" ht="15.75" x14ac:dyDescent="0.25">
      <c r="A270" s="112">
        <v>43150</v>
      </c>
      <c r="B270" s="127" t="s">
        <v>556</v>
      </c>
      <c r="C270" s="127" t="s">
        <v>258</v>
      </c>
      <c r="D270" s="132" t="s">
        <v>455</v>
      </c>
      <c r="E270" s="297">
        <v>3000</v>
      </c>
      <c r="F270" s="200">
        <f t="shared" si="13"/>
        <v>5.4563311629260483</v>
      </c>
      <c r="G270" s="201">
        <v>549.82000000000005</v>
      </c>
      <c r="H270" s="127" t="s">
        <v>39</v>
      </c>
      <c r="I270" s="157" t="s">
        <v>101</v>
      </c>
      <c r="J270" s="372" t="s">
        <v>557</v>
      </c>
    </row>
    <row r="271" spans="1:10" ht="15.75" x14ac:dyDescent="0.25">
      <c r="A271" s="112">
        <v>43150</v>
      </c>
      <c r="B271" s="127" t="s">
        <v>558</v>
      </c>
      <c r="C271" s="129" t="s">
        <v>161</v>
      </c>
      <c r="D271" s="132" t="s">
        <v>25</v>
      </c>
      <c r="E271" s="297">
        <v>4442.6400000000003</v>
      </c>
      <c r="F271" s="344">
        <f t="shared" si="13"/>
        <v>8.5090115109842763</v>
      </c>
      <c r="G271" s="344">
        <v>522.11</v>
      </c>
      <c r="H271" s="358" t="s">
        <v>24</v>
      </c>
      <c r="I271" s="157" t="s">
        <v>102</v>
      </c>
      <c r="J271" s="372" t="s">
        <v>559</v>
      </c>
    </row>
    <row r="272" spans="1:10" ht="15.75" x14ac:dyDescent="0.25">
      <c r="A272" s="112">
        <v>43150</v>
      </c>
      <c r="B272" s="127" t="s">
        <v>560</v>
      </c>
      <c r="C272" s="129" t="s">
        <v>161</v>
      </c>
      <c r="D272" s="132" t="s">
        <v>25</v>
      </c>
      <c r="E272" s="297">
        <v>4810</v>
      </c>
      <c r="F272" s="344">
        <f t="shared" si="13"/>
        <v>9.2126180306831884</v>
      </c>
      <c r="G272" s="344">
        <v>522.11</v>
      </c>
      <c r="H272" s="358" t="s">
        <v>24</v>
      </c>
      <c r="I272" s="157" t="s">
        <v>102</v>
      </c>
      <c r="J272" s="372" t="s">
        <v>561</v>
      </c>
    </row>
    <row r="273" spans="1:10" ht="15.75" x14ac:dyDescent="0.25">
      <c r="A273" s="112">
        <v>43150</v>
      </c>
      <c r="B273" s="127" t="s">
        <v>562</v>
      </c>
      <c r="C273" s="129" t="s">
        <v>222</v>
      </c>
      <c r="D273" s="134" t="s">
        <v>25</v>
      </c>
      <c r="E273" s="297">
        <v>18511</v>
      </c>
      <c r="F273" s="344">
        <f t="shared" si="13"/>
        <v>35.454214629101145</v>
      </c>
      <c r="G273" s="344">
        <v>522.11</v>
      </c>
      <c r="H273" s="358" t="s">
        <v>24</v>
      </c>
      <c r="I273" s="157" t="s">
        <v>102</v>
      </c>
      <c r="J273" s="372" t="s">
        <v>563</v>
      </c>
    </row>
    <row r="274" spans="1:10" ht="15.75" x14ac:dyDescent="0.25">
      <c r="A274" s="112">
        <v>43151</v>
      </c>
      <c r="B274" s="127" t="s">
        <v>562</v>
      </c>
      <c r="C274" s="129" t="s">
        <v>222</v>
      </c>
      <c r="D274" s="134" t="s">
        <v>25</v>
      </c>
      <c r="E274" s="297">
        <v>18511</v>
      </c>
      <c r="F274" s="344">
        <f t="shared" si="13"/>
        <v>35.454214629101145</v>
      </c>
      <c r="G274" s="344">
        <v>522.11</v>
      </c>
      <c r="H274" s="358" t="s">
        <v>24</v>
      </c>
      <c r="I274" s="157" t="s">
        <v>102</v>
      </c>
      <c r="J274" s="372" t="s">
        <v>564</v>
      </c>
    </row>
    <row r="275" spans="1:10" ht="15.75" x14ac:dyDescent="0.25">
      <c r="A275" s="153">
        <v>43151</v>
      </c>
      <c r="B275" s="127" t="s">
        <v>565</v>
      </c>
      <c r="C275" s="129" t="s">
        <v>155</v>
      </c>
      <c r="D275" s="134" t="s">
        <v>3</v>
      </c>
      <c r="E275" s="297">
        <v>3882</v>
      </c>
      <c r="F275" s="344">
        <f t="shared" si="13"/>
        <v>7.4352148014786152</v>
      </c>
      <c r="G275" s="344">
        <v>522.11</v>
      </c>
      <c r="H275" s="128" t="s">
        <v>166</v>
      </c>
      <c r="I275" s="157" t="s">
        <v>102</v>
      </c>
      <c r="J275" s="372" t="s">
        <v>566</v>
      </c>
    </row>
    <row r="276" spans="1:10" ht="15.75" x14ac:dyDescent="0.25">
      <c r="A276" s="112">
        <v>43151</v>
      </c>
      <c r="B276" s="127" t="s">
        <v>567</v>
      </c>
      <c r="C276" s="129" t="s">
        <v>155</v>
      </c>
      <c r="D276" s="134" t="s">
        <v>3</v>
      </c>
      <c r="E276" s="297">
        <v>8850</v>
      </c>
      <c r="F276" s="344">
        <f t="shared" si="13"/>
        <v>16.950451054375513</v>
      </c>
      <c r="G276" s="344">
        <v>522.11</v>
      </c>
      <c r="H276" s="128" t="s">
        <v>166</v>
      </c>
      <c r="I276" s="157" t="s">
        <v>102</v>
      </c>
      <c r="J276" s="372" t="s">
        <v>568</v>
      </c>
    </row>
    <row r="277" spans="1:10" ht="15.75" x14ac:dyDescent="0.25">
      <c r="A277" s="112">
        <v>43151</v>
      </c>
      <c r="B277" s="127" t="s">
        <v>569</v>
      </c>
      <c r="C277" s="129" t="s">
        <v>161</v>
      </c>
      <c r="D277" s="134" t="s">
        <v>455</v>
      </c>
      <c r="E277" s="297">
        <v>20000</v>
      </c>
      <c r="F277" s="200">
        <f t="shared" si="13"/>
        <v>36.375541086173655</v>
      </c>
      <c r="G277" s="201">
        <v>549.82000000000005</v>
      </c>
      <c r="H277" s="128" t="s">
        <v>40</v>
      </c>
      <c r="I277" s="157" t="s">
        <v>101</v>
      </c>
      <c r="J277" s="372" t="s">
        <v>570</v>
      </c>
    </row>
    <row r="278" spans="1:10" ht="15.75" x14ac:dyDescent="0.25">
      <c r="A278" s="112">
        <v>43151</v>
      </c>
      <c r="B278" s="127" t="s">
        <v>571</v>
      </c>
      <c r="C278" s="129" t="s">
        <v>155</v>
      </c>
      <c r="D278" s="132" t="s">
        <v>3</v>
      </c>
      <c r="E278" s="297">
        <v>19000</v>
      </c>
      <c r="F278" s="344">
        <f t="shared" si="13"/>
        <v>36.390798873800541</v>
      </c>
      <c r="G278" s="344">
        <v>522.11</v>
      </c>
      <c r="H278" s="128" t="s">
        <v>448</v>
      </c>
      <c r="I278" s="157" t="s">
        <v>102</v>
      </c>
      <c r="J278" s="372" t="s">
        <v>572</v>
      </c>
    </row>
    <row r="279" spans="1:10" ht="15.75" x14ac:dyDescent="0.25">
      <c r="A279" s="153">
        <v>43151</v>
      </c>
      <c r="B279" s="127" t="s">
        <v>573</v>
      </c>
      <c r="C279" s="129" t="s">
        <v>155</v>
      </c>
      <c r="D279" s="132" t="s">
        <v>3</v>
      </c>
      <c r="E279" s="297">
        <v>12500</v>
      </c>
      <c r="F279" s="344">
        <f t="shared" si="13"/>
        <v>23.941315048552987</v>
      </c>
      <c r="G279" s="344">
        <v>522.11</v>
      </c>
      <c r="H279" s="128" t="s">
        <v>448</v>
      </c>
      <c r="I279" s="157" t="s">
        <v>102</v>
      </c>
      <c r="J279" s="372" t="s">
        <v>574</v>
      </c>
    </row>
    <row r="280" spans="1:10" ht="15.75" x14ac:dyDescent="0.25">
      <c r="A280" s="112">
        <v>43151</v>
      </c>
      <c r="B280" s="127" t="s">
        <v>575</v>
      </c>
      <c r="C280" s="129" t="s">
        <v>155</v>
      </c>
      <c r="D280" s="132" t="s">
        <v>3</v>
      </c>
      <c r="E280" s="297">
        <v>9000</v>
      </c>
      <c r="F280" s="344">
        <f t="shared" si="13"/>
        <v>17.237746834958148</v>
      </c>
      <c r="G280" s="344">
        <v>522.11</v>
      </c>
      <c r="H280" s="128" t="s">
        <v>448</v>
      </c>
      <c r="I280" s="157" t="s">
        <v>102</v>
      </c>
      <c r="J280" s="372" t="s">
        <v>576</v>
      </c>
    </row>
    <row r="281" spans="1:10" ht="15.75" x14ac:dyDescent="0.25">
      <c r="A281" s="112">
        <v>43151</v>
      </c>
      <c r="B281" s="127" t="s">
        <v>577</v>
      </c>
      <c r="C281" s="129" t="s">
        <v>155</v>
      </c>
      <c r="D281" s="132" t="s">
        <v>3</v>
      </c>
      <c r="E281" s="297">
        <v>9000</v>
      </c>
      <c r="F281" s="344">
        <f t="shared" si="13"/>
        <v>17.237746834958148</v>
      </c>
      <c r="G281" s="344">
        <v>522.11</v>
      </c>
      <c r="H281" s="128" t="s">
        <v>448</v>
      </c>
      <c r="I281" s="157" t="s">
        <v>102</v>
      </c>
      <c r="J281" s="322" t="s">
        <v>576</v>
      </c>
    </row>
    <row r="282" spans="1:10" ht="15.75" x14ac:dyDescent="0.25">
      <c r="A282" s="112">
        <v>43151</v>
      </c>
      <c r="B282" s="127" t="s">
        <v>578</v>
      </c>
      <c r="C282" s="129" t="s">
        <v>155</v>
      </c>
      <c r="D282" s="135" t="s">
        <v>3</v>
      </c>
      <c r="E282" s="297">
        <v>1200</v>
      </c>
      <c r="F282" s="344">
        <f t="shared" si="13"/>
        <v>2.2983662446610866</v>
      </c>
      <c r="G282" s="344">
        <v>522.11</v>
      </c>
      <c r="H282" s="128" t="s">
        <v>448</v>
      </c>
      <c r="I282" s="157" t="s">
        <v>102</v>
      </c>
      <c r="J282" s="322" t="s">
        <v>579</v>
      </c>
    </row>
    <row r="283" spans="1:10" ht="15.75" x14ac:dyDescent="0.25">
      <c r="A283" s="112">
        <v>43152</v>
      </c>
      <c r="B283" s="127" t="s">
        <v>580</v>
      </c>
      <c r="C283" s="129" t="s">
        <v>161</v>
      </c>
      <c r="D283" s="69" t="s">
        <v>25</v>
      </c>
      <c r="E283" s="297">
        <v>3776.2440000000001</v>
      </c>
      <c r="F283" s="344">
        <f t="shared" si="13"/>
        <v>7.2326597843366338</v>
      </c>
      <c r="G283" s="344">
        <v>522.11</v>
      </c>
      <c r="H283" s="358" t="s">
        <v>24</v>
      </c>
      <c r="I283" s="157" t="s">
        <v>102</v>
      </c>
      <c r="J283" s="322" t="s">
        <v>581</v>
      </c>
    </row>
    <row r="284" spans="1:10" ht="15.75" x14ac:dyDescent="0.25">
      <c r="A284" s="112">
        <v>43152</v>
      </c>
      <c r="B284" s="127" t="s">
        <v>562</v>
      </c>
      <c r="C284" s="129" t="s">
        <v>222</v>
      </c>
      <c r="D284" s="135" t="s">
        <v>25</v>
      </c>
      <c r="E284" s="297">
        <v>18511</v>
      </c>
      <c r="F284" s="344">
        <f t="shared" si="13"/>
        <v>35.454214629101145</v>
      </c>
      <c r="G284" s="344">
        <v>522.11</v>
      </c>
      <c r="H284" s="358" t="s">
        <v>24</v>
      </c>
      <c r="I284" s="157" t="s">
        <v>102</v>
      </c>
      <c r="J284" s="322" t="s">
        <v>582</v>
      </c>
    </row>
    <row r="285" spans="1:10" ht="15.75" x14ac:dyDescent="0.25">
      <c r="A285" s="112">
        <v>43152</v>
      </c>
      <c r="B285" s="127" t="s">
        <v>583</v>
      </c>
      <c r="C285" s="129" t="s">
        <v>222</v>
      </c>
      <c r="D285" s="135" t="s">
        <v>25</v>
      </c>
      <c r="E285" s="297">
        <v>85891</v>
      </c>
      <c r="F285" s="344">
        <f t="shared" si="13"/>
        <v>164.50747926682115</v>
      </c>
      <c r="G285" s="344">
        <v>522.11</v>
      </c>
      <c r="H285" s="358" t="s">
        <v>24</v>
      </c>
      <c r="I285" s="157" t="s">
        <v>102</v>
      </c>
      <c r="J285" s="322" t="s">
        <v>584</v>
      </c>
    </row>
    <row r="286" spans="1:10" ht="15.75" x14ac:dyDescent="0.25">
      <c r="A286" s="112">
        <v>43152</v>
      </c>
      <c r="B286" s="127" t="s">
        <v>585</v>
      </c>
      <c r="C286" s="129" t="s">
        <v>161</v>
      </c>
      <c r="D286" s="135" t="s">
        <v>25</v>
      </c>
      <c r="E286" s="297">
        <v>20000</v>
      </c>
      <c r="F286" s="344">
        <f t="shared" si="13"/>
        <v>38.306104077684779</v>
      </c>
      <c r="G286" s="344">
        <v>522.11</v>
      </c>
      <c r="H286" s="128" t="s">
        <v>23</v>
      </c>
      <c r="I286" s="157" t="s">
        <v>102</v>
      </c>
      <c r="J286" s="322" t="s">
        <v>586</v>
      </c>
    </row>
    <row r="287" spans="1:10" x14ac:dyDescent="0.25">
      <c r="A287" s="112">
        <v>43152</v>
      </c>
      <c r="B287" s="302" t="s">
        <v>587</v>
      </c>
      <c r="C287" s="127" t="s">
        <v>222</v>
      </c>
      <c r="D287" s="316" t="s">
        <v>25</v>
      </c>
      <c r="E287" s="311">
        <v>52149</v>
      </c>
      <c r="F287" s="344">
        <f t="shared" si="13"/>
        <v>99.881251077359181</v>
      </c>
      <c r="G287" s="344">
        <v>522.11</v>
      </c>
      <c r="H287" s="127" t="s">
        <v>71</v>
      </c>
      <c r="I287" s="157" t="s">
        <v>102</v>
      </c>
      <c r="J287" s="346" t="s">
        <v>588</v>
      </c>
    </row>
    <row r="288" spans="1:10" x14ac:dyDescent="0.25">
      <c r="A288" s="112">
        <v>43152</v>
      </c>
      <c r="B288" s="302" t="s">
        <v>589</v>
      </c>
      <c r="C288" s="129" t="s">
        <v>161</v>
      </c>
      <c r="D288" s="135" t="s">
        <v>25</v>
      </c>
      <c r="E288" s="311">
        <v>20413</v>
      </c>
      <c r="F288" s="344">
        <f t="shared" si="13"/>
        <v>39.097125126888969</v>
      </c>
      <c r="G288" s="344">
        <v>522.11</v>
      </c>
      <c r="H288" s="127" t="s">
        <v>71</v>
      </c>
      <c r="I288" s="157" t="s">
        <v>102</v>
      </c>
      <c r="J288" s="346" t="s">
        <v>590</v>
      </c>
    </row>
    <row r="289" spans="1:10" x14ac:dyDescent="0.25">
      <c r="A289" s="112">
        <v>43152</v>
      </c>
      <c r="B289" s="302" t="s">
        <v>591</v>
      </c>
      <c r="C289" s="129" t="s">
        <v>161</v>
      </c>
      <c r="D289" s="135" t="s">
        <v>25</v>
      </c>
      <c r="E289" s="311">
        <v>7301</v>
      </c>
      <c r="F289" s="344">
        <f t="shared" si="13"/>
        <v>13.983643293558828</v>
      </c>
      <c r="G289" s="344">
        <v>522.11</v>
      </c>
      <c r="H289" s="127" t="s">
        <v>71</v>
      </c>
      <c r="I289" s="157" t="s">
        <v>102</v>
      </c>
      <c r="J289" s="346" t="s">
        <v>592</v>
      </c>
    </row>
    <row r="290" spans="1:10" ht="15.75" x14ac:dyDescent="0.25">
      <c r="A290" s="373">
        <v>43153</v>
      </c>
      <c r="B290" s="302" t="s">
        <v>483</v>
      </c>
      <c r="C290" s="129" t="s">
        <v>156</v>
      </c>
      <c r="D290" s="135" t="s">
        <v>3</v>
      </c>
      <c r="E290" s="368">
        <v>2564</v>
      </c>
      <c r="F290" s="344">
        <f t="shared" si="13"/>
        <v>4.9108425427591884</v>
      </c>
      <c r="G290" s="344">
        <v>522.11</v>
      </c>
      <c r="H290" s="127" t="s">
        <v>71</v>
      </c>
      <c r="I290" s="157" t="s">
        <v>102</v>
      </c>
      <c r="J290" s="346" t="s">
        <v>593</v>
      </c>
    </row>
    <row r="291" spans="1:10" ht="15.75" x14ac:dyDescent="0.25">
      <c r="A291" s="373">
        <v>43153</v>
      </c>
      <c r="B291" s="302" t="s">
        <v>594</v>
      </c>
      <c r="C291" s="129" t="s">
        <v>161</v>
      </c>
      <c r="D291" s="135" t="s">
        <v>25</v>
      </c>
      <c r="E291" s="368">
        <v>9443</v>
      </c>
      <c r="F291" s="344">
        <f t="shared" si="13"/>
        <v>18.086227040278867</v>
      </c>
      <c r="G291" s="344">
        <v>522.11</v>
      </c>
      <c r="H291" s="127" t="s">
        <v>71</v>
      </c>
      <c r="I291" s="157" t="s">
        <v>102</v>
      </c>
      <c r="J291" s="346" t="s">
        <v>595</v>
      </c>
    </row>
    <row r="292" spans="1:10" ht="15.75" x14ac:dyDescent="0.25">
      <c r="A292" s="112">
        <v>43153</v>
      </c>
      <c r="B292" s="127" t="s">
        <v>562</v>
      </c>
      <c r="C292" s="129" t="s">
        <v>222</v>
      </c>
      <c r="D292" s="135" t="s">
        <v>25</v>
      </c>
      <c r="E292" s="297">
        <v>18511</v>
      </c>
      <c r="F292" s="344">
        <f t="shared" si="13"/>
        <v>35.454214629101145</v>
      </c>
      <c r="G292" s="344">
        <v>522.11</v>
      </c>
      <c r="H292" s="358" t="s">
        <v>24</v>
      </c>
      <c r="I292" s="157" t="s">
        <v>102</v>
      </c>
      <c r="J292" s="322" t="s">
        <v>596</v>
      </c>
    </row>
    <row r="293" spans="1:10" ht="15.75" x14ac:dyDescent="0.25">
      <c r="A293" s="112">
        <v>43157</v>
      </c>
      <c r="B293" s="127" t="s">
        <v>597</v>
      </c>
      <c r="C293" s="129" t="s">
        <v>159</v>
      </c>
      <c r="D293" s="135" t="s">
        <v>157</v>
      </c>
      <c r="E293" s="297">
        <v>3000</v>
      </c>
      <c r="F293" s="200">
        <f t="shared" si="13"/>
        <v>5.4563311629260483</v>
      </c>
      <c r="G293" s="201">
        <v>549.82000000000005</v>
      </c>
      <c r="H293" s="128" t="s">
        <v>448</v>
      </c>
      <c r="I293" s="157" t="s">
        <v>101</v>
      </c>
      <c r="J293" s="322" t="s">
        <v>598</v>
      </c>
    </row>
    <row r="294" spans="1:10" ht="15.75" x14ac:dyDescent="0.25">
      <c r="A294" s="112">
        <v>43157</v>
      </c>
      <c r="B294" s="127" t="s">
        <v>599</v>
      </c>
      <c r="C294" s="129" t="s">
        <v>155</v>
      </c>
      <c r="D294" s="135" t="s">
        <v>3</v>
      </c>
      <c r="E294" s="297">
        <v>1000</v>
      </c>
      <c r="F294" s="344">
        <f t="shared" si="13"/>
        <v>1.9153052038842389</v>
      </c>
      <c r="G294" s="344">
        <v>522.11</v>
      </c>
      <c r="H294" s="128" t="s">
        <v>23</v>
      </c>
      <c r="I294" s="157" t="s">
        <v>102</v>
      </c>
      <c r="J294" s="322" t="s">
        <v>600</v>
      </c>
    </row>
    <row r="295" spans="1:10" ht="15.75" x14ac:dyDescent="0.25">
      <c r="A295" s="112">
        <v>43157</v>
      </c>
      <c r="B295" s="127" t="s">
        <v>601</v>
      </c>
      <c r="C295" s="127" t="s">
        <v>177</v>
      </c>
      <c r="D295" s="134" t="s">
        <v>25</v>
      </c>
      <c r="E295" s="297">
        <v>10000</v>
      </c>
      <c r="F295" s="344">
        <f t="shared" si="13"/>
        <v>19.153052038842389</v>
      </c>
      <c r="G295" s="344">
        <v>522.11</v>
      </c>
      <c r="H295" s="128" t="s">
        <v>602</v>
      </c>
      <c r="I295" s="157" t="s">
        <v>102</v>
      </c>
      <c r="J295" s="322" t="s">
        <v>603</v>
      </c>
    </row>
    <row r="296" spans="1:10" ht="15.75" x14ac:dyDescent="0.25">
      <c r="A296" s="112">
        <v>43157</v>
      </c>
      <c r="B296" s="127" t="s">
        <v>601</v>
      </c>
      <c r="C296" s="129" t="s">
        <v>177</v>
      </c>
      <c r="D296" s="132" t="s">
        <v>104</v>
      </c>
      <c r="E296" s="297">
        <v>10000</v>
      </c>
      <c r="F296" s="344">
        <f t="shared" si="13"/>
        <v>19.153052038842389</v>
      </c>
      <c r="G296" s="344">
        <v>522.11</v>
      </c>
      <c r="H296" s="128" t="s">
        <v>223</v>
      </c>
      <c r="I296" s="157" t="s">
        <v>102</v>
      </c>
      <c r="J296" s="322" t="s">
        <v>604</v>
      </c>
    </row>
    <row r="297" spans="1:10" ht="15.75" x14ac:dyDescent="0.25">
      <c r="A297" s="112">
        <v>43157</v>
      </c>
      <c r="B297" s="127" t="s">
        <v>605</v>
      </c>
      <c r="C297" s="127" t="s">
        <v>222</v>
      </c>
      <c r="D297" s="134" t="s">
        <v>25</v>
      </c>
      <c r="E297" s="297">
        <v>30000</v>
      </c>
      <c r="F297" s="344">
        <f t="shared" si="13"/>
        <v>57.459156116527168</v>
      </c>
      <c r="G297" s="344">
        <v>522.11</v>
      </c>
      <c r="H297" s="128" t="s">
        <v>602</v>
      </c>
      <c r="I297" s="157" t="s">
        <v>102</v>
      </c>
      <c r="J297" s="322" t="s">
        <v>606</v>
      </c>
    </row>
    <row r="298" spans="1:10" ht="15.75" x14ac:dyDescent="0.25">
      <c r="A298" s="112">
        <v>43157</v>
      </c>
      <c r="B298" s="127" t="s">
        <v>607</v>
      </c>
      <c r="C298" s="129" t="s">
        <v>159</v>
      </c>
      <c r="D298" s="132" t="s">
        <v>25</v>
      </c>
      <c r="E298" s="297">
        <v>400000</v>
      </c>
      <c r="F298" s="344">
        <f t="shared" si="13"/>
        <v>766.12208155369558</v>
      </c>
      <c r="G298" s="344">
        <v>522.11</v>
      </c>
      <c r="H298" s="128" t="s">
        <v>23</v>
      </c>
      <c r="I298" s="157" t="s">
        <v>102</v>
      </c>
      <c r="J298" s="322" t="s">
        <v>608</v>
      </c>
    </row>
    <row r="299" spans="1:10" ht="15.75" x14ac:dyDescent="0.25">
      <c r="A299" s="112">
        <v>43157</v>
      </c>
      <c r="B299" s="127" t="s">
        <v>609</v>
      </c>
      <c r="C299" s="129" t="s">
        <v>159</v>
      </c>
      <c r="D299" s="132" t="s">
        <v>25</v>
      </c>
      <c r="E299" s="297">
        <v>700000</v>
      </c>
      <c r="F299" s="344">
        <f t="shared" si="13"/>
        <v>1340.7136427189673</v>
      </c>
      <c r="G299" s="344">
        <v>522.11</v>
      </c>
      <c r="H299" s="128" t="s">
        <v>23</v>
      </c>
      <c r="I299" s="157" t="s">
        <v>102</v>
      </c>
      <c r="J299" s="322" t="s">
        <v>610</v>
      </c>
    </row>
    <row r="300" spans="1:10" ht="15.75" x14ac:dyDescent="0.25">
      <c r="A300" s="112">
        <v>43157</v>
      </c>
      <c r="B300" s="127" t="s">
        <v>611</v>
      </c>
      <c r="C300" s="129" t="s">
        <v>158</v>
      </c>
      <c r="D300" s="134" t="s">
        <v>3</v>
      </c>
      <c r="E300" s="297">
        <v>6000</v>
      </c>
      <c r="F300" s="344">
        <f t="shared" si="13"/>
        <v>11.491831223305434</v>
      </c>
      <c r="G300" s="344">
        <v>522.11</v>
      </c>
      <c r="H300" s="128" t="s">
        <v>23</v>
      </c>
      <c r="I300" s="157" t="s">
        <v>102</v>
      </c>
      <c r="J300" s="322" t="s">
        <v>612</v>
      </c>
    </row>
    <row r="301" spans="1:10" x14ac:dyDescent="0.25">
      <c r="A301" s="112">
        <v>43157</v>
      </c>
      <c r="B301" s="161" t="s">
        <v>72</v>
      </c>
      <c r="C301" s="127" t="s">
        <v>156</v>
      </c>
      <c r="D301" s="134" t="s">
        <v>3</v>
      </c>
      <c r="E301" s="311">
        <v>5850</v>
      </c>
      <c r="F301" s="344">
        <f t="shared" si="13"/>
        <v>11.204535442722797</v>
      </c>
      <c r="G301" s="344">
        <v>522.11</v>
      </c>
      <c r="H301" s="128" t="s">
        <v>71</v>
      </c>
      <c r="I301" s="157" t="s">
        <v>102</v>
      </c>
      <c r="J301" s="346" t="s">
        <v>613</v>
      </c>
    </row>
    <row r="302" spans="1:10" ht="15.75" x14ac:dyDescent="0.25">
      <c r="A302" s="112">
        <v>43157</v>
      </c>
      <c r="B302" s="161" t="s">
        <v>614</v>
      </c>
      <c r="C302" s="129" t="s">
        <v>159</v>
      </c>
      <c r="D302" s="134" t="s">
        <v>157</v>
      </c>
      <c r="E302" s="311">
        <v>220000</v>
      </c>
      <c r="F302" s="200">
        <f t="shared" si="13"/>
        <v>400.13095194791021</v>
      </c>
      <c r="G302" s="201">
        <v>549.82000000000005</v>
      </c>
      <c r="H302" s="128" t="s">
        <v>71</v>
      </c>
      <c r="I302" s="157" t="s">
        <v>101</v>
      </c>
      <c r="J302" s="346" t="s">
        <v>615</v>
      </c>
    </row>
    <row r="303" spans="1:10" ht="15.75" x14ac:dyDescent="0.25">
      <c r="A303" s="112">
        <v>43157</v>
      </c>
      <c r="B303" s="161" t="s">
        <v>616</v>
      </c>
      <c r="C303" s="129" t="s">
        <v>159</v>
      </c>
      <c r="D303" s="134" t="s">
        <v>157</v>
      </c>
      <c r="E303" s="311">
        <v>220000</v>
      </c>
      <c r="F303" s="200">
        <f t="shared" si="13"/>
        <v>400.13095194791021</v>
      </c>
      <c r="G303" s="201">
        <v>549.82000000000005</v>
      </c>
      <c r="H303" s="128" t="s">
        <v>71</v>
      </c>
      <c r="I303" s="157" t="s">
        <v>101</v>
      </c>
      <c r="J303" s="346" t="s">
        <v>617</v>
      </c>
    </row>
    <row r="304" spans="1:10" ht="15.75" x14ac:dyDescent="0.25">
      <c r="A304" s="112">
        <v>43157</v>
      </c>
      <c r="B304" s="160" t="s">
        <v>618</v>
      </c>
      <c r="C304" s="129" t="s">
        <v>159</v>
      </c>
      <c r="D304" s="134" t="s">
        <v>455</v>
      </c>
      <c r="E304" s="311">
        <v>120000</v>
      </c>
      <c r="F304" s="200">
        <f t="shared" si="13"/>
        <v>218.25324651704193</v>
      </c>
      <c r="G304" s="201">
        <v>549.82000000000005</v>
      </c>
      <c r="H304" s="128" t="s">
        <v>71</v>
      </c>
      <c r="I304" s="157" t="s">
        <v>101</v>
      </c>
      <c r="J304" s="346" t="s">
        <v>619</v>
      </c>
    </row>
    <row r="305" spans="1:10" ht="15.75" x14ac:dyDescent="0.25">
      <c r="A305" s="112">
        <v>43157</v>
      </c>
      <c r="B305" s="160" t="s">
        <v>620</v>
      </c>
      <c r="C305" s="129" t="s">
        <v>159</v>
      </c>
      <c r="D305" s="134" t="s">
        <v>455</v>
      </c>
      <c r="E305" s="311">
        <v>110000</v>
      </c>
      <c r="F305" s="200">
        <f t="shared" ref="F305:F331" si="14">E305/G305</f>
        <v>200.0654759739551</v>
      </c>
      <c r="G305" s="201">
        <v>549.82000000000005</v>
      </c>
      <c r="H305" s="128" t="s">
        <v>71</v>
      </c>
      <c r="I305" s="157" t="s">
        <v>101</v>
      </c>
      <c r="J305" s="346" t="s">
        <v>621</v>
      </c>
    </row>
    <row r="306" spans="1:10" ht="15.75" x14ac:dyDescent="0.25">
      <c r="A306" s="112">
        <v>43157</v>
      </c>
      <c r="B306" s="160" t="s">
        <v>622</v>
      </c>
      <c r="C306" s="129" t="s">
        <v>159</v>
      </c>
      <c r="D306" s="134" t="s">
        <v>455</v>
      </c>
      <c r="E306" s="311">
        <v>55000</v>
      </c>
      <c r="F306" s="200">
        <f t="shared" si="14"/>
        <v>100.03273798697755</v>
      </c>
      <c r="G306" s="201">
        <v>549.82000000000005</v>
      </c>
      <c r="H306" s="128" t="s">
        <v>71</v>
      </c>
      <c r="I306" s="157" t="s">
        <v>101</v>
      </c>
      <c r="J306" s="346" t="s">
        <v>623</v>
      </c>
    </row>
    <row r="307" spans="1:10" ht="15.75" x14ac:dyDescent="0.25">
      <c r="A307" s="112">
        <v>43157</v>
      </c>
      <c r="B307" s="160" t="s">
        <v>624</v>
      </c>
      <c r="C307" s="129" t="s">
        <v>159</v>
      </c>
      <c r="D307" s="134" t="s">
        <v>157</v>
      </c>
      <c r="E307" s="311">
        <v>97000</v>
      </c>
      <c r="F307" s="200">
        <f t="shared" si="14"/>
        <v>176.42137426794221</v>
      </c>
      <c r="G307" s="201">
        <v>549.82000000000005</v>
      </c>
      <c r="H307" s="128" t="s">
        <v>71</v>
      </c>
      <c r="I307" s="157" t="s">
        <v>101</v>
      </c>
      <c r="J307" s="346" t="s">
        <v>625</v>
      </c>
    </row>
    <row r="308" spans="1:10" ht="15.75" x14ac:dyDescent="0.25">
      <c r="A308" s="112">
        <v>43157</v>
      </c>
      <c r="B308" s="161" t="s">
        <v>626</v>
      </c>
      <c r="C308" s="129" t="s">
        <v>159</v>
      </c>
      <c r="D308" s="134" t="s">
        <v>455</v>
      </c>
      <c r="E308" s="311">
        <v>40000</v>
      </c>
      <c r="F308" s="200">
        <f t="shared" si="14"/>
        <v>72.75108217234731</v>
      </c>
      <c r="G308" s="201">
        <v>549.82000000000005</v>
      </c>
      <c r="H308" s="128" t="s">
        <v>71</v>
      </c>
      <c r="I308" s="157" t="s">
        <v>101</v>
      </c>
      <c r="J308" s="374" t="s">
        <v>627</v>
      </c>
    </row>
    <row r="309" spans="1:10" x14ac:dyDescent="0.25">
      <c r="A309" s="112">
        <v>43157</v>
      </c>
      <c r="B309" s="161" t="s">
        <v>628</v>
      </c>
      <c r="C309" s="129" t="s">
        <v>159</v>
      </c>
      <c r="D309" s="134" t="s">
        <v>25</v>
      </c>
      <c r="E309" s="311">
        <v>800000</v>
      </c>
      <c r="F309" s="344">
        <f t="shared" si="14"/>
        <v>1532.2441631073912</v>
      </c>
      <c r="G309" s="344">
        <v>522.11</v>
      </c>
      <c r="H309" s="128" t="s">
        <v>71</v>
      </c>
      <c r="I309" s="157" t="s">
        <v>102</v>
      </c>
      <c r="J309" s="346" t="s">
        <v>629</v>
      </c>
    </row>
    <row r="310" spans="1:10" x14ac:dyDescent="0.25">
      <c r="A310" s="112">
        <v>43157</v>
      </c>
      <c r="B310" s="161" t="s">
        <v>630</v>
      </c>
      <c r="C310" s="129" t="s">
        <v>159</v>
      </c>
      <c r="D310" s="134" t="s">
        <v>25</v>
      </c>
      <c r="E310" s="311">
        <v>400000</v>
      </c>
      <c r="F310" s="344">
        <f t="shared" si="14"/>
        <v>766.12208155369558</v>
      </c>
      <c r="G310" s="344">
        <v>522.11</v>
      </c>
      <c r="H310" s="128" t="s">
        <v>71</v>
      </c>
      <c r="I310" s="157" t="s">
        <v>102</v>
      </c>
      <c r="J310" s="346" t="s">
        <v>629</v>
      </c>
    </row>
    <row r="311" spans="1:10" x14ac:dyDescent="0.25">
      <c r="A311" s="112">
        <v>43157</v>
      </c>
      <c r="B311" s="161" t="s">
        <v>631</v>
      </c>
      <c r="C311" s="127" t="s">
        <v>246</v>
      </c>
      <c r="D311" s="134" t="s">
        <v>3</v>
      </c>
      <c r="E311" s="311">
        <v>170000</v>
      </c>
      <c r="F311" s="344">
        <f t="shared" si="14"/>
        <v>325.60188466032059</v>
      </c>
      <c r="G311" s="344">
        <v>522.11</v>
      </c>
      <c r="H311" s="128" t="s">
        <v>71</v>
      </c>
      <c r="I311" s="157" t="s">
        <v>102</v>
      </c>
      <c r="J311" s="346" t="s">
        <v>632</v>
      </c>
    </row>
    <row r="312" spans="1:10" x14ac:dyDescent="0.25">
      <c r="A312" s="112">
        <v>43158</v>
      </c>
      <c r="B312" s="158" t="s">
        <v>633</v>
      </c>
      <c r="C312" s="127" t="s">
        <v>462</v>
      </c>
      <c r="D312" s="134" t="s">
        <v>3</v>
      </c>
      <c r="E312" s="311">
        <v>350000</v>
      </c>
      <c r="F312" s="344">
        <f t="shared" si="14"/>
        <v>670.35682135948366</v>
      </c>
      <c r="G312" s="344">
        <v>522.11</v>
      </c>
      <c r="H312" s="128" t="s">
        <v>71</v>
      </c>
      <c r="I312" s="157" t="s">
        <v>102</v>
      </c>
      <c r="J312" s="346" t="s">
        <v>634</v>
      </c>
    </row>
    <row r="313" spans="1:10" x14ac:dyDescent="0.25">
      <c r="A313" s="112">
        <v>43158</v>
      </c>
      <c r="B313" s="158" t="s">
        <v>635</v>
      </c>
      <c r="C313" s="127" t="s">
        <v>158</v>
      </c>
      <c r="D313" s="134" t="s">
        <v>3</v>
      </c>
      <c r="E313" s="311">
        <v>100000</v>
      </c>
      <c r="F313" s="344">
        <f t="shared" si="14"/>
        <v>191.53052038842389</v>
      </c>
      <c r="G313" s="344">
        <v>522.11</v>
      </c>
      <c r="H313" s="128" t="s">
        <v>71</v>
      </c>
      <c r="I313" s="157" t="s">
        <v>102</v>
      </c>
      <c r="J313" s="346" t="s">
        <v>634</v>
      </c>
    </row>
    <row r="314" spans="1:10" ht="15.75" x14ac:dyDescent="0.25">
      <c r="A314" s="112">
        <v>43158</v>
      </c>
      <c r="B314" s="127" t="s">
        <v>636</v>
      </c>
      <c r="C314" s="127" t="s">
        <v>222</v>
      </c>
      <c r="D314" s="134" t="s">
        <v>25</v>
      </c>
      <c r="E314" s="297">
        <v>18000</v>
      </c>
      <c r="F314" s="344">
        <f t="shared" si="14"/>
        <v>34.475493669916297</v>
      </c>
      <c r="G314" s="344">
        <v>522.11</v>
      </c>
      <c r="H314" s="128" t="s">
        <v>602</v>
      </c>
      <c r="I314" s="157" t="s">
        <v>102</v>
      </c>
      <c r="J314" s="322" t="s">
        <v>637</v>
      </c>
    </row>
    <row r="315" spans="1:10" ht="15.75" x14ac:dyDescent="0.25">
      <c r="A315" s="112">
        <v>43158</v>
      </c>
      <c r="B315" s="127" t="s">
        <v>638</v>
      </c>
      <c r="C315" s="129" t="s">
        <v>161</v>
      </c>
      <c r="D315" s="134" t="s">
        <v>455</v>
      </c>
      <c r="E315" s="297">
        <v>10000</v>
      </c>
      <c r="F315" s="200">
        <f t="shared" si="14"/>
        <v>18.187770543086828</v>
      </c>
      <c r="G315" s="201">
        <v>549.82000000000005</v>
      </c>
      <c r="H315" s="128" t="s">
        <v>40</v>
      </c>
      <c r="I315" s="157" t="s">
        <v>101</v>
      </c>
      <c r="J315" s="322" t="s">
        <v>639</v>
      </c>
    </row>
    <row r="316" spans="1:10" ht="15.75" x14ac:dyDescent="0.25">
      <c r="A316" s="112">
        <v>43158</v>
      </c>
      <c r="B316" s="127" t="s">
        <v>640</v>
      </c>
      <c r="C316" s="129" t="s">
        <v>161</v>
      </c>
      <c r="D316" s="134" t="s">
        <v>455</v>
      </c>
      <c r="E316" s="297">
        <v>6000</v>
      </c>
      <c r="F316" s="200">
        <f t="shared" si="14"/>
        <v>10.912662325852097</v>
      </c>
      <c r="G316" s="201">
        <v>549.82000000000005</v>
      </c>
      <c r="H316" s="128" t="s">
        <v>40</v>
      </c>
      <c r="I316" s="157" t="s">
        <v>101</v>
      </c>
      <c r="J316" s="322" t="s">
        <v>641</v>
      </c>
    </row>
    <row r="317" spans="1:10" ht="15.75" x14ac:dyDescent="0.25">
      <c r="A317" s="112">
        <v>43158</v>
      </c>
      <c r="B317" s="127" t="s">
        <v>642</v>
      </c>
      <c r="C317" s="158" t="s">
        <v>462</v>
      </c>
      <c r="D317" s="134" t="s">
        <v>3</v>
      </c>
      <c r="E317" s="297">
        <v>6149</v>
      </c>
      <c r="F317" s="344">
        <f t="shared" si="14"/>
        <v>11.777211698684185</v>
      </c>
      <c r="G317" s="344">
        <v>522.11</v>
      </c>
      <c r="H317" s="128" t="s">
        <v>166</v>
      </c>
      <c r="I317" s="157" t="s">
        <v>102</v>
      </c>
      <c r="J317" s="322" t="s">
        <v>643</v>
      </c>
    </row>
    <row r="318" spans="1:10" ht="15.75" x14ac:dyDescent="0.25">
      <c r="A318" s="112">
        <v>43158</v>
      </c>
      <c r="B318" s="127" t="s">
        <v>644</v>
      </c>
      <c r="C318" s="127" t="s">
        <v>462</v>
      </c>
      <c r="D318" s="134" t="s">
        <v>3</v>
      </c>
      <c r="E318" s="297">
        <v>43220</v>
      </c>
      <c r="F318" s="344">
        <f t="shared" si="14"/>
        <v>82.779490911876806</v>
      </c>
      <c r="G318" s="344">
        <v>522.11</v>
      </c>
      <c r="H318" s="128" t="s">
        <v>166</v>
      </c>
      <c r="I318" s="157" t="s">
        <v>102</v>
      </c>
      <c r="J318" s="322" t="s">
        <v>645</v>
      </c>
    </row>
    <row r="319" spans="1:10" ht="15.75" x14ac:dyDescent="0.25">
      <c r="A319" s="112">
        <v>43158</v>
      </c>
      <c r="B319" s="127" t="s">
        <v>646</v>
      </c>
      <c r="C319" s="127" t="s">
        <v>647</v>
      </c>
      <c r="D319" s="134" t="s">
        <v>3</v>
      </c>
      <c r="E319" s="297">
        <v>64200</v>
      </c>
      <c r="F319" s="344">
        <f t="shared" si="14"/>
        <v>122.96259408936814</v>
      </c>
      <c r="G319" s="344">
        <v>522.11</v>
      </c>
      <c r="H319" s="128" t="s">
        <v>166</v>
      </c>
      <c r="I319" s="157" t="s">
        <v>102</v>
      </c>
      <c r="J319" s="322" t="s">
        <v>648</v>
      </c>
    </row>
    <row r="320" spans="1:10" ht="15.75" x14ac:dyDescent="0.25">
      <c r="A320" s="112">
        <v>43158</v>
      </c>
      <c r="B320" s="127" t="s">
        <v>649</v>
      </c>
      <c r="C320" s="158" t="s">
        <v>647</v>
      </c>
      <c r="D320" s="134" t="s">
        <v>3</v>
      </c>
      <c r="E320" s="297">
        <v>28994</v>
      </c>
      <c r="F320" s="344">
        <f t="shared" si="14"/>
        <v>55.532359081419621</v>
      </c>
      <c r="G320" s="344">
        <v>522.11</v>
      </c>
      <c r="H320" s="128" t="s">
        <v>166</v>
      </c>
      <c r="I320" s="157" t="s">
        <v>102</v>
      </c>
      <c r="J320" s="322" t="s">
        <v>650</v>
      </c>
    </row>
    <row r="321" spans="1:10" ht="15.75" x14ac:dyDescent="0.25">
      <c r="A321" s="112">
        <v>43158</v>
      </c>
      <c r="B321" s="127" t="s">
        <v>651</v>
      </c>
      <c r="C321" s="158" t="s">
        <v>155</v>
      </c>
      <c r="D321" s="134" t="s">
        <v>3</v>
      </c>
      <c r="E321" s="297">
        <v>28575</v>
      </c>
      <c r="F321" s="344">
        <f t="shared" si="14"/>
        <v>54.729846200992128</v>
      </c>
      <c r="G321" s="344">
        <v>522.11</v>
      </c>
      <c r="H321" s="358" t="s">
        <v>24</v>
      </c>
      <c r="I321" s="157" t="s">
        <v>102</v>
      </c>
      <c r="J321" s="322" t="s">
        <v>652</v>
      </c>
    </row>
    <row r="322" spans="1:10" ht="15.75" x14ac:dyDescent="0.25">
      <c r="A322" s="112">
        <v>43158</v>
      </c>
      <c r="B322" s="127" t="s">
        <v>653</v>
      </c>
      <c r="C322" s="158" t="s">
        <v>246</v>
      </c>
      <c r="D322" s="134" t="s">
        <v>25</v>
      </c>
      <c r="E322" s="297">
        <v>160570</v>
      </c>
      <c r="F322" s="344">
        <f t="shared" si="14"/>
        <v>307.54055658769227</v>
      </c>
      <c r="G322" s="344">
        <v>522.11</v>
      </c>
      <c r="H322" s="358" t="s">
        <v>24</v>
      </c>
      <c r="I322" s="157" t="s">
        <v>102</v>
      </c>
      <c r="J322" s="322" t="s">
        <v>654</v>
      </c>
    </row>
    <row r="323" spans="1:10" ht="15.75" x14ac:dyDescent="0.25">
      <c r="A323" s="112">
        <v>43158</v>
      </c>
      <c r="B323" s="127" t="s">
        <v>655</v>
      </c>
      <c r="C323" s="127" t="s">
        <v>222</v>
      </c>
      <c r="D323" s="134" t="s">
        <v>455</v>
      </c>
      <c r="E323" s="297">
        <v>10000</v>
      </c>
      <c r="F323" s="344">
        <f t="shared" si="14"/>
        <v>19.153052038842389</v>
      </c>
      <c r="G323" s="344">
        <v>522.11</v>
      </c>
      <c r="H323" s="127" t="s">
        <v>39</v>
      </c>
      <c r="I323" s="157" t="s">
        <v>102</v>
      </c>
      <c r="J323" s="322" t="s">
        <v>656</v>
      </c>
    </row>
    <row r="324" spans="1:10" ht="15.75" x14ac:dyDescent="0.25">
      <c r="A324" s="112">
        <v>43158</v>
      </c>
      <c r="B324" s="127" t="s">
        <v>548</v>
      </c>
      <c r="C324" s="127" t="s">
        <v>258</v>
      </c>
      <c r="D324" s="134" t="s">
        <v>455</v>
      </c>
      <c r="E324" s="297">
        <v>3500</v>
      </c>
      <c r="F324" s="344">
        <f t="shared" si="14"/>
        <v>6.7035682135948358</v>
      </c>
      <c r="G324" s="344">
        <v>522.11</v>
      </c>
      <c r="H324" s="127" t="s">
        <v>39</v>
      </c>
      <c r="I324" s="157" t="s">
        <v>102</v>
      </c>
      <c r="J324" s="322" t="s">
        <v>657</v>
      </c>
    </row>
    <row r="325" spans="1:10" ht="15.75" x14ac:dyDescent="0.25">
      <c r="A325" s="112">
        <v>43158</v>
      </c>
      <c r="B325" s="127" t="s">
        <v>658</v>
      </c>
      <c r="C325" s="129" t="s">
        <v>161</v>
      </c>
      <c r="D325" s="134" t="s">
        <v>25</v>
      </c>
      <c r="E325" s="297">
        <v>110000</v>
      </c>
      <c r="F325" s="344">
        <f t="shared" si="14"/>
        <v>210.68357242726628</v>
      </c>
      <c r="G325" s="344">
        <v>522.11</v>
      </c>
      <c r="H325" s="128" t="s">
        <v>23</v>
      </c>
      <c r="I325" s="157" t="s">
        <v>102</v>
      </c>
      <c r="J325" s="322" t="s">
        <v>659</v>
      </c>
    </row>
    <row r="326" spans="1:10" ht="15.75" x14ac:dyDescent="0.25">
      <c r="A326" s="112">
        <v>43158</v>
      </c>
      <c r="B326" s="127" t="s">
        <v>660</v>
      </c>
      <c r="C326" s="129" t="s">
        <v>161</v>
      </c>
      <c r="D326" s="134" t="s">
        <v>25</v>
      </c>
      <c r="E326" s="297">
        <v>40925</v>
      </c>
      <c r="F326" s="344">
        <f t="shared" si="14"/>
        <v>78.383865468962483</v>
      </c>
      <c r="G326" s="344">
        <v>522.11</v>
      </c>
      <c r="H326" s="128" t="s">
        <v>23</v>
      </c>
      <c r="I326" s="157" t="s">
        <v>102</v>
      </c>
      <c r="J326" s="322" t="s">
        <v>661</v>
      </c>
    </row>
    <row r="327" spans="1:10" x14ac:dyDescent="0.25">
      <c r="A327" s="112">
        <v>43159</v>
      </c>
      <c r="B327" s="161" t="s">
        <v>662</v>
      </c>
      <c r="C327" s="127" t="s">
        <v>156</v>
      </c>
      <c r="D327" s="134" t="s">
        <v>3</v>
      </c>
      <c r="E327" s="311">
        <v>20097</v>
      </c>
      <c r="F327" s="344">
        <f t="shared" si="14"/>
        <v>38.49188868246155</v>
      </c>
      <c r="G327" s="344">
        <v>522.11</v>
      </c>
      <c r="H327" s="128" t="s">
        <v>71</v>
      </c>
      <c r="I327" s="157" t="s">
        <v>102</v>
      </c>
      <c r="J327" s="346" t="s">
        <v>663</v>
      </c>
    </row>
    <row r="328" spans="1:10" ht="15.75" x14ac:dyDescent="0.25">
      <c r="A328" s="112">
        <v>43159</v>
      </c>
      <c r="B328" s="127" t="s">
        <v>664</v>
      </c>
      <c r="C328" s="129" t="s">
        <v>161</v>
      </c>
      <c r="D328" s="134" t="s">
        <v>25</v>
      </c>
      <c r="E328" s="297">
        <v>20000</v>
      </c>
      <c r="F328" s="344">
        <f t="shared" si="14"/>
        <v>38.306104077684779</v>
      </c>
      <c r="G328" s="344">
        <v>522.11</v>
      </c>
      <c r="H328" s="128" t="s">
        <v>23</v>
      </c>
      <c r="I328" s="157" t="s">
        <v>102</v>
      </c>
      <c r="J328" s="322" t="s">
        <v>665</v>
      </c>
    </row>
    <row r="329" spans="1:10" ht="15.75" x14ac:dyDescent="0.25">
      <c r="A329" s="112">
        <v>43159</v>
      </c>
      <c r="B329" s="127" t="s">
        <v>666</v>
      </c>
      <c r="C329" s="129" t="s">
        <v>222</v>
      </c>
      <c r="D329" s="132" t="s">
        <v>157</v>
      </c>
      <c r="E329" s="297">
        <v>5000</v>
      </c>
      <c r="F329" s="200">
        <f t="shared" si="14"/>
        <v>9.0938852715434138</v>
      </c>
      <c r="G329" s="201">
        <v>549.82000000000005</v>
      </c>
      <c r="H329" s="128" t="s">
        <v>166</v>
      </c>
      <c r="I329" s="157" t="s">
        <v>101</v>
      </c>
      <c r="J329" s="322" t="s">
        <v>667</v>
      </c>
    </row>
    <row r="330" spans="1:10" ht="15.75" x14ac:dyDescent="0.25">
      <c r="A330" s="112">
        <v>43159</v>
      </c>
      <c r="B330" s="127" t="s">
        <v>666</v>
      </c>
      <c r="C330" s="129" t="s">
        <v>222</v>
      </c>
      <c r="D330" s="132" t="s">
        <v>157</v>
      </c>
      <c r="E330" s="297">
        <v>5000</v>
      </c>
      <c r="F330" s="200">
        <f t="shared" si="14"/>
        <v>9.0938852715434138</v>
      </c>
      <c r="G330" s="201">
        <v>549.82000000000005</v>
      </c>
      <c r="H330" s="128" t="s">
        <v>448</v>
      </c>
      <c r="I330" s="157" t="s">
        <v>101</v>
      </c>
      <c r="J330" s="322" t="s">
        <v>668</v>
      </c>
    </row>
    <row r="331" spans="1:10" ht="15.75" x14ac:dyDescent="0.25">
      <c r="A331" s="112">
        <v>43159</v>
      </c>
      <c r="B331" s="127" t="s">
        <v>666</v>
      </c>
      <c r="C331" s="129" t="s">
        <v>222</v>
      </c>
      <c r="D331" s="132" t="s">
        <v>157</v>
      </c>
      <c r="E331" s="297">
        <v>5000</v>
      </c>
      <c r="F331" s="200">
        <f t="shared" si="14"/>
        <v>9.0938852715434138</v>
      </c>
      <c r="G331" s="201">
        <v>549.82000000000005</v>
      </c>
      <c r="H331" s="128" t="s">
        <v>31</v>
      </c>
      <c r="I331" s="157" t="s">
        <v>101</v>
      </c>
      <c r="J331" s="322" t="s">
        <v>669</v>
      </c>
    </row>
    <row r="332" spans="1:10" ht="15.75" x14ac:dyDescent="0.25">
      <c r="A332" s="112">
        <v>43159</v>
      </c>
      <c r="B332" s="127" t="s">
        <v>666</v>
      </c>
      <c r="C332" s="129" t="s">
        <v>222</v>
      </c>
      <c r="D332" s="132" t="s">
        <v>25</v>
      </c>
      <c r="E332" s="297">
        <v>5000</v>
      </c>
      <c r="F332" s="344">
        <f>E332/G332</f>
        <v>9.5765260194211947</v>
      </c>
      <c r="G332" s="344">
        <v>522.11</v>
      </c>
      <c r="H332" s="128" t="s">
        <v>23</v>
      </c>
      <c r="I332" s="157" t="s">
        <v>102</v>
      </c>
      <c r="J332" s="322" t="s">
        <v>670</v>
      </c>
    </row>
    <row r="333" spans="1:10" ht="15.75" x14ac:dyDescent="0.25">
      <c r="A333" s="112">
        <v>43159</v>
      </c>
      <c r="B333" s="127" t="s">
        <v>671</v>
      </c>
      <c r="C333" s="129" t="s">
        <v>258</v>
      </c>
      <c r="D333" s="132" t="s">
        <v>157</v>
      </c>
      <c r="E333" s="297">
        <v>750</v>
      </c>
      <c r="F333" s="200">
        <f t="shared" ref="F333:F396" si="15">E333/G333</f>
        <v>1.3640827907315121</v>
      </c>
      <c r="G333" s="201">
        <v>549.82000000000005</v>
      </c>
      <c r="H333" s="128" t="s">
        <v>448</v>
      </c>
      <c r="I333" s="157" t="s">
        <v>101</v>
      </c>
      <c r="J333" s="322" t="s">
        <v>672</v>
      </c>
    </row>
    <row r="334" spans="1:10" ht="15.75" x14ac:dyDescent="0.25">
      <c r="A334" s="112">
        <v>43159</v>
      </c>
      <c r="B334" s="127" t="s">
        <v>673</v>
      </c>
      <c r="C334" s="129" t="s">
        <v>156</v>
      </c>
      <c r="D334" s="132" t="s">
        <v>3</v>
      </c>
      <c r="E334" s="297">
        <v>15795</v>
      </c>
      <c r="F334" s="200">
        <f t="shared" si="15"/>
        <v>30.252245695351554</v>
      </c>
      <c r="G334" s="201">
        <v>522.11</v>
      </c>
      <c r="H334" s="128" t="s">
        <v>160</v>
      </c>
      <c r="I334" s="157" t="s">
        <v>102</v>
      </c>
      <c r="J334" s="322" t="s">
        <v>674</v>
      </c>
    </row>
    <row r="335" spans="1:10" ht="15.75" x14ac:dyDescent="0.25">
      <c r="A335" s="112">
        <v>43159</v>
      </c>
      <c r="B335" s="127" t="s">
        <v>675</v>
      </c>
      <c r="C335" s="129" t="s">
        <v>258</v>
      </c>
      <c r="D335" s="132" t="s">
        <v>157</v>
      </c>
      <c r="E335" s="297">
        <v>3000</v>
      </c>
      <c r="F335" s="200">
        <f t="shared" si="15"/>
        <v>5.4563311629260483</v>
      </c>
      <c r="G335" s="201">
        <v>549.82000000000005</v>
      </c>
      <c r="H335" s="128" t="s">
        <v>166</v>
      </c>
      <c r="I335" s="157" t="s">
        <v>101</v>
      </c>
      <c r="J335" s="322" t="s">
        <v>676</v>
      </c>
    </row>
    <row r="336" spans="1:10" ht="15.75" x14ac:dyDescent="0.25">
      <c r="A336" s="112">
        <v>43159</v>
      </c>
      <c r="B336" s="127" t="s">
        <v>677</v>
      </c>
      <c r="C336" s="129" t="s">
        <v>161</v>
      </c>
      <c r="D336" s="297" t="s">
        <v>455</v>
      </c>
      <c r="E336" s="297">
        <v>4000</v>
      </c>
      <c r="F336" s="200">
        <f t="shared" si="15"/>
        <v>7.275108217234731</v>
      </c>
      <c r="G336" s="201">
        <v>549.82000000000005</v>
      </c>
      <c r="H336" s="128" t="s">
        <v>40</v>
      </c>
      <c r="I336" s="157" t="s">
        <v>101</v>
      </c>
      <c r="J336" s="322" t="s">
        <v>678</v>
      </c>
    </row>
    <row r="337" spans="1:10" ht="15.75" x14ac:dyDescent="0.25">
      <c r="A337" s="112">
        <v>43133</v>
      </c>
      <c r="B337" s="127" t="s">
        <v>679</v>
      </c>
      <c r="C337" s="129" t="s">
        <v>161</v>
      </c>
      <c r="D337" s="297" t="s">
        <v>455</v>
      </c>
      <c r="E337" s="297">
        <v>2000</v>
      </c>
      <c r="F337" s="200">
        <f t="shared" si="15"/>
        <v>3.6375541086173655</v>
      </c>
      <c r="G337" s="201">
        <v>549.82000000000005</v>
      </c>
      <c r="H337" s="128" t="s">
        <v>33</v>
      </c>
      <c r="I337" s="157" t="s">
        <v>101</v>
      </c>
      <c r="J337" s="519" t="s">
        <v>680</v>
      </c>
    </row>
    <row r="338" spans="1:10" ht="15.75" x14ac:dyDescent="0.25">
      <c r="A338" s="112">
        <v>43133</v>
      </c>
      <c r="B338" s="127" t="s">
        <v>387</v>
      </c>
      <c r="C338" s="129" t="s">
        <v>161</v>
      </c>
      <c r="D338" s="297" t="s">
        <v>455</v>
      </c>
      <c r="E338" s="297">
        <v>8500</v>
      </c>
      <c r="F338" s="200">
        <f t="shared" si="15"/>
        <v>15.459604961623803</v>
      </c>
      <c r="G338" s="201">
        <v>549.82000000000005</v>
      </c>
      <c r="H338" s="128" t="s">
        <v>33</v>
      </c>
      <c r="I338" s="157" t="s">
        <v>101</v>
      </c>
      <c r="J338" s="520"/>
    </row>
    <row r="339" spans="1:10" ht="15.75" x14ac:dyDescent="0.25">
      <c r="A339" s="112">
        <v>43133</v>
      </c>
      <c r="B339" s="127" t="s">
        <v>387</v>
      </c>
      <c r="C339" s="129" t="s">
        <v>161</v>
      </c>
      <c r="D339" s="297" t="s">
        <v>455</v>
      </c>
      <c r="E339" s="298">
        <v>3000</v>
      </c>
      <c r="F339" s="200">
        <f t="shared" si="15"/>
        <v>5.4563311629260483</v>
      </c>
      <c r="G339" s="201">
        <v>549.82000000000005</v>
      </c>
      <c r="H339" s="128" t="s">
        <v>33</v>
      </c>
      <c r="I339" s="157" t="s">
        <v>101</v>
      </c>
      <c r="J339" s="520"/>
    </row>
    <row r="340" spans="1:10" ht="15.75" x14ac:dyDescent="0.25">
      <c r="A340" s="112">
        <v>43133</v>
      </c>
      <c r="B340" s="127" t="s">
        <v>387</v>
      </c>
      <c r="C340" s="129" t="s">
        <v>161</v>
      </c>
      <c r="D340" s="297" t="s">
        <v>455</v>
      </c>
      <c r="E340" s="298">
        <v>4000</v>
      </c>
      <c r="F340" s="200">
        <f t="shared" si="15"/>
        <v>7.275108217234731</v>
      </c>
      <c r="G340" s="201">
        <v>549.82000000000005</v>
      </c>
      <c r="H340" s="128" t="s">
        <v>33</v>
      </c>
      <c r="I340" s="157" t="s">
        <v>101</v>
      </c>
      <c r="J340" s="520"/>
    </row>
    <row r="341" spans="1:10" ht="15.75" x14ac:dyDescent="0.25">
      <c r="A341" s="112">
        <v>43133</v>
      </c>
      <c r="B341" s="127" t="s">
        <v>387</v>
      </c>
      <c r="C341" s="129" t="s">
        <v>161</v>
      </c>
      <c r="D341" s="297" t="s">
        <v>455</v>
      </c>
      <c r="E341" s="297">
        <v>10000</v>
      </c>
      <c r="F341" s="200">
        <f t="shared" si="15"/>
        <v>18.187770543086828</v>
      </c>
      <c r="G341" s="201">
        <v>549.82000000000005</v>
      </c>
      <c r="H341" s="128" t="s">
        <v>33</v>
      </c>
      <c r="I341" s="157" t="s">
        <v>101</v>
      </c>
      <c r="J341" s="520"/>
    </row>
    <row r="342" spans="1:10" ht="15.75" x14ac:dyDescent="0.25">
      <c r="A342" s="112">
        <v>43133</v>
      </c>
      <c r="B342" s="127" t="s">
        <v>387</v>
      </c>
      <c r="C342" s="129" t="s">
        <v>161</v>
      </c>
      <c r="D342" s="297" t="s">
        <v>455</v>
      </c>
      <c r="E342" s="297">
        <v>8500</v>
      </c>
      <c r="F342" s="200">
        <f t="shared" si="15"/>
        <v>15.459604961623803</v>
      </c>
      <c r="G342" s="201">
        <v>549.82000000000005</v>
      </c>
      <c r="H342" s="128" t="s">
        <v>33</v>
      </c>
      <c r="I342" s="157" t="s">
        <v>101</v>
      </c>
      <c r="J342" s="520"/>
    </row>
    <row r="343" spans="1:10" ht="15.75" x14ac:dyDescent="0.25">
      <c r="A343" s="112">
        <v>43133</v>
      </c>
      <c r="B343" s="127" t="s">
        <v>387</v>
      </c>
      <c r="C343" s="129" t="s">
        <v>161</v>
      </c>
      <c r="D343" s="297" t="s">
        <v>455</v>
      </c>
      <c r="E343" s="297">
        <v>2000</v>
      </c>
      <c r="F343" s="200">
        <f t="shared" si="15"/>
        <v>3.6375541086173655</v>
      </c>
      <c r="G343" s="201">
        <v>549.82000000000005</v>
      </c>
      <c r="H343" s="128" t="s">
        <v>33</v>
      </c>
      <c r="I343" s="157" t="s">
        <v>101</v>
      </c>
      <c r="J343" s="520"/>
    </row>
    <row r="344" spans="1:10" ht="15.75" x14ac:dyDescent="0.25">
      <c r="A344" s="112">
        <v>43143</v>
      </c>
      <c r="B344" s="127" t="s">
        <v>406</v>
      </c>
      <c r="C344" s="129" t="s">
        <v>161</v>
      </c>
      <c r="D344" s="297" t="s">
        <v>455</v>
      </c>
      <c r="E344" s="297">
        <v>10000</v>
      </c>
      <c r="F344" s="200">
        <f t="shared" si="15"/>
        <v>18.187770543086828</v>
      </c>
      <c r="G344" s="201">
        <v>549.82000000000005</v>
      </c>
      <c r="H344" s="128" t="s">
        <v>33</v>
      </c>
      <c r="I344" s="157" t="s">
        <v>101</v>
      </c>
      <c r="J344" s="520"/>
    </row>
    <row r="345" spans="1:10" ht="15.75" x14ac:dyDescent="0.25">
      <c r="A345" s="112">
        <v>43146</v>
      </c>
      <c r="B345" s="127" t="s">
        <v>387</v>
      </c>
      <c r="C345" s="129" t="s">
        <v>161</v>
      </c>
      <c r="D345" s="297" t="s">
        <v>455</v>
      </c>
      <c r="E345" s="297">
        <v>2000</v>
      </c>
      <c r="F345" s="200">
        <f t="shared" si="15"/>
        <v>3.6375541086173655</v>
      </c>
      <c r="G345" s="201">
        <v>549.82000000000005</v>
      </c>
      <c r="H345" s="128" t="s">
        <v>33</v>
      </c>
      <c r="I345" s="157" t="s">
        <v>101</v>
      </c>
      <c r="J345" s="520"/>
    </row>
    <row r="346" spans="1:10" ht="15.75" x14ac:dyDescent="0.25">
      <c r="A346" s="112">
        <v>43146</v>
      </c>
      <c r="B346" s="127" t="s">
        <v>387</v>
      </c>
      <c r="C346" s="129" t="s">
        <v>161</v>
      </c>
      <c r="D346" s="297" t="s">
        <v>455</v>
      </c>
      <c r="E346" s="297">
        <v>1000</v>
      </c>
      <c r="F346" s="200">
        <f t="shared" si="15"/>
        <v>1.8187770543086828</v>
      </c>
      <c r="G346" s="201">
        <v>549.82000000000005</v>
      </c>
      <c r="H346" s="128" t="s">
        <v>33</v>
      </c>
      <c r="I346" s="157" t="s">
        <v>101</v>
      </c>
      <c r="J346" s="520"/>
    </row>
    <row r="347" spans="1:10" ht="15.75" x14ac:dyDescent="0.25">
      <c r="A347" s="112">
        <v>43146</v>
      </c>
      <c r="B347" s="127" t="s">
        <v>387</v>
      </c>
      <c r="C347" s="129" t="s">
        <v>161</v>
      </c>
      <c r="D347" s="297" t="s">
        <v>455</v>
      </c>
      <c r="E347" s="297">
        <v>1000</v>
      </c>
      <c r="F347" s="200">
        <f t="shared" si="15"/>
        <v>1.8187770543086828</v>
      </c>
      <c r="G347" s="201">
        <v>549.82000000000005</v>
      </c>
      <c r="H347" s="128" t="s">
        <v>33</v>
      </c>
      <c r="I347" s="157" t="s">
        <v>101</v>
      </c>
      <c r="J347" s="520"/>
    </row>
    <row r="348" spans="1:10" ht="15.75" x14ac:dyDescent="0.25">
      <c r="A348" s="112">
        <v>43150</v>
      </c>
      <c r="B348" s="127" t="s">
        <v>406</v>
      </c>
      <c r="C348" s="129" t="s">
        <v>161</v>
      </c>
      <c r="D348" s="297" t="s">
        <v>455</v>
      </c>
      <c r="E348" s="297">
        <v>10000</v>
      </c>
      <c r="F348" s="200">
        <f t="shared" si="15"/>
        <v>18.187770543086828</v>
      </c>
      <c r="G348" s="201">
        <v>549.82000000000005</v>
      </c>
      <c r="H348" s="128" t="s">
        <v>33</v>
      </c>
      <c r="I348" s="157" t="s">
        <v>101</v>
      </c>
      <c r="J348" s="520"/>
    </row>
    <row r="349" spans="1:10" ht="15.75" x14ac:dyDescent="0.25">
      <c r="A349" s="112">
        <v>43150</v>
      </c>
      <c r="B349" s="127" t="s">
        <v>681</v>
      </c>
      <c r="C349" s="129" t="s">
        <v>161</v>
      </c>
      <c r="D349" s="297" t="s">
        <v>455</v>
      </c>
      <c r="E349" s="297">
        <v>1500</v>
      </c>
      <c r="F349" s="200">
        <f t="shared" si="15"/>
        <v>2.7281655814630241</v>
      </c>
      <c r="G349" s="201">
        <v>549.82000000000005</v>
      </c>
      <c r="H349" s="128" t="s">
        <v>33</v>
      </c>
      <c r="I349" s="157" t="s">
        <v>101</v>
      </c>
      <c r="J349" s="520"/>
    </row>
    <row r="350" spans="1:10" ht="15.75" x14ac:dyDescent="0.25">
      <c r="A350" s="112">
        <v>43150</v>
      </c>
      <c r="B350" s="127" t="s">
        <v>681</v>
      </c>
      <c r="C350" s="129" t="s">
        <v>161</v>
      </c>
      <c r="D350" s="297" t="s">
        <v>455</v>
      </c>
      <c r="E350" s="297">
        <v>1000</v>
      </c>
      <c r="F350" s="200">
        <f t="shared" si="15"/>
        <v>1.8187770543086828</v>
      </c>
      <c r="G350" s="201">
        <v>549.82000000000005</v>
      </c>
      <c r="H350" s="128" t="s">
        <v>33</v>
      </c>
      <c r="I350" s="157" t="s">
        <v>101</v>
      </c>
      <c r="J350" s="520"/>
    </row>
    <row r="351" spans="1:10" ht="15.75" x14ac:dyDescent="0.25">
      <c r="A351" s="112">
        <v>43150</v>
      </c>
      <c r="B351" s="127" t="s">
        <v>681</v>
      </c>
      <c r="C351" s="129" t="s">
        <v>161</v>
      </c>
      <c r="D351" s="297" t="s">
        <v>455</v>
      </c>
      <c r="E351" s="297">
        <v>1500</v>
      </c>
      <c r="F351" s="200">
        <f t="shared" si="15"/>
        <v>2.7281655814630241</v>
      </c>
      <c r="G351" s="201">
        <v>549.82000000000005</v>
      </c>
      <c r="H351" s="128" t="s">
        <v>33</v>
      </c>
      <c r="I351" s="157" t="s">
        <v>101</v>
      </c>
      <c r="J351" s="520"/>
    </row>
    <row r="352" spans="1:10" ht="15.75" x14ac:dyDescent="0.25">
      <c r="A352" s="112">
        <v>43150</v>
      </c>
      <c r="B352" s="127" t="s">
        <v>681</v>
      </c>
      <c r="C352" s="129" t="s">
        <v>161</v>
      </c>
      <c r="D352" s="297" t="s">
        <v>455</v>
      </c>
      <c r="E352" s="297">
        <v>2000</v>
      </c>
      <c r="F352" s="200">
        <f t="shared" si="15"/>
        <v>3.6375541086173655</v>
      </c>
      <c r="G352" s="201">
        <v>549.82000000000005</v>
      </c>
      <c r="H352" s="128" t="s">
        <v>33</v>
      </c>
      <c r="I352" s="157" t="s">
        <v>101</v>
      </c>
      <c r="J352" s="520"/>
    </row>
    <row r="353" spans="1:10" ht="15.75" x14ac:dyDescent="0.25">
      <c r="A353" s="112">
        <v>43150</v>
      </c>
      <c r="B353" s="127" t="s">
        <v>682</v>
      </c>
      <c r="C353" s="129" t="s">
        <v>161</v>
      </c>
      <c r="D353" s="297" t="s">
        <v>455</v>
      </c>
      <c r="E353" s="297">
        <v>1500</v>
      </c>
      <c r="F353" s="200">
        <f t="shared" si="15"/>
        <v>2.7281655814630241</v>
      </c>
      <c r="G353" s="201">
        <v>549.82000000000005</v>
      </c>
      <c r="H353" s="128" t="s">
        <v>33</v>
      </c>
      <c r="I353" s="157" t="s">
        <v>101</v>
      </c>
      <c r="J353" s="520"/>
    </row>
    <row r="354" spans="1:10" ht="15.75" x14ac:dyDescent="0.25">
      <c r="A354" s="112">
        <v>43150</v>
      </c>
      <c r="B354" s="127" t="s">
        <v>682</v>
      </c>
      <c r="C354" s="129" t="s">
        <v>161</v>
      </c>
      <c r="D354" s="297" t="s">
        <v>455</v>
      </c>
      <c r="E354" s="297">
        <v>2000</v>
      </c>
      <c r="F354" s="200">
        <f t="shared" si="15"/>
        <v>3.6375541086173655</v>
      </c>
      <c r="G354" s="201">
        <v>549.82000000000005</v>
      </c>
      <c r="H354" s="128" t="s">
        <v>33</v>
      </c>
      <c r="I354" s="157" t="s">
        <v>101</v>
      </c>
      <c r="J354" s="520"/>
    </row>
    <row r="355" spans="1:10" ht="15.75" x14ac:dyDescent="0.25">
      <c r="A355" s="112">
        <v>43150</v>
      </c>
      <c r="B355" s="127" t="s">
        <v>682</v>
      </c>
      <c r="C355" s="129" t="s">
        <v>161</v>
      </c>
      <c r="D355" s="297" t="s">
        <v>455</v>
      </c>
      <c r="E355" s="297">
        <v>1500</v>
      </c>
      <c r="F355" s="200">
        <f t="shared" si="15"/>
        <v>2.7281655814630241</v>
      </c>
      <c r="G355" s="201">
        <v>549.82000000000005</v>
      </c>
      <c r="H355" s="128" t="s">
        <v>33</v>
      </c>
      <c r="I355" s="157" t="s">
        <v>101</v>
      </c>
      <c r="J355" s="520"/>
    </row>
    <row r="356" spans="1:10" ht="15.75" x14ac:dyDescent="0.25">
      <c r="A356" s="112">
        <v>43151</v>
      </c>
      <c r="B356" s="127" t="s">
        <v>683</v>
      </c>
      <c r="C356" s="129" t="s">
        <v>161</v>
      </c>
      <c r="D356" s="297" t="s">
        <v>455</v>
      </c>
      <c r="E356" s="297">
        <v>2000</v>
      </c>
      <c r="F356" s="200">
        <f t="shared" si="15"/>
        <v>3.6375541086173655</v>
      </c>
      <c r="G356" s="201">
        <v>549.82000000000005</v>
      </c>
      <c r="H356" s="128" t="s">
        <v>33</v>
      </c>
      <c r="I356" s="157" t="s">
        <v>101</v>
      </c>
      <c r="J356" s="520"/>
    </row>
    <row r="357" spans="1:10" ht="15.75" x14ac:dyDescent="0.25">
      <c r="A357" s="375">
        <v>43159</v>
      </c>
      <c r="B357" s="127" t="s">
        <v>684</v>
      </c>
      <c r="C357" s="129" t="s">
        <v>161</v>
      </c>
      <c r="D357" s="297" t="s">
        <v>455</v>
      </c>
      <c r="E357" s="376">
        <v>2000</v>
      </c>
      <c r="F357" s="200">
        <f t="shared" si="15"/>
        <v>3.6375541086173655</v>
      </c>
      <c r="G357" s="201">
        <v>549.82000000000005</v>
      </c>
      <c r="H357" s="128" t="s">
        <v>33</v>
      </c>
      <c r="I357" s="157" t="s">
        <v>101</v>
      </c>
      <c r="J357" s="521"/>
    </row>
    <row r="358" spans="1:10" ht="15.75" x14ac:dyDescent="0.25">
      <c r="A358" s="112">
        <v>43133</v>
      </c>
      <c r="B358" s="127" t="s">
        <v>685</v>
      </c>
      <c r="C358" s="129" t="s">
        <v>161</v>
      </c>
      <c r="D358" s="297" t="s">
        <v>455</v>
      </c>
      <c r="E358" s="297">
        <v>2000</v>
      </c>
      <c r="F358" s="200">
        <f t="shared" si="15"/>
        <v>3.6375541086173655</v>
      </c>
      <c r="G358" s="201">
        <v>549.82000000000005</v>
      </c>
      <c r="H358" s="128" t="s">
        <v>39</v>
      </c>
      <c r="I358" s="157" t="s">
        <v>101</v>
      </c>
      <c r="J358" s="519" t="s">
        <v>686</v>
      </c>
    </row>
    <row r="359" spans="1:10" ht="15.75" x14ac:dyDescent="0.25">
      <c r="A359" s="112">
        <v>43133</v>
      </c>
      <c r="B359" s="127" t="s">
        <v>387</v>
      </c>
      <c r="C359" s="129" t="s">
        <v>161</v>
      </c>
      <c r="D359" s="297" t="s">
        <v>455</v>
      </c>
      <c r="E359" s="297">
        <v>4000</v>
      </c>
      <c r="F359" s="200">
        <f t="shared" si="15"/>
        <v>7.275108217234731</v>
      </c>
      <c r="G359" s="201">
        <v>549.82000000000005</v>
      </c>
      <c r="H359" s="128" t="s">
        <v>39</v>
      </c>
      <c r="I359" s="157" t="s">
        <v>101</v>
      </c>
      <c r="J359" s="520"/>
    </row>
    <row r="360" spans="1:10" ht="15.75" x14ac:dyDescent="0.25">
      <c r="A360" s="112">
        <v>43133</v>
      </c>
      <c r="B360" s="127" t="s">
        <v>387</v>
      </c>
      <c r="C360" s="129" t="s">
        <v>161</v>
      </c>
      <c r="D360" s="297" t="s">
        <v>455</v>
      </c>
      <c r="E360" s="297">
        <v>1500</v>
      </c>
      <c r="F360" s="200">
        <f t="shared" si="15"/>
        <v>2.7281655814630241</v>
      </c>
      <c r="G360" s="201">
        <v>549.82000000000005</v>
      </c>
      <c r="H360" s="128" t="s">
        <v>39</v>
      </c>
      <c r="I360" s="157" t="s">
        <v>101</v>
      </c>
      <c r="J360" s="520"/>
    </row>
    <row r="361" spans="1:10" ht="15.75" x14ac:dyDescent="0.25">
      <c r="A361" s="112">
        <v>43133</v>
      </c>
      <c r="B361" s="127" t="s">
        <v>387</v>
      </c>
      <c r="C361" s="129" t="s">
        <v>161</v>
      </c>
      <c r="D361" s="297" t="s">
        <v>455</v>
      </c>
      <c r="E361" s="297">
        <v>1500</v>
      </c>
      <c r="F361" s="200">
        <f t="shared" si="15"/>
        <v>2.7281655814630241</v>
      </c>
      <c r="G361" s="201">
        <v>549.82000000000005</v>
      </c>
      <c r="H361" s="128" t="s">
        <v>39</v>
      </c>
      <c r="I361" s="157" t="s">
        <v>101</v>
      </c>
      <c r="J361" s="520"/>
    </row>
    <row r="362" spans="1:10" ht="15.75" x14ac:dyDescent="0.25">
      <c r="A362" s="112">
        <v>43133</v>
      </c>
      <c r="B362" s="127" t="s">
        <v>387</v>
      </c>
      <c r="C362" s="129" t="s">
        <v>161</v>
      </c>
      <c r="D362" s="297" t="s">
        <v>455</v>
      </c>
      <c r="E362" s="297">
        <v>8000</v>
      </c>
      <c r="F362" s="200">
        <f t="shared" si="15"/>
        <v>14.550216434469462</v>
      </c>
      <c r="G362" s="201">
        <v>549.82000000000005</v>
      </c>
      <c r="H362" s="128" t="s">
        <v>39</v>
      </c>
      <c r="I362" s="157" t="s">
        <v>101</v>
      </c>
      <c r="J362" s="520"/>
    </row>
    <row r="363" spans="1:10" ht="15.75" x14ac:dyDescent="0.25">
      <c r="A363" s="112">
        <v>43133</v>
      </c>
      <c r="B363" s="127" t="s">
        <v>387</v>
      </c>
      <c r="C363" s="129" t="s">
        <v>161</v>
      </c>
      <c r="D363" s="297" t="s">
        <v>455</v>
      </c>
      <c r="E363" s="297">
        <v>5000</v>
      </c>
      <c r="F363" s="200">
        <f t="shared" si="15"/>
        <v>9.0938852715434138</v>
      </c>
      <c r="G363" s="201">
        <v>549.82000000000005</v>
      </c>
      <c r="H363" s="128" t="s">
        <v>39</v>
      </c>
      <c r="I363" s="157" t="s">
        <v>101</v>
      </c>
      <c r="J363" s="520"/>
    </row>
    <row r="364" spans="1:10" ht="15.75" x14ac:dyDescent="0.25">
      <c r="A364" s="153">
        <v>43133</v>
      </c>
      <c r="B364" s="127" t="s">
        <v>387</v>
      </c>
      <c r="C364" s="129" t="s">
        <v>161</v>
      </c>
      <c r="D364" s="297" t="s">
        <v>455</v>
      </c>
      <c r="E364" s="297">
        <v>1500</v>
      </c>
      <c r="F364" s="200">
        <f t="shared" si="15"/>
        <v>2.7281655814630241</v>
      </c>
      <c r="G364" s="201">
        <v>549.82000000000005</v>
      </c>
      <c r="H364" s="128" t="s">
        <v>39</v>
      </c>
      <c r="I364" s="157" t="s">
        <v>101</v>
      </c>
      <c r="J364" s="520"/>
    </row>
    <row r="365" spans="1:10" ht="15.75" x14ac:dyDescent="0.25">
      <c r="A365" s="112">
        <v>43133</v>
      </c>
      <c r="B365" s="127" t="s">
        <v>387</v>
      </c>
      <c r="C365" s="129" t="s">
        <v>161</v>
      </c>
      <c r="D365" s="297" t="s">
        <v>455</v>
      </c>
      <c r="E365" s="298">
        <v>2000</v>
      </c>
      <c r="F365" s="200">
        <f t="shared" si="15"/>
        <v>3.6375541086173655</v>
      </c>
      <c r="G365" s="201">
        <v>549.82000000000005</v>
      </c>
      <c r="H365" s="128" t="s">
        <v>39</v>
      </c>
      <c r="I365" s="157" t="s">
        <v>101</v>
      </c>
      <c r="J365" s="520"/>
    </row>
    <row r="366" spans="1:10" ht="15.75" x14ac:dyDescent="0.25">
      <c r="A366" s="112">
        <v>43133</v>
      </c>
      <c r="B366" s="127" t="s">
        <v>387</v>
      </c>
      <c r="C366" s="129" t="s">
        <v>161</v>
      </c>
      <c r="D366" s="297" t="s">
        <v>455</v>
      </c>
      <c r="E366" s="298">
        <v>8500</v>
      </c>
      <c r="F366" s="200">
        <f t="shared" si="15"/>
        <v>15.459604961623803</v>
      </c>
      <c r="G366" s="201">
        <v>549.82000000000005</v>
      </c>
      <c r="H366" s="128" t="s">
        <v>39</v>
      </c>
      <c r="I366" s="157" t="s">
        <v>101</v>
      </c>
      <c r="J366" s="520"/>
    </row>
    <row r="367" spans="1:10" ht="15.75" x14ac:dyDescent="0.25">
      <c r="A367" s="112">
        <v>43133</v>
      </c>
      <c r="B367" s="127" t="s">
        <v>387</v>
      </c>
      <c r="C367" s="129" t="s">
        <v>161</v>
      </c>
      <c r="D367" s="297" t="s">
        <v>455</v>
      </c>
      <c r="E367" s="298">
        <v>2000</v>
      </c>
      <c r="F367" s="200">
        <f t="shared" si="15"/>
        <v>3.6375541086173655</v>
      </c>
      <c r="G367" s="201">
        <v>549.82000000000005</v>
      </c>
      <c r="H367" s="128" t="s">
        <v>39</v>
      </c>
      <c r="I367" s="157" t="s">
        <v>101</v>
      </c>
      <c r="J367" s="520"/>
    </row>
    <row r="368" spans="1:10" ht="15.75" x14ac:dyDescent="0.25">
      <c r="A368" s="112">
        <v>43150</v>
      </c>
      <c r="B368" s="127" t="s">
        <v>681</v>
      </c>
      <c r="C368" s="129" t="s">
        <v>161</v>
      </c>
      <c r="D368" s="297" t="s">
        <v>455</v>
      </c>
      <c r="E368" s="297">
        <v>1000</v>
      </c>
      <c r="F368" s="200">
        <f t="shared" si="15"/>
        <v>1.8187770543086828</v>
      </c>
      <c r="G368" s="201">
        <v>549.82000000000005</v>
      </c>
      <c r="H368" s="128" t="s">
        <v>39</v>
      </c>
      <c r="I368" s="157" t="s">
        <v>101</v>
      </c>
      <c r="J368" s="520"/>
    </row>
    <row r="369" spans="1:10" ht="15.75" x14ac:dyDescent="0.25">
      <c r="A369" s="112">
        <v>43150</v>
      </c>
      <c r="B369" s="127" t="s">
        <v>681</v>
      </c>
      <c r="C369" s="129" t="s">
        <v>161</v>
      </c>
      <c r="D369" s="297" t="s">
        <v>455</v>
      </c>
      <c r="E369" s="297">
        <v>2000</v>
      </c>
      <c r="F369" s="200">
        <f t="shared" si="15"/>
        <v>3.6375541086173655</v>
      </c>
      <c r="G369" s="201">
        <v>549.82000000000005</v>
      </c>
      <c r="H369" s="128" t="s">
        <v>39</v>
      </c>
      <c r="I369" s="157" t="s">
        <v>101</v>
      </c>
      <c r="J369" s="520"/>
    </row>
    <row r="370" spans="1:10" ht="15.75" x14ac:dyDescent="0.25">
      <c r="A370" s="112">
        <v>43150</v>
      </c>
      <c r="B370" s="127" t="s">
        <v>681</v>
      </c>
      <c r="C370" s="129" t="s">
        <v>161</v>
      </c>
      <c r="D370" s="297" t="s">
        <v>455</v>
      </c>
      <c r="E370" s="297">
        <v>2000</v>
      </c>
      <c r="F370" s="200">
        <f t="shared" si="15"/>
        <v>3.6375541086173655</v>
      </c>
      <c r="G370" s="201">
        <v>549.82000000000005</v>
      </c>
      <c r="H370" s="128" t="s">
        <v>39</v>
      </c>
      <c r="I370" s="157" t="s">
        <v>101</v>
      </c>
      <c r="J370" s="520"/>
    </row>
    <row r="371" spans="1:10" ht="15.75" x14ac:dyDescent="0.25">
      <c r="A371" s="112">
        <v>43150</v>
      </c>
      <c r="B371" s="127" t="s">
        <v>682</v>
      </c>
      <c r="C371" s="129" t="s">
        <v>161</v>
      </c>
      <c r="D371" s="297" t="s">
        <v>455</v>
      </c>
      <c r="E371" s="297">
        <v>1500</v>
      </c>
      <c r="F371" s="200">
        <f t="shared" si="15"/>
        <v>2.7281655814630241</v>
      </c>
      <c r="G371" s="201">
        <v>549.82000000000005</v>
      </c>
      <c r="H371" s="128" t="s">
        <v>39</v>
      </c>
      <c r="I371" s="157" t="s">
        <v>101</v>
      </c>
      <c r="J371" s="520"/>
    </row>
    <row r="372" spans="1:10" ht="15.75" x14ac:dyDescent="0.25">
      <c r="A372" s="112">
        <v>43150</v>
      </c>
      <c r="B372" s="127" t="s">
        <v>682</v>
      </c>
      <c r="C372" s="129" t="s">
        <v>161</v>
      </c>
      <c r="D372" s="297" t="s">
        <v>455</v>
      </c>
      <c r="E372" s="297">
        <v>1500</v>
      </c>
      <c r="F372" s="200">
        <f t="shared" si="15"/>
        <v>2.7281655814630241</v>
      </c>
      <c r="G372" s="201">
        <v>549.82000000000005</v>
      </c>
      <c r="H372" s="128" t="s">
        <v>39</v>
      </c>
      <c r="I372" s="157" t="s">
        <v>101</v>
      </c>
      <c r="J372" s="520"/>
    </row>
    <row r="373" spans="1:10" ht="15.75" x14ac:dyDescent="0.25">
      <c r="A373" s="112">
        <v>43150</v>
      </c>
      <c r="B373" s="127" t="s">
        <v>682</v>
      </c>
      <c r="C373" s="129" t="s">
        <v>161</v>
      </c>
      <c r="D373" s="297" t="s">
        <v>455</v>
      </c>
      <c r="E373" s="297">
        <v>2000</v>
      </c>
      <c r="F373" s="200">
        <f t="shared" si="15"/>
        <v>3.6375541086173655</v>
      </c>
      <c r="G373" s="201">
        <v>549.82000000000005</v>
      </c>
      <c r="H373" s="128" t="s">
        <v>39</v>
      </c>
      <c r="I373" s="157" t="s">
        <v>101</v>
      </c>
      <c r="J373" s="520"/>
    </row>
    <row r="374" spans="1:10" ht="15.75" x14ac:dyDescent="0.25">
      <c r="A374" s="112">
        <v>43158</v>
      </c>
      <c r="B374" s="127" t="s">
        <v>687</v>
      </c>
      <c r="C374" s="129" t="s">
        <v>161</v>
      </c>
      <c r="D374" s="297" t="s">
        <v>455</v>
      </c>
      <c r="E374" s="297">
        <v>2000</v>
      </c>
      <c r="F374" s="200">
        <f t="shared" si="15"/>
        <v>3.6375541086173655</v>
      </c>
      <c r="G374" s="201">
        <v>549.82000000000005</v>
      </c>
      <c r="H374" s="128" t="s">
        <v>39</v>
      </c>
      <c r="I374" s="157" t="s">
        <v>101</v>
      </c>
      <c r="J374" s="520"/>
    </row>
    <row r="375" spans="1:10" ht="15.75" x14ac:dyDescent="0.25">
      <c r="A375" s="112">
        <v>43158</v>
      </c>
      <c r="B375" s="127" t="s">
        <v>687</v>
      </c>
      <c r="C375" s="129" t="s">
        <v>161</v>
      </c>
      <c r="D375" s="297" t="s">
        <v>455</v>
      </c>
      <c r="E375" s="297">
        <v>9500</v>
      </c>
      <c r="F375" s="200">
        <f t="shared" si="15"/>
        <v>17.278382015932486</v>
      </c>
      <c r="G375" s="201">
        <v>549.82000000000005</v>
      </c>
      <c r="H375" s="128" t="s">
        <v>39</v>
      </c>
      <c r="I375" s="157" t="s">
        <v>101</v>
      </c>
      <c r="J375" s="520"/>
    </row>
    <row r="376" spans="1:10" ht="15.75" x14ac:dyDescent="0.25">
      <c r="A376" s="112">
        <v>43158</v>
      </c>
      <c r="B376" s="127" t="s">
        <v>688</v>
      </c>
      <c r="C376" s="129" t="s">
        <v>161</v>
      </c>
      <c r="D376" s="297" t="s">
        <v>455</v>
      </c>
      <c r="E376" s="297">
        <v>2000</v>
      </c>
      <c r="F376" s="200">
        <f t="shared" si="15"/>
        <v>3.6375541086173655</v>
      </c>
      <c r="G376" s="201">
        <v>549.82000000000005</v>
      </c>
      <c r="H376" s="128" t="s">
        <v>39</v>
      </c>
      <c r="I376" s="157" t="s">
        <v>101</v>
      </c>
      <c r="J376" s="520"/>
    </row>
    <row r="377" spans="1:10" ht="15.75" x14ac:dyDescent="0.25">
      <c r="A377" s="112">
        <v>43158</v>
      </c>
      <c r="B377" s="127" t="s">
        <v>387</v>
      </c>
      <c r="C377" s="129" t="s">
        <v>161</v>
      </c>
      <c r="D377" s="297" t="s">
        <v>455</v>
      </c>
      <c r="E377" s="297">
        <v>2000</v>
      </c>
      <c r="F377" s="200">
        <f t="shared" si="15"/>
        <v>3.6375541086173655</v>
      </c>
      <c r="G377" s="201">
        <v>549.82000000000005</v>
      </c>
      <c r="H377" s="128" t="s">
        <v>39</v>
      </c>
      <c r="I377" s="157" t="s">
        <v>101</v>
      </c>
      <c r="J377" s="521"/>
    </row>
    <row r="378" spans="1:10" ht="15" customHeight="1" x14ac:dyDescent="0.25">
      <c r="A378" s="377">
        <v>43146</v>
      </c>
      <c r="B378" s="129" t="s">
        <v>689</v>
      </c>
      <c r="C378" s="129" t="s">
        <v>161</v>
      </c>
      <c r="D378" s="297" t="s">
        <v>25</v>
      </c>
      <c r="E378" s="378">
        <v>5000</v>
      </c>
      <c r="F378" s="344">
        <f t="shared" si="15"/>
        <v>9.5765260194211947</v>
      </c>
      <c r="G378" s="344">
        <v>522.11</v>
      </c>
      <c r="H378" s="128" t="s">
        <v>23</v>
      </c>
      <c r="I378" s="157" t="s">
        <v>102</v>
      </c>
      <c r="J378" s="519" t="s">
        <v>690</v>
      </c>
    </row>
    <row r="379" spans="1:10" ht="15" customHeight="1" x14ac:dyDescent="0.25">
      <c r="A379" s="377">
        <v>43146</v>
      </c>
      <c r="B379" s="129" t="s">
        <v>691</v>
      </c>
      <c r="C379" s="129" t="s">
        <v>161</v>
      </c>
      <c r="D379" s="297" t="s">
        <v>25</v>
      </c>
      <c r="E379" s="378">
        <v>10000</v>
      </c>
      <c r="F379" s="344">
        <f t="shared" si="15"/>
        <v>19.153052038842389</v>
      </c>
      <c r="G379" s="344">
        <v>522.11</v>
      </c>
      <c r="H379" s="128" t="s">
        <v>23</v>
      </c>
      <c r="I379" s="157" t="s">
        <v>102</v>
      </c>
      <c r="J379" s="520"/>
    </row>
    <row r="380" spans="1:10" ht="15" customHeight="1" x14ac:dyDescent="0.25">
      <c r="A380" s="379">
        <v>43147</v>
      </c>
      <c r="B380" s="127" t="s">
        <v>692</v>
      </c>
      <c r="C380" s="129" t="s">
        <v>161</v>
      </c>
      <c r="D380" s="297" t="s">
        <v>25</v>
      </c>
      <c r="E380" s="297">
        <v>1000</v>
      </c>
      <c r="F380" s="344">
        <f t="shared" si="15"/>
        <v>1.9153052038842389</v>
      </c>
      <c r="G380" s="344">
        <v>522.11</v>
      </c>
      <c r="H380" s="128" t="s">
        <v>23</v>
      </c>
      <c r="I380" s="157" t="s">
        <v>102</v>
      </c>
      <c r="J380" s="520"/>
    </row>
    <row r="381" spans="1:10" ht="15" customHeight="1" x14ac:dyDescent="0.25">
      <c r="A381" s="377">
        <v>43153</v>
      </c>
      <c r="B381" s="129" t="s">
        <v>693</v>
      </c>
      <c r="C381" s="129" t="s">
        <v>161</v>
      </c>
      <c r="D381" s="297" t="s">
        <v>25</v>
      </c>
      <c r="E381" s="378">
        <v>5000</v>
      </c>
      <c r="F381" s="344">
        <f t="shared" si="15"/>
        <v>9.5765260194211947</v>
      </c>
      <c r="G381" s="344">
        <v>522.11</v>
      </c>
      <c r="H381" s="128" t="s">
        <v>23</v>
      </c>
      <c r="I381" s="157" t="s">
        <v>102</v>
      </c>
      <c r="J381" s="520"/>
    </row>
    <row r="382" spans="1:10" ht="15" customHeight="1" x14ac:dyDescent="0.25">
      <c r="A382" s="377">
        <v>43153</v>
      </c>
      <c r="B382" s="129" t="s">
        <v>694</v>
      </c>
      <c r="C382" s="129" t="s">
        <v>161</v>
      </c>
      <c r="D382" s="297" t="s">
        <v>25</v>
      </c>
      <c r="E382" s="378">
        <v>4000</v>
      </c>
      <c r="F382" s="344">
        <f t="shared" si="15"/>
        <v>7.6612208155369554</v>
      </c>
      <c r="G382" s="344">
        <v>522.11</v>
      </c>
      <c r="H382" s="128" t="s">
        <v>23</v>
      </c>
      <c r="I382" s="157" t="s">
        <v>102</v>
      </c>
      <c r="J382" s="520"/>
    </row>
    <row r="383" spans="1:10" ht="15" customHeight="1" x14ac:dyDescent="0.25">
      <c r="A383" s="377">
        <v>43153</v>
      </c>
      <c r="B383" s="129" t="s">
        <v>695</v>
      </c>
      <c r="C383" s="129" t="s">
        <v>161</v>
      </c>
      <c r="D383" s="297" t="s">
        <v>25</v>
      </c>
      <c r="E383" s="378">
        <v>2000</v>
      </c>
      <c r="F383" s="344">
        <f t="shared" si="15"/>
        <v>3.8306104077684777</v>
      </c>
      <c r="G383" s="344">
        <v>522.11</v>
      </c>
      <c r="H383" s="128" t="s">
        <v>23</v>
      </c>
      <c r="I383" s="157" t="s">
        <v>102</v>
      </c>
      <c r="J383" s="520"/>
    </row>
    <row r="384" spans="1:10" ht="15" customHeight="1" x14ac:dyDescent="0.25">
      <c r="A384" s="112">
        <v>43159</v>
      </c>
      <c r="B384" s="127" t="s">
        <v>696</v>
      </c>
      <c r="C384" s="129" t="s">
        <v>161</v>
      </c>
      <c r="D384" s="297" t="s">
        <v>25</v>
      </c>
      <c r="E384" s="297">
        <v>6000</v>
      </c>
      <c r="F384" s="344">
        <f t="shared" si="15"/>
        <v>11.491831223305434</v>
      </c>
      <c r="G384" s="344">
        <v>522.11</v>
      </c>
      <c r="H384" s="128" t="s">
        <v>23</v>
      </c>
      <c r="I384" s="157" t="s">
        <v>102</v>
      </c>
      <c r="J384" s="521"/>
    </row>
    <row r="385" spans="1:10" ht="15" customHeight="1" x14ac:dyDescent="0.25">
      <c r="A385" s="377">
        <v>43144</v>
      </c>
      <c r="B385" s="129" t="s">
        <v>697</v>
      </c>
      <c r="C385" s="129" t="s">
        <v>161</v>
      </c>
      <c r="D385" s="297" t="s">
        <v>25</v>
      </c>
      <c r="E385" s="378">
        <v>4000</v>
      </c>
      <c r="F385" s="344">
        <f t="shared" si="15"/>
        <v>7.6612208155369554</v>
      </c>
      <c r="G385" s="344">
        <v>522.11</v>
      </c>
      <c r="H385" s="358" t="s">
        <v>24</v>
      </c>
      <c r="I385" s="157" t="s">
        <v>102</v>
      </c>
      <c r="J385" s="519" t="s">
        <v>698</v>
      </c>
    </row>
    <row r="386" spans="1:10" ht="15" customHeight="1" x14ac:dyDescent="0.25">
      <c r="A386" s="377">
        <v>43147</v>
      </c>
      <c r="B386" s="129" t="s">
        <v>699</v>
      </c>
      <c r="C386" s="129" t="s">
        <v>161</v>
      </c>
      <c r="D386" s="297" t="s">
        <v>25</v>
      </c>
      <c r="E386" s="378">
        <v>5000</v>
      </c>
      <c r="F386" s="344">
        <f t="shared" si="15"/>
        <v>9.5765260194211947</v>
      </c>
      <c r="G386" s="344">
        <v>522.11</v>
      </c>
      <c r="H386" s="358" t="s">
        <v>24</v>
      </c>
      <c r="I386" s="157" t="s">
        <v>102</v>
      </c>
      <c r="J386" s="520"/>
    </row>
    <row r="387" spans="1:10" ht="15" customHeight="1" x14ac:dyDescent="0.25">
      <c r="A387" s="377">
        <v>43147</v>
      </c>
      <c r="B387" s="129" t="s">
        <v>700</v>
      </c>
      <c r="C387" s="129" t="s">
        <v>161</v>
      </c>
      <c r="D387" s="297" t="s">
        <v>25</v>
      </c>
      <c r="E387" s="378">
        <v>45000</v>
      </c>
      <c r="F387" s="344">
        <f t="shared" si="15"/>
        <v>86.188734174790753</v>
      </c>
      <c r="G387" s="344">
        <v>522.11</v>
      </c>
      <c r="H387" s="358" t="s">
        <v>24</v>
      </c>
      <c r="I387" s="157" t="s">
        <v>102</v>
      </c>
      <c r="J387" s="520"/>
    </row>
    <row r="388" spans="1:10" ht="15" customHeight="1" x14ac:dyDescent="0.25">
      <c r="A388" s="112">
        <v>43158</v>
      </c>
      <c r="B388" s="127" t="s">
        <v>701</v>
      </c>
      <c r="C388" s="129" t="s">
        <v>161</v>
      </c>
      <c r="D388" s="297" t="s">
        <v>25</v>
      </c>
      <c r="E388" s="297">
        <v>9930</v>
      </c>
      <c r="F388" s="344">
        <f t="shared" si="15"/>
        <v>19.018980674570493</v>
      </c>
      <c r="G388" s="344">
        <v>522.11</v>
      </c>
      <c r="H388" s="358" t="s">
        <v>24</v>
      </c>
      <c r="I388" s="157" t="s">
        <v>102</v>
      </c>
      <c r="J388" s="521"/>
    </row>
    <row r="389" spans="1:10" ht="15" customHeight="1" x14ac:dyDescent="0.25">
      <c r="A389" s="112">
        <v>43133</v>
      </c>
      <c r="B389" s="127" t="s">
        <v>406</v>
      </c>
      <c r="C389" s="129" t="s">
        <v>161</v>
      </c>
      <c r="D389" s="297" t="s">
        <v>157</v>
      </c>
      <c r="E389" s="297">
        <v>10000</v>
      </c>
      <c r="F389" s="200">
        <f t="shared" si="15"/>
        <v>18.187770543086828</v>
      </c>
      <c r="G389" s="201">
        <v>549.82000000000005</v>
      </c>
      <c r="H389" s="128" t="s">
        <v>166</v>
      </c>
      <c r="I389" s="157" t="s">
        <v>101</v>
      </c>
      <c r="J389" s="519" t="s">
        <v>702</v>
      </c>
    </row>
    <row r="390" spans="1:10" ht="15" customHeight="1" x14ac:dyDescent="0.25">
      <c r="A390" s="153">
        <v>43136</v>
      </c>
      <c r="B390" s="127" t="s">
        <v>703</v>
      </c>
      <c r="C390" s="129" t="s">
        <v>161</v>
      </c>
      <c r="D390" s="297" t="s">
        <v>157</v>
      </c>
      <c r="E390" s="298">
        <v>2000</v>
      </c>
      <c r="F390" s="200">
        <f t="shared" si="15"/>
        <v>3.6375541086173655</v>
      </c>
      <c r="G390" s="201">
        <v>549.82000000000005</v>
      </c>
      <c r="H390" s="128" t="s">
        <v>166</v>
      </c>
      <c r="I390" s="157" t="s">
        <v>101</v>
      </c>
      <c r="J390" s="520"/>
    </row>
    <row r="391" spans="1:10" ht="15" customHeight="1" x14ac:dyDescent="0.25">
      <c r="A391" s="112">
        <v>43136</v>
      </c>
      <c r="B391" s="127" t="s">
        <v>704</v>
      </c>
      <c r="C391" s="129" t="s">
        <v>161</v>
      </c>
      <c r="D391" s="297" t="s">
        <v>157</v>
      </c>
      <c r="E391" s="298">
        <v>1000</v>
      </c>
      <c r="F391" s="200">
        <f t="shared" si="15"/>
        <v>1.8187770543086828</v>
      </c>
      <c r="G391" s="201">
        <v>549.82000000000005</v>
      </c>
      <c r="H391" s="128" t="s">
        <v>166</v>
      </c>
      <c r="I391" s="157" t="s">
        <v>101</v>
      </c>
      <c r="J391" s="520"/>
    </row>
    <row r="392" spans="1:10" ht="15" customHeight="1" x14ac:dyDescent="0.25">
      <c r="A392" s="153">
        <v>43136</v>
      </c>
      <c r="B392" s="127" t="s">
        <v>705</v>
      </c>
      <c r="C392" s="129" t="s">
        <v>161</v>
      </c>
      <c r="D392" s="297" t="s">
        <v>157</v>
      </c>
      <c r="E392" s="298">
        <v>1000</v>
      </c>
      <c r="F392" s="200">
        <f t="shared" si="15"/>
        <v>1.8187770543086828</v>
      </c>
      <c r="G392" s="201">
        <v>549.82000000000005</v>
      </c>
      <c r="H392" s="128" t="s">
        <v>166</v>
      </c>
      <c r="I392" s="157" t="s">
        <v>101</v>
      </c>
      <c r="J392" s="520"/>
    </row>
    <row r="393" spans="1:10" ht="15" customHeight="1" x14ac:dyDescent="0.25">
      <c r="A393" s="112">
        <v>43136</v>
      </c>
      <c r="B393" s="127" t="s">
        <v>706</v>
      </c>
      <c r="C393" s="129" t="s">
        <v>161</v>
      </c>
      <c r="D393" s="297" t="s">
        <v>157</v>
      </c>
      <c r="E393" s="297">
        <v>2000</v>
      </c>
      <c r="F393" s="200">
        <f t="shared" si="15"/>
        <v>3.6375541086173655</v>
      </c>
      <c r="G393" s="201">
        <v>549.82000000000005</v>
      </c>
      <c r="H393" s="128" t="s">
        <v>166</v>
      </c>
      <c r="I393" s="157" t="s">
        <v>101</v>
      </c>
      <c r="J393" s="520"/>
    </row>
    <row r="394" spans="1:10" ht="15.75" x14ac:dyDescent="0.25">
      <c r="A394" s="112">
        <v>43143</v>
      </c>
      <c r="B394" s="127" t="s">
        <v>406</v>
      </c>
      <c r="C394" s="129" t="s">
        <v>161</v>
      </c>
      <c r="D394" s="297" t="s">
        <v>157</v>
      </c>
      <c r="E394" s="297">
        <v>10000</v>
      </c>
      <c r="F394" s="200">
        <f t="shared" si="15"/>
        <v>18.187770543086828</v>
      </c>
      <c r="G394" s="201">
        <v>549.82000000000005</v>
      </c>
      <c r="H394" s="128" t="s">
        <v>166</v>
      </c>
      <c r="I394" s="157" t="s">
        <v>101</v>
      </c>
      <c r="J394" s="520"/>
    </row>
    <row r="395" spans="1:10" ht="15.75" x14ac:dyDescent="0.25">
      <c r="A395" s="112">
        <v>43143</v>
      </c>
      <c r="B395" s="127" t="s">
        <v>707</v>
      </c>
      <c r="C395" s="129" t="s">
        <v>161</v>
      </c>
      <c r="D395" s="297" t="s">
        <v>157</v>
      </c>
      <c r="E395" s="297">
        <v>4000</v>
      </c>
      <c r="F395" s="200">
        <f t="shared" si="15"/>
        <v>7.275108217234731</v>
      </c>
      <c r="G395" s="201">
        <v>549.82000000000005</v>
      </c>
      <c r="H395" s="128" t="s">
        <v>166</v>
      </c>
      <c r="I395" s="157" t="s">
        <v>101</v>
      </c>
      <c r="J395" s="520"/>
    </row>
    <row r="396" spans="1:10" ht="15.75" x14ac:dyDescent="0.25">
      <c r="A396" s="112">
        <v>43144</v>
      </c>
      <c r="B396" s="127" t="s">
        <v>708</v>
      </c>
      <c r="C396" s="129" t="s">
        <v>161</v>
      </c>
      <c r="D396" s="297" t="s">
        <v>157</v>
      </c>
      <c r="E396" s="297">
        <v>2000</v>
      </c>
      <c r="F396" s="200">
        <f t="shared" si="15"/>
        <v>3.6375541086173655</v>
      </c>
      <c r="G396" s="201">
        <v>549.82000000000005</v>
      </c>
      <c r="H396" s="128" t="s">
        <v>166</v>
      </c>
      <c r="I396" s="157" t="s">
        <v>101</v>
      </c>
      <c r="J396" s="520"/>
    </row>
    <row r="397" spans="1:10" ht="15.75" x14ac:dyDescent="0.25">
      <c r="A397" s="112">
        <v>43144</v>
      </c>
      <c r="B397" s="127" t="s">
        <v>709</v>
      </c>
      <c r="C397" s="129" t="s">
        <v>161</v>
      </c>
      <c r="D397" s="297" t="s">
        <v>157</v>
      </c>
      <c r="E397" s="297">
        <v>3000</v>
      </c>
      <c r="F397" s="200">
        <f t="shared" ref="F397:F455" si="16">E397/G397</f>
        <v>5.4563311629260483</v>
      </c>
      <c r="G397" s="201">
        <v>549.82000000000005</v>
      </c>
      <c r="H397" s="128" t="s">
        <v>166</v>
      </c>
      <c r="I397" s="157" t="s">
        <v>101</v>
      </c>
      <c r="J397" s="520"/>
    </row>
    <row r="398" spans="1:10" ht="15.75" x14ac:dyDescent="0.25">
      <c r="A398" s="112">
        <v>43145</v>
      </c>
      <c r="B398" s="127" t="s">
        <v>710</v>
      </c>
      <c r="C398" s="129" t="s">
        <v>161</v>
      </c>
      <c r="D398" s="297" t="s">
        <v>157</v>
      </c>
      <c r="E398" s="297">
        <v>1000</v>
      </c>
      <c r="F398" s="200">
        <f t="shared" si="16"/>
        <v>1.8187770543086828</v>
      </c>
      <c r="G398" s="201">
        <v>549.82000000000005</v>
      </c>
      <c r="H398" s="128" t="s">
        <v>166</v>
      </c>
      <c r="I398" s="157" t="s">
        <v>101</v>
      </c>
      <c r="J398" s="520"/>
    </row>
    <row r="399" spans="1:10" ht="15.75" x14ac:dyDescent="0.25">
      <c r="A399" s="112">
        <v>43150</v>
      </c>
      <c r="B399" s="127" t="s">
        <v>406</v>
      </c>
      <c r="C399" s="129" t="s">
        <v>161</v>
      </c>
      <c r="D399" s="297" t="s">
        <v>157</v>
      </c>
      <c r="E399" s="297">
        <v>10000</v>
      </c>
      <c r="F399" s="200">
        <f t="shared" si="16"/>
        <v>18.187770543086828</v>
      </c>
      <c r="G399" s="201">
        <v>549.82000000000005</v>
      </c>
      <c r="H399" s="128" t="s">
        <v>166</v>
      </c>
      <c r="I399" s="157" t="s">
        <v>101</v>
      </c>
      <c r="J399" s="520"/>
    </row>
    <row r="400" spans="1:10" ht="15.75" x14ac:dyDescent="0.25">
      <c r="A400" s="112">
        <v>43151</v>
      </c>
      <c r="B400" s="127" t="s">
        <v>711</v>
      </c>
      <c r="C400" s="129" t="s">
        <v>161</v>
      </c>
      <c r="D400" s="297" t="s">
        <v>157</v>
      </c>
      <c r="E400" s="297">
        <v>1500</v>
      </c>
      <c r="F400" s="200">
        <f t="shared" si="16"/>
        <v>2.7281655814630241</v>
      </c>
      <c r="G400" s="201">
        <v>549.82000000000005</v>
      </c>
      <c r="H400" s="128" t="s">
        <v>166</v>
      </c>
      <c r="I400" s="157" t="s">
        <v>101</v>
      </c>
      <c r="J400" s="520"/>
    </row>
    <row r="401" spans="1:10" ht="15.75" x14ac:dyDescent="0.25">
      <c r="A401" s="112">
        <v>43151</v>
      </c>
      <c r="B401" s="127" t="s">
        <v>429</v>
      </c>
      <c r="C401" s="129" t="s">
        <v>161</v>
      </c>
      <c r="D401" s="297" t="s">
        <v>157</v>
      </c>
      <c r="E401" s="297">
        <v>1500</v>
      </c>
      <c r="F401" s="200">
        <f t="shared" si="16"/>
        <v>2.7281655814630241</v>
      </c>
      <c r="G401" s="201">
        <v>549.82000000000005</v>
      </c>
      <c r="H401" s="128" t="s">
        <v>166</v>
      </c>
      <c r="I401" s="157" t="s">
        <v>101</v>
      </c>
      <c r="J401" s="520"/>
    </row>
    <row r="402" spans="1:10" ht="15.75" x14ac:dyDescent="0.25">
      <c r="A402" s="112">
        <v>43151</v>
      </c>
      <c r="B402" s="127" t="s">
        <v>712</v>
      </c>
      <c r="C402" s="129" t="s">
        <v>161</v>
      </c>
      <c r="D402" s="297" t="s">
        <v>157</v>
      </c>
      <c r="E402" s="297">
        <v>1000</v>
      </c>
      <c r="F402" s="200">
        <f t="shared" si="16"/>
        <v>1.8187770543086828</v>
      </c>
      <c r="G402" s="201">
        <v>549.82000000000005</v>
      </c>
      <c r="H402" s="128" t="s">
        <v>166</v>
      </c>
      <c r="I402" s="157" t="s">
        <v>101</v>
      </c>
      <c r="J402" s="520"/>
    </row>
    <row r="403" spans="1:10" ht="15.75" x14ac:dyDescent="0.25">
      <c r="A403" s="112">
        <v>43157</v>
      </c>
      <c r="B403" s="127" t="s">
        <v>406</v>
      </c>
      <c r="C403" s="129" t="s">
        <v>161</v>
      </c>
      <c r="D403" s="297" t="s">
        <v>157</v>
      </c>
      <c r="E403" s="297">
        <v>10000</v>
      </c>
      <c r="F403" s="200">
        <f t="shared" si="16"/>
        <v>18.187770543086828</v>
      </c>
      <c r="G403" s="201">
        <v>549.82000000000005</v>
      </c>
      <c r="H403" s="128" t="s">
        <v>166</v>
      </c>
      <c r="I403" s="157" t="s">
        <v>101</v>
      </c>
      <c r="J403" s="520"/>
    </row>
    <row r="404" spans="1:10" ht="15.75" x14ac:dyDescent="0.25">
      <c r="A404" s="112">
        <v>43157</v>
      </c>
      <c r="B404" s="127" t="s">
        <v>713</v>
      </c>
      <c r="C404" s="129" t="s">
        <v>161</v>
      </c>
      <c r="D404" s="297" t="s">
        <v>157</v>
      </c>
      <c r="E404" s="297">
        <v>2000</v>
      </c>
      <c r="F404" s="200">
        <f t="shared" si="16"/>
        <v>3.6375541086173655</v>
      </c>
      <c r="G404" s="201">
        <v>549.82000000000005</v>
      </c>
      <c r="H404" s="128" t="s">
        <v>166</v>
      </c>
      <c r="I404" s="157" t="s">
        <v>101</v>
      </c>
      <c r="J404" s="520"/>
    </row>
    <row r="405" spans="1:10" ht="15.75" x14ac:dyDescent="0.25">
      <c r="A405" s="377">
        <v>43158</v>
      </c>
      <c r="B405" s="129" t="s">
        <v>714</v>
      </c>
      <c r="C405" s="129" t="s">
        <v>161</v>
      </c>
      <c r="D405" s="297" t="s">
        <v>157</v>
      </c>
      <c r="E405" s="378">
        <v>4000</v>
      </c>
      <c r="F405" s="200">
        <f t="shared" si="16"/>
        <v>7.275108217234731</v>
      </c>
      <c r="G405" s="201">
        <v>549.82000000000005</v>
      </c>
      <c r="H405" s="111" t="s">
        <v>166</v>
      </c>
      <c r="I405" s="157" t="s">
        <v>101</v>
      </c>
      <c r="J405" s="521"/>
    </row>
    <row r="406" spans="1:10" ht="15.75" x14ac:dyDescent="0.25">
      <c r="A406" s="112">
        <v>43133</v>
      </c>
      <c r="B406" s="127" t="s">
        <v>715</v>
      </c>
      <c r="C406" s="129" t="s">
        <v>161</v>
      </c>
      <c r="D406" s="297" t="s">
        <v>157</v>
      </c>
      <c r="E406" s="297">
        <v>2000</v>
      </c>
      <c r="F406" s="200">
        <f t="shared" si="16"/>
        <v>3.6375541086173655</v>
      </c>
      <c r="G406" s="201">
        <v>549.82000000000005</v>
      </c>
      <c r="H406" s="128" t="s">
        <v>448</v>
      </c>
      <c r="I406" s="157" t="s">
        <v>101</v>
      </c>
      <c r="J406" s="519" t="s">
        <v>716</v>
      </c>
    </row>
    <row r="407" spans="1:10" ht="15.75" x14ac:dyDescent="0.25">
      <c r="A407" s="112">
        <v>43136</v>
      </c>
      <c r="B407" s="127" t="s">
        <v>717</v>
      </c>
      <c r="C407" s="129" t="s">
        <v>161</v>
      </c>
      <c r="D407" s="297" t="s">
        <v>157</v>
      </c>
      <c r="E407" s="298">
        <v>1000</v>
      </c>
      <c r="F407" s="200">
        <f t="shared" si="16"/>
        <v>1.8187770543086828</v>
      </c>
      <c r="G407" s="201">
        <v>549.82000000000005</v>
      </c>
      <c r="H407" s="128" t="s">
        <v>448</v>
      </c>
      <c r="I407" s="157" t="s">
        <v>101</v>
      </c>
      <c r="J407" s="520"/>
    </row>
    <row r="408" spans="1:10" ht="15.75" x14ac:dyDescent="0.25">
      <c r="A408" s="112">
        <v>43136</v>
      </c>
      <c r="B408" s="127" t="s">
        <v>718</v>
      </c>
      <c r="C408" s="129" t="s">
        <v>161</v>
      </c>
      <c r="D408" s="297" t="s">
        <v>157</v>
      </c>
      <c r="E408" s="298">
        <v>1500</v>
      </c>
      <c r="F408" s="200">
        <f t="shared" si="16"/>
        <v>2.7281655814630241</v>
      </c>
      <c r="G408" s="201">
        <v>549.82000000000005</v>
      </c>
      <c r="H408" s="128" t="s">
        <v>448</v>
      </c>
      <c r="I408" s="157" t="s">
        <v>101</v>
      </c>
      <c r="J408" s="520"/>
    </row>
    <row r="409" spans="1:10" ht="15.75" x14ac:dyDescent="0.25">
      <c r="A409" s="112">
        <v>43136</v>
      </c>
      <c r="B409" s="127" t="s">
        <v>719</v>
      </c>
      <c r="C409" s="129" t="s">
        <v>161</v>
      </c>
      <c r="D409" s="297" t="s">
        <v>157</v>
      </c>
      <c r="E409" s="298">
        <v>1500</v>
      </c>
      <c r="F409" s="200">
        <f t="shared" si="16"/>
        <v>2.7281655814630241</v>
      </c>
      <c r="G409" s="201">
        <v>549.82000000000005</v>
      </c>
      <c r="H409" s="128" t="s">
        <v>448</v>
      </c>
      <c r="I409" s="157" t="s">
        <v>101</v>
      </c>
      <c r="J409" s="520"/>
    </row>
    <row r="410" spans="1:10" ht="15.75" x14ac:dyDescent="0.25">
      <c r="A410" s="112">
        <v>43136</v>
      </c>
      <c r="B410" s="127" t="s">
        <v>720</v>
      </c>
      <c r="C410" s="129" t="s">
        <v>161</v>
      </c>
      <c r="D410" s="297" t="s">
        <v>157</v>
      </c>
      <c r="E410" s="298">
        <v>2000</v>
      </c>
      <c r="F410" s="200">
        <f t="shared" si="16"/>
        <v>3.6375541086173655</v>
      </c>
      <c r="G410" s="201">
        <v>549.82000000000005</v>
      </c>
      <c r="H410" s="128" t="s">
        <v>448</v>
      </c>
      <c r="I410" s="157" t="s">
        <v>101</v>
      </c>
      <c r="J410" s="520"/>
    </row>
    <row r="411" spans="1:10" ht="15.75" x14ac:dyDescent="0.25">
      <c r="A411" s="153">
        <v>43137</v>
      </c>
      <c r="B411" s="127" t="s">
        <v>721</v>
      </c>
      <c r="C411" s="129" t="s">
        <v>161</v>
      </c>
      <c r="D411" s="297" t="s">
        <v>157</v>
      </c>
      <c r="E411" s="297">
        <v>1000</v>
      </c>
      <c r="F411" s="200">
        <f t="shared" si="16"/>
        <v>1.8187770543086828</v>
      </c>
      <c r="G411" s="201">
        <v>549.82000000000005</v>
      </c>
      <c r="H411" s="128" t="s">
        <v>448</v>
      </c>
      <c r="I411" s="157" t="s">
        <v>101</v>
      </c>
      <c r="J411" s="520"/>
    </row>
    <row r="412" spans="1:10" ht="15.75" x14ac:dyDescent="0.25">
      <c r="A412" s="153">
        <v>43137</v>
      </c>
      <c r="B412" s="127" t="s">
        <v>722</v>
      </c>
      <c r="C412" s="129" t="s">
        <v>161</v>
      </c>
      <c r="D412" s="297" t="s">
        <v>157</v>
      </c>
      <c r="E412" s="297">
        <v>1500</v>
      </c>
      <c r="F412" s="200">
        <f t="shared" si="16"/>
        <v>2.7281655814630241</v>
      </c>
      <c r="G412" s="201">
        <v>549.82000000000005</v>
      </c>
      <c r="H412" s="128" t="s">
        <v>448</v>
      </c>
      <c r="I412" s="157" t="s">
        <v>101</v>
      </c>
      <c r="J412" s="520"/>
    </row>
    <row r="413" spans="1:10" ht="15.75" x14ac:dyDescent="0.25">
      <c r="A413" s="112">
        <v>43137</v>
      </c>
      <c r="B413" s="127" t="s">
        <v>723</v>
      </c>
      <c r="C413" s="129" t="s">
        <v>161</v>
      </c>
      <c r="D413" s="297" t="s">
        <v>157</v>
      </c>
      <c r="E413" s="297">
        <v>100</v>
      </c>
      <c r="F413" s="200">
        <f t="shared" si="16"/>
        <v>0.18187770543086826</v>
      </c>
      <c r="G413" s="201">
        <v>549.82000000000005</v>
      </c>
      <c r="H413" s="128" t="s">
        <v>448</v>
      </c>
      <c r="I413" s="157" t="s">
        <v>101</v>
      </c>
      <c r="J413" s="520"/>
    </row>
    <row r="414" spans="1:10" ht="15.75" x14ac:dyDescent="0.25">
      <c r="A414" s="112">
        <v>43138</v>
      </c>
      <c r="B414" s="127" t="s">
        <v>724</v>
      </c>
      <c r="C414" s="129" t="s">
        <v>161</v>
      </c>
      <c r="D414" s="297" t="s">
        <v>157</v>
      </c>
      <c r="E414" s="297">
        <v>2000</v>
      </c>
      <c r="F414" s="200">
        <f t="shared" si="16"/>
        <v>3.6375541086173655</v>
      </c>
      <c r="G414" s="201">
        <v>549.82000000000005</v>
      </c>
      <c r="H414" s="128" t="s">
        <v>448</v>
      </c>
      <c r="I414" s="157" t="s">
        <v>101</v>
      </c>
      <c r="J414" s="520"/>
    </row>
    <row r="415" spans="1:10" ht="15.75" x14ac:dyDescent="0.25">
      <c r="A415" s="112">
        <v>43139</v>
      </c>
      <c r="B415" s="127" t="s">
        <v>725</v>
      </c>
      <c r="C415" s="129" t="s">
        <v>161</v>
      </c>
      <c r="D415" s="297" t="s">
        <v>157</v>
      </c>
      <c r="E415" s="297">
        <v>2000</v>
      </c>
      <c r="F415" s="200">
        <f t="shared" si="16"/>
        <v>3.6375541086173655</v>
      </c>
      <c r="G415" s="201">
        <v>549.82000000000005</v>
      </c>
      <c r="H415" s="128" t="s">
        <v>448</v>
      </c>
      <c r="I415" s="157" t="s">
        <v>101</v>
      </c>
      <c r="J415" s="520"/>
    </row>
    <row r="416" spans="1:10" ht="15.75" x14ac:dyDescent="0.25">
      <c r="A416" s="112">
        <v>43139</v>
      </c>
      <c r="B416" s="127" t="s">
        <v>444</v>
      </c>
      <c r="C416" s="129" t="s">
        <v>161</v>
      </c>
      <c r="D416" s="297" t="s">
        <v>157</v>
      </c>
      <c r="E416" s="297">
        <v>2000</v>
      </c>
      <c r="F416" s="200">
        <f t="shared" si="16"/>
        <v>3.6375541086173655</v>
      </c>
      <c r="G416" s="201">
        <v>549.82000000000005</v>
      </c>
      <c r="H416" s="380" t="s">
        <v>448</v>
      </c>
      <c r="I416" s="157" t="s">
        <v>101</v>
      </c>
      <c r="J416" s="520"/>
    </row>
    <row r="417" spans="1:10" ht="15.75" x14ac:dyDescent="0.25">
      <c r="A417" s="112">
        <v>43139</v>
      </c>
      <c r="B417" s="127" t="s">
        <v>726</v>
      </c>
      <c r="C417" s="129" t="s">
        <v>161</v>
      </c>
      <c r="D417" s="297" t="s">
        <v>157</v>
      </c>
      <c r="E417" s="297">
        <v>1000</v>
      </c>
      <c r="F417" s="200">
        <f t="shared" si="16"/>
        <v>1.8187770543086828</v>
      </c>
      <c r="G417" s="201">
        <v>549.82000000000005</v>
      </c>
      <c r="H417" s="128" t="s">
        <v>448</v>
      </c>
      <c r="I417" s="157" t="s">
        <v>101</v>
      </c>
      <c r="J417" s="520"/>
    </row>
    <row r="418" spans="1:10" ht="15.75" x14ac:dyDescent="0.25">
      <c r="A418" s="112">
        <v>43139</v>
      </c>
      <c r="B418" s="113" t="s">
        <v>727</v>
      </c>
      <c r="C418" s="129" t="s">
        <v>161</v>
      </c>
      <c r="D418" s="297" t="s">
        <v>157</v>
      </c>
      <c r="E418" s="297">
        <v>1500</v>
      </c>
      <c r="F418" s="200">
        <f t="shared" si="16"/>
        <v>2.7281655814630241</v>
      </c>
      <c r="G418" s="201">
        <v>549.82000000000005</v>
      </c>
      <c r="H418" s="128" t="s">
        <v>448</v>
      </c>
      <c r="I418" s="157" t="s">
        <v>101</v>
      </c>
      <c r="J418" s="520"/>
    </row>
    <row r="419" spans="1:10" ht="15.75" x14ac:dyDescent="0.25">
      <c r="A419" s="112">
        <v>43144</v>
      </c>
      <c r="B419" s="127" t="s">
        <v>728</v>
      </c>
      <c r="C419" s="129" t="s">
        <v>161</v>
      </c>
      <c r="D419" s="297" t="s">
        <v>157</v>
      </c>
      <c r="E419" s="297">
        <v>1500</v>
      </c>
      <c r="F419" s="200">
        <f t="shared" si="16"/>
        <v>2.7281655814630241</v>
      </c>
      <c r="G419" s="201">
        <v>549.82000000000005</v>
      </c>
      <c r="H419" s="128" t="s">
        <v>448</v>
      </c>
      <c r="I419" s="157" t="s">
        <v>101</v>
      </c>
      <c r="J419" s="520"/>
    </row>
    <row r="420" spans="1:10" ht="15.75" x14ac:dyDescent="0.25">
      <c r="A420" s="112">
        <v>43144</v>
      </c>
      <c r="B420" s="127" t="s">
        <v>729</v>
      </c>
      <c r="C420" s="129" t="s">
        <v>161</v>
      </c>
      <c r="D420" s="297" t="s">
        <v>157</v>
      </c>
      <c r="E420" s="297">
        <v>1000</v>
      </c>
      <c r="F420" s="200">
        <f t="shared" si="16"/>
        <v>1.8187770543086828</v>
      </c>
      <c r="G420" s="201">
        <v>549.82000000000005</v>
      </c>
      <c r="H420" s="128" t="s">
        <v>448</v>
      </c>
      <c r="I420" s="157" t="s">
        <v>101</v>
      </c>
      <c r="J420" s="520"/>
    </row>
    <row r="421" spans="1:10" ht="15.75" x14ac:dyDescent="0.25">
      <c r="A421" s="112">
        <v>43144</v>
      </c>
      <c r="B421" s="127" t="s">
        <v>730</v>
      </c>
      <c r="C421" s="129" t="s">
        <v>161</v>
      </c>
      <c r="D421" s="297" t="s">
        <v>157</v>
      </c>
      <c r="E421" s="297">
        <v>1500</v>
      </c>
      <c r="F421" s="200">
        <f t="shared" si="16"/>
        <v>2.7281655814630241</v>
      </c>
      <c r="G421" s="201">
        <v>549.82000000000005</v>
      </c>
      <c r="H421" s="128" t="s">
        <v>448</v>
      </c>
      <c r="I421" s="157" t="s">
        <v>101</v>
      </c>
      <c r="J421" s="520"/>
    </row>
    <row r="422" spans="1:10" ht="15.75" x14ac:dyDescent="0.25">
      <c r="A422" s="112">
        <v>43144</v>
      </c>
      <c r="B422" s="127" t="s">
        <v>731</v>
      </c>
      <c r="C422" s="129" t="s">
        <v>161</v>
      </c>
      <c r="D422" s="297" t="s">
        <v>157</v>
      </c>
      <c r="E422" s="297">
        <v>1000</v>
      </c>
      <c r="F422" s="200">
        <f t="shared" si="16"/>
        <v>1.8187770543086828</v>
      </c>
      <c r="G422" s="201">
        <v>549.82000000000005</v>
      </c>
      <c r="H422" s="128" t="s">
        <v>448</v>
      </c>
      <c r="I422" s="157" t="s">
        <v>101</v>
      </c>
      <c r="J422" s="520"/>
    </row>
    <row r="423" spans="1:10" ht="15.75" x14ac:dyDescent="0.25">
      <c r="A423" s="112">
        <v>43147</v>
      </c>
      <c r="B423" s="127" t="s">
        <v>732</v>
      </c>
      <c r="C423" s="129" t="s">
        <v>161</v>
      </c>
      <c r="D423" s="297" t="s">
        <v>157</v>
      </c>
      <c r="E423" s="297">
        <v>1500</v>
      </c>
      <c r="F423" s="200">
        <f t="shared" si="16"/>
        <v>2.7281655814630241</v>
      </c>
      <c r="G423" s="201">
        <v>549.82000000000005</v>
      </c>
      <c r="H423" s="128" t="s">
        <v>448</v>
      </c>
      <c r="I423" s="157" t="s">
        <v>101</v>
      </c>
      <c r="J423" s="520"/>
    </row>
    <row r="424" spans="1:10" ht="15.75" x14ac:dyDescent="0.25">
      <c r="A424" s="153">
        <v>43147</v>
      </c>
      <c r="B424" s="127" t="s">
        <v>733</v>
      </c>
      <c r="C424" s="129" t="s">
        <v>161</v>
      </c>
      <c r="D424" s="297" t="s">
        <v>157</v>
      </c>
      <c r="E424" s="297">
        <v>2000</v>
      </c>
      <c r="F424" s="200">
        <f t="shared" si="16"/>
        <v>3.6375541086173655</v>
      </c>
      <c r="G424" s="201">
        <v>549.82000000000005</v>
      </c>
      <c r="H424" s="128" t="s">
        <v>448</v>
      </c>
      <c r="I424" s="157" t="s">
        <v>101</v>
      </c>
      <c r="J424" s="520"/>
    </row>
    <row r="425" spans="1:10" ht="15.75" x14ac:dyDescent="0.25">
      <c r="A425" s="153">
        <v>43150</v>
      </c>
      <c r="B425" s="127" t="s">
        <v>734</v>
      </c>
      <c r="C425" s="129" t="s">
        <v>161</v>
      </c>
      <c r="D425" s="297" t="s">
        <v>157</v>
      </c>
      <c r="E425" s="297">
        <v>1500</v>
      </c>
      <c r="F425" s="200">
        <f t="shared" si="16"/>
        <v>2.7281655814630241</v>
      </c>
      <c r="G425" s="201">
        <v>549.82000000000005</v>
      </c>
      <c r="H425" s="128" t="s">
        <v>448</v>
      </c>
      <c r="I425" s="157" t="s">
        <v>101</v>
      </c>
      <c r="J425" s="520"/>
    </row>
    <row r="426" spans="1:10" ht="15.75" x14ac:dyDescent="0.25">
      <c r="A426" s="112">
        <v>43150</v>
      </c>
      <c r="B426" s="127" t="s">
        <v>735</v>
      </c>
      <c r="C426" s="129" t="s">
        <v>161</v>
      </c>
      <c r="D426" s="297" t="s">
        <v>157</v>
      </c>
      <c r="E426" s="297">
        <v>1000</v>
      </c>
      <c r="F426" s="200">
        <f t="shared" si="16"/>
        <v>1.8187770543086828</v>
      </c>
      <c r="G426" s="201">
        <v>549.82000000000005</v>
      </c>
      <c r="H426" s="128" t="s">
        <v>448</v>
      </c>
      <c r="I426" s="157" t="s">
        <v>101</v>
      </c>
      <c r="J426" s="520"/>
    </row>
    <row r="427" spans="1:10" ht="15.75" x14ac:dyDescent="0.25">
      <c r="A427" s="153">
        <v>43150</v>
      </c>
      <c r="B427" s="127" t="s">
        <v>736</v>
      </c>
      <c r="C427" s="129" t="s">
        <v>161</v>
      </c>
      <c r="D427" s="297" t="s">
        <v>157</v>
      </c>
      <c r="E427" s="297">
        <v>1500</v>
      </c>
      <c r="F427" s="200">
        <f t="shared" si="16"/>
        <v>2.7281655814630241</v>
      </c>
      <c r="G427" s="201">
        <v>549.82000000000005</v>
      </c>
      <c r="H427" s="128" t="s">
        <v>448</v>
      </c>
      <c r="I427" s="157" t="s">
        <v>101</v>
      </c>
      <c r="J427" s="520"/>
    </row>
    <row r="428" spans="1:10" ht="15.75" x14ac:dyDescent="0.25">
      <c r="A428" s="112">
        <v>43150</v>
      </c>
      <c r="B428" s="127" t="s">
        <v>737</v>
      </c>
      <c r="C428" s="129" t="s">
        <v>161</v>
      </c>
      <c r="D428" s="297" t="s">
        <v>157</v>
      </c>
      <c r="E428" s="297">
        <v>1500</v>
      </c>
      <c r="F428" s="200">
        <f t="shared" si="16"/>
        <v>2.7281655814630241</v>
      </c>
      <c r="G428" s="201">
        <v>549.82000000000005</v>
      </c>
      <c r="H428" s="128" t="s">
        <v>448</v>
      </c>
      <c r="I428" s="157" t="s">
        <v>101</v>
      </c>
      <c r="J428" s="520"/>
    </row>
    <row r="429" spans="1:10" ht="15.75" x14ac:dyDescent="0.25">
      <c r="A429" s="112">
        <v>43153</v>
      </c>
      <c r="B429" s="127" t="s">
        <v>738</v>
      </c>
      <c r="C429" s="129" t="s">
        <v>161</v>
      </c>
      <c r="D429" s="297" t="s">
        <v>157</v>
      </c>
      <c r="E429" s="297">
        <v>2500</v>
      </c>
      <c r="F429" s="200">
        <f t="shared" si="16"/>
        <v>4.5469426357717069</v>
      </c>
      <c r="G429" s="201">
        <v>549.82000000000005</v>
      </c>
      <c r="H429" s="128" t="s">
        <v>448</v>
      </c>
      <c r="I429" s="157" t="s">
        <v>101</v>
      </c>
      <c r="J429" s="521"/>
    </row>
    <row r="430" spans="1:10" ht="15.75" x14ac:dyDescent="0.25">
      <c r="A430" s="377">
        <v>43133</v>
      </c>
      <c r="B430" s="129" t="s">
        <v>406</v>
      </c>
      <c r="C430" s="129" t="s">
        <v>161</v>
      </c>
      <c r="D430" s="297" t="s">
        <v>157</v>
      </c>
      <c r="E430" s="378">
        <v>10000</v>
      </c>
      <c r="F430" s="200">
        <f t="shared" si="16"/>
        <v>18.187770543086828</v>
      </c>
      <c r="G430" s="201">
        <v>549.82000000000005</v>
      </c>
      <c r="H430" s="111" t="s">
        <v>31</v>
      </c>
      <c r="I430" s="157" t="s">
        <v>101</v>
      </c>
      <c r="J430" s="519" t="s">
        <v>739</v>
      </c>
    </row>
    <row r="431" spans="1:10" ht="15.75" x14ac:dyDescent="0.25">
      <c r="A431" s="379">
        <v>43138</v>
      </c>
      <c r="B431" s="129" t="s">
        <v>703</v>
      </c>
      <c r="C431" s="129" t="s">
        <v>161</v>
      </c>
      <c r="D431" s="297" t="s">
        <v>157</v>
      </c>
      <c r="E431" s="378">
        <v>2000</v>
      </c>
      <c r="F431" s="200">
        <f t="shared" si="16"/>
        <v>3.6375541086173655</v>
      </c>
      <c r="G431" s="201">
        <v>549.82000000000005</v>
      </c>
      <c r="H431" s="111" t="s">
        <v>31</v>
      </c>
      <c r="I431" s="157" t="s">
        <v>101</v>
      </c>
      <c r="J431" s="520"/>
    </row>
    <row r="432" spans="1:10" ht="15.75" x14ac:dyDescent="0.25">
      <c r="A432" s="379">
        <v>43138</v>
      </c>
      <c r="B432" s="129" t="s">
        <v>740</v>
      </c>
      <c r="C432" s="129" t="s">
        <v>161</v>
      </c>
      <c r="D432" s="297" t="s">
        <v>157</v>
      </c>
      <c r="E432" s="378">
        <v>2000</v>
      </c>
      <c r="F432" s="200">
        <f t="shared" si="16"/>
        <v>3.6375541086173655</v>
      </c>
      <c r="G432" s="201">
        <v>549.82000000000005</v>
      </c>
      <c r="H432" s="111" t="s">
        <v>31</v>
      </c>
      <c r="I432" s="157" t="s">
        <v>101</v>
      </c>
      <c r="J432" s="520"/>
    </row>
    <row r="433" spans="1:10" ht="15.75" x14ac:dyDescent="0.25">
      <c r="A433" s="377">
        <v>43143</v>
      </c>
      <c r="B433" s="113" t="s">
        <v>406</v>
      </c>
      <c r="C433" s="129" t="s">
        <v>161</v>
      </c>
      <c r="D433" s="297" t="s">
        <v>157</v>
      </c>
      <c r="E433" s="378">
        <v>10000</v>
      </c>
      <c r="F433" s="200">
        <f t="shared" si="16"/>
        <v>18.187770543086828</v>
      </c>
      <c r="G433" s="201">
        <v>549.82000000000005</v>
      </c>
      <c r="H433" s="111" t="s">
        <v>31</v>
      </c>
      <c r="I433" s="157" t="s">
        <v>101</v>
      </c>
      <c r="J433" s="520"/>
    </row>
    <row r="434" spans="1:10" ht="15.75" x14ac:dyDescent="0.25">
      <c r="A434" s="379">
        <v>43147</v>
      </c>
      <c r="B434" s="129" t="s">
        <v>741</v>
      </c>
      <c r="C434" s="129" t="s">
        <v>161</v>
      </c>
      <c r="D434" s="297" t="s">
        <v>157</v>
      </c>
      <c r="E434" s="378">
        <v>5000</v>
      </c>
      <c r="F434" s="200">
        <f t="shared" si="16"/>
        <v>9.0938852715434138</v>
      </c>
      <c r="G434" s="201">
        <v>549.82000000000005</v>
      </c>
      <c r="H434" s="111" t="s">
        <v>31</v>
      </c>
      <c r="I434" s="157" t="s">
        <v>101</v>
      </c>
      <c r="J434" s="520"/>
    </row>
    <row r="435" spans="1:10" ht="15.75" x14ac:dyDescent="0.25">
      <c r="A435" s="377">
        <v>43150</v>
      </c>
      <c r="B435" s="129" t="s">
        <v>406</v>
      </c>
      <c r="C435" s="129" t="s">
        <v>161</v>
      </c>
      <c r="D435" s="297" t="s">
        <v>157</v>
      </c>
      <c r="E435" s="378">
        <v>10000</v>
      </c>
      <c r="F435" s="200">
        <f t="shared" si="16"/>
        <v>18.187770543086828</v>
      </c>
      <c r="G435" s="201">
        <v>549.82000000000005</v>
      </c>
      <c r="H435" s="111" t="s">
        <v>31</v>
      </c>
      <c r="I435" s="157" t="s">
        <v>101</v>
      </c>
      <c r="J435" s="520"/>
    </row>
    <row r="436" spans="1:10" ht="15.75" x14ac:dyDescent="0.25">
      <c r="A436" s="377">
        <v>43157</v>
      </c>
      <c r="B436" s="129" t="s">
        <v>406</v>
      </c>
      <c r="C436" s="129" t="s">
        <v>161</v>
      </c>
      <c r="D436" s="297" t="s">
        <v>157</v>
      </c>
      <c r="E436" s="378">
        <v>10000</v>
      </c>
      <c r="F436" s="200">
        <f t="shared" si="16"/>
        <v>18.187770543086828</v>
      </c>
      <c r="G436" s="201">
        <v>549.82000000000005</v>
      </c>
      <c r="H436" s="111" t="s">
        <v>31</v>
      </c>
      <c r="I436" s="157" t="s">
        <v>101</v>
      </c>
      <c r="J436" s="521"/>
    </row>
    <row r="437" spans="1:10" ht="15.75" x14ac:dyDescent="0.25">
      <c r="A437" s="112">
        <v>43133</v>
      </c>
      <c r="B437" s="127" t="s">
        <v>305</v>
      </c>
      <c r="C437" s="129" t="s">
        <v>161</v>
      </c>
      <c r="D437" s="297" t="s">
        <v>455</v>
      </c>
      <c r="E437" s="297">
        <v>2000</v>
      </c>
      <c r="F437" s="200">
        <f t="shared" si="16"/>
        <v>3.6375541086173655</v>
      </c>
      <c r="G437" s="201">
        <v>549.82000000000005</v>
      </c>
      <c r="H437" s="128" t="s">
        <v>41</v>
      </c>
      <c r="I437" s="157" t="s">
        <v>101</v>
      </c>
      <c r="J437" s="519" t="s">
        <v>742</v>
      </c>
    </row>
    <row r="438" spans="1:10" ht="15.75" x14ac:dyDescent="0.25">
      <c r="A438" s="112">
        <v>43133</v>
      </c>
      <c r="B438" s="127" t="s">
        <v>387</v>
      </c>
      <c r="C438" s="129" t="s">
        <v>161</v>
      </c>
      <c r="D438" s="297" t="s">
        <v>455</v>
      </c>
      <c r="E438" s="297">
        <v>4000</v>
      </c>
      <c r="F438" s="200">
        <f t="shared" si="16"/>
        <v>7.275108217234731</v>
      </c>
      <c r="G438" s="201">
        <v>549.82000000000005</v>
      </c>
      <c r="H438" s="128" t="s">
        <v>41</v>
      </c>
      <c r="I438" s="157" t="s">
        <v>101</v>
      </c>
      <c r="J438" s="520"/>
    </row>
    <row r="439" spans="1:10" ht="15.75" x14ac:dyDescent="0.25">
      <c r="A439" s="112">
        <v>43133</v>
      </c>
      <c r="B439" s="127" t="s">
        <v>387</v>
      </c>
      <c r="C439" s="129" t="s">
        <v>161</v>
      </c>
      <c r="D439" s="297" t="s">
        <v>455</v>
      </c>
      <c r="E439" s="297">
        <v>1500</v>
      </c>
      <c r="F439" s="200">
        <f t="shared" si="16"/>
        <v>2.7281655814630241</v>
      </c>
      <c r="G439" s="201">
        <v>549.82000000000005</v>
      </c>
      <c r="H439" s="128" t="s">
        <v>41</v>
      </c>
      <c r="I439" s="157" t="s">
        <v>101</v>
      </c>
      <c r="J439" s="520"/>
    </row>
    <row r="440" spans="1:10" ht="15.75" x14ac:dyDescent="0.25">
      <c r="A440" s="112">
        <v>43133</v>
      </c>
      <c r="B440" s="127" t="s">
        <v>387</v>
      </c>
      <c r="C440" s="129" t="s">
        <v>161</v>
      </c>
      <c r="D440" s="297" t="s">
        <v>455</v>
      </c>
      <c r="E440" s="297">
        <v>1500</v>
      </c>
      <c r="F440" s="200">
        <f t="shared" si="16"/>
        <v>2.7281655814630241</v>
      </c>
      <c r="G440" s="201">
        <v>549.82000000000005</v>
      </c>
      <c r="H440" s="128" t="s">
        <v>41</v>
      </c>
      <c r="I440" s="157" t="s">
        <v>101</v>
      </c>
      <c r="J440" s="520"/>
    </row>
    <row r="441" spans="1:10" ht="15.75" x14ac:dyDescent="0.25">
      <c r="A441" s="112">
        <v>43133</v>
      </c>
      <c r="B441" s="127" t="s">
        <v>387</v>
      </c>
      <c r="C441" s="129" t="s">
        <v>161</v>
      </c>
      <c r="D441" s="297" t="s">
        <v>455</v>
      </c>
      <c r="E441" s="297">
        <v>5000</v>
      </c>
      <c r="F441" s="200">
        <f t="shared" si="16"/>
        <v>9.0938852715434138</v>
      </c>
      <c r="G441" s="201">
        <v>549.82000000000005</v>
      </c>
      <c r="H441" s="128" t="s">
        <v>41</v>
      </c>
      <c r="I441" s="157" t="s">
        <v>101</v>
      </c>
      <c r="J441" s="520"/>
    </row>
    <row r="442" spans="1:10" ht="15.75" x14ac:dyDescent="0.25">
      <c r="A442" s="112">
        <v>43133</v>
      </c>
      <c r="B442" s="127" t="s">
        <v>387</v>
      </c>
      <c r="C442" s="129" t="s">
        <v>161</v>
      </c>
      <c r="D442" s="297" t="s">
        <v>455</v>
      </c>
      <c r="E442" s="297">
        <v>1500</v>
      </c>
      <c r="F442" s="200">
        <f t="shared" si="16"/>
        <v>2.7281655814630241</v>
      </c>
      <c r="G442" s="201">
        <v>549.82000000000005</v>
      </c>
      <c r="H442" s="128" t="s">
        <v>41</v>
      </c>
      <c r="I442" s="157" t="s">
        <v>101</v>
      </c>
      <c r="J442" s="520"/>
    </row>
    <row r="443" spans="1:10" ht="15.75" x14ac:dyDescent="0.25">
      <c r="A443" s="112">
        <v>43133</v>
      </c>
      <c r="B443" s="127" t="s">
        <v>387</v>
      </c>
      <c r="C443" s="129" t="s">
        <v>161</v>
      </c>
      <c r="D443" s="297" t="s">
        <v>455</v>
      </c>
      <c r="E443" s="297">
        <v>2000</v>
      </c>
      <c r="F443" s="200">
        <f t="shared" si="16"/>
        <v>3.6375541086173655</v>
      </c>
      <c r="G443" s="201">
        <v>549.82000000000005</v>
      </c>
      <c r="H443" s="128" t="s">
        <v>41</v>
      </c>
      <c r="I443" s="157" t="s">
        <v>101</v>
      </c>
      <c r="J443" s="520"/>
    </row>
    <row r="444" spans="1:10" ht="15.75" x14ac:dyDescent="0.25">
      <c r="A444" s="112">
        <v>43133</v>
      </c>
      <c r="B444" s="127" t="s">
        <v>387</v>
      </c>
      <c r="C444" s="129" t="s">
        <v>161</v>
      </c>
      <c r="D444" s="297" t="s">
        <v>455</v>
      </c>
      <c r="E444" s="297">
        <v>8500</v>
      </c>
      <c r="F444" s="200">
        <f t="shared" si="16"/>
        <v>15.459604961623803</v>
      </c>
      <c r="G444" s="201">
        <v>549.82000000000005</v>
      </c>
      <c r="H444" s="128" t="s">
        <v>41</v>
      </c>
      <c r="I444" s="157" t="s">
        <v>101</v>
      </c>
      <c r="J444" s="520"/>
    </row>
    <row r="445" spans="1:10" ht="15.75" x14ac:dyDescent="0.25">
      <c r="A445" s="112">
        <v>43133</v>
      </c>
      <c r="B445" s="127" t="s">
        <v>387</v>
      </c>
      <c r="C445" s="129" t="s">
        <v>161</v>
      </c>
      <c r="D445" s="297" t="s">
        <v>455</v>
      </c>
      <c r="E445" s="297">
        <v>2000</v>
      </c>
      <c r="F445" s="200">
        <f t="shared" si="16"/>
        <v>3.6375541086173655</v>
      </c>
      <c r="G445" s="201">
        <v>549.82000000000005</v>
      </c>
      <c r="H445" s="128" t="s">
        <v>41</v>
      </c>
      <c r="I445" s="157" t="s">
        <v>101</v>
      </c>
      <c r="J445" s="520"/>
    </row>
    <row r="446" spans="1:10" ht="15.75" x14ac:dyDescent="0.25">
      <c r="A446" s="112">
        <v>43146</v>
      </c>
      <c r="B446" s="127" t="s">
        <v>387</v>
      </c>
      <c r="C446" s="129" t="s">
        <v>161</v>
      </c>
      <c r="D446" s="297" t="s">
        <v>455</v>
      </c>
      <c r="E446" s="298">
        <v>2000</v>
      </c>
      <c r="F446" s="200">
        <f t="shared" si="16"/>
        <v>3.6375541086173655</v>
      </c>
      <c r="G446" s="201">
        <v>549.82000000000005</v>
      </c>
      <c r="H446" s="128" t="s">
        <v>41</v>
      </c>
      <c r="I446" s="157" t="s">
        <v>101</v>
      </c>
      <c r="J446" s="520"/>
    </row>
    <row r="447" spans="1:10" ht="15.75" x14ac:dyDescent="0.25">
      <c r="A447" s="112">
        <v>43146</v>
      </c>
      <c r="B447" s="127" t="s">
        <v>387</v>
      </c>
      <c r="C447" s="129" t="s">
        <v>161</v>
      </c>
      <c r="D447" s="297" t="s">
        <v>455</v>
      </c>
      <c r="E447" s="297">
        <v>2000</v>
      </c>
      <c r="F447" s="200">
        <f t="shared" si="16"/>
        <v>3.6375541086173655</v>
      </c>
      <c r="G447" s="201">
        <v>549.82000000000005</v>
      </c>
      <c r="H447" s="128" t="s">
        <v>41</v>
      </c>
      <c r="I447" s="157" t="s">
        <v>101</v>
      </c>
      <c r="J447" s="520"/>
    </row>
    <row r="448" spans="1:10" ht="15.75" x14ac:dyDescent="0.25">
      <c r="A448" s="112">
        <v>43146</v>
      </c>
      <c r="B448" s="127" t="s">
        <v>387</v>
      </c>
      <c r="C448" s="129" t="s">
        <v>161</v>
      </c>
      <c r="D448" s="297" t="s">
        <v>455</v>
      </c>
      <c r="E448" s="297">
        <v>1000</v>
      </c>
      <c r="F448" s="200">
        <f t="shared" si="16"/>
        <v>1.8187770543086828</v>
      </c>
      <c r="G448" s="201">
        <v>549.82000000000005</v>
      </c>
      <c r="H448" s="128" t="s">
        <v>41</v>
      </c>
      <c r="I448" s="157" t="s">
        <v>101</v>
      </c>
      <c r="J448" s="520"/>
    </row>
    <row r="449" spans="1:10" ht="15.75" x14ac:dyDescent="0.25">
      <c r="A449" s="112">
        <v>43150</v>
      </c>
      <c r="B449" s="127" t="s">
        <v>681</v>
      </c>
      <c r="C449" s="129" t="s">
        <v>161</v>
      </c>
      <c r="D449" s="297" t="s">
        <v>455</v>
      </c>
      <c r="E449" s="297">
        <v>3000</v>
      </c>
      <c r="F449" s="200">
        <f t="shared" si="16"/>
        <v>5.4563311629260483</v>
      </c>
      <c r="G449" s="201">
        <v>549.82000000000005</v>
      </c>
      <c r="H449" s="128" t="s">
        <v>41</v>
      </c>
      <c r="I449" s="157" t="s">
        <v>101</v>
      </c>
      <c r="J449" s="520"/>
    </row>
    <row r="450" spans="1:10" ht="15.75" x14ac:dyDescent="0.25">
      <c r="A450" s="112">
        <v>43150</v>
      </c>
      <c r="B450" s="127" t="s">
        <v>681</v>
      </c>
      <c r="C450" s="129" t="s">
        <v>161</v>
      </c>
      <c r="D450" s="297" t="s">
        <v>455</v>
      </c>
      <c r="E450" s="297">
        <v>3000</v>
      </c>
      <c r="F450" s="200">
        <f t="shared" si="16"/>
        <v>5.4563311629260483</v>
      </c>
      <c r="G450" s="201">
        <v>549.82000000000005</v>
      </c>
      <c r="H450" s="128" t="s">
        <v>41</v>
      </c>
      <c r="I450" s="157" t="s">
        <v>101</v>
      </c>
      <c r="J450" s="520"/>
    </row>
    <row r="451" spans="1:10" ht="15.75" x14ac:dyDescent="0.25">
      <c r="A451" s="112">
        <v>43150</v>
      </c>
      <c r="B451" s="127" t="s">
        <v>743</v>
      </c>
      <c r="C451" s="129" t="s">
        <v>161</v>
      </c>
      <c r="D451" s="297" t="s">
        <v>455</v>
      </c>
      <c r="E451" s="297">
        <v>3000</v>
      </c>
      <c r="F451" s="200">
        <f t="shared" si="16"/>
        <v>5.4563311629260483</v>
      </c>
      <c r="G451" s="201">
        <v>549.82000000000005</v>
      </c>
      <c r="H451" s="128" t="s">
        <v>41</v>
      </c>
      <c r="I451" s="157" t="s">
        <v>101</v>
      </c>
      <c r="J451" s="520"/>
    </row>
    <row r="452" spans="1:10" ht="15.75" x14ac:dyDescent="0.25">
      <c r="A452" s="112">
        <v>43150</v>
      </c>
      <c r="B452" s="127" t="s">
        <v>682</v>
      </c>
      <c r="C452" s="129" t="s">
        <v>161</v>
      </c>
      <c r="D452" s="297" t="s">
        <v>455</v>
      </c>
      <c r="E452" s="297">
        <v>2500</v>
      </c>
      <c r="F452" s="200">
        <f t="shared" si="16"/>
        <v>4.5469426357717069</v>
      </c>
      <c r="G452" s="201">
        <v>549.82000000000005</v>
      </c>
      <c r="H452" s="128" t="s">
        <v>41</v>
      </c>
      <c r="I452" s="157" t="s">
        <v>101</v>
      </c>
      <c r="J452" s="520"/>
    </row>
    <row r="453" spans="1:10" ht="15.75" x14ac:dyDescent="0.25">
      <c r="A453" s="112">
        <v>43150</v>
      </c>
      <c r="B453" s="127" t="s">
        <v>682</v>
      </c>
      <c r="C453" s="129" t="s">
        <v>161</v>
      </c>
      <c r="D453" s="297" t="s">
        <v>455</v>
      </c>
      <c r="E453" s="298">
        <v>2500</v>
      </c>
      <c r="F453" s="200">
        <f t="shared" si="16"/>
        <v>4.5469426357717069</v>
      </c>
      <c r="G453" s="201">
        <v>549.82000000000005</v>
      </c>
      <c r="H453" s="128" t="s">
        <v>41</v>
      </c>
      <c r="I453" s="157" t="s">
        <v>101</v>
      </c>
      <c r="J453" s="520"/>
    </row>
    <row r="454" spans="1:10" ht="15.75" x14ac:dyDescent="0.25">
      <c r="A454" s="112">
        <v>43152</v>
      </c>
      <c r="B454" s="127" t="s">
        <v>744</v>
      </c>
      <c r="C454" s="129" t="s">
        <v>161</v>
      </c>
      <c r="D454" s="297" t="s">
        <v>455</v>
      </c>
      <c r="E454" s="297">
        <v>1000</v>
      </c>
      <c r="F454" s="200">
        <f t="shared" si="16"/>
        <v>1.8187770543086828</v>
      </c>
      <c r="G454" s="201">
        <v>549.82000000000005</v>
      </c>
      <c r="H454" s="128" t="s">
        <v>41</v>
      </c>
      <c r="I454" s="157" t="s">
        <v>101</v>
      </c>
      <c r="J454" s="520"/>
    </row>
    <row r="455" spans="1:10" ht="15.75" x14ac:dyDescent="0.25">
      <c r="A455" s="112">
        <v>43158</v>
      </c>
      <c r="B455" s="127" t="s">
        <v>745</v>
      </c>
      <c r="C455" s="129" t="s">
        <v>161</v>
      </c>
      <c r="D455" s="297" t="s">
        <v>455</v>
      </c>
      <c r="E455" s="297">
        <v>6000</v>
      </c>
      <c r="F455" s="200">
        <f t="shared" si="16"/>
        <v>10.912662325852097</v>
      </c>
      <c r="G455" s="201">
        <v>549.82000000000005</v>
      </c>
      <c r="H455" s="128" t="s">
        <v>41</v>
      </c>
      <c r="I455" s="157" t="s">
        <v>101</v>
      </c>
      <c r="J455" s="521"/>
    </row>
    <row r="456" spans="1:10" ht="15.75" x14ac:dyDescent="0.25">
      <c r="A456" s="381">
        <v>43160</v>
      </c>
      <c r="B456" s="63" t="s">
        <v>746</v>
      </c>
      <c r="C456" s="129" t="s">
        <v>747</v>
      </c>
      <c r="D456" s="132" t="s">
        <v>174</v>
      </c>
      <c r="E456" s="341">
        <v>20000</v>
      </c>
      <c r="F456" s="200">
        <f>E456/G456</f>
        <v>37.888834160572877</v>
      </c>
      <c r="G456" s="201">
        <v>527.86</v>
      </c>
      <c r="H456" s="128" t="s">
        <v>23</v>
      </c>
      <c r="I456" s="157" t="s">
        <v>92</v>
      </c>
      <c r="J456" s="522" t="s">
        <v>748</v>
      </c>
    </row>
    <row r="457" spans="1:10" ht="15.75" x14ac:dyDescent="0.25">
      <c r="A457" s="381">
        <v>43160</v>
      </c>
      <c r="B457" s="63" t="s">
        <v>749</v>
      </c>
      <c r="C457" s="129" t="s">
        <v>747</v>
      </c>
      <c r="D457" s="132" t="s">
        <v>174</v>
      </c>
      <c r="E457" s="341">
        <v>40000</v>
      </c>
      <c r="F457" s="200">
        <f t="shared" ref="F457:F463" si="17">E457/G457</f>
        <v>75.777668321145754</v>
      </c>
      <c r="G457" s="201">
        <v>527.86</v>
      </c>
      <c r="H457" s="128" t="s">
        <v>23</v>
      </c>
      <c r="I457" s="157" t="s">
        <v>92</v>
      </c>
      <c r="J457" s="523"/>
    </row>
    <row r="458" spans="1:10" ht="15.75" x14ac:dyDescent="0.25">
      <c r="A458" s="381">
        <v>43160</v>
      </c>
      <c r="B458" s="63" t="s">
        <v>750</v>
      </c>
      <c r="C458" s="129" t="s">
        <v>747</v>
      </c>
      <c r="D458" s="132" t="s">
        <v>174</v>
      </c>
      <c r="E458" s="341">
        <v>40000</v>
      </c>
      <c r="F458" s="200">
        <f t="shared" si="17"/>
        <v>75.777668321145754</v>
      </c>
      <c r="G458" s="201">
        <v>527.86</v>
      </c>
      <c r="H458" s="128" t="s">
        <v>23</v>
      </c>
      <c r="I458" s="157" t="s">
        <v>92</v>
      </c>
      <c r="J458" s="523"/>
    </row>
    <row r="459" spans="1:10" ht="15.75" x14ac:dyDescent="0.25">
      <c r="A459" s="381">
        <v>43160</v>
      </c>
      <c r="B459" s="63" t="s">
        <v>751</v>
      </c>
      <c r="C459" s="129" t="s">
        <v>747</v>
      </c>
      <c r="D459" s="132" t="s">
        <v>174</v>
      </c>
      <c r="E459" s="341">
        <v>20000</v>
      </c>
      <c r="F459" s="200">
        <f t="shared" si="17"/>
        <v>37.888834160572877</v>
      </c>
      <c r="G459" s="201">
        <v>527.86</v>
      </c>
      <c r="H459" s="128" t="s">
        <v>23</v>
      </c>
      <c r="I459" s="157" t="s">
        <v>92</v>
      </c>
      <c r="J459" s="523"/>
    </row>
    <row r="460" spans="1:10" ht="15.75" x14ac:dyDescent="0.25">
      <c r="A460" s="381">
        <v>43160</v>
      </c>
      <c r="B460" s="63" t="s">
        <v>752</v>
      </c>
      <c r="C460" s="129" t="s">
        <v>747</v>
      </c>
      <c r="D460" s="132" t="s">
        <v>174</v>
      </c>
      <c r="E460" s="341">
        <v>50000</v>
      </c>
      <c r="F460" s="200">
        <f t="shared" si="17"/>
        <v>94.722085401432196</v>
      </c>
      <c r="G460" s="201">
        <v>527.86</v>
      </c>
      <c r="H460" s="128" t="s">
        <v>23</v>
      </c>
      <c r="I460" s="157" t="s">
        <v>92</v>
      </c>
      <c r="J460" s="523"/>
    </row>
    <row r="461" spans="1:10" ht="15.75" x14ac:dyDescent="0.25">
      <c r="A461" s="381">
        <v>43160</v>
      </c>
      <c r="B461" s="63" t="s">
        <v>753</v>
      </c>
      <c r="C461" s="129" t="s">
        <v>747</v>
      </c>
      <c r="D461" s="132" t="s">
        <v>174</v>
      </c>
      <c r="E461" s="341">
        <v>50000</v>
      </c>
      <c r="F461" s="200">
        <f t="shared" si="17"/>
        <v>94.722085401432196</v>
      </c>
      <c r="G461" s="201">
        <v>527.86</v>
      </c>
      <c r="H461" s="128" t="s">
        <v>23</v>
      </c>
      <c r="I461" s="157" t="s">
        <v>92</v>
      </c>
      <c r="J461" s="523"/>
    </row>
    <row r="462" spans="1:10" ht="15.75" x14ac:dyDescent="0.25">
      <c r="A462" s="381">
        <v>43160</v>
      </c>
      <c r="B462" s="63" t="s">
        <v>749</v>
      </c>
      <c r="C462" s="129" t="s">
        <v>747</v>
      </c>
      <c r="D462" s="132" t="s">
        <v>174</v>
      </c>
      <c r="E462" s="341">
        <v>40000</v>
      </c>
      <c r="F462" s="200">
        <f t="shared" si="17"/>
        <v>75.777668321145754</v>
      </c>
      <c r="G462" s="201">
        <v>527.86</v>
      </c>
      <c r="H462" s="128" t="s">
        <v>23</v>
      </c>
      <c r="I462" s="157" t="s">
        <v>92</v>
      </c>
      <c r="J462" s="523"/>
    </row>
    <row r="463" spans="1:10" ht="15.75" x14ac:dyDescent="0.25">
      <c r="A463" s="381">
        <v>43160</v>
      </c>
      <c r="B463" s="63" t="s">
        <v>754</v>
      </c>
      <c r="C463" s="158" t="s">
        <v>747</v>
      </c>
      <c r="D463" s="345" t="s">
        <v>174</v>
      </c>
      <c r="E463" s="341">
        <v>20000</v>
      </c>
      <c r="F463" s="200">
        <f t="shared" si="17"/>
        <v>37.888834160572877</v>
      </c>
      <c r="G463" s="201">
        <v>527.86</v>
      </c>
      <c r="H463" s="128" t="s">
        <v>23</v>
      </c>
      <c r="I463" s="157" t="s">
        <v>92</v>
      </c>
      <c r="J463" s="524"/>
    </row>
    <row r="464" spans="1:10" ht="15.75" x14ac:dyDescent="0.25">
      <c r="A464" s="381">
        <v>43160</v>
      </c>
      <c r="B464" s="63" t="s">
        <v>755</v>
      </c>
      <c r="C464" s="121" t="s">
        <v>756</v>
      </c>
      <c r="D464" s="133" t="s">
        <v>25</v>
      </c>
      <c r="E464" s="341">
        <v>10000</v>
      </c>
      <c r="F464" s="344">
        <f>E464/G464</f>
        <v>19.153052038842389</v>
      </c>
      <c r="G464" s="344">
        <v>522.11</v>
      </c>
      <c r="H464" s="128" t="s">
        <v>23</v>
      </c>
      <c r="I464" s="157" t="s">
        <v>102</v>
      </c>
      <c r="J464" s="382" t="s">
        <v>757</v>
      </c>
    </row>
    <row r="465" spans="1:10" ht="15.75" x14ac:dyDescent="0.25">
      <c r="A465" s="381">
        <v>43160</v>
      </c>
      <c r="B465" s="63" t="s">
        <v>758</v>
      </c>
      <c r="C465" s="129" t="s">
        <v>759</v>
      </c>
      <c r="D465" s="134" t="s">
        <v>25</v>
      </c>
      <c r="E465" s="341">
        <v>5000</v>
      </c>
      <c r="F465" s="344">
        <f t="shared" ref="F465:F472" si="18">E465/G465</f>
        <v>9.5765260194211947</v>
      </c>
      <c r="G465" s="344">
        <v>522.11</v>
      </c>
      <c r="H465" s="128" t="s">
        <v>23</v>
      </c>
      <c r="I465" s="157" t="s">
        <v>102</v>
      </c>
      <c r="J465" s="525" t="s">
        <v>760</v>
      </c>
    </row>
    <row r="466" spans="1:10" ht="15.75" x14ac:dyDescent="0.25">
      <c r="A466" s="381">
        <v>43160</v>
      </c>
      <c r="B466" s="63" t="s">
        <v>758</v>
      </c>
      <c r="C466" s="129" t="s">
        <v>759</v>
      </c>
      <c r="D466" s="134" t="s">
        <v>157</v>
      </c>
      <c r="E466" s="341">
        <v>4000</v>
      </c>
      <c r="F466" s="344">
        <f t="shared" si="18"/>
        <v>7.5777668321145759</v>
      </c>
      <c r="G466" s="344">
        <v>527.86</v>
      </c>
      <c r="H466" s="383" t="s">
        <v>761</v>
      </c>
      <c r="I466" s="157" t="s">
        <v>92</v>
      </c>
      <c r="J466" s="526"/>
    </row>
    <row r="467" spans="1:10" ht="15.75" x14ac:dyDescent="0.25">
      <c r="A467" s="381">
        <v>43160</v>
      </c>
      <c r="B467" s="63" t="s">
        <v>758</v>
      </c>
      <c r="C467" s="121" t="s">
        <v>759</v>
      </c>
      <c r="D467" s="132" t="s">
        <v>157</v>
      </c>
      <c r="E467" s="341">
        <v>4000</v>
      </c>
      <c r="F467" s="344">
        <f t="shared" si="18"/>
        <v>7.5777668321145759</v>
      </c>
      <c r="G467" s="344">
        <v>527.86</v>
      </c>
      <c r="H467" s="383" t="s">
        <v>165</v>
      </c>
      <c r="I467" s="157" t="s">
        <v>92</v>
      </c>
      <c r="J467" s="525" t="s">
        <v>762</v>
      </c>
    </row>
    <row r="468" spans="1:10" ht="15.75" x14ac:dyDescent="0.25">
      <c r="A468" s="381">
        <v>43160</v>
      </c>
      <c r="B468" s="63" t="s">
        <v>758</v>
      </c>
      <c r="C468" s="129" t="s">
        <v>759</v>
      </c>
      <c r="D468" s="132" t="s">
        <v>157</v>
      </c>
      <c r="E468" s="341">
        <v>4000</v>
      </c>
      <c r="F468" s="344">
        <f t="shared" si="18"/>
        <v>7.5777668321145759</v>
      </c>
      <c r="G468" s="344">
        <v>527.86</v>
      </c>
      <c r="H468" s="383" t="s">
        <v>31</v>
      </c>
      <c r="I468" s="157" t="s">
        <v>92</v>
      </c>
      <c r="J468" s="526"/>
    </row>
    <row r="469" spans="1:10" ht="15.75" x14ac:dyDescent="0.25">
      <c r="A469" s="381">
        <v>43160</v>
      </c>
      <c r="B469" s="63" t="s">
        <v>763</v>
      </c>
      <c r="C469" s="129" t="s">
        <v>747</v>
      </c>
      <c r="D469" s="135" t="s">
        <v>174</v>
      </c>
      <c r="E469" s="341">
        <v>50000</v>
      </c>
      <c r="F469" s="200">
        <f t="shared" si="18"/>
        <v>94.722085401432196</v>
      </c>
      <c r="G469" s="201">
        <v>527.86</v>
      </c>
      <c r="H469" s="128" t="s">
        <v>23</v>
      </c>
      <c r="I469" s="157" t="s">
        <v>92</v>
      </c>
      <c r="J469" s="527" t="s">
        <v>764</v>
      </c>
    </row>
    <row r="470" spans="1:10" ht="15.75" x14ac:dyDescent="0.25">
      <c r="A470" s="381">
        <v>43160</v>
      </c>
      <c r="B470" s="63" t="s">
        <v>763</v>
      </c>
      <c r="C470" s="158" t="s">
        <v>747</v>
      </c>
      <c r="D470" s="135" t="s">
        <v>174</v>
      </c>
      <c r="E470" s="341">
        <v>50000</v>
      </c>
      <c r="F470" s="200">
        <f t="shared" si="18"/>
        <v>94.722085401432196</v>
      </c>
      <c r="G470" s="201">
        <v>527.86</v>
      </c>
      <c r="H470" s="128" t="s">
        <v>23</v>
      </c>
      <c r="I470" s="157" t="s">
        <v>92</v>
      </c>
      <c r="J470" s="528"/>
    </row>
    <row r="471" spans="1:10" ht="15.75" x14ac:dyDescent="0.25">
      <c r="A471" s="381">
        <v>43160</v>
      </c>
      <c r="B471" s="63" t="s">
        <v>765</v>
      </c>
      <c r="C471" s="158" t="s">
        <v>766</v>
      </c>
      <c r="D471" s="132" t="s">
        <v>157</v>
      </c>
      <c r="E471" s="341">
        <v>3750</v>
      </c>
      <c r="F471" s="344">
        <f t="shared" si="18"/>
        <v>7.1041564051074149</v>
      </c>
      <c r="G471" s="344">
        <v>527.86</v>
      </c>
      <c r="H471" s="383" t="s">
        <v>761</v>
      </c>
      <c r="I471" s="157" t="s">
        <v>92</v>
      </c>
      <c r="J471" s="384" t="s">
        <v>767</v>
      </c>
    </row>
    <row r="472" spans="1:10" ht="15.75" x14ac:dyDescent="0.25">
      <c r="A472" s="381">
        <v>43160</v>
      </c>
      <c r="B472" s="63" t="s">
        <v>768</v>
      </c>
      <c r="C472" s="129" t="s">
        <v>759</v>
      </c>
      <c r="D472" s="134" t="s">
        <v>25</v>
      </c>
      <c r="E472" s="341">
        <v>222000</v>
      </c>
      <c r="F472" s="344">
        <f t="shared" si="18"/>
        <v>425.19775526230103</v>
      </c>
      <c r="G472" s="344">
        <v>522.11</v>
      </c>
      <c r="H472" s="128" t="s">
        <v>23</v>
      </c>
      <c r="I472" s="157" t="s">
        <v>102</v>
      </c>
      <c r="J472" s="384" t="s">
        <v>769</v>
      </c>
    </row>
    <row r="473" spans="1:10" ht="15.75" x14ac:dyDescent="0.25">
      <c r="A473" s="385">
        <v>43160</v>
      </c>
      <c r="B473" s="127" t="s">
        <v>770</v>
      </c>
      <c r="C473" s="129" t="s">
        <v>759</v>
      </c>
      <c r="D473" s="135" t="s">
        <v>104</v>
      </c>
      <c r="E473" s="348">
        <v>16000</v>
      </c>
      <c r="F473" s="200">
        <f>E473/G473</f>
        <v>30.644883262147822</v>
      </c>
      <c r="G473" s="201">
        <v>522.11</v>
      </c>
      <c r="H473" s="127" t="s">
        <v>223</v>
      </c>
      <c r="I473" s="157" t="s">
        <v>102</v>
      </c>
      <c r="J473" s="384" t="s">
        <v>771</v>
      </c>
    </row>
    <row r="474" spans="1:10" ht="15.75" x14ac:dyDescent="0.25">
      <c r="A474" s="381">
        <v>43161</v>
      </c>
      <c r="B474" s="63" t="s">
        <v>772</v>
      </c>
      <c r="C474" s="129" t="s">
        <v>759</v>
      </c>
      <c r="D474" s="132" t="s">
        <v>157</v>
      </c>
      <c r="E474" s="341">
        <v>4000</v>
      </c>
      <c r="F474" s="344">
        <f t="shared" ref="F474:F537" si="19">E474/G474</f>
        <v>7.5777668321145759</v>
      </c>
      <c r="G474" s="344">
        <v>527.86</v>
      </c>
      <c r="H474" s="383" t="s">
        <v>31</v>
      </c>
      <c r="I474" s="157" t="s">
        <v>92</v>
      </c>
      <c r="J474" s="529" t="s">
        <v>773</v>
      </c>
    </row>
    <row r="475" spans="1:10" ht="15.75" x14ac:dyDescent="0.25">
      <c r="A475" s="381">
        <v>43161</v>
      </c>
      <c r="B475" s="63" t="s">
        <v>774</v>
      </c>
      <c r="C475" s="129" t="s">
        <v>161</v>
      </c>
      <c r="D475" s="134" t="s">
        <v>25</v>
      </c>
      <c r="E475" s="341">
        <v>10000</v>
      </c>
      <c r="F475" s="344">
        <f t="shared" si="19"/>
        <v>19.153052038842389</v>
      </c>
      <c r="G475" s="344">
        <v>522.11</v>
      </c>
      <c r="H475" s="128" t="s">
        <v>23</v>
      </c>
      <c r="I475" s="157" t="s">
        <v>102</v>
      </c>
      <c r="J475" s="530"/>
    </row>
    <row r="476" spans="1:10" ht="15.75" x14ac:dyDescent="0.25">
      <c r="A476" s="381">
        <v>43161</v>
      </c>
      <c r="B476" s="63" t="s">
        <v>775</v>
      </c>
      <c r="C476" s="129" t="s">
        <v>759</v>
      </c>
      <c r="D476" s="134" t="s">
        <v>157</v>
      </c>
      <c r="E476" s="341">
        <v>4000</v>
      </c>
      <c r="F476" s="344">
        <f t="shared" si="19"/>
        <v>7.5777668321145759</v>
      </c>
      <c r="G476" s="344">
        <v>527.86</v>
      </c>
      <c r="H476" s="383" t="s">
        <v>761</v>
      </c>
      <c r="I476" s="157" t="s">
        <v>92</v>
      </c>
      <c r="J476" s="531"/>
    </row>
    <row r="477" spans="1:10" ht="15.75" x14ac:dyDescent="0.25">
      <c r="A477" s="385">
        <v>43161</v>
      </c>
      <c r="B477" s="302" t="s">
        <v>776</v>
      </c>
      <c r="C477" s="129" t="s">
        <v>759</v>
      </c>
      <c r="D477" s="134" t="s">
        <v>25</v>
      </c>
      <c r="E477" s="348">
        <v>4000</v>
      </c>
      <c r="F477" s="344">
        <f t="shared" si="19"/>
        <v>7.6612208155369554</v>
      </c>
      <c r="G477" s="344">
        <v>522.11</v>
      </c>
      <c r="H477" s="128" t="s">
        <v>23</v>
      </c>
      <c r="I477" s="157" t="s">
        <v>102</v>
      </c>
      <c r="J477" s="384" t="s">
        <v>777</v>
      </c>
    </row>
    <row r="478" spans="1:10" ht="15.75" x14ac:dyDescent="0.25">
      <c r="A478" s="381">
        <v>43161</v>
      </c>
      <c r="B478" s="63" t="s">
        <v>778</v>
      </c>
      <c r="C478" s="129" t="s">
        <v>756</v>
      </c>
      <c r="D478" s="132" t="s">
        <v>25</v>
      </c>
      <c r="E478" s="341">
        <v>6000</v>
      </c>
      <c r="F478" s="344">
        <f t="shared" si="19"/>
        <v>11.491831223305434</v>
      </c>
      <c r="G478" s="344">
        <v>522.11</v>
      </c>
      <c r="H478" s="128" t="s">
        <v>23</v>
      </c>
      <c r="I478" s="157" t="s">
        <v>102</v>
      </c>
      <c r="J478" s="384" t="s">
        <v>779</v>
      </c>
    </row>
    <row r="479" spans="1:10" ht="15.75" x14ac:dyDescent="0.25">
      <c r="A479" s="385">
        <v>43162</v>
      </c>
      <c r="B479" s="302" t="s">
        <v>780</v>
      </c>
      <c r="C479" s="129" t="s">
        <v>759</v>
      </c>
      <c r="D479" s="132" t="s">
        <v>104</v>
      </c>
      <c r="E479" s="348">
        <v>40000</v>
      </c>
      <c r="F479" s="200">
        <f t="shared" si="19"/>
        <v>76.612208155369558</v>
      </c>
      <c r="G479" s="201">
        <v>522.11</v>
      </c>
      <c r="H479" s="386" t="s">
        <v>223</v>
      </c>
      <c r="I479" s="157" t="s">
        <v>102</v>
      </c>
      <c r="J479" s="387" t="s">
        <v>781</v>
      </c>
    </row>
    <row r="480" spans="1:10" ht="15.75" x14ac:dyDescent="0.25">
      <c r="A480" s="381">
        <v>43164</v>
      </c>
      <c r="B480" s="63" t="s">
        <v>782</v>
      </c>
      <c r="C480" s="129" t="s">
        <v>747</v>
      </c>
      <c r="D480" s="132" t="s">
        <v>455</v>
      </c>
      <c r="E480" s="341">
        <v>100000</v>
      </c>
      <c r="F480" s="200">
        <f t="shared" si="19"/>
        <v>189.44417080286439</v>
      </c>
      <c r="G480" s="201">
        <v>527.86</v>
      </c>
      <c r="H480" s="383" t="s">
        <v>39</v>
      </c>
      <c r="I480" s="157" t="s">
        <v>92</v>
      </c>
      <c r="J480" s="532" t="s">
        <v>783</v>
      </c>
    </row>
    <row r="481" spans="1:10" ht="15.75" x14ac:dyDescent="0.25">
      <c r="A481" s="381">
        <v>43164</v>
      </c>
      <c r="B481" s="63" t="s">
        <v>782</v>
      </c>
      <c r="C481" s="129" t="s">
        <v>747</v>
      </c>
      <c r="D481" s="134" t="s">
        <v>157</v>
      </c>
      <c r="E481" s="341">
        <v>100000</v>
      </c>
      <c r="F481" s="344">
        <f t="shared" si="19"/>
        <v>189.44417080286439</v>
      </c>
      <c r="G481" s="344">
        <v>527.86</v>
      </c>
      <c r="H481" s="383" t="s">
        <v>165</v>
      </c>
      <c r="I481" s="157" t="s">
        <v>92</v>
      </c>
      <c r="J481" s="533"/>
    </row>
    <row r="482" spans="1:10" ht="15.75" x14ac:dyDescent="0.25">
      <c r="A482" s="381">
        <v>43164</v>
      </c>
      <c r="B482" s="63" t="s">
        <v>784</v>
      </c>
      <c r="C482" s="129" t="s">
        <v>756</v>
      </c>
      <c r="D482" s="135" t="s">
        <v>157</v>
      </c>
      <c r="E482" s="341">
        <v>66500</v>
      </c>
      <c r="F482" s="344">
        <f t="shared" si="19"/>
        <v>125.98037358390482</v>
      </c>
      <c r="G482" s="344">
        <v>527.86</v>
      </c>
      <c r="H482" s="383" t="s">
        <v>165</v>
      </c>
      <c r="I482" s="157" t="s">
        <v>92</v>
      </c>
      <c r="J482" s="387" t="s">
        <v>785</v>
      </c>
    </row>
    <row r="483" spans="1:10" ht="15.75" x14ac:dyDescent="0.25">
      <c r="A483" s="381">
        <v>43164</v>
      </c>
      <c r="B483" s="63" t="s">
        <v>786</v>
      </c>
      <c r="C483" s="129" t="s">
        <v>787</v>
      </c>
      <c r="D483" s="135" t="s">
        <v>455</v>
      </c>
      <c r="E483" s="341">
        <v>3000</v>
      </c>
      <c r="F483" s="200">
        <f t="shared" si="19"/>
        <v>5.6833251240859317</v>
      </c>
      <c r="G483" s="201">
        <v>527.86</v>
      </c>
      <c r="H483" s="383" t="s">
        <v>33</v>
      </c>
      <c r="I483" s="157" t="s">
        <v>92</v>
      </c>
      <c r="J483" s="387" t="s">
        <v>788</v>
      </c>
    </row>
    <row r="484" spans="1:10" ht="15.75" x14ac:dyDescent="0.25">
      <c r="A484" s="381">
        <v>43164</v>
      </c>
      <c r="B484" s="63" t="s">
        <v>789</v>
      </c>
      <c r="C484" s="129" t="s">
        <v>787</v>
      </c>
      <c r="D484" s="134" t="s">
        <v>455</v>
      </c>
      <c r="E484" s="341">
        <v>2000</v>
      </c>
      <c r="F484" s="200">
        <f t="shared" si="19"/>
        <v>3.788883416057288</v>
      </c>
      <c r="G484" s="201">
        <v>527.86</v>
      </c>
      <c r="H484" s="383" t="s">
        <v>33</v>
      </c>
      <c r="I484" s="157" t="s">
        <v>92</v>
      </c>
      <c r="J484" s="387" t="s">
        <v>790</v>
      </c>
    </row>
    <row r="485" spans="1:10" ht="15.75" x14ac:dyDescent="0.25">
      <c r="A485" s="381">
        <v>43164</v>
      </c>
      <c r="B485" s="388" t="s">
        <v>791</v>
      </c>
      <c r="C485" s="129" t="s">
        <v>747</v>
      </c>
      <c r="D485" s="134" t="s">
        <v>175</v>
      </c>
      <c r="E485" s="303">
        <v>146000</v>
      </c>
      <c r="F485" s="344">
        <f t="shared" si="19"/>
        <v>279.63455976709889</v>
      </c>
      <c r="G485" s="344">
        <v>522.11</v>
      </c>
      <c r="H485" s="383" t="s">
        <v>71</v>
      </c>
      <c r="I485" s="157" t="s">
        <v>102</v>
      </c>
      <c r="J485" s="389" t="s">
        <v>792</v>
      </c>
    </row>
    <row r="486" spans="1:10" ht="15.75" x14ac:dyDescent="0.25">
      <c r="A486" s="381">
        <v>43164</v>
      </c>
      <c r="B486" s="388" t="s">
        <v>793</v>
      </c>
      <c r="C486" s="129" t="s">
        <v>156</v>
      </c>
      <c r="D486" s="134" t="s">
        <v>3</v>
      </c>
      <c r="E486" s="303">
        <v>11700</v>
      </c>
      <c r="F486" s="344">
        <f t="shared" si="19"/>
        <v>22.409070885445594</v>
      </c>
      <c r="G486" s="344">
        <v>522.11</v>
      </c>
      <c r="H486" s="383" t="s">
        <v>71</v>
      </c>
      <c r="I486" s="157" t="s">
        <v>102</v>
      </c>
      <c r="J486" s="389" t="s">
        <v>794</v>
      </c>
    </row>
    <row r="487" spans="1:10" ht="15.75" x14ac:dyDescent="0.25">
      <c r="A487" s="385">
        <v>43164</v>
      </c>
      <c r="B487" s="388" t="s">
        <v>795</v>
      </c>
      <c r="C487" s="129" t="s">
        <v>176</v>
      </c>
      <c r="D487" s="134" t="s">
        <v>25</v>
      </c>
      <c r="E487" s="303">
        <v>234314</v>
      </c>
      <c r="F487" s="390">
        <f t="shared" si="19"/>
        <v>448.78282354293157</v>
      </c>
      <c r="G487" s="390">
        <v>522.11</v>
      </c>
      <c r="H487" s="386" t="s">
        <v>71</v>
      </c>
      <c r="I487" s="157" t="s">
        <v>102</v>
      </c>
      <c r="J487" s="391" t="s">
        <v>796</v>
      </c>
    </row>
    <row r="488" spans="1:10" ht="15.75" x14ac:dyDescent="0.25">
      <c r="A488" s="381">
        <v>43165</v>
      </c>
      <c r="B488" s="388" t="s">
        <v>797</v>
      </c>
      <c r="C488" s="129" t="s">
        <v>798</v>
      </c>
      <c r="D488" s="134" t="s">
        <v>157</v>
      </c>
      <c r="E488" s="303">
        <v>300000</v>
      </c>
      <c r="F488" s="344">
        <f t="shared" si="19"/>
        <v>568.33251240859317</v>
      </c>
      <c r="G488" s="344">
        <v>527.86</v>
      </c>
      <c r="H488" s="383" t="s">
        <v>71</v>
      </c>
      <c r="I488" s="157" t="s">
        <v>92</v>
      </c>
      <c r="J488" s="389" t="s">
        <v>799</v>
      </c>
    </row>
    <row r="489" spans="1:10" ht="15.75" x14ac:dyDescent="0.25">
      <c r="A489" s="381">
        <v>43165</v>
      </c>
      <c r="B489" s="63" t="s">
        <v>800</v>
      </c>
      <c r="C489" s="129" t="s">
        <v>155</v>
      </c>
      <c r="D489" s="134" t="s">
        <v>3</v>
      </c>
      <c r="E489" s="341">
        <v>2000</v>
      </c>
      <c r="F489" s="344">
        <f t="shared" si="19"/>
        <v>3.8306104077684777</v>
      </c>
      <c r="G489" s="344">
        <v>522.11</v>
      </c>
      <c r="H489" s="383" t="s">
        <v>40</v>
      </c>
      <c r="I489" s="157" t="s">
        <v>102</v>
      </c>
      <c r="J489" s="387" t="s">
        <v>801</v>
      </c>
    </row>
    <row r="490" spans="1:10" ht="15.75" x14ac:dyDescent="0.25">
      <c r="A490" s="381">
        <v>43165</v>
      </c>
      <c r="B490" s="63" t="s">
        <v>802</v>
      </c>
      <c r="C490" s="116" t="s">
        <v>803</v>
      </c>
      <c r="D490" s="136" t="s">
        <v>3</v>
      </c>
      <c r="E490" s="341">
        <v>149000</v>
      </c>
      <c r="F490" s="344">
        <f t="shared" si="19"/>
        <v>285.38047537875161</v>
      </c>
      <c r="G490" s="344">
        <v>522.11</v>
      </c>
      <c r="H490" s="128" t="s">
        <v>23</v>
      </c>
      <c r="I490" s="157" t="s">
        <v>102</v>
      </c>
      <c r="J490" s="387" t="s">
        <v>804</v>
      </c>
    </row>
    <row r="491" spans="1:10" ht="15.75" x14ac:dyDescent="0.25">
      <c r="A491" s="381">
        <v>43166</v>
      </c>
      <c r="B491" s="63" t="s">
        <v>805</v>
      </c>
      <c r="C491" s="121" t="s">
        <v>155</v>
      </c>
      <c r="D491" s="135" t="s">
        <v>3</v>
      </c>
      <c r="E491" s="341">
        <v>1000</v>
      </c>
      <c r="F491" s="344">
        <f t="shared" si="19"/>
        <v>1.9153052038842389</v>
      </c>
      <c r="G491" s="344">
        <v>522.11</v>
      </c>
      <c r="H491" s="383" t="s">
        <v>761</v>
      </c>
      <c r="I491" s="157" t="s">
        <v>102</v>
      </c>
      <c r="J491" s="387" t="s">
        <v>806</v>
      </c>
    </row>
    <row r="492" spans="1:10" ht="15.75" x14ac:dyDescent="0.25">
      <c r="A492" s="381">
        <v>43166</v>
      </c>
      <c r="B492" s="63" t="s">
        <v>807</v>
      </c>
      <c r="C492" s="121" t="s">
        <v>759</v>
      </c>
      <c r="D492" s="135" t="s">
        <v>157</v>
      </c>
      <c r="E492" s="341">
        <v>9000</v>
      </c>
      <c r="F492" s="344">
        <f t="shared" si="19"/>
        <v>17.049975372257794</v>
      </c>
      <c r="G492" s="344">
        <v>527.86</v>
      </c>
      <c r="H492" s="383" t="s">
        <v>761</v>
      </c>
      <c r="I492" s="157" t="s">
        <v>92</v>
      </c>
      <c r="J492" s="387" t="s">
        <v>808</v>
      </c>
    </row>
    <row r="493" spans="1:10" ht="15.75" x14ac:dyDescent="0.25">
      <c r="A493" s="381">
        <v>43166</v>
      </c>
      <c r="B493" s="63" t="s">
        <v>172</v>
      </c>
      <c r="C493" s="129" t="s">
        <v>756</v>
      </c>
      <c r="D493" s="134" t="s">
        <v>455</v>
      </c>
      <c r="E493" s="341">
        <v>9000</v>
      </c>
      <c r="F493" s="200">
        <f t="shared" si="19"/>
        <v>17.049975372257794</v>
      </c>
      <c r="G493" s="201">
        <v>527.86</v>
      </c>
      <c r="H493" s="383" t="s">
        <v>39</v>
      </c>
      <c r="I493" s="157" t="s">
        <v>92</v>
      </c>
      <c r="J493" s="532" t="s">
        <v>809</v>
      </c>
    </row>
    <row r="494" spans="1:10" ht="15.75" x14ac:dyDescent="0.25">
      <c r="A494" s="381">
        <v>43166</v>
      </c>
      <c r="B494" s="63" t="s">
        <v>810</v>
      </c>
      <c r="C494" s="129" t="s">
        <v>756</v>
      </c>
      <c r="D494" s="134" t="s">
        <v>455</v>
      </c>
      <c r="E494" s="341">
        <v>1000</v>
      </c>
      <c r="F494" s="200">
        <f t="shared" si="19"/>
        <v>1.894441708028644</v>
      </c>
      <c r="G494" s="201">
        <v>527.86</v>
      </c>
      <c r="H494" s="383" t="s">
        <v>39</v>
      </c>
      <c r="I494" s="157" t="s">
        <v>92</v>
      </c>
      <c r="J494" s="533"/>
    </row>
    <row r="495" spans="1:10" ht="15.75" x14ac:dyDescent="0.25">
      <c r="A495" s="381">
        <v>43166</v>
      </c>
      <c r="B495" s="63" t="s">
        <v>811</v>
      </c>
      <c r="C495" s="129" t="s">
        <v>787</v>
      </c>
      <c r="D495" s="134" t="s">
        <v>455</v>
      </c>
      <c r="E495" s="341">
        <v>3000</v>
      </c>
      <c r="F495" s="200">
        <f t="shared" si="19"/>
        <v>5.6833251240859317</v>
      </c>
      <c r="G495" s="201">
        <v>527.86</v>
      </c>
      <c r="H495" s="383" t="s">
        <v>41</v>
      </c>
      <c r="I495" s="157" t="s">
        <v>92</v>
      </c>
      <c r="J495" s="387" t="s">
        <v>812</v>
      </c>
    </row>
    <row r="496" spans="1:10" ht="15.75" x14ac:dyDescent="0.25">
      <c r="A496" s="381">
        <v>43166</v>
      </c>
      <c r="B496" s="63" t="s">
        <v>813</v>
      </c>
      <c r="C496" s="129" t="s">
        <v>756</v>
      </c>
      <c r="D496" s="132" t="s">
        <v>25</v>
      </c>
      <c r="E496" s="341">
        <v>95000</v>
      </c>
      <c r="F496" s="344">
        <f t="shared" si="19"/>
        <v>181.95399436900269</v>
      </c>
      <c r="G496" s="344">
        <v>522.11</v>
      </c>
      <c r="H496" s="128" t="s">
        <v>23</v>
      </c>
      <c r="I496" s="157" t="s">
        <v>102</v>
      </c>
      <c r="J496" s="387" t="s">
        <v>814</v>
      </c>
    </row>
    <row r="497" spans="1:10" ht="15.75" x14ac:dyDescent="0.25">
      <c r="A497" s="381">
        <v>43166</v>
      </c>
      <c r="B497" s="63" t="s">
        <v>815</v>
      </c>
      <c r="C497" s="129" t="s">
        <v>803</v>
      </c>
      <c r="D497" s="132" t="s">
        <v>25</v>
      </c>
      <c r="E497" s="341">
        <v>8000</v>
      </c>
      <c r="F497" s="344">
        <f t="shared" si="19"/>
        <v>15.322441631073911</v>
      </c>
      <c r="G497" s="344">
        <v>522.11</v>
      </c>
      <c r="H497" s="128" t="s">
        <v>23</v>
      </c>
      <c r="I497" s="157" t="s">
        <v>102</v>
      </c>
      <c r="J497" s="387" t="s">
        <v>816</v>
      </c>
    </row>
    <row r="498" spans="1:10" ht="15.75" x14ac:dyDescent="0.25">
      <c r="A498" s="381">
        <v>43167</v>
      </c>
      <c r="B498" s="63" t="s">
        <v>817</v>
      </c>
      <c r="C498" s="129" t="s">
        <v>159</v>
      </c>
      <c r="D498" s="132" t="s">
        <v>818</v>
      </c>
      <c r="E498" s="341">
        <v>79900</v>
      </c>
      <c r="F498" s="344">
        <f t="shared" si="19"/>
        <v>153.03288579035069</v>
      </c>
      <c r="G498" s="344">
        <v>522.11</v>
      </c>
      <c r="H498" s="128" t="s">
        <v>23</v>
      </c>
      <c r="I498" s="157" t="s">
        <v>102</v>
      </c>
      <c r="J498" s="387" t="s">
        <v>819</v>
      </c>
    </row>
    <row r="499" spans="1:10" ht="15.75" x14ac:dyDescent="0.25">
      <c r="A499" s="385">
        <v>43168</v>
      </c>
      <c r="B499" s="302" t="s">
        <v>820</v>
      </c>
      <c r="C499" s="129" t="s">
        <v>158</v>
      </c>
      <c r="D499" s="132" t="s">
        <v>3</v>
      </c>
      <c r="E499" s="159">
        <v>45600</v>
      </c>
      <c r="F499" s="200">
        <f t="shared" si="19"/>
        <v>86.386541886106158</v>
      </c>
      <c r="G499" s="201">
        <v>527.86</v>
      </c>
      <c r="H499" s="386" t="s">
        <v>71</v>
      </c>
      <c r="I499" s="157" t="s">
        <v>92</v>
      </c>
      <c r="J499" s="391" t="s">
        <v>821</v>
      </c>
    </row>
    <row r="500" spans="1:10" ht="15.75" x14ac:dyDescent="0.25">
      <c r="A500" s="381">
        <v>43168</v>
      </c>
      <c r="B500" s="63" t="s">
        <v>822</v>
      </c>
      <c r="C500" s="127" t="s">
        <v>759</v>
      </c>
      <c r="D500" s="134" t="s">
        <v>104</v>
      </c>
      <c r="E500" s="341">
        <v>40000</v>
      </c>
      <c r="F500" s="200">
        <f t="shared" si="19"/>
        <v>76.612208155369558</v>
      </c>
      <c r="G500" s="201">
        <v>522.11</v>
      </c>
      <c r="H500" s="383" t="s">
        <v>223</v>
      </c>
      <c r="I500" s="157" t="s">
        <v>102</v>
      </c>
      <c r="J500" s="387" t="s">
        <v>823</v>
      </c>
    </row>
    <row r="501" spans="1:10" ht="15.75" x14ac:dyDescent="0.25">
      <c r="A501" s="381">
        <v>42803</v>
      </c>
      <c r="B501" s="63" t="s">
        <v>824</v>
      </c>
      <c r="C501" s="127" t="s">
        <v>756</v>
      </c>
      <c r="D501" s="134" t="s">
        <v>104</v>
      </c>
      <c r="E501" s="341">
        <v>21000</v>
      </c>
      <c r="F501" s="200">
        <f t="shared" si="19"/>
        <v>40.221409281569017</v>
      </c>
      <c r="G501" s="201">
        <v>522.11</v>
      </c>
      <c r="H501" s="383" t="s">
        <v>223</v>
      </c>
      <c r="I501" s="157" t="s">
        <v>102</v>
      </c>
      <c r="J501" s="387" t="s">
        <v>825</v>
      </c>
    </row>
    <row r="502" spans="1:10" ht="15.75" x14ac:dyDescent="0.25">
      <c r="A502" s="381">
        <v>43168</v>
      </c>
      <c r="B502" s="63" t="s">
        <v>826</v>
      </c>
      <c r="C502" s="127" t="s">
        <v>787</v>
      </c>
      <c r="D502" s="392" t="s">
        <v>455</v>
      </c>
      <c r="E502" s="341">
        <v>5000</v>
      </c>
      <c r="F502" s="200">
        <f t="shared" si="19"/>
        <v>9.4722085401432192</v>
      </c>
      <c r="G502" s="201">
        <v>527.86</v>
      </c>
      <c r="H502" s="383" t="s">
        <v>33</v>
      </c>
      <c r="I502" s="157" t="s">
        <v>92</v>
      </c>
      <c r="J502" s="387" t="s">
        <v>827</v>
      </c>
    </row>
    <row r="503" spans="1:10" ht="15.75" x14ac:dyDescent="0.25">
      <c r="A503" s="381">
        <v>43168</v>
      </c>
      <c r="B503" s="63" t="s">
        <v>828</v>
      </c>
      <c r="C503" s="127" t="s">
        <v>787</v>
      </c>
      <c r="D503" s="134" t="s">
        <v>455</v>
      </c>
      <c r="E503" s="341">
        <v>2000</v>
      </c>
      <c r="F503" s="200">
        <f t="shared" si="19"/>
        <v>3.788883416057288</v>
      </c>
      <c r="G503" s="201">
        <v>527.86</v>
      </c>
      <c r="H503" s="383" t="s">
        <v>40</v>
      </c>
      <c r="I503" s="157" t="s">
        <v>92</v>
      </c>
      <c r="J503" s="387" t="s">
        <v>829</v>
      </c>
    </row>
    <row r="504" spans="1:10" ht="15.75" x14ac:dyDescent="0.25">
      <c r="A504" s="381">
        <v>43171</v>
      </c>
      <c r="B504" s="63" t="s">
        <v>830</v>
      </c>
      <c r="C504" s="127" t="s">
        <v>756</v>
      </c>
      <c r="D504" s="134" t="s">
        <v>455</v>
      </c>
      <c r="E504" s="341">
        <v>8000</v>
      </c>
      <c r="F504" s="200">
        <f t="shared" si="19"/>
        <v>15.155533664229152</v>
      </c>
      <c r="G504" s="201">
        <v>527.86</v>
      </c>
      <c r="H504" s="383" t="s">
        <v>39</v>
      </c>
      <c r="I504" s="157" t="s">
        <v>92</v>
      </c>
      <c r="J504" s="532" t="s">
        <v>831</v>
      </c>
    </row>
    <row r="505" spans="1:10" ht="15.75" x14ac:dyDescent="0.25">
      <c r="A505" s="381">
        <v>43171</v>
      </c>
      <c r="B505" s="63" t="s">
        <v>810</v>
      </c>
      <c r="C505" s="129" t="s">
        <v>756</v>
      </c>
      <c r="D505" s="134" t="s">
        <v>455</v>
      </c>
      <c r="E505" s="341">
        <v>4000</v>
      </c>
      <c r="F505" s="200">
        <f t="shared" si="19"/>
        <v>7.5777668321145759</v>
      </c>
      <c r="G505" s="201">
        <v>527.86</v>
      </c>
      <c r="H505" s="383" t="s">
        <v>39</v>
      </c>
      <c r="I505" s="157" t="s">
        <v>92</v>
      </c>
      <c r="J505" s="533"/>
    </row>
    <row r="506" spans="1:10" ht="15.75" x14ac:dyDescent="0.25">
      <c r="A506" s="381">
        <v>43171</v>
      </c>
      <c r="B506" s="63" t="s">
        <v>832</v>
      </c>
      <c r="C506" s="129" t="s">
        <v>787</v>
      </c>
      <c r="D506" s="134" t="s">
        <v>455</v>
      </c>
      <c r="E506" s="341">
        <v>5000</v>
      </c>
      <c r="F506" s="200">
        <f t="shared" si="19"/>
        <v>9.4722085401432192</v>
      </c>
      <c r="G506" s="201">
        <v>527.86</v>
      </c>
      <c r="H506" s="383" t="s">
        <v>39</v>
      </c>
      <c r="I506" s="157" t="s">
        <v>92</v>
      </c>
      <c r="J506" s="387" t="s">
        <v>833</v>
      </c>
    </row>
    <row r="507" spans="1:10" ht="15.75" x14ac:dyDescent="0.25">
      <c r="A507" s="381">
        <v>43173</v>
      </c>
      <c r="B507" s="158" t="s">
        <v>797</v>
      </c>
      <c r="C507" s="129" t="s">
        <v>798</v>
      </c>
      <c r="D507" s="134" t="s">
        <v>157</v>
      </c>
      <c r="E507" s="159">
        <v>950000</v>
      </c>
      <c r="F507" s="344">
        <f t="shared" si="19"/>
        <v>1799.7196226272117</v>
      </c>
      <c r="G507" s="344">
        <v>527.86</v>
      </c>
      <c r="H507" s="383" t="s">
        <v>71</v>
      </c>
      <c r="I507" s="157" t="s">
        <v>92</v>
      </c>
      <c r="J507" s="389" t="s">
        <v>834</v>
      </c>
    </row>
    <row r="508" spans="1:10" ht="15.75" x14ac:dyDescent="0.25">
      <c r="A508" s="381">
        <v>43174</v>
      </c>
      <c r="B508" s="158" t="s">
        <v>835</v>
      </c>
      <c r="C508" s="129" t="s">
        <v>155</v>
      </c>
      <c r="D508" s="134" t="s">
        <v>3</v>
      </c>
      <c r="E508" s="159">
        <v>97940</v>
      </c>
      <c r="F508" s="344">
        <f t="shared" si="19"/>
        <v>187.58499166842236</v>
      </c>
      <c r="G508" s="344">
        <v>522.11</v>
      </c>
      <c r="H508" s="383" t="s">
        <v>71</v>
      </c>
      <c r="I508" s="157" t="s">
        <v>102</v>
      </c>
      <c r="J508" s="389" t="s">
        <v>836</v>
      </c>
    </row>
    <row r="509" spans="1:10" ht="15.75" x14ac:dyDescent="0.25">
      <c r="A509" s="381">
        <v>43174</v>
      </c>
      <c r="B509" s="158" t="s">
        <v>793</v>
      </c>
      <c r="C509" s="129" t="s">
        <v>156</v>
      </c>
      <c r="D509" s="134" t="s">
        <v>3</v>
      </c>
      <c r="E509" s="159">
        <v>2925</v>
      </c>
      <c r="F509" s="344">
        <f t="shared" si="19"/>
        <v>5.6022677213613985</v>
      </c>
      <c r="G509" s="344">
        <v>522.11</v>
      </c>
      <c r="H509" s="383" t="s">
        <v>160</v>
      </c>
      <c r="I509" s="157" t="s">
        <v>102</v>
      </c>
      <c r="J509" s="352" t="s">
        <v>837</v>
      </c>
    </row>
    <row r="510" spans="1:10" x14ac:dyDescent="0.25">
      <c r="A510" s="393">
        <v>43174</v>
      </c>
      <c r="B510" s="340" t="s">
        <v>838</v>
      </c>
      <c r="C510" s="129" t="s">
        <v>155</v>
      </c>
      <c r="D510" s="134" t="s">
        <v>3</v>
      </c>
      <c r="E510" s="155">
        <v>6500</v>
      </c>
      <c r="F510" s="344">
        <f t="shared" si="19"/>
        <v>12.449483825247553</v>
      </c>
      <c r="G510" s="344">
        <v>522.11</v>
      </c>
      <c r="H510" s="113" t="s">
        <v>41</v>
      </c>
      <c r="I510" s="157" t="s">
        <v>102</v>
      </c>
      <c r="J510" s="387" t="s">
        <v>839</v>
      </c>
    </row>
    <row r="511" spans="1:10" ht="15.75" x14ac:dyDescent="0.25">
      <c r="A511" s="393">
        <v>43174</v>
      </c>
      <c r="B511" s="340" t="s">
        <v>840</v>
      </c>
      <c r="C511" s="129" t="s">
        <v>787</v>
      </c>
      <c r="D511" s="134" t="s">
        <v>455</v>
      </c>
      <c r="E511" s="155">
        <v>2000</v>
      </c>
      <c r="F511" s="200">
        <f t="shared" si="19"/>
        <v>3.788883416057288</v>
      </c>
      <c r="G511" s="201">
        <v>527.86</v>
      </c>
      <c r="H511" s="113" t="s">
        <v>33</v>
      </c>
      <c r="I511" s="157" t="s">
        <v>92</v>
      </c>
      <c r="J511" s="387" t="s">
        <v>841</v>
      </c>
    </row>
    <row r="512" spans="1:10" ht="15.75" x14ac:dyDescent="0.25">
      <c r="A512" s="393">
        <v>43174</v>
      </c>
      <c r="B512" s="340" t="s">
        <v>840</v>
      </c>
      <c r="C512" s="129" t="s">
        <v>787</v>
      </c>
      <c r="D512" s="134" t="s">
        <v>455</v>
      </c>
      <c r="E512" s="155">
        <v>3000</v>
      </c>
      <c r="F512" s="200">
        <f t="shared" si="19"/>
        <v>5.6833251240859317</v>
      </c>
      <c r="G512" s="201">
        <v>527.86</v>
      </c>
      <c r="H512" s="113" t="s">
        <v>39</v>
      </c>
      <c r="I512" s="157" t="s">
        <v>92</v>
      </c>
      <c r="J512" s="387" t="s">
        <v>842</v>
      </c>
    </row>
    <row r="513" spans="1:10" ht="15.75" x14ac:dyDescent="0.25">
      <c r="A513" s="394">
        <v>43174</v>
      </c>
      <c r="B513" s="127" t="s">
        <v>843</v>
      </c>
      <c r="C513" s="129" t="s">
        <v>155</v>
      </c>
      <c r="D513" s="134" t="s">
        <v>3</v>
      </c>
      <c r="E513" s="348">
        <v>3000</v>
      </c>
      <c r="F513" s="344">
        <f t="shared" si="19"/>
        <v>5.745915611652717</v>
      </c>
      <c r="G513" s="344">
        <v>522.11</v>
      </c>
      <c r="H513" s="128" t="s">
        <v>31</v>
      </c>
      <c r="I513" s="157" t="s">
        <v>102</v>
      </c>
      <c r="J513" s="532" t="s">
        <v>844</v>
      </c>
    </row>
    <row r="514" spans="1:10" ht="15.75" x14ac:dyDescent="0.25">
      <c r="A514" s="394">
        <v>43174</v>
      </c>
      <c r="B514" s="127" t="s">
        <v>845</v>
      </c>
      <c r="C514" s="129" t="s">
        <v>155</v>
      </c>
      <c r="D514" s="134" t="s">
        <v>3</v>
      </c>
      <c r="E514" s="348">
        <v>102300</v>
      </c>
      <c r="F514" s="344">
        <f t="shared" si="19"/>
        <v>195.93572235735763</v>
      </c>
      <c r="G514" s="344">
        <v>522.11</v>
      </c>
      <c r="H514" s="128" t="s">
        <v>31</v>
      </c>
      <c r="I514" s="157" t="s">
        <v>102</v>
      </c>
      <c r="J514" s="533"/>
    </row>
    <row r="515" spans="1:10" ht="15.75" x14ac:dyDescent="0.25">
      <c r="A515" s="394">
        <v>43175</v>
      </c>
      <c r="B515" s="127" t="s">
        <v>846</v>
      </c>
      <c r="C515" s="129" t="s">
        <v>155</v>
      </c>
      <c r="D515" s="134" t="s">
        <v>3</v>
      </c>
      <c r="E515" s="341">
        <v>33100</v>
      </c>
      <c r="F515" s="344">
        <f t="shared" si="19"/>
        <v>63.396602248568307</v>
      </c>
      <c r="G515" s="344">
        <v>522.11</v>
      </c>
      <c r="H515" s="128" t="s">
        <v>41</v>
      </c>
      <c r="I515" s="157" t="s">
        <v>102</v>
      </c>
      <c r="J515" s="387" t="s">
        <v>847</v>
      </c>
    </row>
    <row r="516" spans="1:10" ht="15.75" x14ac:dyDescent="0.25">
      <c r="A516" s="394">
        <v>43175</v>
      </c>
      <c r="B516" s="127" t="s">
        <v>848</v>
      </c>
      <c r="C516" s="129" t="s">
        <v>155</v>
      </c>
      <c r="D516" s="134" t="s">
        <v>3</v>
      </c>
      <c r="E516" s="341">
        <v>500</v>
      </c>
      <c r="F516" s="344">
        <f t="shared" si="19"/>
        <v>0.95765260194211943</v>
      </c>
      <c r="G516" s="344">
        <v>522.11</v>
      </c>
      <c r="H516" s="128" t="s">
        <v>33</v>
      </c>
      <c r="I516" s="157" t="s">
        <v>102</v>
      </c>
      <c r="J516" s="387" t="s">
        <v>849</v>
      </c>
    </row>
    <row r="517" spans="1:10" ht="15.75" x14ac:dyDescent="0.25">
      <c r="A517" s="394">
        <v>43176</v>
      </c>
      <c r="B517" s="127" t="s">
        <v>850</v>
      </c>
      <c r="C517" s="129" t="s">
        <v>756</v>
      </c>
      <c r="D517" s="134" t="s">
        <v>25</v>
      </c>
      <c r="E517" s="348">
        <v>70000</v>
      </c>
      <c r="F517" s="344">
        <f t="shared" si="19"/>
        <v>134.07136427189673</v>
      </c>
      <c r="G517" s="344">
        <v>522.11</v>
      </c>
      <c r="H517" s="128" t="s">
        <v>23</v>
      </c>
      <c r="I517" s="157" t="s">
        <v>102</v>
      </c>
      <c r="J517" s="387" t="s">
        <v>851</v>
      </c>
    </row>
    <row r="518" spans="1:10" ht="15.75" x14ac:dyDescent="0.25">
      <c r="A518" s="394">
        <v>43178</v>
      </c>
      <c r="B518" s="127" t="s">
        <v>852</v>
      </c>
      <c r="C518" s="129" t="s">
        <v>155</v>
      </c>
      <c r="D518" s="132" t="s">
        <v>3</v>
      </c>
      <c r="E518" s="341">
        <v>11300</v>
      </c>
      <c r="F518" s="344">
        <f t="shared" si="19"/>
        <v>21.642948803891901</v>
      </c>
      <c r="G518" s="344">
        <v>522.11</v>
      </c>
      <c r="H518" s="128" t="s">
        <v>23</v>
      </c>
      <c r="I518" s="157" t="s">
        <v>102</v>
      </c>
      <c r="J518" s="387" t="s">
        <v>853</v>
      </c>
    </row>
    <row r="519" spans="1:10" ht="15.75" x14ac:dyDescent="0.25">
      <c r="A519" s="394">
        <v>43178</v>
      </c>
      <c r="B519" s="127" t="s">
        <v>854</v>
      </c>
      <c r="C519" s="129" t="s">
        <v>155</v>
      </c>
      <c r="D519" s="132" t="s">
        <v>3</v>
      </c>
      <c r="E519" s="341">
        <v>28900</v>
      </c>
      <c r="F519" s="344">
        <f t="shared" si="19"/>
        <v>55.352320392254505</v>
      </c>
      <c r="G519" s="344">
        <v>522.11</v>
      </c>
      <c r="H519" s="128" t="s">
        <v>41</v>
      </c>
      <c r="I519" s="157" t="s">
        <v>102</v>
      </c>
      <c r="J519" s="387" t="s">
        <v>855</v>
      </c>
    </row>
    <row r="520" spans="1:10" ht="15.75" x14ac:dyDescent="0.25">
      <c r="A520" s="393">
        <v>43178</v>
      </c>
      <c r="B520" s="127" t="s">
        <v>856</v>
      </c>
      <c r="C520" s="129" t="s">
        <v>759</v>
      </c>
      <c r="D520" s="132" t="s">
        <v>455</v>
      </c>
      <c r="E520" s="348">
        <v>10000</v>
      </c>
      <c r="F520" s="200">
        <f t="shared" si="19"/>
        <v>18.944417080286438</v>
      </c>
      <c r="G520" s="201">
        <v>527.86</v>
      </c>
      <c r="H520" s="128" t="s">
        <v>40</v>
      </c>
      <c r="I520" s="157" t="s">
        <v>92</v>
      </c>
      <c r="J520" s="532" t="s">
        <v>857</v>
      </c>
    </row>
    <row r="521" spans="1:10" ht="15.75" x14ac:dyDescent="0.25">
      <c r="A521" s="394">
        <v>43178</v>
      </c>
      <c r="B521" s="127" t="s">
        <v>858</v>
      </c>
      <c r="C521" s="129" t="s">
        <v>759</v>
      </c>
      <c r="D521" s="135" t="s">
        <v>455</v>
      </c>
      <c r="E521" s="348">
        <v>12000</v>
      </c>
      <c r="F521" s="200">
        <f t="shared" si="19"/>
        <v>22.733300496343727</v>
      </c>
      <c r="G521" s="201">
        <v>527.86</v>
      </c>
      <c r="H521" s="127" t="s">
        <v>40</v>
      </c>
      <c r="I521" s="157" t="s">
        <v>92</v>
      </c>
      <c r="J521" s="533"/>
    </row>
    <row r="522" spans="1:10" ht="15.75" x14ac:dyDescent="0.25">
      <c r="A522" s="394">
        <v>43178</v>
      </c>
      <c r="B522" s="127" t="s">
        <v>859</v>
      </c>
      <c r="C522" s="129" t="s">
        <v>759</v>
      </c>
      <c r="D522" s="69" t="s">
        <v>455</v>
      </c>
      <c r="E522" s="341">
        <v>10000</v>
      </c>
      <c r="F522" s="200">
        <f t="shared" si="19"/>
        <v>18.944417080286438</v>
      </c>
      <c r="G522" s="201">
        <v>527.86</v>
      </c>
      <c r="H522" s="128" t="s">
        <v>41</v>
      </c>
      <c r="I522" s="157" t="s">
        <v>92</v>
      </c>
      <c r="J522" s="387" t="s">
        <v>860</v>
      </c>
    </row>
    <row r="523" spans="1:10" ht="15.75" x14ac:dyDescent="0.25">
      <c r="A523" s="394">
        <v>43178</v>
      </c>
      <c r="B523" s="127" t="s">
        <v>861</v>
      </c>
      <c r="C523" s="129" t="s">
        <v>155</v>
      </c>
      <c r="D523" s="135" t="s">
        <v>3</v>
      </c>
      <c r="E523" s="341">
        <v>10000</v>
      </c>
      <c r="F523" s="344">
        <f t="shared" si="19"/>
        <v>19.153052038842389</v>
      </c>
      <c r="G523" s="344">
        <v>522.11</v>
      </c>
      <c r="H523" s="128" t="s">
        <v>41</v>
      </c>
      <c r="I523" s="157" t="s">
        <v>102</v>
      </c>
      <c r="J523" s="387" t="s">
        <v>862</v>
      </c>
    </row>
    <row r="524" spans="1:10" ht="15.75" x14ac:dyDescent="0.25">
      <c r="A524" s="394">
        <v>43178</v>
      </c>
      <c r="B524" s="127" t="s">
        <v>858</v>
      </c>
      <c r="C524" s="129" t="s">
        <v>759</v>
      </c>
      <c r="D524" s="135" t="s">
        <v>455</v>
      </c>
      <c r="E524" s="341">
        <v>12000</v>
      </c>
      <c r="F524" s="200">
        <f t="shared" si="19"/>
        <v>22.733300496343727</v>
      </c>
      <c r="G524" s="201">
        <v>527.86</v>
      </c>
      <c r="H524" s="128" t="s">
        <v>39</v>
      </c>
      <c r="I524" s="157" t="s">
        <v>92</v>
      </c>
      <c r="J524" s="387" t="s">
        <v>863</v>
      </c>
    </row>
    <row r="525" spans="1:10" ht="15.75" x14ac:dyDescent="0.25">
      <c r="A525" s="394">
        <v>43178</v>
      </c>
      <c r="B525" s="127" t="s">
        <v>864</v>
      </c>
      <c r="C525" s="129" t="s">
        <v>759</v>
      </c>
      <c r="D525" s="135" t="s">
        <v>455</v>
      </c>
      <c r="E525" s="341">
        <v>10000</v>
      </c>
      <c r="F525" s="200">
        <f t="shared" si="19"/>
        <v>18.944417080286438</v>
      </c>
      <c r="G525" s="201">
        <v>527.86</v>
      </c>
      <c r="H525" s="128" t="s">
        <v>39</v>
      </c>
      <c r="I525" s="157" t="s">
        <v>92</v>
      </c>
      <c r="J525" s="532" t="s">
        <v>865</v>
      </c>
    </row>
    <row r="526" spans="1:10" ht="15.75" x14ac:dyDescent="0.25">
      <c r="A526" s="394">
        <v>43178</v>
      </c>
      <c r="B526" s="127" t="s">
        <v>866</v>
      </c>
      <c r="C526" s="129" t="s">
        <v>787</v>
      </c>
      <c r="D526" s="135" t="s">
        <v>455</v>
      </c>
      <c r="E526" s="341">
        <v>5000</v>
      </c>
      <c r="F526" s="200">
        <f t="shared" si="19"/>
        <v>9.4722085401432192</v>
      </c>
      <c r="G526" s="201">
        <v>527.86</v>
      </c>
      <c r="H526" s="128" t="s">
        <v>39</v>
      </c>
      <c r="I526" s="157" t="s">
        <v>92</v>
      </c>
      <c r="J526" s="533"/>
    </row>
    <row r="527" spans="1:10" ht="15.75" x14ac:dyDescent="0.25">
      <c r="A527" s="394">
        <v>43178</v>
      </c>
      <c r="B527" s="127" t="s">
        <v>848</v>
      </c>
      <c r="C527" s="129" t="s">
        <v>155</v>
      </c>
      <c r="D527" s="135" t="s">
        <v>3</v>
      </c>
      <c r="E527" s="341">
        <v>1000</v>
      </c>
      <c r="F527" s="344">
        <f t="shared" si="19"/>
        <v>1.9153052038842389</v>
      </c>
      <c r="G527" s="344">
        <v>522.11</v>
      </c>
      <c r="H527" s="128" t="s">
        <v>164</v>
      </c>
      <c r="I527" s="157" t="s">
        <v>102</v>
      </c>
      <c r="J527" s="387" t="s">
        <v>867</v>
      </c>
    </row>
    <row r="528" spans="1:10" ht="15.75" x14ac:dyDescent="0.25">
      <c r="A528" s="394">
        <v>43178</v>
      </c>
      <c r="B528" s="127" t="s">
        <v>868</v>
      </c>
      <c r="C528" s="129" t="s">
        <v>759</v>
      </c>
      <c r="D528" s="135" t="s">
        <v>455</v>
      </c>
      <c r="E528" s="348">
        <v>10000</v>
      </c>
      <c r="F528" s="200">
        <f t="shared" si="19"/>
        <v>18.944417080286438</v>
      </c>
      <c r="G528" s="201">
        <v>527.86</v>
      </c>
      <c r="H528" s="128" t="s">
        <v>164</v>
      </c>
      <c r="I528" s="157" t="s">
        <v>92</v>
      </c>
      <c r="J528" s="387" t="s">
        <v>869</v>
      </c>
    </row>
    <row r="529" spans="1:10" ht="15.75" x14ac:dyDescent="0.25">
      <c r="A529" s="394">
        <v>43178</v>
      </c>
      <c r="B529" s="127" t="s">
        <v>858</v>
      </c>
      <c r="C529" s="129" t="s">
        <v>759</v>
      </c>
      <c r="D529" s="134" t="s">
        <v>455</v>
      </c>
      <c r="E529" s="348">
        <v>17000</v>
      </c>
      <c r="F529" s="200">
        <f t="shared" si="19"/>
        <v>32.205509036486944</v>
      </c>
      <c r="G529" s="201">
        <v>527.86</v>
      </c>
      <c r="H529" s="128" t="s">
        <v>164</v>
      </c>
      <c r="I529" s="157" t="s">
        <v>92</v>
      </c>
      <c r="J529" s="387" t="s">
        <v>870</v>
      </c>
    </row>
    <row r="530" spans="1:10" ht="15.75" x14ac:dyDescent="0.25">
      <c r="A530" s="394">
        <v>43178</v>
      </c>
      <c r="B530" s="127" t="s">
        <v>871</v>
      </c>
      <c r="C530" s="129" t="s">
        <v>759</v>
      </c>
      <c r="D530" s="134" t="s">
        <v>455</v>
      </c>
      <c r="E530" s="348">
        <v>10000</v>
      </c>
      <c r="F530" s="200">
        <f t="shared" si="19"/>
        <v>18.944417080286438</v>
      </c>
      <c r="G530" s="201">
        <v>527.86</v>
      </c>
      <c r="H530" s="128" t="s">
        <v>33</v>
      </c>
      <c r="I530" s="157" t="s">
        <v>92</v>
      </c>
      <c r="J530" s="387" t="s">
        <v>872</v>
      </c>
    </row>
    <row r="531" spans="1:10" ht="15.75" x14ac:dyDescent="0.25">
      <c r="A531" s="394">
        <v>43178</v>
      </c>
      <c r="B531" s="127" t="s">
        <v>858</v>
      </c>
      <c r="C531" s="129" t="s">
        <v>759</v>
      </c>
      <c r="D531" s="132" t="s">
        <v>455</v>
      </c>
      <c r="E531" s="348">
        <v>17000</v>
      </c>
      <c r="F531" s="200">
        <f t="shared" si="19"/>
        <v>32.205509036486944</v>
      </c>
      <c r="G531" s="201">
        <v>527.86</v>
      </c>
      <c r="H531" s="128" t="s">
        <v>33</v>
      </c>
      <c r="I531" s="157" t="s">
        <v>92</v>
      </c>
      <c r="J531" s="387" t="s">
        <v>873</v>
      </c>
    </row>
    <row r="532" spans="1:10" ht="15.75" x14ac:dyDescent="0.25">
      <c r="A532" s="394">
        <v>43178</v>
      </c>
      <c r="B532" s="127" t="s">
        <v>840</v>
      </c>
      <c r="C532" s="129" t="s">
        <v>787</v>
      </c>
      <c r="D532" s="132" t="s">
        <v>455</v>
      </c>
      <c r="E532" s="348">
        <v>3000</v>
      </c>
      <c r="F532" s="200">
        <f t="shared" si="19"/>
        <v>5.6833251240859317</v>
      </c>
      <c r="G532" s="201">
        <v>527.86</v>
      </c>
      <c r="H532" s="128" t="s">
        <v>33</v>
      </c>
      <c r="I532" s="157" t="s">
        <v>92</v>
      </c>
      <c r="J532" s="387" t="s">
        <v>874</v>
      </c>
    </row>
    <row r="533" spans="1:10" ht="15.75" x14ac:dyDescent="0.25">
      <c r="A533" s="394">
        <v>43178</v>
      </c>
      <c r="B533" s="127" t="s">
        <v>875</v>
      </c>
      <c r="C533" s="129" t="s">
        <v>155</v>
      </c>
      <c r="D533" s="132" t="s">
        <v>3</v>
      </c>
      <c r="E533" s="348">
        <v>1500</v>
      </c>
      <c r="F533" s="344">
        <f t="shared" si="19"/>
        <v>2.8729578058263585</v>
      </c>
      <c r="G533" s="344">
        <v>522.11</v>
      </c>
      <c r="H533" s="128" t="s">
        <v>40</v>
      </c>
      <c r="I533" s="157" t="s">
        <v>102</v>
      </c>
      <c r="J533" s="387" t="s">
        <v>876</v>
      </c>
    </row>
    <row r="534" spans="1:10" ht="15.75" x14ac:dyDescent="0.25">
      <c r="A534" s="394">
        <v>43178</v>
      </c>
      <c r="B534" s="127" t="s">
        <v>877</v>
      </c>
      <c r="C534" s="129" t="s">
        <v>803</v>
      </c>
      <c r="D534" s="134" t="s">
        <v>3</v>
      </c>
      <c r="E534" s="348">
        <v>113000</v>
      </c>
      <c r="F534" s="344">
        <f t="shared" si="19"/>
        <v>216.429488038919</v>
      </c>
      <c r="G534" s="344">
        <v>522.11</v>
      </c>
      <c r="H534" s="128" t="s">
        <v>168</v>
      </c>
      <c r="I534" s="157" t="s">
        <v>102</v>
      </c>
      <c r="J534" s="387" t="s">
        <v>878</v>
      </c>
    </row>
    <row r="535" spans="1:10" ht="15.75" x14ac:dyDescent="0.25">
      <c r="A535" s="394">
        <v>43179</v>
      </c>
      <c r="B535" s="127" t="s">
        <v>879</v>
      </c>
      <c r="C535" s="129" t="s">
        <v>756</v>
      </c>
      <c r="D535" s="132" t="s">
        <v>455</v>
      </c>
      <c r="E535" s="348">
        <v>22000</v>
      </c>
      <c r="F535" s="200">
        <f t="shared" si="19"/>
        <v>41.677717576630165</v>
      </c>
      <c r="G535" s="201">
        <v>527.86</v>
      </c>
      <c r="H535" s="128" t="s">
        <v>40</v>
      </c>
      <c r="I535" s="157" t="s">
        <v>92</v>
      </c>
      <c r="J535" s="387" t="s">
        <v>880</v>
      </c>
    </row>
    <row r="536" spans="1:10" ht="15.75" x14ac:dyDescent="0.25">
      <c r="A536" s="394">
        <v>43179</v>
      </c>
      <c r="B536" s="127" t="s">
        <v>881</v>
      </c>
      <c r="C536" s="129" t="s">
        <v>756</v>
      </c>
      <c r="D536" s="132" t="s">
        <v>455</v>
      </c>
      <c r="E536" s="348">
        <v>14000</v>
      </c>
      <c r="F536" s="200">
        <f t="shared" si="19"/>
        <v>26.522183912401015</v>
      </c>
      <c r="G536" s="201">
        <v>527.86</v>
      </c>
      <c r="H536" s="128" t="s">
        <v>40</v>
      </c>
      <c r="I536" s="157" t="s">
        <v>92</v>
      </c>
      <c r="J536" s="387" t="s">
        <v>882</v>
      </c>
    </row>
    <row r="537" spans="1:10" ht="15.75" x14ac:dyDescent="0.25">
      <c r="A537" s="394">
        <v>43180</v>
      </c>
      <c r="B537" s="127" t="s">
        <v>883</v>
      </c>
      <c r="C537" s="129" t="s">
        <v>155</v>
      </c>
      <c r="D537" s="132" t="s">
        <v>3</v>
      </c>
      <c r="E537" s="341">
        <v>3000</v>
      </c>
      <c r="F537" s="344">
        <f t="shared" si="19"/>
        <v>5.745915611652717</v>
      </c>
      <c r="G537" s="344">
        <v>522.11</v>
      </c>
      <c r="H537" s="128" t="s">
        <v>31</v>
      </c>
      <c r="I537" s="157" t="s">
        <v>102</v>
      </c>
      <c r="J537" s="387" t="s">
        <v>884</v>
      </c>
    </row>
    <row r="538" spans="1:10" ht="15.75" x14ac:dyDescent="0.25">
      <c r="A538" s="394">
        <v>43180</v>
      </c>
      <c r="B538" s="127" t="s">
        <v>885</v>
      </c>
      <c r="C538" s="121" t="s">
        <v>759</v>
      </c>
      <c r="D538" s="132" t="s">
        <v>3</v>
      </c>
      <c r="E538" s="341">
        <v>60000</v>
      </c>
      <c r="F538" s="344">
        <f t="shared" ref="F538:F553" si="20">E538/G538</f>
        <v>114.91831223305434</v>
      </c>
      <c r="G538" s="344">
        <v>522.11</v>
      </c>
      <c r="H538" s="128" t="s">
        <v>171</v>
      </c>
      <c r="I538" s="157" t="s">
        <v>102</v>
      </c>
      <c r="J538" s="387" t="s">
        <v>886</v>
      </c>
    </row>
    <row r="539" spans="1:10" ht="15.75" x14ac:dyDescent="0.25">
      <c r="A539" s="394">
        <v>43182</v>
      </c>
      <c r="B539" s="160" t="s">
        <v>887</v>
      </c>
      <c r="C539" s="121" t="s">
        <v>759</v>
      </c>
      <c r="D539" s="132" t="s">
        <v>25</v>
      </c>
      <c r="E539" s="159">
        <f>200*655.957</f>
        <v>131191.4</v>
      </c>
      <c r="F539" s="344">
        <f t="shared" si="20"/>
        <v>251.27157112485872</v>
      </c>
      <c r="G539" s="344">
        <v>522.11</v>
      </c>
      <c r="H539" s="128" t="s">
        <v>71</v>
      </c>
      <c r="I539" s="157" t="s">
        <v>102</v>
      </c>
      <c r="J539" s="389" t="s">
        <v>888</v>
      </c>
    </row>
    <row r="540" spans="1:10" ht="15.75" x14ac:dyDescent="0.25">
      <c r="A540" s="394">
        <v>43183</v>
      </c>
      <c r="B540" s="160" t="s">
        <v>889</v>
      </c>
      <c r="C540" s="121" t="s">
        <v>759</v>
      </c>
      <c r="D540" s="132" t="s">
        <v>25</v>
      </c>
      <c r="E540" s="159">
        <f>527.54*655.957</f>
        <v>346043.55578</v>
      </c>
      <c r="F540" s="344">
        <f t="shared" si="20"/>
        <v>662.7790231560399</v>
      </c>
      <c r="G540" s="344">
        <v>522.11</v>
      </c>
      <c r="H540" s="128" t="s">
        <v>71</v>
      </c>
      <c r="I540" s="157" t="s">
        <v>102</v>
      </c>
      <c r="J540" s="389" t="s">
        <v>890</v>
      </c>
    </row>
    <row r="541" spans="1:10" ht="15.75" x14ac:dyDescent="0.25">
      <c r="A541" s="394">
        <v>43185</v>
      </c>
      <c r="B541" s="127" t="s">
        <v>891</v>
      </c>
      <c r="C541" s="121" t="s">
        <v>159</v>
      </c>
      <c r="D541" s="134" t="s">
        <v>25</v>
      </c>
      <c r="E541" s="341">
        <v>700000</v>
      </c>
      <c r="F541" s="344">
        <f t="shared" si="20"/>
        <v>1340.7136427189673</v>
      </c>
      <c r="G541" s="344">
        <v>522.11</v>
      </c>
      <c r="H541" s="128" t="s">
        <v>23</v>
      </c>
      <c r="I541" s="157" t="s">
        <v>102</v>
      </c>
      <c r="J541" s="532" t="s">
        <v>892</v>
      </c>
    </row>
    <row r="542" spans="1:10" ht="15.75" x14ac:dyDescent="0.25">
      <c r="A542" s="394">
        <v>43185</v>
      </c>
      <c r="B542" s="127" t="s">
        <v>893</v>
      </c>
      <c r="C542" s="121" t="s">
        <v>159</v>
      </c>
      <c r="D542" s="134" t="s">
        <v>25</v>
      </c>
      <c r="E542" s="341">
        <v>500000</v>
      </c>
      <c r="F542" s="344">
        <f t="shared" si="20"/>
        <v>957.65260194211942</v>
      </c>
      <c r="G542" s="344">
        <v>522.11</v>
      </c>
      <c r="H542" s="128" t="s">
        <v>23</v>
      </c>
      <c r="I542" s="157" t="s">
        <v>102</v>
      </c>
      <c r="J542" s="533"/>
    </row>
    <row r="543" spans="1:10" ht="15.75" x14ac:dyDescent="0.25">
      <c r="A543" s="394">
        <v>43185</v>
      </c>
      <c r="B543" s="127" t="s">
        <v>894</v>
      </c>
      <c r="C543" s="129" t="s">
        <v>787</v>
      </c>
      <c r="D543" s="134" t="s">
        <v>455</v>
      </c>
      <c r="E543" s="341">
        <v>2000</v>
      </c>
      <c r="F543" s="200">
        <f>E543/G543</f>
        <v>3.788883416057288</v>
      </c>
      <c r="G543" s="201">
        <v>527.86</v>
      </c>
      <c r="H543" s="128" t="s">
        <v>33</v>
      </c>
      <c r="I543" s="157" t="s">
        <v>92</v>
      </c>
      <c r="J543" s="395" t="s">
        <v>895</v>
      </c>
    </row>
    <row r="544" spans="1:10" ht="15.75" x14ac:dyDescent="0.25">
      <c r="A544" s="394">
        <v>43185</v>
      </c>
      <c r="B544" s="127" t="s">
        <v>896</v>
      </c>
      <c r="C544" s="129" t="s">
        <v>155</v>
      </c>
      <c r="D544" s="134" t="s">
        <v>3</v>
      </c>
      <c r="E544" s="341">
        <v>2400</v>
      </c>
      <c r="F544" s="344">
        <f t="shared" si="20"/>
        <v>4.5967324893221733</v>
      </c>
      <c r="G544" s="344">
        <v>522.11</v>
      </c>
      <c r="H544" s="383" t="s">
        <v>761</v>
      </c>
      <c r="I544" s="157" t="s">
        <v>102</v>
      </c>
      <c r="J544" s="395" t="s">
        <v>897</v>
      </c>
    </row>
    <row r="545" spans="1:10" ht="15.75" x14ac:dyDescent="0.25">
      <c r="A545" s="349">
        <v>43185</v>
      </c>
      <c r="B545" s="160" t="s">
        <v>483</v>
      </c>
      <c r="C545" s="129" t="s">
        <v>156</v>
      </c>
      <c r="D545" s="134" t="s">
        <v>3</v>
      </c>
      <c r="E545" s="159">
        <v>2564</v>
      </c>
      <c r="F545" s="344">
        <f t="shared" si="20"/>
        <v>4.9108425427591884</v>
      </c>
      <c r="G545" s="344">
        <v>522.11</v>
      </c>
      <c r="H545" s="128" t="s">
        <v>71</v>
      </c>
      <c r="I545" s="157" t="s">
        <v>102</v>
      </c>
      <c r="J545" s="389" t="s">
        <v>898</v>
      </c>
    </row>
    <row r="546" spans="1:10" ht="15.75" x14ac:dyDescent="0.25">
      <c r="A546" s="349">
        <v>43185</v>
      </c>
      <c r="B546" s="160" t="s">
        <v>899</v>
      </c>
      <c r="C546" s="129" t="s">
        <v>159</v>
      </c>
      <c r="D546" s="134" t="s">
        <v>25</v>
      </c>
      <c r="E546" s="159">
        <v>1200000</v>
      </c>
      <c r="F546" s="344">
        <f t="shared" si="20"/>
        <v>2298.3662446610865</v>
      </c>
      <c r="G546" s="344">
        <v>522.11</v>
      </c>
      <c r="H546" s="128" t="s">
        <v>71</v>
      </c>
      <c r="I546" s="157" t="s">
        <v>102</v>
      </c>
      <c r="J546" s="389" t="s">
        <v>900</v>
      </c>
    </row>
    <row r="547" spans="1:10" ht="15.75" x14ac:dyDescent="0.25">
      <c r="A547" s="349">
        <v>43185</v>
      </c>
      <c r="B547" s="160" t="s">
        <v>901</v>
      </c>
      <c r="C547" s="129" t="s">
        <v>159</v>
      </c>
      <c r="D547" s="134" t="s">
        <v>455</v>
      </c>
      <c r="E547" s="159">
        <v>90000</v>
      </c>
      <c r="F547" s="200">
        <f>E547/G547</f>
        <v>170.49975372257796</v>
      </c>
      <c r="G547" s="201">
        <v>527.86</v>
      </c>
      <c r="H547" s="128" t="s">
        <v>71</v>
      </c>
      <c r="I547" s="157" t="s">
        <v>92</v>
      </c>
      <c r="J547" s="389" t="s">
        <v>902</v>
      </c>
    </row>
    <row r="548" spans="1:10" ht="15.75" x14ac:dyDescent="0.25">
      <c r="A548" s="349">
        <v>43185</v>
      </c>
      <c r="B548" s="160" t="s">
        <v>903</v>
      </c>
      <c r="C548" s="129" t="s">
        <v>159</v>
      </c>
      <c r="D548" s="134" t="s">
        <v>157</v>
      </c>
      <c r="E548" s="159">
        <v>240000</v>
      </c>
      <c r="F548" s="344">
        <f t="shared" si="20"/>
        <v>454.66600992687455</v>
      </c>
      <c r="G548" s="344">
        <v>527.86</v>
      </c>
      <c r="H548" s="128" t="s">
        <v>71</v>
      </c>
      <c r="I548" s="157" t="s">
        <v>92</v>
      </c>
      <c r="J548" s="389" t="s">
        <v>904</v>
      </c>
    </row>
    <row r="549" spans="1:10" ht="15.75" x14ac:dyDescent="0.25">
      <c r="A549" s="349">
        <v>43185</v>
      </c>
      <c r="B549" s="160" t="s">
        <v>905</v>
      </c>
      <c r="C549" s="129" t="s">
        <v>159</v>
      </c>
      <c r="D549" s="134" t="s">
        <v>455</v>
      </c>
      <c r="E549" s="159">
        <v>45000</v>
      </c>
      <c r="F549" s="200">
        <f t="shared" si="20"/>
        <v>85.249876861288982</v>
      </c>
      <c r="G549" s="201">
        <v>527.86</v>
      </c>
      <c r="H549" s="128" t="s">
        <v>71</v>
      </c>
      <c r="I549" s="157" t="s">
        <v>92</v>
      </c>
      <c r="J549" s="389" t="s">
        <v>906</v>
      </c>
    </row>
    <row r="550" spans="1:10" ht="15.75" x14ac:dyDescent="0.25">
      <c r="A550" s="349">
        <v>43185</v>
      </c>
      <c r="B550" s="160" t="s">
        <v>907</v>
      </c>
      <c r="C550" s="129" t="s">
        <v>159</v>
      </c>
      <c r="D550" s="134" t="s">
        <v>455</v>
      </c>
      <c r="E550" s="159">
        <v>57000</v>
      </c>
      <c r="F550" s="200">
        <f t="shared" si="20"/>
        <v>107.9831773576327</v>
      </c>
      <c r="G550" s="201">
        <v>527.86</v>
      </c>
      <c r="H550" s="128" t="s">
        <v>71</v>
      </c>
      <c r="I550" s="157" t="s">
        <v>92</v>
      </c>
      <c r="J550" s="389" t="s">
        <v>908</v>
      </c>
    </row>
    <row r="551" spans="1:10" ht="15.75" x14ac:dyDescent="0.25">
      <c r="A551" s="349">
        <v>43185</v>
      </c>
      <c r="B551" s="160" t="s">
        <v>909</v>
      </c>
      <c r="C551" s="129" t="s">
        <v>159</v>
      </c>
      <c r="D551" s="134" t="s">
        <v>455</v>
      </c>
      <c r="E551" s="159">
        <v>150000</v>
      </c>
      <c r="F551" s="200">
        <f t="shared" si="20"/>
        <v>284.16625620429659</v>
      </c>
      <c r="G551" s="201">
        <v>527.86</v>
      </c>
      <c r="H551" s="128" t="s">
        <v>71</v>
      </c>
      <c r="I551" s="157" t="s">
        <v>92</v>
      </c>
      <c r="J551" s="389" t="s">
        <v>910</v>
      </c>
    </row>
    <row r="552" spans="1:10" ht="15.75" x14ac:dyDescent="0.25">
      <c r="A552" s="349">
        <v>43185</v>
      </c>
      <c r="B552" s="160" t="s">
        <v>911</v>
      </c>
      <c r="C552" s="129" t="s">
        <v>159</v>
      </c>
      <c r="D552" s="134" t="s">
        <v>157</v>
      </c>
      <c r="E552" s="159">
        <v>160000</v>
      </c>
      <c r="F552" s="344">
        <f t="shared" si="20"/>
        <v>303.11067328458302</v>
      </c>
      <c r="G552" s="344">
        <v>527.86</v>
      </c>
      <c r="H552" s="128" t="s">
        <v>71</v>
      </c>
      <c r="I552" s="157" t="s">
        <v>92</v>
      </c>
      <c r="J552" s="389" t="s">
        <v>912</v>
      </c>
    </row>
    <row r="553" spans="1:10" ht="15.75" x14ac:dyDescent="0.25">
      <c r="A553" s="349">
        <v>43185</v>
      </c>
      <c r="B553" s="160" t="s">
        <v>913</v>
      </c>
      <c r="C553" s="129" t="s">
        <v>159</v>
      </c>
      <c r="D553" s="134" t="s">
        <v>3</v>
      </c>
      <c r="E553" s="159">
        <v>160000</v>
      </c>
      <c r="F553" s="344">
        <f t="shared" si="20"/>
        <v>306.44883262147823</v>
      </c>
      <c r="G553" s="344">
        <v>522.11</v>
      </c>
      <c r="H553" s="128" t="s">
        <v>71</v>
      </c>
      <c r="I553" s="157" t="s">
        <v>102</v>
      </c>
      <c r="J553" s="389" t="s">
        <v>914</v>
      </c>
    </row>
    <row r="554" spans="1:10" ht="15.75" x14ac:dyDescent="0.25">
      <c r="A554" s="349">
        <v>43185</v>
      </c>
      <c r="B554" s="160" t="s">
        <v>915</v>
      </c>
      <c r="C554" s="129" t="s">
        <v>159</v>
      </c>
      <c r="D554" s="134" t="s">
        <v>455</v>
      </c>
      <c r="E554" s="159">
        <v>130000</v>
      </c>
      <c r="F554" s="200">
        <f>E554/G554</f>
        <v>246.2774220437237</v>
      </c>
      <c r="G554" s="201">
        <v>527.86</v>
      </c>
      <c r="H554" s="128" t="s">
        <v>71</v>
      </c>
      <c r="I554" s="157" t="s">
        <v>92</v>
      </c>
      <c r="J554" s="389" t="s">
        <v>916</v>
      </c>
    </row>
    <row r="555" spans="1:10" ht="15.75" x14ac:dyDescent="0.25">
      <c r="A555" s="349">
        <v>43185</v>
      </c>
      <c r="B555" s="160" t="s">
        <v>903</v>
      </c>
      <c r="C555" s="129" t="s">
        <v>159</v>
      </c>
      <c r="D555" s="134" t="s">
        <v>157</v>
      </c>
      <c r="E555" s="159">
        <v>220000</v>
      </c>
      <c r="F555" s="344">
        <f>E555/G555</f>
        <v>416.77717576630164</v>
      </c>
      <c r="G555" s="344">
        <v>527.86</v>
      </c>
      <c r="H555" s="128" t="s">
        <v>71</v>
      </c>
      <c r="I555" s="157" t="s">
        <v>92</v>
      </c>
      <c r="J555" s="389" t="s">
        <v>917</v>
      </c>
    </row>
    <row r="556" spans="1:10" ht="15.75" x14ac:dyDescent="0.25">
      <c r="A556" s="394">
        <v>43186</v>
      </c>
      <c r="B556" s="127" t="s">
        <v>918</v>
      </c>
      <c r="C556" s="129" t="s">
        <v>759</v>
      </c>
      <c r="D556" s="134" t="s">
        <v>455</v>
      </c>
      <c r="E556" s="341">
        <v>10000</v>
      </c>
      <c r="F556" s="200">
        <f t="shared" ref="F556:F578" si="21">E556/G556</f>
        <v>18.944417080286438</v>
      </c>
      <c r="G556" s="201">
        <v>527.86</v>
      </c>
      <c r="H556" s="128" t="s">
        <v>39</v>
      </c>
      <c r="I556" s="157" t="s">
        <v>92</v>
      </c>
      <c r="J556" s="522" t="s">
        <v>919</v>
      </c>
    </row>
    <row r="557" spans="1:10" ht="15.75" x14ac:dyDescent="0.25">
      <c r="A557" s="394">
        <v>43186</v>
      </c>
      <c r="B557" s="127" t="s">
        <v>920</v>
      </c>
      <c r="C557" s="129" t="s">
        <v>759</v>
      </c>
      <c r="D557" s="134" t="s">
        <v>455</v>
      </c>
      <c r="E557" s="341">
        <v>10000</v>
      </c>
      <c r="F557" s="200">
        <f t="shared" si="21"/>
        <v>18.944417080286438</v>
      </c>
      <c r="G557" s="201">
        <v>527.86</v>
      </c>
      <c r="H557" s="128" t="s">
        <v>39</v>
      </c>
      <c r="I557" s="157" t="s">
        <v>92</v>
      </c>
      <c r="J557" s="523"/>
    </row>
    <row r="558" spans="1:10" ht="15.75" x14ac:dyDescent="0.25">
      <c r="A558" s="394">
        <v>43186</v>
      </c>
      <c r="B558" s="127" t="s">
        <v>921</v>
      </c>
      <c r="C558" s="129" t="s">
        <v>787</v>
      </c>
      <c r="D558" s="134" t="s">
        <v>455</v>
      </c>
      <c r="E558" s="341">
        <v>5000</v>
      </c>
      <c r="F558" s="200">
        <f t="shared" si="21"/>
        <v>9.4722085401432192</v>
      </c>
      <c r="G558" s="201">
        <v>527.86</v>
      </c>
      <c r="H558" s="128" t="s">
        <v>39</v>
      </c>
      <c r="I558" s="157" t="s">
        <v>92</v>
      </c>
      <c r="J558" s="524"/>
    </row>
    <row r="559" spans="1:10" ht="15.75" x14ac:dyDescent="0.25">
      <c r="A559" s="394">
        <v>43186</v>
      </c>
      <c r="B559" s="127" t="s">
        <v>920</v>
      </c>
      <c r="C559" s="129" t="s">
        <v>759</v>
      </c>
      <c r="D559" s="134" t="s">
        <v>455</v>
      </c>
      <c r="E559" s="341">
        <v>30000</v>
      </c>
      <c r="F559" s="200">
        <f t="shared" si="21"/>
        <v>56.833251240859319</v>
      </c>
      <c r="G559" s="201">
        <v>527.86</v>
      </c>
      <c r="H559" s="128" t="s">
        <v>41</v>
      </c>
      <c r="I559" s="157" t="s">
        <v>92</v>
      </c>
      <c r="J559" s="387" t="s">
        <v>922</v>
      </c>
    </row>
    <row r="560" spans="1:10" ht="15.75" x14ac:dyDescent="0.25">
      <c r="A560" s="394">
        <v>43186</v>
      </c>
      <c r="B560" s="127" t="s">
        <v>923</v>
      </c>
      <c r="C560" s="129" t="s">
        <v>759</v>
      </c>
      <c r="D560" s="134" t="s">
        <v>455</v>
      </c>
      <c r="E560" s="341">
        <v>15000</v>
      </c>
      <c r="F560" s="200">
        <f t="shared" si="21"/>
        <v>28.416625620429659</v>
      </c>
      <c r="G560" s="201">
        <v>527.86</v>
      </c>
      <c r="H560" s="128" t="s">
        <v>41</v>
      </c>
      <c r="I560" s="157" t="s">
        <v>92</v>
      </c>
      <c r="J560" s="532" t="s">
        <v>924</v>
      </c>
    </row>
    <row r="561" spans="1:10" ht="15.75" x14ac:dyDescent="0.25">
      <c r="A561" s="394">
        <v>43186</v>
      </c>
      <c r="B561" s="127" t="s">
        <v>925</v>
      </c>
      <c r="C561" s="129" t="s">
        <v>787</v>
      </c>
      <c r="D561" s="134" t="s">
        <v>455</v>
      </c>
      <c r="E561" s="341">
        <v>5000</v>
      </c>
      <c r="F561" s="200">
        <f t="shared" si="21"/>
        <v>9.4722085401432192</v>
      </c>
      <c r="G561" s="201">
        <v>527.86</v>
      </c>
      <c r="H561" s="128" t="s">
        <v>41</v>
      </c>
      <c r="I561" s="157" t="s">
        <v>92</v>
      </c>
      <c r="J561" s="533"/>
    </row>
    <row r="562" spans="1:10" ht="15.75" x14ac:dyDescent="0.25">
      <c r="A562" s="394">
        <v>43187</v>
      </c>
      <c r="B562" s="127" t="s">
        <v>926</v>
      </c>
      <c r="C562" s="129" t="s">
        <v>803</v>
      </c>
      <c r="D562" s="134" t="s">
        <v>455</v>
      </c>
      <c r="E562" s="341">
        <v>2000</v>
      </c>
      <c r="F562" s="200">
        <f t="shared" si="21"/>
        <v>3.788883416057288</v>
      </c>
      <c r="G562" s="201">
        <v>527.86</v>
      </c>
      <c r="H562" s="128" t="s">
        <v>41</v>
      </c>
      <c r="I562" s="157" t="s">
        <v>92</v>
      </c>
      <c r="J562" s="387" t="s">
        <v>927</v>
      </c>
    </row>
    <row r="563" spans="1:10" ht="15.75" x14ac:dyDescent="0.25">
      <c r="A563" s="394">
        <v>43186</v>
      </c>
      <c r="B563" s="127" t="s">
        <v>928</v>
      </c>
      <c r="C563" s="129" t="s">
        <v>756</v>
      </c>
      <c r="D563" s="134" t="s">
        <v>455</v>
      </c>
      <c r="E563" s="341">
        <v>15000</v>
      </c>
      <c r="F563" s="200">
        <f t="shared" si="21"/>
        <v>28.416625620429659</v>
      </c>
      <c r="G563" s="201">
        <v>527.86</v>
      </c>
      <c r="H563" s="128" t="s">
        <v>40</v>
      </c>
      <c r="I563" s="157" t="s">
        <v>92</v>
      </c>
      <c r="J563" s="532" t="s">
        <v>929</v>
      </c>
    </row>
    <row r="564" spans="1:10" ht="15.75" x14ac:dyDescent="0.25">
      <c r="A564" s="394">
        <v>43186</v>
      </c>
      <c r="B564" s="127" t="s">
        <v>930</v>
      </c>
      <c r="C564" s="129" t="s">
        <v>756</v>
      </c>
      <c r="D564" s="134" t="s">
        <v>455</v>
      </c>
      <c r="E564" s="341">
        <v>20000</v>
      </c>
      <c r="F564" s="200">
        <f t="shared" si="21"/>
        <v>37.888834160572877</v>
      </c>
      <c r="G564" s="201">
        <v>527.86</v>
      </c>
      <c r="H564" s="128" t="s">
        <v>40</v>
      </c>
      <c r="I564" s="157" t="s">
        <v>92</v>
      </c>
      <c r="J564" s="534"/>
    </row>
    <row r="565" spans="1:10" ht="15.75" x14ac:dyDescent="0.25">
      <c r="A565" s="394">
        <v>43186</v>
      </c>
      <c r="B565" s="127" t="s">
        <v>931</v>
      </c>
      <c r="C565" s="129" t="s">
        <v>756</v>
      </c>
      <c r="D565" s="134" t="s">
        <v>455</v>
      </c>
      <c r="E565" s="348">
        <v>6000</v>
      </c>
      <c r="F565" s="200">
        <f t="shared" si="21"/>
        <v>11.366650248171863</v>
      </c>
      <c r="G565" s="201">
        <v>527.86</v>
      </c>
      <c r="H565" s="128" t="s">
        <v>40</v>
      </c>
      <c r="I565" s="157" t="s">
        <v>92</v>
      </c>
      <c r="J565" s="533"/>
    </row>
    <row r="566" spans="1:10" ht="15.75" x14ac:dyDescent="0.25">
      <c r="A566" s="393">
        <v>43187</v>
      </c>
      <c r="B566" s="127" t="s">
        <v>932</v>
      </c>
      <c r="C566" s="129" t="s">
        <v>759</v>
      </c>
      <c r="D566" s="132" t="s">
        <v>3</v>
      </c>
      <c r="E566" s="348">
        <v>56000</v>
      </c>
      <c r="F566" s="344">
        <f t="shared" si="21"/>
        <v>107.25709141751737</v>
      </c>
      <c r="G566" s="344">
        <v>522.11</v>
      </c>
      <c r="H566" s="128" t="s">
        <v>171</v>
      </c>
      <c r="I566" s="157" t="s">
        <v>102</v>
      </c>
      <c r="J566" s="387" t="s">
        <v>933</v>
      </c>
    </row>
    <row r="567" spans="1:10" ht="15.75" x14ac:dyDescent="0.25">
      <c r="A567" s="393">
        <v>43187</v>
      </c>
      <c r="B567" s="127" t="s">
        <v>934</v>
      </c>
      <c r="C567" s="129" t="s">
        <v>759</v>
      </c>
      <c r="D567" s="132" t="s">
        <v>25</v>
      </c>
      <c r="E567" s="348">
        <v>15000</v>
      </c>
      <c r="F567" s="344">
        <f t="shared" si="21"/>
        <v>28.729578058263584</v>
      </c>
      <c r="G567" s="344">
        <v>522.11</v>
      </c>
      <c r="H567" s="128" t="s">
        <v>23</v>
      </c>
      <c r="I567" s="157" t="s">
        <v>102</v>
      </c>
      <c r="J567" s="532" t="s">
        <v>935</v>
      </c>
    </row>
    <row r="568" spans="1:10" ht="15.75" x14ac:dyDescent="0.25">
      <c r="A568" s="393">
        <v>43187</v>
      </c>
      <c r="B568" s="127" t="s">
        <v>936</v>
      </c>
      <c r="C568" s="129" t="s">
        <v>756</v>
      </c>
      <c r="D568" s="132" t="s">
        <v>25</v>
      </c>
      <c r="E568" s="348">
        <v>5000</v>
      </c>
      <c r="F568" s="344">
        <f t="shared" si="21"/>
        <v>9.5765260194211947</v>
      </c>
      <c r="G568" s="344">
        <v>522.11</v>
      </c>
      <c r="H568" s="128" t="s">
        <v>23</v>
      </c>
      <c r="I568" s="157" t="s">
        <v>102</v>
      </c>
      <c r="J568" s="533"/>
    </row>
    <row r="569" spans="1:10" ht="15.75" x14ac:dyDescent="0.25">
      <c r="A569" s="393">
        <v>43187</v>
      </c>
      <c r="B569" s="127" t="s">
        <v>937</v>
      </c>
      <c r="C569" s="129" t="s">
        <v>803</v>
      </c>
      <c r="D569" s="132" t="s">
        <v>455</v>
      </c>
      <c r="E569" s="348">
        <v>10000</v>
      </c>
      <c r="F569" s="200">
        <f t="shared" si="21"/>
        <v>18.944417080286438</v>
      </c>
      <c r="G569" s="201">
        <v>527.86</v>
      </c>
      <c r="H569" s="128" t="s">
        <v>165</v>
      </c>
      <c r="I569" s="157" t="s">
        <v>92</v>
      </c>
      <c r="J569" s="387" t="s">
        <v>938</v>
      </c>
    </row>
    <row r="570" spans="1:10" ht="15.75" x14ac:dyDescent="0.25">
      <c r="A570" s="393">
        <v>43187</v>
      </c>
      <c r="B570" s="127" t="s">
        <v>939</v>
      </c>
      <c r="C570" s="129" t="s">
        <v>759</v>
      </c>
      <c r="D570" s="132" t="s">
        <v>455</v>
      </c>
      <c r="E570" s="348">
        <v>5000</v>
      </c>
      <c r="F570" s="200">
        <f t="shared" si="21"/>
        <v>9.4722085401432192</v>
      </c>
      <c r="G570" s="201">
        <v>527.86</v>
      </c>
      <c r="H570" s="128" t="s">
        <v>40</v>
      </c>
      <c r="I570" s="157" t="s">
        <v>92</v>
      </c>
      <c r="J570" s="387" t="s">
        <v>940</v>
      </c>
    </row>
    <row r="571" spans="1:10" ht="15.75" x14ac:dyDescent="0.25">
      <c r="A571" s="393">
        <v>43187</v>
      </c>
      <c r="B571" s="127" t="s">
        <v>941</v>
      </c>
      <c r="C571" s="129" t="s">
        <v>756</v>
      </c>
      <c r="D571" s="132" t="s">
        <v>25</v>
      </c>
      <c r="E571" s="348">
        <v>20000</v>
      </c>
      <c r="F571" s="344">
        <f t="shared" si="21"/>
        <v>38.306104077684779</v>
      </c>
      <c r="G571" s="344">
        <v>522.11</v>
      </c>
      <c r="H571" s="128" t="s">
        <v>23</v>
      </c>
      <c r="I571" s="157" t="s">
        <v>102</v>
      </c>
      <c r="J571" s="387" t="s">
        <v>942</v>
      </c>
    </row>
    <row r="572" spans="1:10" ht="15.75" x14ac:dyDescent="0.25">
      <c r="A572" s="393">
        <v>43187</v>
      </c>
      <c r="B572" s="127" t="s">
        <v>943</v>
      </c>
      <c r="C572" s="129" t="s">
        <v>756</v>
      </c>
      <c r="D572" s="132" t="s">
        <v>25</v>
      </c>
      <c r="E572" s="348">
        <v>200000</v>
      </c>
      <c r="F572" s="344">
        <f t="shared" si="21"/>
        <v>383.06104077684779</v>
      </c>
      <c r="G572" s="344">
        <v>522.11</v>
      </c>
      <c r="H572" s="128" t="s">
        <v>23</v>
      </c>
      <c r="I572" s="157" t="s">
        <v>102</v>
      </c>
      <c r="J572" s="387" t="s">
        <v>944</v>
      </c>
    </row>
    <row r="573" spans="1:10" ht="15.75" x14ac:dyDescent="0.25">
      <c r="A573" s="393">
        <v>43187</v>
      </c>
      <c r="B573" s="127" t="s">
        <v>945</v>
      </c>
      <c r="C573" s="129" t="s">
        <v>787</v>
      </c>
      <c r="D573" s="132" t="s">
        <v>455</v>
      </c>
      <c r="E573" s="348">
        <v>3000</v>
      </c>
      <c r="F573" s="344">
        <f t="shared" si="21"/>
        <v>5.745915611652717</v>
      </c>
      <c r="G573" s="344">
        <v>522.11</v>
      </c>
      <c r="H573" s="128" t="s">
        <v>23</v>
      </c>
      <c r="I573" s="157" t="s">
        <v>102</v>
      </c>
      <c r="J573" s="387" t="s">
        <v>946</v>
      </c>
    </row>
    <row r="574" spans="1:10" ht="15.75" x14ac:dyDescent="0.25">
      <c r="A574" s="393">
        <v>43187</v>
      </c>
      <c r="B574" s="127" t="s">
        <v>947</v>
      </c>
      <c r="C574" s="129" t="s">
        <v>756</v>
      </c>
      <c r="D574" s="132" t="s">
        <v>25</v>
      </c>
      <c r="E574" s="348">
        <v>6000</v>
      </c>
      <c r="F574" s="344">
        <f t="shared" si="21"/>
        <v>11.491831223305434</v>
      </c>
      <c r="G574" s="344">
        <v>522.11</v>
      </c>
      <c r="H574" s="128" t="s">
        <v>23</v>
      </c>
      <c r="I574" s="157" t="s">
        <v>102</v>
      </c>
      <c r="J574" s="387" t="s">
        <v>948</v>
      </c>
    </row>
    <row r="575" spans="1:10" ht="15.75" x14ac:dyDescent="0.25">
      <c r="A575" s="393">
        <v>43187</v>
      </c>
      <c r="B575" s="127" t="s">
        <v>949</v>
      </c>
      <c r="C575" s="129" t="s">
        <v>759</v>
      </c>
      <c r="D575" s="132" t="s">
        <v>455</v>
      </c>
      <c r="E575" s="348">
        <v>5000</v>
      </c>
      <c r="F575" s="200">
        <f t="shared" si="21"/>
        <v>9.4722085401432192</v>
      </c>
      <c r="G575" s="201">
        <v>527.86</v>
      </c>
      <c r="H575" s="128" t="s">
        <v>164</v>
      </c>
      <c r="I575" s="157" t="s">
        <v>92</v>
      </c>
      <c r="J575" s="387" t="s">
        <v>950</v>
      </c>
    </row>
    <row r="576" spans="1:10" ht="15.75" x14ac:dyDescent="0.25">
      <c r="A576" s="393">
        <v>43187</v>
      </c>
      <c r="B576" s="127" t="s">
        <v>949</v>
      </c>
      <c r="C576" s="129" t="s">
        <v>759</v>
      </c>
      <c r="D576" s="132" t="s">
        <v>455</v>
      </c>
      <c r="E576" s="348">
        <v>5000</v>
      </c>
      <c r="F576" s="200">
        <f t="shared" si="21"/>
        <v>9.4722085401432192</v>
      </c>
      <c r="G576" s="201">
        <v>527.86</v>
      </c>
      <c r="H576" s="128" t="s">
        <v>33</v>
      </c>
      <c r="I576" s="157" t="s">
        <v>92</v>
      </c>
      <c r="J576" s="532" t="s">
        <v>951</v>
      </c>
    </row>
    <row r="577" spans="1:10" ht="15.75" x14ac:dyDescent="0.25">
      <c r="A577" s="393">
        <v>43187</v>
      </c>
      <c r="B577" s="127" t="s">
        <v>952</v>
      </c>
      <c r="C577" s="121" t="s">
        <v>787</v>
      </c>
      <c r="D577" s="132" t="s">
        <v>455</v>
      </c>
      <c r="E577" s="348">
        <v>12500</v>
      </c>
      <c r="F577" s="200">
        <f t="shared" si="21"/>
        <v>23.680521350358049</v>
      </c>
      <c r="G577" s="201">
        <v>527.86</v>
      </c>
      <c r="H577" s="128" t="s">
        <v>33</v>
      </c>
      <c r="I577" s="157" t="s">
        <v>92</v>
      </c>
      <c r="J577" s="533"/>
    </row>
    <row r="578" spans="1:10" ht="15.75" x14ac:dyDescent="0.25">
      <c r="A578" s="393">
        <v>43188</v>
      </c>
      <c r="B578" s="127" t="s">
        <v>953</v>
      </c>
      <c r="C578" s="158" t="s">
        <v>747</v>
      </c>
      <c r="D578" s="132" t="s">
        <v>174</v>
      </c>
      <c r="E578" s="348">
        <v>90000</v>
      </c>
      <c r="F578" s="200">
        <f t="shared" si="21"/>
        <v>170.49975372257796</v>
      </c>
      <c r="G578" s="201">
        <v>527.86</v>
      </c>
      <c r="H578" s="128" t="s">
        <v>165</v>
      </c>
      <c r="I578" s="157" t="s">
        <v>92</v>
      </c>
      <c r="J578" s="387" t="s">
        <v>954</v>
      </c>
    </row>
    <row r="579" spans="1:10" ht="15.75" x14ac:dyDescent="0.25">
      <c r="A579" s="393">
        <v>43189</v>
      </c>
      <c r="B579" s="127" t="s">
        <v>955</v>
      </c>
      <c r="C579" s="158" t="s">
        <v>156</v>
      </c>
      <c r="D579" s="132" t="s">
        <v>3</v>
      </c>
      <c r="E579" s="348">
        <v>15795</v>
      </c>
      <c r="F579" s="344">
        <f>E579/G579</f>
        <v>30.252245695351554</v>
      </c>
      <c r="G579" s="344">
        <v>522.11</v>
      </c>
      <c r="H579" s="128" t="s">
        <v>160</v>
      </c>
      <c r="I579" s="157" t="s">
        <v>102</v>
      </c>
      <c r="J579" s="387" t="s">
        <v>956</v>
      </c>
    </row>
    <row r="580" spans="1:10" ht="15.75" x14ac:dyDescent="0.25">
      <c r="A580" s="393">
        <v>43189</v>
      </c>
      <c r="B580" s="160" t="s">
        <v>957</v>
      </c>
      <c r="C580" s="158" t="s">
        <v>156</v>
      </c>
      <c r="D580" s="132" t="s">
        <v>3</v>
      </c>
      <c r="E580" s="348">
        <v>23467</v>
      </c>
      <c r="F580" s="344">
        <f>E580/G580</f>
        <v>44.946467219551437</v>
      </c>
      <c r="G580" s="344">
        <v>522.11</v>
      </c>
      <c r="H580" s="128" t="s">
        <v>71</v>
      </c>
      <c r="I580" s="157" t="s">
        <v>102</v>
      </c>
      <c r="J580" s="389" t="s">
        <v>958</v>
      </c>
    </row>
    <row r="581" spans="1:10" ht="15.75" x14ac:dyDescent="0.25">
      <c r="A581" s="393">
        <v>43189</v>
      </c>
      <c r="B581" s="127" t="s">
        <v>959</v>
      </c>
      <c r="C581" s="127" t="s">
        <v>747</v>
      </c>
      <c r="D581" s="134" t="s">
        <v>174</v>
      </c>
      <c r="E581" s="348">
        <v>190000</v>
      </c>
      <c r="F581" s="200">
        <f>E581/G581</f>
        <v>359.94392452544236</v>
      </c>
      <c r="G581" s="201">
        <v>527.86</v>
      </c>
      <c r="H581" s="128" t="s">
        <v>165</v>
      </c>
      <c r="I581" s="157" t="s">
        <v>92</v>
      </c>
      <c r="J581" s="387" t="s">
        <v>960</v>
      </c>
    </row>
    <row r="582" spans="1:10" ht="15.75" x14ac:dyDescent="0.25">
      <c r="A582" s="393">
        <v>43189</v>
      </c>
      <c r="B582" s="127" t="s">
        <v>961</v>
      </c>
      <c r="C582" s="121" t="s">
        <v>155</v>
      </c>
      <c r="D582" s="132" t="s">
        <v>3</v>
      </c>
      <c r="E582" s="348">
        <v>1210</v>
      </c>
      <c r="F582" s="344">
        <f t="shared" ref="F582:F645" si="22">E582/G582</f>
        <v>2.317519296699929</v>
      </c>
      <c r="G582" s="344">
        <v>522.11</v>
      </c>
      <c r="H582" s="128" t="s">
        <v>165</v>
      </c>
      <c r="I582" s="157" t="s">
        <v>102</v>
      </c>
      <c r="J582" s="387" t="s">
        <v>962</v>
      </c>
    </row>
    <row r="583" spans="1:10" ht="15.75" x14ac:dyDescent="0.25">
      <c r="A583" s="393">
        <v>43189</v>
      </c>
      <c r="B583" s="127" t="s">
        <v>963</v>
      </c>
      <c r="C583" s="127" t="s">
        <v>766</v>
      </c>
      <c r="D583" s="134" t="s">
        <v>157</v>
      </c>
      <c r="E583" s="348">
        <v>3400</v>
      </c>
      <c r="F583" s="344">
        <f t="shared" si="22"/>
        <v>6.4411018072973896</v>
      </c>
      <c r="G583" s="344">
        <v>527.86</v>
      </c>
      <c r="H583" s="128" t="s">
        <v>165</v>
      </c>
      <c r="I583" s="157" t="s">
        <v>92</v>
      </c>
      <c r="J583" s="387" t="s">
        <v>964</v>
      </c>
    </row>
    <row r="584" spans="1:10" ht="15.75" x14ac:dyDescent="0.25">
      <c r="A584" s="393">
        <v>43189</v>
      </c>
      <c r="B584" s="127" t="s">
        <v>965</v>
      </c>
      <c r="C584" s="129" t="s">
        <v>759</v>
      </c>
      <c r="D584" s="132" t="s">
        <v>157</v>
      </c>
      <c r="E584" s="348">
        <v>15000</v>
      </c>
      <c r="F584" s="344">
        <f t="shared" si="22"/>
        <v>28.416625620429659</v>
      </c>
      <c r="G584" s="344">
        <v>527.86</v>
      </c>
      <c r="H584" s="128" t="s">
        <v>31</v>
      </c>
      <c r="I584" s="157" t="s">
        <v>92</v>
      </c>
      <c r="J584" s="387" t="s">
        <v>966</v>
      </c>
    </row>
    <row r="585" spans="1:10" ht="15.75" x14ac:dyDescent="0.25">
      <c r="A585" s="393">
        <v>43189</v>
      </c>
      <c r="B585" s="127" t="s">
        <v>965</v>
      </c>
      <c r="C585" s="129" t="s">
        <v>759</v>
      </c>
      <c r="D585" s="132" t="s">
        <v>157</v>
      </c>
      <c r="E585" s="348">
        <v>15000</v>
      </c>
      <c r="F585" s="344">
        <f t="shared" si="22"/>
        <v>28.416625620429659</v>
      </c>
      <c r="G585" s="344">
        <v>527.86</v>
      </c>
      <c r="H585" s="128" t="s">
        <v>165</v>
      </c>
      <c r="I585" s="157" t="s">
        <v>92</v>
      </c>
      <c r="J585" s="387" t="s">
        <v>967</v>
      </c>
    </row>
    <row r="586" spans="1:10" ht="15.75" x14ac:dyDescent="0.25">
      <c r="A586" s="393">
        <v>43189</v>
      </c>
      <c r="B586" s="127" t="s">
        <v>965</v>
      </c>
      <c r="C586" s="129" t="s">
        <v>759</v>
      </c>
      <c r="D586" s="132" t="s">
        <v>157</v>
      </c>
      <c r="E586" s="348">
        <v>15000</v>
      </c>
      <c r="F586" s="344">
        <f t="shared" si="22"/>
        <v>28.416625620429659</v>
      </c>
      <c r="G586" s="344">
        <v>527.86</v>
      </c>
      <c r="H586" s="383" t="s">
        <v>761</v>
      </c>
      <c r="I586" s="157" t="s">
        <v>92</v>
      </c>
      <c r="J586" s="387" t="s">
        <v>968</v>
      </c>
    </row>
    <row r="587" spans="1:10" ht="15.75" x14ac:dyDescent="0.25">
      <c r="A587" s="393">
        <v>43189</v>
      </c>
      <c r="B587" s="127" t="s">
        <v>969</v>
      </c>
      <c r="C587" s="129" t="s">
        <v>759</v>
      </c>
      <c r="D587" s="132" t="s">
        <v>25</v>
      </c>
      <c r="E587" s="348">
        <v>124000</v>
      </c>
      <c r="F587" s="344">
        <f t="shared" si="22"/>
        <v>237.49784528164562</v>
      </c>
      <c r="G587" s="344">
        <v>522.11</v>
      </c>
      <c r="H587" s="128" t="s">
        <v>23</v>
      </c>
      <c r="I587" s="157" t="s">
        <v>102</v>
      </c>
      <c r="J587" s="387" t="s">
        <v>970</v>
      </c>
    </row>
    <row r="588" spans="1:10" ht="15.75" x14ac:dyDescent="0.25">
      <c r="A588" s="393">
        <v>43189</v>
      </c>
      <c r="B588" s="127" t="s">
        <v>971</v>
      </c>
      <c r="C588" s="129" t="s">
        <v>747</v>
      </c>
      <c r="D588" s="132" t="s">
        <v>455</v>
      </c>
      <c r="E588" s="348">
        <v>150000</v>
      </c>
      <c r="F588" s="200">
        <f>E588/G588</f>
        <v>284.16625620429659</v>
      </c>
      <c r="G588" s="201">
        <v>527.86</v>
      </c>
      <c r="H588" s="128" t="s">
        <v>33</v>
      </c>
      <c r="I588" s="157" t="s">
        <v>92</v>
      </c>
      <c r="J588" s="387" t="s">
        <v>972</v>
      </c>
    </row>
    <row r="589" spans="1:10" ht="15.75" x14ac:dyDescent="0.25">
      <c r="A589" s="396">
        <v>43161</v>
      </c>
      <c r="B589" s="397" t="s">
        <v>973</v>
      </c>
      <c r="C589" s="129" t="s">
        <v>756</v>
      </c>
      <c r="D589" s="132" t="s">
        <v>25</v>
      </c>
      <c r="E589" s="398">
        <v>5000</v>
      </c>
      <c r="F589" s="344">
        <f t="shared" si="22"/>
        <v>9.5765260194211947</v>
      </c>
      <c r="G589" s="344">
        <v>522.11</v>
      </c>
      <c r="H589" s="128" t="s">
        <v>23</v>
      </c>
      <c r="I589" s="157" t="s">
        <v>102</v>
      </c>
      <c r="J589" s="511" t="s">
        <v>974</v>
      </c>
    </row>
    <row r="590" spans="1:10" ht="15.75" x14ac:dyDescent="0.25">
      <c r="A590" s="396">
        <v>43167</v>
      </c>
      <c r="B590" s="397" t="s">
        <v>975</v>
      </c>
      <c r="C590" s="129" t="s">
        <v>756</v>
      </c>
      <c r="D590" s="132" t="s">
        <v>25</v>
      </c>
      <c r="E590" s="398">
        <v>5000</v>
      </c>
      <c r="F590" s="344">
        <f t="shared" si="22"/>
        <v>9.5765260194211947</v>
      </c>
      <c r="G590" s="344">
        <v>522.11</v>
      </c>
      <c r="H590" s="128" t="s">
        <v>23</v>
      </c>
      <c r="I590" s="157" t="s">
        <v>102</v>
      </c>
      <c r="J590" s="512"/>
    </row>
    <row r="591" spans="1:10" ht="15.75" x14ac:dyDescent="0.25">
      <c r="A591" s="396">
        <v>43173</v>
      </c>
      <c r="B591" s="397" t="s">
        <v>976</v>
      </c>
      <c r="C591" s="129" t="s">
        <v>756</v>
      </c>
      <c r="D591" s="132" t="s">
        <v>25</v>
      </c>
      <c r="E591" s="398">
        <v>12000</v>
      </c>
      <c r="F591" s="344">
        <f t="shared" si="22"/>
        <v>22.983662446610868</v>
      </c>
      <c r="G591" s="344">
        <v>522.11</v>
      </c>
      <c r="H591" s="128" t="s">
        <v>23</v>
      </c>
      <c r="I591" s="157" t="s">
        <v>102</v>
      </c>
      <c r="J591" s="512"/>
    </row>
    <row r="592" spans="1:10" ht="15.75" x14ac:dyDescent="0.25">
      <c r="A592" s="394">
        <v>43178</v>
      </c>
      <c r="B592" s="127" t="s">
        <v>977</v>
      </c>
      <c r="C592" s="129" t="s">
        <v>756</v>
      </c>
      <c r="D592" s="132" t="s">
        <v>25</v>
      </c>
      <c r="E592" s="348">
        <v>6000</v>
      </c>
      <c r="F592" s="344">
        <f t="shared" si="22"/>
        <v>11.491831223305434</v>
      </c>
      <c r="G592" s="344">
        <v>522.11</v>
      </c>
      <c r="H592" s="128" t="s">
        <v>23</v>
      </c>
      <c r="I592" s="157" t="s">
        <v>102</v>
      </c>
      <c r="J592" s="512"/>
    </row>
    <row r="593" spans="1:10" ht="15.75" x14ac:dyDescent="0.25">
      <c r="A593" s="394">
        <v>43179</v>
      </c>
      <c r="B593" s="127" t="s">
        <v>978</v>
      </c>
      <c r="C593" s="129" t="s">
        <v>756</v>
      </c>
      <c r="D593" s="132" t="s">
        <v>25</v>
      </c>
      <c r="E593" s="348">
        <v>7500</v>
      </c>
      <c r="F593" s="344">
        <f t="shared" si="22"/>
        <v>14.364789029131792</v>
      </c>
      <c r="G593" s="344">
        <v>522.11</v>
      </c>
      <c r="H593" s="128" t="s">
        <v>23</v>
      </c>
      <c r="I593" s="157" t="s">
        <v>102</v>
      </c>
      <c r="J593" s="512"/>
    </row>
    <row r="594" spans="1:10" ht="15.75" x14ac:dyDescent="0.25">
      <c r="A594" s="394">
        <v>43181</v>
      </c>
      <c r="B594" s="127" t="s">
        <v>979</v>
      </c>
      <c r="C594" s="129" t="s">
        <v>756</v>
      </c>
      <c r="D594" s="132" t="s">
        <v>25</v>
      </c>
      <c r="E594" s="341">
        <v>5000</v>
      </c>
      <c r="F594" s="344">
        <f t="shared" si="22"/>
        <v>9.5765260194211947</v>
      </c>
      <c r="G594" s="344">
        <v>522.11</v>
      </c>
      <c r="H594" s="128" t="s">
        <v>23</v>
      </c>
      <c r="I594" s="157" t="s">
        <v>102</v>
      </c>
      <c r="J594" s="512"/>
    </row>
    <row r="595" spans="1:10" ht="15.75" x14ac:dyDescent="0.25">
      <c r="A595" s="394">
        <v>43181</v>
      </c>
      <c r="B595" s="127" t="s">
        <v>980</v>
      </c>
      <c r="C595" s="129" t="s">
        <v>756</v>
      </c>
      <c r="D595" s="132" t="s">
        <v>25</v>
      </c>
      <c r="E595" s="341">
        <v>5000</v>
      </c>
      <c r="F595" s="344">
        <f t="shared" si="22"/>
        <v>9.5765260194211947</v>
      </c>
      <c r="G595" s="344">
        <v>522.11</v>
      </c>
      <c r="H595" s="128" t="s">
        <v>23</v>
      </c>
      <c r="I595" s="157" t="s">
        <v>102</v>
      </c>
      <c r="J595" s="512"/>
    </row>
    <row r="596" spans="1:10" ht="15.75" x14ac:dyDescent="0.25">
      <c r="A596" s="394">
        <v>43182</v>
      </c>
      <c r="B596" s="127" t="s">
        <v>981</v>
      </c>
      <c r="C596" s="129" t="s">
        <v>756</v>
      </c>
      <c r="D596" s="132" t="s">
        <v>25</v>
      </c>
      <c r="E596" s="341">
        <v>4000</v>
      </c>
      <c r="F596" s="344">
        <f t="shared" si="22"/>
        <v>7.6612208155369554</v>
      </c>
      <c r="G596" s="344">
        <v>522.11</v>
      </c>
      <c r="H596" s="128" t="s">
        <v>23</v>
      </c>
      <c r="I596" s="157" t="s">
        <v>102</v>
      </c>
      <c r="J596" s="512"/>
    </row>
    <row r="597" spans="1:10" ht="15.75" x14ac:dyDescent="0.25">
      <c r="A597" s="394">
        <v>43185</v>
      </c>
      <c r="B597" s="127" t="s">
        <v>982</v>
      </c>
      <c r="C597" s="129" t="s">
        <v>756</v>
      </c>
      <c r="D597" s="132" t="s">
        <v>25</v>
      </c>
      <c r="E597" s="341">
        <v>5000</v>
      </c>
      <c r="F597" s="344">
        <f t="shared" si="22"/>
        <v>9.5765260194211947</v>
      </c>
      <c r="G597" s="344">
        <v>522.11</v>
      </c>
      <c r="H597" s="128" t="s">
        <v>23</v>
      </c>
      <c r="I597" s="157" t="s">
        <v>102</v>
      </c>
      <c r="J597" s="513"/>
    </row>
    <row r="598" spans="1:10" ht="15.75" x14ac:dyDescent="0.25">
      <c r="A598" s="396">
        <v>43164</v>
      </c>
      <c r="B598" s="397" t="s">
        <v>983</v>
      </c>
      <c r="C598" s="129" t="s">
        <v>756</v>
      </c>
      <c r="D598" s="132" t="s">
        <v>25</v>
      </c>
      <c r="E598" s="398">
        <v>3000</v>
      </c>
      <c r="F598" s="344">
        <f t="shared" si="22"/>
        <v>5.745915611652717</v>
      </c>
      <c r="G598" s="344">
        <v>522.11</v>
      </c>
      <c r="H598" s="358" t="s">
        <v>24</v>
      </c>
      <c r="I598" s="157" t="s">
        <v>102</v>
      </c>
      <c r="J598" s="514" t="s">
        <v>984</v>
      </c>
    </row>
    <row r="599" spans="1:10" ht="15.75" x14ac:dyDescent="0.25">
      <c r="A599" s="381">
        <v>43165</v>
      </c>
      <c r="B599" s="63" t="s">
        <v>985</v>
      </c>
      <c r="C599" s="129" t="s">
        <v>756</v>
      </c>
      <c r="D599" s="132" t="s">
        <v>25</v>
      </c>
      <c r="E599" s="341">
        <v>43000</v>
      </c>
      <c r="F599" s="344">
        <f t="shared" si="22"/>
        <v>82.358123767022278</v>
      </c>
      <c r="G599" s="344">
        <v>522.11</v>
      </c>
      <c r="H599" s="358" t="s">
        <v>24</v>
      </c>
      <c r="I599" s="157" t="s">
        <v>102</v>
      </c>
      <c r="J599" s="535"/>
    </row>
    <row r="600" spans="1:10" ht="15.75" x14ac:dyDescent="0.25">
      <c r="A600" s="394">
        <v>43179</v>
      </c>
      <c r="B600" s="127" t="s">
        <v>986</v>
      </c>
      <c r="C600" s="129" t="s">
        <v>756</v>
      </c>
      <c r="D600" s="132" t="s">
        <v>25</v>
      </c>
      <c r="E600" s="348">
        <v>45000</v>
      </c>
      <c r="F600" s="344">
        <f t="shared" si="22"/>
        <v>86.188734174790753</v>
      </c>
      <c r="G600" s="344">
        <v>522.11</v>
      </c>
      <c r="H600" s="358" t="s">
        <v>24</v>
      </c>
      <c r="I600" s="157" t="s">
        <v>102</v>
      </c>
      <c r="J600" s="535"/>
    </row>
    <row r="601" spans="1:10" ht="15.75" x14ac:dyDescent="0.25">
      <c r="A601" s="394">
        <v>43179</v>
      </c>
      <c r="B601" s="127" t="s">
        <v>987</v>
      </c>
      <c r="C601" s="129" t="s">
        <v>756</v>
      </c>
      <c r="D601" s="132" t="s">
        <v>25</v>
      </c>
      <c r="E601" s="348">
        <v>7000</v>
      </c>
      <c r="F601" s="344">
        <f t="shared" si="22"/>
        <v>13.407136427189672</v>
      </c>
      <c r="G601" s="344">
        <v>522.11</v>
      </c>
      <c r="H601" s="358" t="s">
        <v>24</v>
      </c>
      <c r="I601" s="157" t="s">
        <v>102</v>
      </c>
      <c r="J601" s="535"/>
    </row>
    <row r="602" spans="1:10" ht="15.75" x14ac:dyDescent="0.25">
      <c r="A602" s="394">
        <v>43179</v>
      </c>
      <c r="B602" s="127" t="s">
        <v>988</v>
      </c>
      <c r="C602" s="129" t="s">
        <v>756</v>
      </c>
      <c r="D602" s="132" t="s">
        <v>25</v>
      </c>
      <c r="E602" s="348">
        <v>5000</v>
      </c>
      <c r="F602" s="344">
        <f t="shared" si="22"/>
        <v>9.5765260194211947</v>
      </c>
      <c r="G602" s="344">
        <v>522.11</v>
      </c>
      <c r="H602" s="358" t="s">
        <v>24</v>
      </c>
      <c r="I602" s="157" t="s">
        <v>102</v>
      </c>
      <c r="J602" s="535"/>
    </row>
    <row r="603" spans="1:10" ht="15.75" x14ac:dyDescent="0.25">
      <c r="A603" s="394">
        <v>43179</v>
      </c>
      <c r="B603" s="127" t="s">
        <v>989</v>
      </c>
      <c r="C603" s="129" t="s">
        <v>756</v>
      </c>
      <c r="D603" s="132" t="s">
        <v>25</v>
      </c>
      <c r="E603" s="348">
        <v>4000</v>
      </c>
      <c r="F603" s="344">
        <f t="shared" si="22"/>
        <v>7.6612208155369554</v>
      </c>
      <c r="G603" s="344">
        <v>522.11</v>
      </c>
      <c r="H603" s="358" t="s">
        <v>24</v>
      </c>
      <c r="I603" s="157" t="s">
        <v>102</v>
      </c>
      <c r="J603" s="515"/>
    </row>
    <row r="604" spans="1:10" ht="15.75" x14ac:dyDescent="0.25">
      <c r="A604" s="394">
        <v>43178</v>
      </c>
      <c r="B604" s="127" t="s">
        <v>990</v>
      </c>
      <c r="C604" s="129" t="s">
        <v>756</v>
      </c>
      <c r="D604" s="132" t="s">
        <v>3</v>
      </c>
      <c r="E604" s="348">
        <v>2000</v>
      </c>
      <c r="F604" s="344">
        <f t="shared" si="22"/>
        <v>3.8306104077684777</v>
      </c>
      <c r="G604" s="344">
        <v>522.11</v>
      </c>
      <c r="H604" s="128" t="s">
        <v>168</v>
      </c>
      <c r="I604" s="157" t="s">
        <v>102</v>
      </c>
      <c r="J604" s="511" t="s">
        <v>991</v>
      </c>
    </row>
    <row r="605" spans="1:10" ht="15.75" x14ac:dyDescent="0.25">
      <c r="A605" s="394">
        <v>43185</v>
      </c>
      <c r="B605" s="127" t="s">
        <v>992</v>
      </c>
      <c r="C605" s="129" t="s">
        <v>756</v>
      </c>
      <c r="D605" s="132" t="s">
        <v>3</v>
      </c>
      <c r="E605" s="341">
        <v>2000</v>
      </c>
      <c r="F605" s="344">
        <f t="shared" si="22"/>
        <v>3.8306104077684777</v>
      </c>
      <c r="G605" s="344">
        <v>522.11</v>
      </c>
      <c r="H605" s="128" t="s">
        <v>168</v>
      </c>
      <c r="I605" s="157" t="s">
        <v>102</v>
      </c>
      <c r="J605" s="513"/>
    </row>
    <row r="606" spans="1:10" ht="15.75" x14ac:dyDescent="0.25">
      <c r="A606" s="396">
        <v>43164</v>
      </c>
      <c r="B606" s="397" t="s">
        <v>993</v>
      </c>
      <c r="C606" s="129" t="s">
        <v>756</v>
      </c>
      <c r="D606" s="132" t="s">
        <v>157</v>
      </c>
      <c r="E606" s="398">
        <v>10000</v>
      </c>
      <c r="F606" s="344">
        <f t="shared" si="22"/>
        <v>18.944417080286438</v>
      </c>
      <c r="G606" s="344">
        <v>527.86</v>
      </c>
      <c r="H606" s="323" t="s">
        <v>31</v>
      </c>
      <c r="I606" s="157" t="s">
        <v>92</v>
      </c>
      <c r="J606" s="511" t="s">
        <v>994</v>
      </c>
    </row>
    <row r="607" spans="1:10" ht="15.75" x14ac:dyDescent="0.25">
      <c r="A607" s="396">
        <v>43165</v>
      </c>
      <c r="B607" s="397" t="s">
        <v>995</v>
      </c>
      <c r="C607" s="129" t="s">
        <v>756</v>
      </c>
      <c r="D607" s="132" t="s">
        <v>157</v>
      </c>
      <c r="E607" s="398">
        <v>5000</v>
      </c>
      <c r="F607" s="344">
        <f t="shared" si="22"/>
        <v>9.4722085401432192</v>
      </c>
      <c r="G607" s="344">
        <v>527.86</v>
      </c>
      <c r="H607" s="323" t="s">
        <v>31</v>
      </c>
      <c r="I607" s="157" t="s">
        <v>92</v>
      </c>
      <c r="J607" s="512"/>
    </row>
    <row r="608" spans="1:10" ht="15.75" x14ac:dyDescent="0.25">
      <c r="A608" s="396">
        <v>43168</v>
      </c>
      <c r="B608" s="397" t="s">
        <v>996</v>
      </c>
      <c r="C608" s="129" t="s">
        <v>756</v>
      </c>
      <c r="D608" s="132" t="s">
        <v>157</v>
      </c>
      <c r="E608" s="398">
        <v>5000</v>
      </c>
      <c r="F608" s="344">
        <f t="shared" si="22"/>
        <v>9.4722085401432192</v>
      </c>
      <c r="G608" s="344">
        <v>527.86</v>
      </c>
      <c r="H608" s="323" t="s">
        <v>31</v>
      </c>
      <c r="I608" s="157" t="s">
        <v>92</v>
      </c>
      <c r="J608" s="512"/>
    </row>
    <row r="609" spans="1:10" ht="15.75" x14ac:dyDescent="0.25">
      <c r="A609" s="396">
        <v>43171</v>
      </c>
      <c r="B609" s="397" t="s">
        <v>997</v>
      </c>
      <c r="C609" s="129" t="s">
        <v>756</v>
      </c>
      <c r="D609" s="132" t="s">
        <v>157</v>
      </c>
      <c r="E609" s="398">
        <v>10000</v>
      </c>
      <c r="F609" s="344">
        <f t="shared" si="22"/>
        <v>18.944417080286438</v>
      </c>
      <c r="G609" s="344">
        <v>527.86</v>
      </c>
      <c r="H609" s="323" t="s">
        <v>31</v>
      </c>
      <c r="I609" s="157" t="s">
        <v>92</v>
      </c>
      <c r="J609" s="512"/>
    </row>
    <row r="610" spans="1:10" ht="15.75" x14ac:dyDescent="0.25">
      <c r="A610" s="393">
        <v>43174</v>
      </c>
      <c r="B610" s="127" t="s">
        <v>998</v>
      </c>
      <c r="C610" s="129" t="s">
        <v>756</v>
      </c>
      <c r="D610" s="132" t="s">
        <v>157</v>
      </c>
      <c r="E610" s="348">
        <v>4500</v>
      </c>
      <c r="F610" s="344">
        <f t="shared" si="22"/>
        <v>8.5249876861288971</v>
      </c>
      <c r="G610" s="344">
        <v>527.86</v>
      </c>
      <c r="H610" s="128" t="s">
        <v>31</v>
      </c>
      <c r="I610" s="157" t="s">
        <v>92</v>
      </c>
      <c r="J610" s="512"/>
    </row>
    <row r="611" spans="1:10" ht="15.75" x14ac:dyDescent="0.25">
      <c r="A611" s="394">
        <v>43178</v>
      </c>
      <c r="B611" s="127" t="s">
        <v>999</v>
      </c>
      <c r="C611" s="129" t="s">
        <v>756</v>
      </c>
      <c r="D611" s="132" t="s">
        <v>157</v>
      </c>
      <c r="E611" s="348">
        <v>10000</v>
      </c>
      <c r="F611" s="344">
        <f t="shared" si="22"/>
        <v>18.944417080286438</v>
      </c>
      <c r="G611" s="344">
        <v>527.86</v>
      </c>
      <c r="H611" s="128" t="s">
        <v>31</v>
      </c>
      <c r="I611" s="157" t="s">
        <v>92</v>
      </c>
      <c r="J611" s="512"/>
    </row>
    <row r="612" spans="1:10" ht="15.75" x14ac:dyDescent="0.25">
      <c r="A612" s="394">
        <v>43178</v>
      </c>
      <c r="B612" s="127" t="s">
        <v>1000</v>
      </c>
      <c r="C612" s="129" t="s">
        <v>756</v>
      </c>
      <c r="D612" s="132" t="s">
        <v>157</v>
      </c>
      <c r="E612" s="348">
        <v>7800</v>
      </c>
      <c r="F612" s="344">
        <f t="shared" si="22"/>
        <v>14.776645322623423</v>
      </c>
      <c r="G612" s="344">
        <v>527.86</v>
      </c>
      <c r="H612" s="128" t="s">
        <v>31</v>
      </c>
      <c r="I612" s="157" t="s">
        <v>92</v>
      </c>
      <c r="J612" s="512"/>
    </row>
    <row r="613" spans="1:10" ht="15.75" x14ac:dyDescent="0.25">
      <c r="A613" s="394">
        <v>43180</v>
      </c>
      <c r="B613" s="127" t="s">
        <v>1001</v>
      </c>
      <c r="C613" s="129" t="s">
        <v>756</v>
      </c>
      <c r="D613" s="132" t="s">
        <v>157</v>
      </c>
      <c r="E613" s="341">
        <v>3500</v>
      </c>
      <c r="F613" s="344">
        <f t="shared" si="22"/>
        <v>6.6305459781002538</v>
      </c>
      <c r="G613" s="344">
        <v>527.86</v>
      </c>
      <c r="H613" s="128" t="s">
        <v>31</v>
      </c>
      <c r="I613" s="157" t="s">
        <v>92</v>
      </c>
      <c r="J613" s="512"/>
    </row>
    <row r="614" spans="1:10" ht="15.75" x14ac:dyDescent="0.25">
      <c r="A614" s="394">
        <v>43185</v>
      </c>
      <c r="B614" s="127" t="s">
        <v>1002</v>
      </c>
      <c r="C614" s="129" t="s">
        <v>756</v>
      </c>
      <c r="D614" s="132" t="s">
        <v>157</v>
      </c>
      <c r="E614" s="341">
        <v>10000</v>
      </c>
      <c r="F614" s="344">
        <f t="shared" si="22"/>
        <v>18.944417080286438</v>
      </c>
      <c r="G614" s="344">
        <v>527.86</v>
      </c>
      <c r="H614" s="128" t="s">
        <v>31</v>
      </c>
      <c r="I614" s="157" t="s">
        <v>92</v>
      </c>
      <c r="J614" s="512"/>
    </row>
    <row r="615" spans="1:10" ht="15.75" x14ac:dyDescent="0.25">
      <c r="A615" s="394">
        <v>43186</v>
      </c>
      <c r="B615" s="127" t="s">
        <v>1003</v>
      </c>
      <c r="C615" s="129" t="s">
        <v>756</v>
      </c>
      <c r="D615" s="132" t="s">
        <v>157</v>
      </c>
      <c r="E615" s="341">
        <v>3500</v>
      </c>
      <c r="F615" s="344">
        <f t="shared" si="22"/>
        <v>6.6305459781002538</v>
      </c>
      <c r="G615" s="344">
        <v>527.86</v>
      </c>
      <c r="H615" s="128" t="s">
        <v>31</v>
      </c>
      <c r="I615" s="157" t="s">
        <v>92</v>
      </c>
      <c r="J615" s="512"/>
    </row>
    <row r="616" spans="1:10" ht="15.75" x14ac:dyDescent="0.25">
      <c r="A616" s="393">
        <v>43188</v>
      </c>
      <c r="B616" s="127" t="s">
        <v>1004</v>
      </c>
      <c r="C616" s="129" t="s">
        <v>756</v>
      </c>
      <c r="D616" s="132" t="s">
        <v>157</v>
      </c>
      <c r="E616" s="348">
        <v>1000</v>
      </c>
      <c r="F616" s="344">
        <f t="shared" si="22"/>
        <v>1.894441708028644</v>
      </c>
      <c r="G616" s="344">
        <v>527.86</v>
      </c>
      <c r="H616" s="128" t="s">
        <v>31</v>
      </c>
      <c r="I616" s="157" t="s">
        <v>92</v>
      </c>
      <c r="J616" s="513"/>
    </row>
    <row r="617" spans="1:10" ht="15.75" x14ac:dyDescent="0.25">
      <c r="A617" s="396">
        <v>43164</v>
      </c>
      <c r="B617" s="397" t="s">
        <v>1005</v>
      </c>
      <c r="C617" s="129" t="s">
        <v>756</v>
      </c>
      <c r="D617" s="132" t="s">
        <v>157</v>
      </c>
      <c r="E617" s="398">
        <v>2500</v>
      </c>
      <c r="F617" s="344">
        <f t="shared" si="22"/>
        <v>4.7361042700716096</v>
      </c>
      <c r="G617" s="344">
        <v>527.86</v>
      </c>
      <c r="H617" s="323" t="s">
        <v>165</v>
      </c>
      <c r="I617" s="157" t="s">
        <v>92</v>
      </c>
      <c r="J617" s="511" t="s">
        <v>1006</v>
      </c>
    </row>
    <row r="618" spans="1:10" ht="15.75" x14ac:dyDescent="0.25">
      <c r="A618" s="396">
        <v>43164</v>
      </c>
      <c r="B618" s="397" t="s">
        <v>1007</v>
      </c>
      <c r="C618" s="129" t="s">
        <v>756</v>
      </c>
      <c r="D618" s="132" t="s">
        <v>157</v>
      </c>
      <c r="E618" s="398">
        <v>2000</v>
      </c>
      <c r="F618" s="344">
        <f t="shared" si="22"/>
        <v>3.788883416057288</v>
      </c>
      <c r="G618" s="344">
        <v>527.86</v>
      </c>
      <c r="H618" s="323" t="s">
        <v>165</v>
      </c>
      <c r="I618" s="157" t="s">
        <v>92</v>
      </c>
      <c r="J618" s="512"/>
    </row>
    <row r="619" spans="1:10" ht="15.75" x14ac:dyDescent="0.25">
      <c r="A619" s="396">
        <v>43164</v>
      </c>
      <c r="B619" s="397" t="s">
        <v>993</v>
      </c>
      <c r="C619" s="129" t="s">
        <v>756</v>
      </c>
      <c r="D619" s="132" t="s">
        <v>157</v>
      </c>
      <c r="E619" s="398">
        <v>10000</v>
      </c>
      <c r="F619" s="344">
        <f t="shared" si="22"/>
        <v>18.944417080286438</v>
      </c>
      <c r="G619" s="344">
        <v>527.86</v>
      </c>
      <c r="H619" s="323" t="s">
        <v>165</v>
      </c>
      <c r="I619" s="157" t="s">
        <v>92</v>
      </c>
      <c r="J619" s="512"/>
    </row>
    <row r="620" spans="1:10" ht="15.75" x14ac:dyDescent="0.25">
      <c r="A620" s="396">
        <v>43166</v>
      </c>
      <c r="B620" s="397" t="s">
        <v>990</v>
      </c>
      <c r="C620" s="129" t="s">
        <v>756</v>
      </c>
      <c r="D620" s="132" t="s">
        <v>157</v>
      </c>
      <c r="E620" s="398">
        <v>2000</v>
      </c>
      <c r="F620" s="344">
        <f t="shared" si="22"/>
        <v>3.788883416057288</v>
      </c>
      <c r="G620" s="344">
        <v>527.86</v>
      </c>
      <c r="H620" s="323" t="s">
        <v>165</v>
      </c>
      <c r="I620" s="157" t="s">
        <v>92</v>
      </c>
      <c r="J620" s="512"/>
    </row>
    <row r="621" spans="1:10" ht="15.75" x14ac:dyDescent="0.25">
      <c r="A621" s="396">
        <v>43171</v>
      </c>
      <c r="B621" s="397" t="s">
        <v>997</v>
      </c>
      <c r="C621" s="129" t="s">
        <v>756</v>
      </c>
      <c r="D621" s="132" t="s">
        <v>157</v>
      </c>
      <c r="E621" s="398">
        <v>1000</v>
      </c>
      <c r="F621" s="344">
        <f t="shared" si="22"/>
        <v>1.894441708028644</v>
      </c>
      <c r="G621" s="344">
        <v>527.86</v>
      </c>
      <c r="H621" s="323" t="s">
        <v>165</v>
      </c>
      <c r="I621" s="157" t="s">
        <v>92</v>
      </c>
      <c r="J621" s="512"/>
    </row>
    <row r="622" spans="1:10" ht="15.75" x14ac:dyDescent="0.25">
      <c r="A622" s="396">
        <v>43173</v>
      </c>
      <c r="B622" s="397" t="s">
        <v>1008</v>
      </c>
      <c r="C622" s="129" t="s">
        <v>756</v>
      </c>
      <c r="D622" s="132" t="s">
        <v>157</v>
      </c>
      <c r="E622" s="398">
        <v>4000</v>
      </c>
      <c r="F622" s="344">
        <f t="shared" si="22"/>
        <v>7.5777668321145759</v>
      </c>
      <c r="G622" s="344">
        <v>527.86</v>
      </c>
      <c r="H622" s="323" t="s">
        <v>165</v>
      </c>
      <c r="I622" s="157" t="s">
        <v>92</v>
      </c>
      <c r="J622" s="512"/>
    </row>
    <row r="623" spans="1:10" ht="15.75" x14ac:dyDescent="0.25">
      <c r="A623" s="394">
        <v>43178</v>
      </c>
      <c r="B623" s="127" t="s">
        <v>999</v>
      </c>
      <c r="C623" s="129" t="s">
        <v>756</v>
      </c>
      <c r="D623" s="132" t="s">
        <v>157</v>
      </c>
      <c r="E623" s="348">
        <v>10000</v>
      </c>
      <c r="F623" s="344">
        <f t="shared" si="22"/>
        <v>18.944417080286438</v>
      </c>
      <c r="G623" s="344">
        <v>527.86</v>
      </c>
      <c r="H623" s="128" t="s">
        <v>165</v>
      </c>
      <c r="I623" s="157" t="s">
        <v>92</v>
      </c>
      <c r="J623" s="512"/>
    </row>
    <row r="624" spans="1:10" ht="15.75" x14ac:dyDescent="0.25">
      <c r="A624" s="399">
        <v>43178</v>
      </c>
      <c r="B624" s="113" t="s">
        <v>1009</v>
      </c>
      <c r="C624" s="129" t="s">
        <v>756</v>
      </c>
      <c r="D624" s="132" t="s">
        <v>157</v>
      </c>
      <c r="E624" s="348">
        <v>4000</v>
      </c>
      <c r="F624" s="344">
        <f t="shared" si="22"/>
        <v>7.5777668321145759</v>
      </c>
      <c r="G624" s="344">
        <v>527.86</v>
      </c>
      <c r="H624" s="128" t="s">
        <v>165</v>
      </c>
      <c r="I624" s="157" t="s">
        <v>92</v>
      </c>
      <c r="J624" s="512"/>
    </row>
    <row r="625" spans="1:10" ht="15.75" x14ac:dyDescent="0.25">
      <c r="A625" s="394">
        <v>43185</v>
      </c>
      <c r="B625" s="127" t="s">
        <v>1002</v>
      </c>
      <c r="C625" s="129" t="s">
        <v>756</v>
      </c>
      <c r="D625" s="132" t="s">
        <v>157</v>
      </c>
      <c r="E625" s="341">
        <v>10000</v>
      </c>
      <c r="F625" s="344">
        <f t="shared" si="22"/>
        <v>18.944417080286438</v>
      </c>
      <c r="G625" s="344">
        <v>527.86</v>
      </c>
      <c r="H625" s="128" t="s">
        <v>165</v>
      </c>
      <c r="I625" s="157" t="s">
        <v>92</v>
      </c>
      <c r="J625" s="512"/>
    </row>
    <row r="626" spans="1:10" ht="15.75" x14ac:dyDescent="0.25">
      <c r="A626" s="393">
        <v>43189</v>
      </c>
      <c r="B626" s="127" t="s">
        <v>1010</v>
      </c>
      <c r="C626" s="129" t="s">
        <v>756</v>
      </c>
      <c r="D626" s="132" t="s">
        <v>157</v>
      </c>
      <c r="E626" s="348">
        <v>7700</v>
      </c>
      <c r="F626" s="344">
        <f t="shared" si="22"/>
        <v>14.587201151820558</v>
      </c>
      <c r="G626" s="344">
        <v>527.86</v>
      </c>
      <c r="H626" s="128" t="s">
        <v>165</v>
      </c>
      <c r="I626" s="157" t="s">
        <v>92</v>
      </c>
      <c r="J626" s="513"/>
    </row>
    <row r="627" spans="1:10" ht="15.75" x14ac:dyDescent="0.25">
      <c r="A627" s="396">
        <v>43164</v>
      </c>
      <c r="B627" s="397" t="s">
        <v>1011</v>
      </c>
      <c r="C627" s="129" t="s">
        <v>756</v>
      </c>
      <c r="D627" s="132" t="s">
        <v>157</v>
      </c>
      <c r="E627" s="398">
        <v>2000</v>
      </c>
      <c r="F627" s="344">
        <f t="shared" si="22"/>
        <v>3.788883416057288</v>
      </c>
      <c r="G627" s="344">
        <v>527.86</v>
      </c>
      <c r="H627" s="323" t="s">
        <v>761</v>
      </c>
      <c r="I627" s="157" t="s">
        <v>92</v>
      </c>
      <c r="J627" s="511" t="s">
        <v>1012</v>
      </c>
    </row>
    <row r="628" spans="1:10" ht="15.75" x14ac:dyDescent="0.25">
      <c r="A628" s="396">
        <v>43164</v>
      </c>
      <c r="B628" s="397" t="s">
        <v>1013</v>
      </c>
      <c r="C628" s="129" t="s">
        <v>756</v>
      </c>
      <c r="D628" s="132" t="s">
        <v>157</v>
      </c>
      <c r="E628" s="398">
        <v>25400</v>
      </c>
      <c r="F628" s="344">
        <f t="shared" si="22"/>
        <v>48.118819383927558</v>
      </c>
      <c r="G628" s="344">
        <v>527.86</v>
      </c>
      <c r="H628" s="323" t="s">
        <v>761</v>
      </c>
      <c r="I628" s="157" t="s">
        <v>92</v>
      </c>
      <c r="J628" s="512"/>
    </row>
    <row r="629" spans="1:10" ht="15.75" x14ac:dyDescent="0.25">
      <c r="A629" s="396">
        <v>43165</v>
      </c>
      <c r="B629" s="397" t="s">
        <v>1014</v>
      </c>
      <c r="C629" s="129" t="s">
        <v>756</v>
      </c>
      <c r="D629" s="132" t="s">
        <v>157</v>
      </c>
      <c r="E629" s="398">
        <v>19400</v>
      </c>
      <c r="F629" s="344">
        <f t="shared" si="22"/>
        <v>36.752169135755693</v>
      </c>
      <c r="G629" s="344">
        <v>527.86</v>
      </c>
      <c r="H629" s="323" t="s">
        <v>761</v>
      </c>
      <c r="I629" s="157" t="s">
        <v>92</v>
      </c>
      <c r="J629" s="512"/>
    </row>
    <row r="630" spans="1:10" ht="15.75" x14ac:dyDescent="0.25">
      <c r="A630" s="396">
        <v>43165</v>
      </c>
      <c r="B630" s="397" t="s">
        <v>1015</v>
      </c>
      <c r="C630" s="129" t="s">
        <v>756</v>
      </c>
      <c r="D630" s="132" t="s">
        <v>157</v>
      </c>
      <c r="E630" s="398">
        <v>4000</v>
      </c>
      <c r="F630" s="344">
        <f t="shared" si="22"/>
        <v>7.5777668321145759</v>
      </c>
      <c r="G630" s="344">
        <v>527.86</v>
      </c>
      <c r="H630" s="323" t="s">
        <v>761</v>
      </c>
      <c r="I630" s="157" t="s">
        <v>92</v>
      </c>
      <c r="J630" s="512"/>
    </row>
    <row r="631" spans="1:10" ht="15.75" x14ac:dyDescent="0.25">
      <c r="A631" s="396">
        <v>43173</v>
      </c>
      <c r="B631" s="397" t="s">
        <v>1016</v>
      </c>
      <c r="C631" s="129" t="s">
        <v>756</v>
      </c>
      <c r="D631" s="132" t="s">
        <v>157</v>
      </c>
      <c r="E631" s="398">
        <v>3500</v>
      </c>
      <c r="F631" s="344">
        <f t="shared" si="22"/>
        <v>6.6305459781002538</v>
      </c>
      <c r="G631" s="344">
        <v>527.86</v>
      </c>
      <c r="H631" s="323" t="s">
        <v>761</v>
      </c>
      <c r="I631" s="157" t="s">
        <v>92</v>
      </c>
      <c r="J631" s="512"/>
    </row>
    <row r="632" spans="1:10" ht="15.75" x14ac:dyDescent="0.25">
      <c r="A632" s="394">
        <v>43178</v>
      </c>
      <c r="B632" s="127" t="s">
        <v>1017</v>
      </c>
      <c r="C632" s="129" t="s">
        <v>756</v>
      </c>
      <c r="D632" s="132" t="s">
        <v>157</v>
      </c>
      <c r="E632" s="348">
        <v>3500</v>
      </c>
      <c r="F632" s="344">
        <f t="shared" si="22"/>
        <v>6.6305459781002538</v>
      </c>
      <c r="G632" s="344">
        <v>527.86</v>
      </c>
      <c r="H632" s="323" t="s">
        <v>761</v>
      </c>
      <c r="I632" s="157" t="s">
        <v>92</v>
      </c>
      <c r="J632" s="512"/>
    </row>
    <row r="633" spans="1:10" ht="15.75" x14ac:dyDescent="0.25">
      <c r="A633" s="393">
        <v>43178</v>
      </c>
      <c r="B633" s="127" t="s">
        <v>1009</v>
      </c>
      <c r="C633" s="129" t="s">
        <v>756</v>
      </c>
      <c r="D633" s="132" t="s">
        <v>157</v>
      </c>
      <c r="E633" s="348">
        <v>4000</v>
      </c>
      <c r="F633" s="344">
        <f t="shared" si="22"/>
        <v>7.5777668321145759</v>
      </c>
      <c r="G633" s="344">
        <v>527.86</v>
      </c>
      <c r="H633" s="323" t="s">
        <v>761</v>
      </c>
      <c r="I633" s="157" t="s">
        <v>92</v>
      </c>
      <c r="J633" s="512"/>
    </row>
    <row r="634" spans="1:10" ht="15.75" x14ac:dyDescent="0.25">
      <c r="A634" s="394">
        <v>43181</v>
      </c>
      <c r="B634" s="127" t="s">
        <v>1018</v>
      </c>
      <c r="C634" s="129" t="s">
        <v>756</v>
      </c>
      <c r="D634" s="132" t="s">
        <v>157</v>
      </c>
      <c r="E634" s="341">
        <v>4500</v>
      </c>
      <c r="F634" s="344">
        <f t="shared" si="22"/>
        <v>8.5249876861288971</v>
      </c>
      <c r="G634" s="344">
        <v>527.86</v>
      </c>
      <c r="H634" s="323" t="s">
        <v>761</v>
      </c>
      <c r="I634" s="157" t="s">
        <v>92</v>
      </c>
      <c r="J634" s="512"/>
    </row>
    <row r="635" spans="1:10" ht="15.75" x14ac:dyDescent="0.25">
      <c r="A635" s="394">
        <v>43185</v>
      </c>
      <c r="B635" s="127" t="s">
        <v>1019</v>
      </c>
      <c r="C635" s="129" t="s">
        <v>756</v>
      </c>
      <c r="D635" s="132" t="s">
        <v>157</v>
      </c>
      <c r="E635" s="341">
        <v>2000</v>
      </c>
      <c r="F635" s="344">
        <f t="shared" si="22"/>
        <v>3.788883416057288</v>
      </c>
      <c r="G635" s="344">
        <v>527.86</v>
      </c>
      <c r="H635" s="323" t="s">
        <v>761</v>
      </c>
      <c r="I635" s="157" t="s">
        <v>92</v>
      </c>
      <c r="J635" s="512"/>
    </row>
    <row r="636" spans="1:10" ht="15.75" x14ac:dyDescent="0.25">
      <c r="A636" s="393">
        <v>43189</v>
      </c>
      <c r="B636" s="127" t="s">
        <v>1020</v>
      </c>
      <c r="C636" s="129" t="s">
        <v>756</v>
      </c>
      <c r="D636" s="132" t="s">
        <v>157</v>
      </c>
      <c r="E636" s="348">
        <v>4500</v>
      </c>
      <c r="F636" s="344">
        <f t="shared" si="22"/>
        <v>8.5249876861288971</v>
      </c>
      <c r="G636" s="344">
        <v>527.86</v>
      </c>
      <c r="H636" s="323" t="s">
        <v>761</v>
      </c>
      <c r="I636" s="157" t="s">
        <v>92</v>
      </c>
      <c r="J636" s="513"/>
    </row>
    <row r="637" spans="1:10" ht="15.75" x14ac:dyDescent="0.25">
      <c r="A637" s="396">
        <v>43167</v>
      </c>
      <c r="B637" s="397" t="s">
        <v>1021</v>
      </c>
      <c r="C637" s="129" t="s">
        <v>756</v>
      </c>
      <c r="D637" s="132" t="s">
        <v>455</v>
      </c>
      <c r="E637" s="398">
        <v>7000</v>
      </c>
      <c r="F637" s="200">
        <f t="shared" si="22"/>
        <v>13.261091956200508</v>
      </c>
      <c r="G637" s="201">
        <v>527.86</v>
      </c>
      <c r="H637" s="323" t="s">
        <v>39</v>
      </c>
      <c r="I637" s="157" t="s">
        <v>92</v>
      </c>
      <c r="J637" s="511" t="s">
        <v>1022</v>
      </c>
    </row>
    <row r="638" spans="1:10" ht="15.75" x14ac:dyDescent="0.25">
      <c r="A638" s="393">
        <v>43174</v>
      </c>
      <c r="B638" s="340" t="s">
        <v>1023</v>
      </c>
      <c r="C638" s="129" t="s">
        <v>756</v>
      </c>
      <c r="D638" s="132" t="s">
        <v>455</v>
      </c>
      <c r="E638" s="155">
        <v>6000</v>
      </c>
      <c r="F638" s="200">
        <f t="shared" si="22"/>
        <v>11.366650248171863</v>
      </c>
      <c r="G638" s="201">
        <v>527.86</v>
      </c>
      <c r="H638" s="113" t="s">
        <v>39</v>
      </c>
      <c r="I638" s="157" t="s">
        <v>92</v>
      </c>
      <c r="J638" s="512"/>
    </row>
    <row r="639" spans="1:10" ht="15.75" x14ac:dyDescent="0.25">
      <c r="A639" s="394">
        <v>43178</v>
      </c>
      <c r="B639" s="127" t="s">
        <v>1024</v>
      </c>
      <c r="C639" s="129" t="s">
        <v>756</v>
      </c>
      <c r="D639" s="132" t="s">
        <v>455</v>
      </c>
      <c r="E639" s="341">
        <v>21000</v>
      </c>
      <c r="F639" s="200">
        <f t="shared" si="22"/>
        <v>39.783275868601521</v>
      </c>
      <c r="G639" s="201">
        <v>527.86</v>
      </c>
      <c r="H639" s="128" t="s">
        <v>39</v>
      </c>
      <c r="I639" s="157" t="s">
        <v>92</v>
      </c>
      <c r="J639" s="512"/>
    </row>
    <row r="640" spans="1:10" ht="15.75" x14ac:dyDescent="0.25">
      <c r="A640" s="394">
        <v>43186</v>
      </c>
      <c r="B640" s="127" t="s">
        <v>1025</v>
      </c>
      <c r="C640" s="129" t="s">
        <v>756</v>
      </c>
      <c r="D640" s="132" t="s">
        <v>455</v>
      </c>
      <c r="E640" s="341">
        <v>15000</v>
      </c>
      <c r="F640" s="200">
        <f t="shared" si="22"/>
        <v>28.416625620429659</v>
      </c>
      <c r="G640" s="201">
        <v>527.86</v>
      </c>
      <c r="H640" s="128" t="s">
        <v>39</v>
      </c>
      <c r="I640" s="157" t="s">
        <v>92</v>
      </c>
      <c r="J640" s="513"/>
    </row>
    <row r="641" spans="1:10" ht="15.75" x14ac:dyDescent="0.25">
      <c r="A641" s="396">
        <v>43166</v>
      </c>
      <c r="B641" s="397" t="s">
        <v>1026</v>
      </c>
      <c r="C641" s="129" t="s">
        <v>756</v>
      </c>
      <c r="D641" s="132" t="s">
        <v>455</v>
      </c>
      <c r="E641" s="398">
        <v>3500</v>
      </c>
      <c r="F641" s="200">
        <f t="shared" si="22"/>
        <v>6.6305459781002538</v>
      </c>
      <c r="G641" s="201">
        <v>527.86</v>
      </c>
      <c r="H641" s="323" t="s">
        <v>41</v>
      </c>
      <c r="I641" s="157" t="s">
        <v>92</v>
      </c>
      <c r="J641" s="511" t="s">
        <v>1027</v>
      </c>
    </row>
    <row r="642" spans="1:10" ht="15.75" x14ac:dyDescent="0.25">
      <c r="A642" s="393">
        <v>43174</v>
      </c>
      <c r="B642" s="340" t="s">
        <v>1028</v>
      </c>
      <c r="C642" s="129" t="s">
        <v>756</v>
      </c>
      <c r="D642" s="132" t="s">
        <v>455</v>
      </c>
      <c r="E642" s="155">
        <v>2000</v>
      </c>
      <c r="F642" s="200">
        <f t="shared" si="22"/>
        <v>3.788883416057288</v>
      </c>
      <c r="G642" s="201">
        <v>527.86</v>
      </c>
      <c r="H642" s="113" t="s">
        <v>41</v>
      </c>
      <c r="I642" s="157" t="s">
        <v>92</v>
      </c>
      <c r="J642" s="512"/>
    </row>
    <row r="643" spans="1:10" ht="15.75" x14ac:dyDescent="0.25">
      <c r="A643" s="394">
        <v>43175</v>
      </c>
      <c r="B643" s="127" t="s">
        <v>1029</v>
      </c>
      <c r="C643" s="129" t="s">
        <v>756</v>
      </c>
      <c r="D643" s="132" t="s">
        <v>455</v>
      </c>
      <c r="E643" s="348">
        <v>3500</v>
      </c>
      <c r="F643" s="200">
        <f t="shared" si="22"/>
        <v>6.6305459781002538</v>
      </c>
      <c r="G643" s="201">
        <v>527.86</v>
      </c>
      <c r="H643" s="128" t="s">
        <v>41</v>
      </c>
      <c r="I643" s="157" t="s">
        <v>92</v>
      </c>
      <c r="J643" s="512"/>
    </row>
    <row r="644" spans="1:10" ht="15.75" x14ac:dyDescent="0.25">
      <c r="A644" s="394">
        <v>43178</v>
      </c>
      <c r="B644" s="127" t="s">
        <v>1030</v>
      </c>
      <c r="C644" s="129" t="s">
        <v>756</v>
      </c>
      <c r="D644" s="132" t="s">
        <v>455</v>
      </c>
      <c r="E644" s="341">
        <v>4000</v>
      </c>
      <c r="F644" s="200">
        <f t="shared" si="22"/>
        <v>7.5777668321145759</v>
      </c>
      <c r="G644" s="201">
        <v>527.86</v>
      </c>
      <c r="H644" s="128" t="s">
        <v>41</v>
      </c>
      <c r="I644" s="157" t="s">
        <v>92</v>
      </c>
      <c r="J644" s="512"/>
    </row>
    <row r="645" spans="1:10" ht="15.75" x14ac:dyDescent="0.25">
      <c r="A645" s="394">
        <v>43178</v>
      </c>
      <c r="B645" s="127" t="s">
        <v>1031</v>
      </c>
      <c r="C645" s="129" t="s">
        <v>756</v>
      </c>
      <c r="D645" s="132" t="s">
        <v>455</v>
      </c>
      <c r="E645" s="341">
        <v>27000</v>
      </c>
      <c r="F645" s="200">
        <f t="shared" si="22"/>
        <v>51.149926116773386</v>
      </c>
      <c r="G645" s="201">
        <v>527.86</v>
      </c>
      <c r="H645" s="128" t="s">
        <v>41</v>
      </c>
      <c r="I645" s="157" t="s">
        <v>92</v>
      </c>
      <c r="J645" s="512"/>
    </row>
    <row r="646" spans="1:10" ht="15.75" x14ac:dyDescent="0.25">
      <c r="A646" s="394">
        <v>43178</v>
      </c>
      <c r="B646" s="127" t="s">
        <v>1032</v>
      </c>
      <c r="C646" s="129" t="s">
        <v>756</v>
      </c>
      <c r="D646" s="132" t="s">
        <v>455</v>
      </c>
      <c r="E646" s="341">
        <v>1500</v>
      </c>
      <c r="F646" s="200">
        <f t="shared" ref="F646:F688" si="23">E646/G646</f>
        <v>2.8416625620429659</v>
      </c>
      <c r="G646" s="201">
        <v>527.86</v>
      </c>
      <c r="H646" s="128" t="s">
        <v>41</v>
      </c>
      <c r="I646" s="157" t="s">
        <v>92</v>
      </c>
      <c r="J646" s="512"/>
    </row>
    <row r="647" spans="1:10" ht="15.75" x14ac:dyDescent="0.25">
      <c r="A647" s="394">
        <v>43186</v>
      </c>
      <c r="B647" s="127" t="s">
        <v>1033</v>
      </c>
      <c r="C647" s="129" t="s">
        <v>756</v>
      </c>
      <c r="D647" s="132" t="s">
        <v>455</v>
      </c>
      <c r="E647" s="341">
        <v>19000</v>
      </c>
      <c r="F647" s="200">
        <f t="shared" si="23"/>
        <v>35.994392452544233</v>
      </c>
      <c r="G647" s="201">
        <v>527.86</v>
      </c>
      <c r="H647" s="128" t="s">
        <v>41</v>
      </c>
      <c r="I647" s="157" t="s">
        <v>92</v>
      </c>
      <c r="J647" s="513"/>
    </row>
    <row r="648" spans="1:10" ht="15.75" x14ac:dyDescent="0.25">
      <c r="A648" s="396">
        <v>43165</v>
      </c>
      <c r="B648" s="397" t="s">
        <v>1034</v>
      </c>
      <c r="C648" s="129" t="s">
        <v>756</v>
      </c>
      <c r="D648" s="132" t="s">
        <v>455</v>
      </c>
      <c r="E648" s="398">
        <v>3000</v>
      </c>
      <c r="F648" s="200">
        <f t="shared" si="23"/>
        <v>5.6833251240859317</v>
      </c>
      <c r="G648" s="201">
        <v>527.86</v>
      </c>
      <c r="H648" s="323" t="s">
        <v>40</v>
      </c>
      <c r="I648" s="157" t="s">
        <v>92</v>
      </c>
      <c r="J648" s="511" t="s">
        <v>1035</v>
      </c>
    </row>
    <row r="649" spans="1:10" ht="15.75" x14ac:dyDescent="0.25">
      <c r="A649" s="396">
        <v>43168</v>
      </c>
      <c r="B649" s="397" t="s">
        <v>1036</v>
      </c>
      <c r="C649" s="129" t="s">
        <v>756</v>
      </c>
      <c r="D649" s="132" t="s">
        <v>455</v>
      </c>
      <c r="E649" s="398">
        <v>5200</v>
      </c>
      <c r="F649" s="200">
        <f t="shared" si="23"/>
        <v>9.8510968817489477</v>
      </c>
      <c r="G649" s="201">
        <v>527.86</v>
      </c>
      <c r="H649" s="323" t="s">
        <v>40</v>
      </c>
      <c r="I649" s="157" t="s">
        <v>92</v>
      </c>
      <c r="J649" s="512"/>
    </row>
    <row r="650" spans="1:10" ht="15.75" x14ac:dyDescent="0.25">
      <c r="A650" s="396">
        <v>43173</v>
      </c>
      <c r="B650" s="397" t="s">
        <v>1037</v>
      </c>
      <c r="C650" s="129" t="s">
        <v>756</v>
      </c>
      <c r="D650" s="132" t="s">
        <v>455</v>
      </c>
      <c r="E650" s="398">
        <v>5000</v>
      </c>
      <c r="F650" s="200">
        <f t="shared" si="23"/>
        <v>9.4722085401432192</v>
      </c>
      <c r="G650" s="201">
        <v>527.86</v>
      </c>
      <c r="H650" s="323" t="s">
        <v>40</v>
      </c>
      <c r="I650" s="157" t="s">
        <v>92</v>
      </c>
      <c r="J650" s="512"/>
    </row>
    <row r="651" spans="1:10" ht="15.75" x14ac:dyDescent="0.25">
      <c r="A651" s="394">
        <v>43178</v>
      </c>
      <c r="B651" s="127" t="s">
        <v>1038</v>
      </c>
      <c r="C651" s="129" t="s">
        <v>756</v>
      </c>
      <c r="D651" s="132" t="s">
        <v>455</v>
      </c>
      <c r="E651" s="348">
        <v>18000</v>
      </c>
      <c r="F651" s="200">
        <f t="shared" si="23"/>
        <v>34.099950744515588</v>
      </c>
      <c r="G651" s="201">
        <v>527.86</v>
      </c>
      <c r="H651" s="128" t="s">
        <v>40</v>
      </c>
      <c r="I651" s="157" t="s">
        <v>92</v>
      </c>
      <c r="J651" s="512"/>
    </row>
    <row r="652" spans="1:10" ht="15.75" x14ac:dyDescent="0.25">
      <c r="A652" s="394">
        <v>43178</v>
      </c>
      <c r="B652" s="127" t="s">
        <v>1039</v>
      </c>
      <c r="C652" s="129" t="s">
        <v>756</v>
      </c>
      <c r="D652" s="132" t="s">
        <v>455</v>
      </c>
      <c r="E652" s="348">
        <v>3000</v>
      </c>
      <c r="F652" s="200">
        <f t="shared" si="23"/>
        <v>5.6833251240859317</v>
      </c>
      <c r="G652" s="201">
        <v>527.86</v>
      </c>
      <c r="H652" s="128" t="s">
        <v>40</v>
      </c>
      <c r="I652" s="157" t="s">
        <v>92</v>
      </c>
      <c r="J652" s="513"/>
    </row>
    <row r="653" spans="1:10" ht="15.75" x14ac:dyDescent="0.25">
      <c r="A653" s="396">
        <v>43160</v>
      </c>
      <c r="B653" s="397" t="s">
        <v>1040</v>
      </c>
      <c r="C653" s="129" t="s">
        <v>756</v>
      </c>
      <c r="D653" s="132" t="s">
        <v>455</v>
      </c>
      <c r="E653" s="398">
        <v>6000</v>
      </c>
      <c r="F653" s="200">
        <f t="shared" si="23"/>
        <v>11.366650248171863</v>
      </c>
      <c r="G653" s="201">
        <v>527.86</v>
      </c>
      <c r="H653" s="323" t="s">
        <v>33</v>
      </c>
      <c r="I653" s="157" t="s">
        <v>92</v>
      </c>
      <c r="J653" s="511" t="s">
        <v>1041</v>
      </c>
    </row>
    <row r="654" spans="1:10" ht="15.75" x14ac:dyDescent="0.25">
      <c r="A654" s="396">
        <v>43164</v>
      </c>
      <c r="B654" s="397" t="s">
        <v>1042</v>
      </c>
      <c r="C654" s="129" t="s">
        <v>756</v>
      </c>
      <c r="D654" s="132" t="s">
        <v>455</v>
      </c>
      <c r="E654" s="398">
        <v>6000</v>
      </c>
      <c r="F654" s="200">
        <f t="shared" si="23"/>
        <v>11.366650248171863</v>
      </c>
      <c r="G654" s="201">
        <v>527.86</v>
      </c>
      <c r="H654" s="323" t="s">
        <v>33</v>
      </c>
      <c r="I654" s="157" t="s">
        <v>92</v>
      </c>
      <c r="J654" s="512"/>
    </row>
    <row r="655" spans="1:10" ht="15.75" x14ac:dyDescent="0.25">
      <c r="A655" s="396">
        <v>43164</v>
      </c>
      <c r="B655" s="397" t="s">
        <v>1043</v>
      </c>
      <c r="C655" s="129" t="s">
        <v>756</v>
      </c>
      <c r="D655" s="132" t="s">
        <v>455</v>
      </c>
      <c r="E655" s="398">
        <v>10000</v>
      </c>
      <c r="F655" s="200">
        <f t="shared" si="23"/>
        <v>18.944417080286438</v>
      </c>
      <c r="G655" s="201">
        <v>527.86</v>
      </c>
      <c r="H655" s="323" t="s">
        <v>33</v>
      </c>
      <c r="I655" s="157" t="s">
        <v>92</v>
      </c>
      <c r="J655" s="512"/>
    </row>
    <row r="656" spans="1:10" ht="15.75" x14ac:dyDescent="0.25">
      <c r="A656" s="396">
        <v>43164</v>
      </c>
      <c r="B656" s="397" t="s">
        <v>1044</v>
      </c>
      <c r="C656" s="129" t="s">
        <v>756</v>
      </c>
      <c r="D656" s="132" t="s">
        <v>455</v>
      </c>
      <c r="E656" s="398">
        <v>8000</v>
      </c>
      <c r="F656" s="200">
        <f t="shared" si="23"/>
        <v>15.155533664229152</v>
      </c>
      <c r="G656" s="201">
        <v>527.86</v>
      </c>
      <c r="H656" s="323" t="s">
        <v>33</v>
      </c>
      <c r="I656" s="157" t="s">
        <v>92</v>
      </c>
      <c r="J656" s="512"/>
    </row>
    <row r="657" spans="1:10" ht="15.75" x14ac:dyDescent="0.25">
      <c r="A657" s="396">
        <v>43168</v>
      </c>
      <c r="B657" s="397" t="s">
        <v>1045</v>
      </c>
      <c r="C657" s="129" t="s">
        <v>756</v>
      </c>
      <c r="D657" s="132" t="s">
        <v>455</v>
      </c>
      <c r="E657" s="398">
        <v>9500</v>
      </c>
      <c r="F657" s="200">
        <f t="shared" si="23"/>
        <v>17.997196226272116</v>
      </c>
      <c r="G657" s="201">
        <v>527.86</v>
      </c>
      <c r="H657" s="323" t="s">
        <v>33</v>
      </c>
      <c r="I657" s="157" t="s">
        <v>92</v>
      </c>
      <c r="J657" s="512"/>
    </row>
    <row r="658" spans="1:10" ht="15.75" x14ac:dyDescent="0.25">
      <c r="A658" s="396">
        <v>43172</v>
      </c>
      <c r="B658" s="397" t="s">
        <v>1040</v>
      </c>
      <c r="C658" s="129" t="s">
        <v>756</v>
      </c>
      <c r="D658" s="132" t="s">
        <v>455</v>
      </c>
      <c r="E658" s="398">
        <v>8000</v>
      </c>
      <c r="F658" s="200">
        <f t="shared" si="23"/>
        <v>15.155533664229152</v>
      </c>
      <c r="G658" s="201">
        <v>527.86</v>
      </c>
      <c r="H658" s="323" t="s">
        <v>33</v>
      </c>
      <c r="I658" s="157" t="s">
        <v>92</v>
      </c>
      <c r="J658" s="512"/>
    </row>
    <row r="659" spans="1:10" ht="15.75" x14ac:dyDescent="0.25">
      <c r="A659" s="393">
        <v>43174</v>
      </c>
      <c r="B659" s="340" t="s">
        <v>1046</v>
      </c>
      <c r="C659" s="129" t="s">
        <v>756</v>
      </c>
      <c r="D659" s="132" t="s">
        <v>455</v>
      </c>
      <c r="E659" s="155">
        <v>8000</v>
      </c>
      <c r="F659" s="200">
        <f t="shared" si="23"/>
        <v>15.155533664229152</v>
      </c>
      <c r="G659" s="201">
        <v>527.86</v>
      </c>
      <c r="H659" s="113" t="s">
        <v>33</v>
      </c>
      <c r="I659" s="157" t="s">
        <v>92</v>
      </c>
      <c r="J659" s="512"/>
    </row>
    <row r="660" spans="1:10" ht="15.75" x14ac:dyDescent="0.25">
      <c r="A660" s="394">
        <v>43178</v>
      </c>
      <c r="B660" s="127" t="s">
        <v>1047</v>
      </c>
      <c r="C660" s="129" t="s">
        <v>756</v>
      </c>
      <c r="D660" s="132" t="s">
        <v>455</v>
      </c>
      <c r="E660" s="348">
        <v>6000</v>
      </c>
      <c r="F660" s="200">
        <f t="shared" si="23"/>
        <v>11.366650248171863</v>
      </c>
      <c r="G660" s="201">
        <v>527.86</v>
      </c>
      <c r="H660" s="128" t="s">
        <v>33</v>
      </c>
      <c r="I660" s="157" t="s">
        <v>92</v>
      </c>
      <c r="J660" s="512"/>
    </row>
    <row r="661" spans="1:10" ht="15.75" x14ac:dyDescent="0.25">
      <c r="A661" s="394">
        <v>43178</v>
      </c>
      <c r="B661" s="127" t="s">
        <v>1048</v>
      </c>
      <c r="C661" s="129" t="s">
        <v>756</v>
      </c>
      <c r="D661" s="132" t="s">
        <v>455</v>
      </c>
      <c r="E661" s="348">
        <v>21000</v>
      </c>
      <c r="F661" s="200">
        <f t="shared" si="23"/>
        <v>39.783275868601521</v>
      </c>
      <c r="G661" s="201">
        <v>527.86</v>
      </c>
      <c r="H661" s="128" t="s">
        <v>33</v>
      </c>
      <c r="I661" s="157" t="s">
        <v>92</v>
      </c>
      <c r="J661" s="512"/>
    </row>
    <row r="662" spans="1:10" ht="15.75" x14ac:dyDescent="0.25">
      <c r="A662" s="394">
        <v>43185</v>
      </c>
      <c r="B662" s="127" t="s">
        <v>1049</v>
      </c>
      <c r="C662" s="129" t="s">
        <v>756</v>
      </c>
      <c r="D662" s="132" t="s">
        <v>455</v>
      </c>
      <c r="E662" s="341">
        <v>9500</v>
      </c>
      <c r="F662" s="200">
        <f t="shared" si="23"/>
        <v>17.997196226272116</v>
      </c>
      <c r="G662" s="201">
        <v>527.86</v>
      </c>
      <c r="H662" s="128" t="s">
        <v>33</v>
      </c>
      <c r="I662" s="157" t="s">
        <v>92</v>
      </c>
      <c r="J662" s="512"/>
    </row>
    <row r="663" spans="1:10" ht="15.75" x14ac:dyDescent="0.25">
      <c r="A663" s="394">
        <v>43185</v>
      </c>
      <c r="B663" s="127" t="s">
        <v>1050</v>
      </c>
      <c r="C663" s="129" t="s">
        <v>756</v>
      </c>
      <c r="D663" s="132" t="s">
        <v>455</v>
      </c>
      <c r="E663" s="341">
        <v>10000</v>
      </c>
      <c r="F663" s="200">
        <f t="shared" si="23"/>
        <v>18.944417080286438</v>
      </c>
      <c r="G663" s="201">
        <v>527.86</v>
      </c>
      <c r="H663" s="128" t="s">
        <v>33</v>
      </c>
      <c r="I663" s="157" t="s">
        <v>92</v>
      </c>
      <c r="J663" s="512"/>
    </row>
    <row r="664" spans="1:10" ht="15.75" x14ac:dyDescent="0.25">
      <c r="A664" s="393">
        <v>43187</v>
      </c>
      <c r="B664" s="127" t="s">
        <v>1051</v>
      </c>
      <c r="C664" s="129" t="s">
        <v>756</v>
      </c>
      <c r="D664" s="132" t="s">
        <v>455</v>
      </c>
      <c r="E664" s="348">
        <v>4000</v>
      </c>
      <c r="F664" s="200">
        <f t="shared" si="23"/>
        <v>7.5777668321145759</v>
      </c>
      <c r="G664" s="201">
        <v>527.86</v>
      </c>
      <c r="H664" s="128" t="s">
        <v>33</v>
      </c>
      <c r="I664" s="157" t="s">
        <v>92</v>
      </c>
      <c r="J664" s="513"/>
    </row>
    <row r="665" spans="1:10" ht="15.75" x14ac:dyDescent="0.25">
      <c r="A665" s="396">
        <v>43166</v>
      </c>
      <c r="B665" s="397" t="s">
        <v>1052</v>
      </c>
      <c r="C665" s="129" t="s">
        <v>756</v>
      </c>
      <c r="D665" s="132" t="s">
        <v>455</v>
      </c>
      <c r="E665" s="398">
        <v>3000</v>
      </c>
      <c r="F665" s="200">
        <f t="shared" si="23"/>
        <v>5.6833251240859317</v>
      </c>
      <c r="G665" s="201">
        <v>527.86</v>
      </c>
      <c r="H665" s="323" t="s">
        <v>164</v>
      </c>
      <c r="I665" s="157" t="s">
        <v>92</v>
      </c>
      <c r="J665" s="511" t="s">
        <v>1053</v>
      </c>
    </row>
    <row r="666" spans="1:10" ht="15.75" x14ac:dyDescent="0.25">
      <c r="A666" s="393">
        <v>43174</v>
      </c>
      <c r="B666" s="340" t="s">
        <v>1054</v>
      </c>
      <c r="C666" s="129" t="s">
        <v>756</v>
      </c>
      <c r="D666" s="132" t="s">
        <v>455</v>
      </c>
      <c r="E666" s="400">
        <v>6000</v>
      </c>
      <c r="F666" s="200">
        <f t="shared" si="23"/>
        <v>11.366650248171863</v>
      </c>
      <c r="G666" s="201">
        <v>527.86</v>
      </c>
      <c r="H666" s="113" t="s">
        <v>164</v>
      </c>
      <c r="I666" s="157" t="s">
        <v>92</v>
      </c>
      <c r="J666" s="512"/>
    </row>
    <row r="667" spans="1:10" ht="15.75" x14ac:dyDescent="0.25">
      <c r="A667" s="394">
        <v>43178</v>
      </c>
      <c r="B667" s="127" t="s">
        <v>1055</v>
      </c>
      <c r="C667" s="129" t="s">
        <v>756</v>
      </c>
      <c r="D667" s="132" t="s">
        <v>455</v>
      </c>
      <c r="E667" s="348">
        <v>31000</v>
      </c>
      <c r="F667" s="200">
        <f t="shared" si="23"/>
        <v>58.727692948887963</v>
      </c>
      <c r="G667" s="201">
        <v>527.86</v>
      </c>
      <c r="H667" s="128" t="s">
        <v>164</v>
      </c>
      <c r="I667" s="157" t="s">
        <v>92</v>
      </c>
      <c r="J667" s="512"/>
    </row>
    <row r="668" spans="1:10" ht="15.75" x14ac:dyDescent="0.25">
      <c r="A668" s="393">
        <v>43187</v>
      </c>
      <c r="B668" s="127" t="s">
        <v>1056</v>
      </c>
      <c r="C668" s="129" t="s">
        <v>756</v>
      </c>
      <c r="D668" s="132" t="s">
        <v>455</v>
      </c>
      <c r="E668" s="348">
        <v>4500</v>
      </c>
      <c r="F668" s="200">
        <f t="shared" si="23"/>
        <v>8.5249876861288971</v>
      </c>
      <c r="G668" s="201">
        <v>527.86</v>
      </c>
      <c r="H668" s="128" t="s">
        <v>164</v>
      </c>
      <c r="I668" s="157" t="s">
        <v>92</v>
      </c>
      <c r="J668" s="513"/>
    </row>
    <row r="669" spans="1:10" ht="15.75" x14ac:dyDescent="0.25">
      <c r="A669" s="324">
        <v>43192</v>
      </c>
      <c r="B669" s="330" t="s">
        <v>1263</v>
      </c>
      <c r="C669" s="129" t="s">
        <v>155</v>
      </c>
      <c r="D669" s="132" t="s">
        <v>3</v>
      </c>
      <c r="E669" s="325">
        <v>12000</v>
      </c>
      <c r="F669" s="200">
        <f t="shared" si="23"/>
        <v>22.590786724147666</v>
      </c>
      <c r="G669" s="201">
        <v>531.19000000000005</v>
      </c>
      <c r="H669" s="323" t="s">
        <v>1264</v>
      </c>
      <c r="I669" s="157" t="s">
        <v>1265</v>
      </c>
      <c r="J669" s="420" t="s">
        <v>1266</v>
      </c>
    </row>
    <row r="670" spans="1:10" ht="15.75" x14ac:dyDescent="0.25">
      <c r="A670" s="324">
        <v>43192</v>
      </c>
      <c r="B670" s="330" t="s">
        <v>1267</v>
      </c>
      <c r="C670" s="129" t="s">
        <v>155</v>
      </c>
      <c r="D670" s="132" t="s">
        <v>3</v>
      </c>
      <c r="E670" s="325">
        <v>80000</v>
      </c>
      <c r="F670" s="200">
        <f t="shared" si="23"/>
        <v>150.60524482765112</v>
      </c>
      <c r="G670" s="201">
        <v>531.19000000000005</v>
      </c>
      <c r="H670" s="323" t="s">
        <v>1264</v>
      </c>
      <c r="I670" s="157" t="s">
        <v>1265</v>
      </c>
      <c r="J670" s="420" t="s">
        <v>1268</v>
      </c>
    </row>
    <row r="671" spans="1:10" ht="15.75" x14ac:dyDescent="0.25">
      <c r="A671" s="324">
        <v>43192</v>
      </c>
      <c r="B671" s="421" t="s">
        <v>1269</v>
      </c>
      <c r="C671" s="158" t="s">
        <v>161</v>
      </c>
      <c r="D671" s="134" t="s">
        <v>174</v>
      </c>
      <c r="E671" s="422">
        <v>75000</v>
      </c>
      <c r="F671" s="200">
        <f t="shared" si="23"/>
        <v>141.19241702592291</v>
      </c>
      <c r="G671" s="201">
        <v>531.19000000000005</v>
      </c>
      <c r="H671" s="323" t="s">
        <v>1264</v>
      </c>
      <c r="I671" s="157" t="s">
        <v>1265</v>
      </c>
      <c r="J671" s="420" t="s">
        <v>1270</v>
      </c>
    </row>
    <row r="672" spans="1:10" ht="15.75" x14ac:dyDescent="0.25">
      <c r="A672" s="324">
        <v>43192</v>
      </c>
      <c r="B672" s="330" t="s">
        <v>1271</v>
      </c>
      <c r="C672" s="129" t="s">
        <v>155</v>
      </c>
      <c r="D672" s="132" t="s">
        <v>3</v>
      </c>
      <c r="E672" s="325">
        <v>18000</v>
      </c>
      <c r="F672" s="200">
        <f t="shared" si="23"/>
        <v>34.475493669916297</v>
      </c>
      <c r="G672" s="201">
        <v>522.11</v>
      </c>
      <c r="H672" s="323" t="s">
        <v>1264</v>
      </c>
      <c r="I672" s="157" t="s">
        <v>102</v>
      </c>
      <c r="J672" s="420" t="s">
        <v>1272</v>
      </c>
    </row>
    <row r="673" spans="1:10" ht="15.75" x14ac:dyDescent="0.25">
      <c r="A673" s="324">
        <v>43192</v>
      </c>
      <c r="B673" s="330" t="s">
        <v>1273</v>
      </c>
      <c r="C673" s="129" t="s">
        <v>787</v>
      </c>
      <c r="D673" s="133" t="s">
        <v>174</v>
      </c>
      <c r="E673" s="325">
        <v>2000</v>
      </c>
      <c r="F673" s="200">
        <f t="shared" si="23"/>
        <v>3.7651311206912776</v>
      </c>
      <c r="G673" s="201">
        <v>531.19000000000005</v>
      </c>
      <c r="H673" s="323" t="s">
        <v>1264</v>
      </c>
      <c r="I673" s="157" t="s">
        <v>1265</v>
      </c>
      <c r="J673" s="420" t="s">
        <v>1274</v>
      </c>
    </row>
    <row r="674" spans="1:10" ht="15.75" x14ac:dyDescent="0.25">
      <c r="A674" s="324">
        <v>43192</v>
      </c>
      <c r="B674" s="330" t="s">
        <v>1275</v>
      </c>
      <c r="C674" s="129" t="s">
        <v>155</v>
      </c>
      <c r="D674" s="133" t="s">
        <v>3</v>
      </c>
      <c r="E674" s="325">
        <v>51000</v>
      </c>
      <c r="F674" s="200">
        <f t="shared" si="23"/>
        <v>97.680565398096178</v>
      </c>
      <c r="G674" s="201">
        <v>522.11</v>
      </c>
      <c r="H674" s="323" t="s">
        <v>1264</v>
      </c>
      <c r="I674" s="157" t="s">
        <v>102</v>
      </c>
      <c r="J674" s="420" t="s">
        <v>1276</v>
      </c>
    </row>
    <row r="675" spans="1:10" ht="15.75" x14ac:dyDescent="0.25">
      <c r="A675" s="324">
        <v>43192</v>
      </c>
      <c r="B675" s="330" t="s">
        <v>1277</v>
      </c>
      <c r="C675" s="158" t="s">
        <v>161</v>
      </c>
      <c r="D675" s="133" t="s">
        <v>174</v>
      </c>
      <c r="E675" s="325">
        <v>5600</v>
      </c>
      <c r="F675" s="200">
        <f t="shared" si="23"/>
        <v>10.542367137935578</v>
      </c>
      <c r="G675" s="201">
        <v>531.19000000000005</v>
      </c>
      <c r="H675" s="323" t="s">
        <v>1264</v>
      </c>
      <c r="I675" s="157" t="s">
        <v>1265</v>
      </c>
      <c r="J675" s="420" t="s">
        <v>1278</v>
      </c>
    </row>
    <row r="676" spans="1:10" ht="15.75" x14ac:dyDescent="0.25">
      <c r="A676" s="324">
        <v>43192</v>
      </c>
      <c r="B676" s="330" t="s">
        <v>1279</v>
      </c>
      <c r="C676" s="129" t="s">
        <v>155</v>
      </c>
      <c r="D676" s="132" t="s">
        <v>3</v>
      </c>
      <c r="E676" s="325">
        <v>9000</v>
      </c>
      <c r="F676" s="200">
        <f t="shared" si="23"/>
        <v>17.237746834958148</v>
      </c>
      <c r="G676" s="201">
        <v>522.11</v>
      </c>
      <c r="H676" s="323" t="s">
        <v>1264</v>
      </c>
      <c r="I676" s="157" t="s">
        <v>102</v>
      </c>
      <c r="J676" s="420" t="s">
        <v>1280</v>
      </c>
    </row>
    <row r="677" spans="1:10" ht="15.75" x14ac:dyDescent="0.25">
      <c r="A677" s="324">
        <v>43192</v>
      </c>
      <c r="B677" s="330" t="s">
        <v>1281</v>
      </c>
      <c r="C677" s="129" t="s">
        <v>155</v>
      </c>
      <c r="D677" s="132" t="s">
        <v>3</v>
      </c>
      <c r="E677" s="325">
        <v>37900</v>
      </c>
      <c r="F677" s="200">
        <f t="shared" si="23"/>
        <v>72.590067227212657</v>
      </c>
      <c r="G677" s="201">
        <v>522.11</v>
      </c>
      <c r="H677" s="323" t="s">
        <v>1264</v>
      </c>
      <c r="I677" s="157" t="s">
        <v>102</v>
      </c>
      <c r="J677" s="420" t="s">
        <v>1282</v>
      </c>
    </row>
    <row r="678" spans="1:10" ht="15.75" x14ac:dyDescent="0.25">
      <c r="A678" s="324">
        <v>43192</v>
      </c>
      <c r="B678" s="330" t="s">
        <v>1283</v>
      </c>
      <c r="C678" s="129" t="s">
        <v>155</v>
      </c>
      <c r="D678" s="132" t="s">
        <v>3</v>
      </c>
      <c r="E678" s="325">
        <v>289</v>
      </c>
      <c r="F678" s="200">
        <f t="shared" si="23"/>
        <v>0.55352320392254506</v>
      </c>
      <c r="G678" s="201">
        <v>522.11</v>
      </c>
      <c r="H678" s="323" t="s">
        <v>1264</v>
      </c>
      <c r="I678" s="157" t="s">
        <v>102</v>
      </c>
      <c r="J678" s="420" t="s">
        <v>1284</v>
      </c>
    </row>
    <row r="679" spans="1:10" ht="15.75" x14ac:dyDescent="0.25">
      <c r="A679" s="324">
        <v>43192</v>
      </c>
      <c r="B679" s="330" t="s">
        <v>1285</v>
      </c>
      <c r="C679" s="158" t="s">
        <v>1249</v>
      </c>
      <c r="D679" s="132" t="s">
        <v>3</v>
      </c>
      <c r="E679" s="325">
        <v>6149</v>
      </c>
      <c r="F679" s="200">
        <f t="shared" si="23"/>
        <v>11.777211698684185</v>
      </c>
      <c r="G679" s="201">
        <v>522.11</v>
      </c>
      <c r="H679" s="323" t="s">
        <v>1264</v>
      </c>
      <c r="I679" s="157" t="s">
        <v>102</v>
      </c>
      <c r="J679" s="420" t="s">
        <v>1286</v>
      </c>
    </row>
    <row r="680" spans="1:10" ht="15.75" x14ac:dyDescent="0.25">
      <c r="A680" s="423">
        <v>43192</v>
      </c>
      <c r="B680" s="330" t="s">
        <v>1287</v>
      </c>
      <c r="C680" s="121" t="s">
        <v>161</v>
      </c>
      <c r="D680" s="133" t="s">
        <v>3</v>
      </c>
      <c r="E680" s="325">
        <v>25000</v>
      </c>
      <c r="F680" s="200">
        <f t="shared" si="23"/>
        <v>47.882630097105974</v>
      </c>
      <c r="G680" s="201">
        <v>522.11</v>
      </c>
      <c r="H680" s="323" t="s">
        <v>171</v>
      </c>
      <c r="I680" s="157" t="s">
        <v>102</v>
      </c>
      <c r="J680" s="420" t="s">
        <v>1288</v>
      </c>
    </row>
    <row r="681" spans="1:10" ht="15.75" x14ac:dyDescent="0.25">
      <c r="A681" s="131">
        <v>43193</v>
      </c>
      <c r="B681" s="161" t="s">
        <v>1289</v>
      </c>
      <c r="C681" s="158" t="s">
        <v>1249</v>
      </c>
      <c r="D681" s="132" t="s">
        <v>3</v>
      </c>
      <c r="E681" s="328">
        <v>350000</v>
      </c>
      <c r="F681" s="200">
        <f t="shared" si="23"/>
        <v>670.35682135948366</v>
      </c>
      <c r="G681" s="201">
        <v>522.11</v>
      </c>
      <c r="H681" s="323" t="s">
        <v>1183</v>
      </c>
      <c r="I681" s="157" t="s">
        <v>102</v>
      </c>
      <c r="J681" s="507" t="s">
        <v>1290</v>
      </c>
    </row>
    <row r="682" spans="1:10" ht="15.75" x14ac:dyDescent="0.25">
      <c r="A682" s="131">
        <v>43193</v>
      </c>
      <c r="B682" s="161" t="s">
        <v>1291</v>
      </c>
      <c r="C682" s="158" t="s">
        <v>158</v>
      </c>
      <c r="D682" s="132" t="s">
        <v>3</v>
      </c>
      <c r="E682" s="328">
        <v>100000</v>
      </c>
      <c r="F682" s="200">
        <f t="shared" si="23"/>
        <v>191.53052038842389</v>
      </c>
      <c r="G682" s="201">
        <v>522.11</v>
      </c>
      <c r="H682" s="323" t="s">
        <v>1183</v>
      </c>
      <c r="I682" s="157" t="s">
        <v>102</v>
      </c>
      <c r="J682" s="508"/>
    </row>
    <row r="683" spans="1:10" ht="15.75" x14ac:dyDescent="0.25">
      <c r="A683" s="304">
        <v>43193</v>
      </c>
      <c r="B683" s="158" t="s">
        <v>1292</v>
      </c>
      <c r="C683" s="121" t="s">
        <v>1293</v>
      </c>
      <c r="D683" s="133" t="s">
        <v>157</v>
      </c>
      <c r="E683" s="328">
        <v>150000</v>
      </c>
      <c r="F683" s="200">
        <f t="shared" si="23"/>
        <v>287.29578058263581</v>
      </c>
      <c r="G683" s="201">
        <v>522.11</v>
      </c>
      <c r="H683" s="323" t="s">
        <v>1183</v>
      </c>
      <c r="I683" s="157" t="s">
        <v>1265</v>
      </c>
      <c r="J683" s="64" t="s">
        <v>1294</v>
      </c>
    </row>
    <row r="684" spans="1:10" ht="15.75" x14ac:dyDescent="0.25">
      <c r="A684" s="304">
        <v>43193</v>
      </c>
      <c r="B684" s="158" t="s">
        <v>1295</v>
      </c>
      <c r="C684" s="121" t="s">
        <v>747</v>
      </c>
      <c r="D684" s="133" t="s">
        <v>175</v>
      </c>
      <c r="E684" s="328">
        <v>134000</v>
      </c>
      <c r="F684" s="200">
        <f t="shared" si="23"/>
        <v>256.65089732048801</v>
      </c>
      <c r="G684" s="201">
        <v>522.11</v>
      </c>
      <c r="H684" s="323" t="s">
        <v>1183</v>
      </c>
      <c r="I684" s="157" t="s">
        <v>102</v>
      </c>
      <c r="J684" s="64" t="s">
        <v>1296</v>
      </c>
    </row>
    <row r="685" spans="1:10" ht="15.75" x14ac:dyDescent="0.25">
      <c r="A685" s="324">
        <v>43193</v>
      </c>
      <c r="B685" s="424" t="s">
        <v>1297</v>
      </c>
      <c r="C685" s="121" t="s">
        <v>647</v>
      </c>
      <c r="D685" s="133" t="s">
        <v>3</v>
      </c>
      <c r="E685" s="325">
        <v>64200</v>
      </c>
      <c r="F685" s="200">
        <f t="shared" si="23"/>
        <v>122.96259408936814</v>
      </c>
      <c r="G685" s="201">
        <v>522.11</v>
      </c>
      <c r="H685" s="323" t="s">
        <v>168</v>
      </c>
      <c r="I685" s="157" t="s">
        <v>102</v>
      </c>
      <c r="J685" s="420" t="s">
        <v>1298</v>
      </c>
    </row>
    <row r="686" spans="1:10" ht="15.75" x14ac:dyDescent="0.25">
      <c r="A686" s="324">
        <v>43193</v>
      </c>
      <c r="B686" s="424" t="s">
        <v>1299</v>
      </c>
      <c r="C686" s="121" t="s">
        <v>647</v>
      </c>
      <c r="D686" s="133" t="s">
        <v>25</v>
      </c>
      <c r="E686" s="325">
        <v>18000</v>
      </c>
      <c r="F686" s="200">
        <f t="shared" si="23"/>
        <v>34.475493669916297</v>
      </c>
      <c r="G686" s="201">
        <v>522.11</v>
      </c>
      <c r="H686" s="323" t="s">
        <v>168</v>
      </c>
      <c r="I686" s="157" t="s">
        <v>102</v>
      </c>
      <c r="J686" s="420" t="s">
        <v>1300</v>
      </c>
    </row>
    <row r="687" spans="1:10" ht="15.75" x14ac:dyDescent="0.25">
      <c r="A687" s="112">
        <v>43195</v>
      </c>
      <c r="B687" s="127" t="s">
        <v>1301</v>
      </c>
      <c r="C687" s="129" t="s">
        <v>155</v>
      </c>
      <c r="D687" s="134" t="s">
        <v>3</v>
      </c>
      <c r="E687" s="297">
        <v>117500</v>
      </c>
      <c r="F687" s="200">
        <f t="shared" si="23"/>
        <v>225.04836145639808</v>
      </c>
      <c r="G687" s="201">
        <v>522.11</v>
      </c>
      <c r="H687" s="128" t="s">
        <v>40</v>
      </c>
      <c r="I687" s="157" t="s">
        <v>102</v>
      </c>
      <c r="J687" s="420" t="s">
        <v>1302</v>
      </c>
    </row>
    <row r="688" spans="1:10" ht="15.75" x14ac:dyDescent="0.25">
      <c r="A688" s="112">
        <v>54153</v>
      </c>
      <c r="B688" s="127" t="s">
        <v>1303</v>
      </c>
      <c r="C688" s="127" t="s">
        <v>759</v>
      </c>
      <c r="D688" s="134" t="s">
        <v>157</v>
      </c>
      <c r="E688" s="297">
        <v>4700</v>
      </c>
      <c r="F688" s="200">
        <f t="shared" si="23"/>
        <v>9.0019344582559224</v>
      </c>
      <c r="G688" s="201">
        <v>522.11</v>
      </c>
      <c r="H688" s="128" t="s">
        <v>166</v>
      </c>
      <c r="I688" s="157" t="s">
        <v>1265</v>
      </c>
      <c r="J688" s="420" t="s">
        <v>1304</v>
      </c>
    </row>
    <row r="689" spans="1:10" ht="15.75" x14ac:dyDescent="0.25">
      <c r="A689" s="112">
        <v>43195</v>
      </c>
      <c r="B689" s="127" t="s">
        <v>1305</v>
      </c>
      <c r="C689" s="129" t="s">
        <v>787</v>
      </c>
      <c r="D689" s="132" t="s">
        <v>34</v>
      </c>
      <c r="E689" s="297">
        <v>3000</v>
      </c>
      <c r="F689" s="200">
        <f>E689/G689</f>
        <v>5.6476966810369165</v>
      </c>
      <c r="G689" s="201">
        <v>531.19000000000005</v>
      </c>
      <c r="H689" s="127" t="s">
        <v>164</v>
      </c>
      <c r="I689" s="157" t="s">
        <v>1265</v>
      </c>
      <c r="J689" s="420" t="s">
        <v>1306</v>
      </c>
    </row>
    <row r="690" spans="1:10" ht="15.75" x14ac:dyDescent="0.25">
      <c r="A690" s="304">
        <v>43195</v>
      </c>
      <c r="B690" s="158" t="s">
        <v>1307</v>
      </c>
      <c r="C690" s="121" t="s">
        <v>159</v>
      </c>
      <c r="D690" s="132" t="s">
        <v>3</v>
      </c>
      <c r="E690" s="328">
        <v>716488</v>
      </c>
      <c r="F690" s="200">
        <f t="shared" ref="F690:F716" si="24">E690/G690</f>
        <v>1372.2931949206106</v>
      </c>
      <c r="G690" s="201">
        <v>522.11</v>
      </c>
      <c r="H690" s="127" t="s">
        <v>1183</v>
      </c>
      <c r="I690" s="157" t="s">
        <v>102</v>
      </c>
      <c r="J690" s="64" t="s">
        <v>1308</v>
      </c>
    </row>
    <row r="691" spans="1:10" ht="15.75" x14ac:dyDescent="0.25">
      <c r="A691" s="304">
        <v>43196</v>
      </c>
      <c r="B691" s="160" t="s">
        <v>1309</v>
      </c>
      <c r="C691" s="121" t="s">
        <v>158</v>
      </c>
      <c r="D691" s="132" t="s">
        <v>3</v>
      </c>
      <c r="E691" s="303">
        <v>50160</v>
      </c>
      <c r="F691" s="200">
        <f t="shared" si="24"/>
        <v>96.071709026833418</v>
      </c>
      <c r="G691" s="201">
        <v>522.11</v>
      </c>
      <c r="H691" s="127" t="s">
        <v>1183</v>
      </c>
      <c r="I691" s="157" t="s">
        <v>102</v>
      </c>
      <c r="J691" s="64" t="s">
        <v>1310</v>
      </c>
    </row>
    <row r="692" spans="1:10" ht="15.75" x14ac:dyDescent="0.25">
      <c r="A692" s="425">
        <v>43196</v>
      </c>
      <c r="B692" s="311" t="s">
        <v>1311</v>
      </c>
      <c r="C692" s="121" t="s">
        <v>159</v>
      </c>
      <c r="D692" s="132" t="s">
        <v>3</v>
      </c>
      <c r="E692" s="303">
        <v>75600</v>
      </c>
      <c r="F692" s="200">
        <f t="shared" si="24"/>
        <v>144.79707341364846</v>
      </c>
      <c r="G692" s="201">
        <v>522.11</v>
      </c>
      <c r="H692" s="127" t="s">
        <v>1183</v>
      </c>
      <c r="I692" s="157" t="s">
        <v>102</v>
      </c>
      <c r="J692" s="64" t="s">
        <v>1312</v>
      </c>
    </row>
    <row r="693" spans="1:10" ht="15.75" x14ac:dyDescent="0.25">
      <c r="A693" s="304">
        <v>43196</v>
      </c>
      <c r="B693" s="160" t="s">
        <v>1313</v>
      </c>
      <c r="C693" s="121" t="s">
        <v>176</v>
      </c>
      <c r="D693" s="132" t="s">
        <v>25</v>
      </c>
      <c r="E693" s="303">
        <v>278782</v>
      </c>
      <c r="F693" s="200">
        <f t="shared" si="24"/>
        <v>533.95261534925589</v>
      </c>
      <c r="G693" s="201">
        <v>522.11</v>
      </c>
      <c r="H693" s="127" t="s">
        <v>1183</v>
      </c>
      <c r="I693" s="157" t="s">
        <v>102</v>
      </c>
      <c r="J693" s="64" t="s">
        <v>1314</v>
      </c>
    </row>
    <row r="694" spans="1:10" ht="15.75" x14ac:dyDescent="0.25">
      <c r="A694" s="304">
        <v>43196</v>
      </c>
      <c r="B694" s="160" t="s">
        <v>1315</v>
      </c>
      <c r="C694" s="129" t="s">
        <v>155</v>
      </c>
      <c r="D694" s="132" t="s">
        <v>3</v>
      </c>
      <c r="E694" s="303">
        <v>45720</v>
      </c>
      <c r="F694" s="200">
        <f t="shared" si="24"/>
        <v>87.567753921587396</v>
      </c>
      <c r="G694" s="201">
        <v>522.11</v>
      </c>
      <c r="H694" s="127" t="s">
        <v>1183</v>
      </c>
      <c r="I694" s="157" t="s">
        <v>102</v>
      </c>
      <c r="J694" s="64" t="s">
        <v>1316</v>
      </c>
    </row>
    <row r="695" spans="1:10" ht="15.75" x14ac:dyDescent="0.25">
      <c r="A695" s="112">
        <v>43196</v>
      </c>
      <c r="B695" s="127" t="s">
        <v>1317</v>
      </c>
      <c r="C695" s="129" t="s">
        <v>787</v>
      </c>
      <c r="D695" s="132" t="s">
        <v>34</v>
      </c>
      <c r="E695" s="297">
        <v>2500</v>
      </c>
      <c r="F695" s="200">
        <f t="shared" si="24"/>
        <v>4.7064139008640975</v>
      </c>
      <c r="G695" s="201">
        <v>531.19000000000005</v>
      </c>
      <c r="H695" s="127" t="s">
        <v>33</v>
      </c>
      <c r="I695" s="157" t="s">
        <v>1265</v>
      </c>
      <c r="J695" s="420" t="s">
        <v>1318</v>
      </c>
    </row>
    <row r="696" spans="1:10" ht="15.75" x14ac:dyDescent="0.25">
      <c r="A696" s="112">
        <v>43196</v>
      </c>
      <c r="B696" s="127" t="s">
        <v>1319</v>
      </c>
      <c r="C696" s="129" t="s">
        <v>787</v>
      </c>
      <c r="D696" s="135" t="s">
        <v>34</v>
      </c>
      <c r="E696" s="297">
        <v>3000</v>
      </c>
      <c r="F696" s="200">
        <f t="shared" si="24"/>
        <v>5.6476966810369165</v>
      </c>
      <c r="G696" s="201">
        <v>531.19000000000005</v>
      </c>
      <c r="H696" s="127" t="s">
        <v>39</v>
      </c>
      <c r="I696" s="157" t="s">
        <v>1265</v>
      </c>
      <c r="J696" s="420" t="s">
        <v>1320</v>
      </c>
    </row>
    <row r="697" spans="1:10" ht="15.75" x14ac:dyDescent="0.25">
      <c r="A697" s="112">
        <v>43196</v>
      </c>
      <c r="B697" s="127" t="s">
        <v>1321</v>
      </c>
      <c r="C697" s="158" t="s">
        <v>161</v>
      </c>
      <c r="D697" s="135" t="s">
        <v>34</v>
      </c>
      <c r="E697" s="297">
        <v>500</v>
      </c>
      <c r="F697" s="200">
        <f t="shared" si="24"/>
        <v>0.94128278017281941</v>
      </c>
      <c r="G697" s="201">
        <v>531.19000000000005</v>
      </c>
      <c r="H697" s="127" t="s">
        <v>40</v>
      </c>
      <c r="I697" s="157" t="s">
        <v>1265</v>
      </c>
      <c r="J697" s="536" t="s">
        <v>1322</v>
      </c>
    </row>
    <row r="698" spans="1:10" ht="15.75" x14ac:dyDescent="0.25">
      <c r="A698" s="112">
        <v>43196</v>
      </c>
      <c r="B698" s="127" t="s">
        <v>1305</v>
      </c>
      <c r="C698" s="129" t="s">
        <v>787</v>
      </c>
      <c r="D698" s="132" t="s">
        <v>34</v>
      </c>
      <c r="E698" s="298">
        <v>5500</v>
      </c>
      <c r="F698" s="200">
        <f t="shared" si="24"/>
        <v>10.354110581901013</v>
      </c>
      <c r="G698" s="201">
        <v>531.19000000000005</v>
      </c>
      <c r="H698" s="128" t="s">
        <v>40</v>
      </c>
      <c r="I698" s="157" t="s">
        <v>1265</v>
      </c>
      <c r="J698" s="537"/>
    </row>
    <row r="699" spans="1:10" ht="15.75" x14ac:dyDescent="0.25">
      <c r="A699" s="112">
        <v>43196</v>
      </c>
      <c r="B699" s="127" t="s">
        <v>1323</v>
      </c>
      <c r="C699" s="129" t="s">
        <v>787</v>
      </c>
      <c r="D699" s="134" t="s">
        <v>34</v>
      </c>
      <c r="E699" s="298">
        <v>7000</v>
      </c>
      <c r="F699" s="200">
        <f t="shared" si="24"/>
        <v>13.177958922419473</v>
      </c>
      <c r="G699" s="201">
        <v>531.19000000000005</v>
      </c>
      <c r="H699" s="128" t="s">
        <v>41</v>
      </c>
      <c r="I699" s="157" t="s">
        <v>1265</v>
      </c>
      <c r="J699" s="334" t="s">
        <v>1324</v>
      </c>
    </row>
    <row r="700" spans="1:10" ht="15.75" x14ac:dyDescent="0.25">
      <c r="A700" s="112">
        <v>43196</v>
      </c>
      <c r="B700" s="127" t="s">
        <v>1325</v>
      </c>
      <c r="C700" s="158" t="s">
        <v>177</v>
      </c>
      <c r="D700" s="134" t="s">
        <v>3</v>
      </c>
      <c r="E700" s="298">
        <v>179000</v>
      </c>
      <c r="F700" s="200">
        <f t="shared" si="24"/>
        <v>342.83963149527875</v>
      </c>
      <c r="G700" s="201">
        <v>522.11</v>
      </c>
      <c r="H700" s="128" t="s">
        <v>167</v>
      </c>
      <c r="I700" s="157" t="s">
        <v>102</v>
      </c>
      <c r="J700" s="334" t="s">
        <v>1326</v>
      </c>
    </row>
    <row r="701" spans="1:10" ht="15.75" x14ac:dyDescent="0.25">
      <c r="A701" s="317">
        <v>43199</v>
      </c>
      <c r="B701" s="158" t="s">
        <v>72</v>
      </c>
      <c r="C701" s="158" t="s">
        <v>156</v>
      </c>
      <c r="D701" s="134" t="s">
        <v>3</v>
      </c>
      <c r="E701" s="159">
        <v>2925</v>
      </c>
      <c r="F701" s="200">
        <f t="shared" si="24"/>
        <v>5.6022677213613985</v>
      </c>
      <c r="G701" s="201">
        <v>522.11</v>
      </c>
      <c r="H701" s="128" t="s">
        <v>160</v>
      </c>
      <c r="I701" s="157" t="s">
        <v>102</v>
      </c>
      <c r="J701" s="64" t="s">
        <v>1327</v>
      </c>
    </row>
    <row r="702" spans="1:10" ht="15.75" x14ac:dyDescent="0.25">
      <c r="A702" s="310">
        <v>42834</v>
      </c>
      <c r="B702" s="160" t="s">
        <v>1328</v>
      </c>
      <c r="C702" s="158" t="s">
        <v>156</v>
      </c>
      <c r="D702" s="134" t="s">
        <v>3</v>
      </c>
      <c r="E702" s="303">
        <v>5850</v>
      </c>
      <c r="F702" s="200">
        <f t="shared" si="24"/>
        <v>11.204535442722797</v>
      </c>
      <c r="G702" s="201">
        <v>522.11</v>
      </c>
      <c r="H702" s="128" t="s">
        <v>1183</v>
      </c>
      <c r="I702" s="157" t="s">
        <v>102</v>
      </c>
      <c r="J702" s="64" t="s">
        <v>1329</v>
      </c>
    </row>
    <row r="703" spans="1:10" ht="15.75" x14ac:dyDescent="0.25">
      <c r="A703" s="112">
        <v>43200</v>
      </c>
      <c r="B703" s="127" t="s">
        <v>1330</v>
      </c>
      <c r="C703" s="158" t="s">
        <v>155</v>
      </c>
      <c r="D703" s="132" t="s">
        <v>3</v>
      </c>
      <c r="E703" s="297">
        <v>59250</v>
      </c>
      <c r="F703" s="200">
        <f t="shared" si="24"/>
        <v>113.48183333014116</v>
      </c>
      <c r="G703" s="201">
        <v>522.11</v>
      </c>
      <c r="H703" s="128" t="s">
        <v>168</v>
      </c>
      <c r="I703" s="157" t="s">
        <v>102</v>
      </c>
      <c r="J703" s="334" t="s">
        <v>1331</v>
      </c>
    </row>
    <row r="704" spans="1:10" ht="15.75" x14ac:dyDescent="0.25">
      <c r="A704" s="112">
        <v>43200</v>
      </c>
      <c r="B704" s="113" t="s">
        <v>1332</v>
      </c>
      <c r="C704" s="127" t="s">
        <v>759</v>
      </c>
      <c r="D704" s="132" t="s">
        <v>34</v>
      </c>
      <c r="E704" s="297">
        <v>24000</v>
      </c>
      <c r="F704" s="200">
        <f t="shared" si="24"/>
        <v>45.181573448295332</v>
      </c>
      <c r="G704" s="201">
        <v>531.19000000000005</v>
      </c>
      <c r="H704" s="128" t="s">
        <v>164</v>
      </c>
      <c r="I704" s="157" t="s">
        <v>1265</v>
      </c>
      <c r="J704" s="334" t="s">
        <v>1333</v>
      </c>
    </row>
    <row r="705" spans="1:10" ht="15.75" x14ac:dyDescent="0.25">
      <c r="A705" s="112">
        <v>43200</v>
      </c>
      <c r="B705" s="113" t="s">
        <v>923</v>
      </c>
      <c r="C705" s="127" t="s">
        <v>759</v>
      </c>
      <c r="D705" s="132" t="s">
        <v>34</v>
      </c>
      <c r="E705" s="297">
        <v>15000</v>
      </c>
      <c r="F705" s="200">
        <f t="shared" si="24"/>
        <v>28.238483405184581</v>
      </c>
      <c r="G705" s="201">
        <v>531.19000000000005</v>
      </c>
      <c r="H705" s="128" t="s">
        <v>164</v>
      </c>
      <c r="I705" s="157" t="s">
        <v>1265</v>
      </c>
      <c r="J705" s="334" t="s">
        <v>1334</v>
      </c>
    </row>
    <row r="706" spans="1:10" ht="15.75" x14ac:dyDescent="0.25">
      <c r="A706" s="112">
        <v>43200</v>
      </c>
      <c r="B706" s="113" t="s">
        <v>1332</v>
      </c>
      <c r="C706" s="127" t="s">
        <v>759</v>
      </c>
      <c r="D706" s="132" t="s">
        <v>34</v>
      </c>
      <c r="E706" s="297">
        <v>24000</v>
      </c>
      <c r="F706" s="200">
        <f t="shared" si="24"/>
        <v>45.181573448295332</v>
      </c>
      <c r="G706" s="201">
        <v>531.19000000000005</v>
      </c>
      <c r="H706" s="128" t="s">
        <v>40</v>
      </c>
      <c r="I706" s="157" t="s">
        <v>1265</v>
      </c>
      <c r="J706" s="334" t="s">
        <v>1335</v>
      </c>
    </row>
    <row r="707" spans="1:10" ht="15.75" x14ac:dyDescent="0.25">
      <c r="A707" s="112">
        <v>43200</v>
      </c>
      <c r="B707" s="127" t="s">
        <v>923</v>
      </c>
      <c r="C707" s="127" t="s">
        <v>759</v>
      </c>
      <c r="D707" s="132" t="s">
        <v>34</v>
      </c>
      <c r="E707" s="297">
        <v>15000</v>
      </c>
      <c r="F707" s="200">
        <f t="shared" si="24"/>
        <v>28.238483405184581</v>
      </c>
      <c r="G707" s="201">
        <v>531.19000000000005</v>
      </c>
      <c r="H707" s="128" t="s">
        <v>40</v>
      </c>
      <c r="I707" s="157" t="s">
        <v>1265</v>
      </c>
      <c r="J707" s="509" t="s">
        <v>1336</v>
      </c>
    </row>
    <row r="708" spans="1:10" ht="15.75" x14ac:dyDescent="0.25">
      <c r="A708" s="112">
        <v>43200</v>
      </c>
      <c r="B708" s="127" t="s">
        <v>1337</v>
      </c>
      <c r="C708" s="129" t="s">
        <v>787</v>
      </c>
      <c r="D708" s="132" t="s">
        <v>34</v>
      </c>
      <c r="E708" s="297">
        <v>5000</v>
      </c>
      <c r="F708" s="200">
        <f t="shared" si="24"/>
        <v>9.412827801728195</v>
      </c>
      <c r="G708" s="201">
        <v>531.19000000000005</v>
      </c>
      <c r="H708" s="128" t="s">
        <v>40</v>
      </c>
      <c r="I708" s="157" t="s">
        <v>1265</v>
      </c>
      <c r="J708" s="510"/>
    </row>
    <row r="709" spans="1:10" ht="15.75" x14ac:dyDescent="0.25">
      <c r="A709" s="112">
        <v>43200</v>
      </c>
      <c r="B709" s="127" t="s">
        <v>1338</v>
      </c>
      <c r="C709" s="127" t="s">
        <v>759</v>
      </c>
      <c r="D709" s="132" t="s">
        <v>34</v>
      </c>
      <c r="E709" s="297">
        <v>20000</v>
      </c>
      <c r="F709" s="200">
        <f t="shared" si="24"/>
        <v>37.65131120691278</v>
      </c>
      <c r="G709" s="201">
        <v>531.19000000000005</v>
      </c>
      <c r="H709" s="128" t="s">
        <v>39</v>
      </c>
      <c r="I709" s="157" t="s">
        <v>1265</v>
      </c>
      <c r="J709" s="509" t="s">
        <v>1339</v>
      </c>
    </row>
    <row r="710" spans="1:10" ht="15.75" x14ac:dyDescent="0.25">
      <c r="A710" s="112">
        <v>43200</v>
      </c>
      <c r="B710" s="127" t="s">
        <v>1340</v>
      </c>
      <c r="C710" s="129" t="s">
        <v>787</v>
      </c>
      <c r="D710" s="132" t="s">
        <v>34</v>
      </c>
      <c r="E710" s="297">
        <v>8000</v>
      </c>
      <c r="F710" s="200">
        <f t="shared" si="24"/>
        <v>15.060524482765111</v>
      </c>
      <c r="G710" s="201">
        <v>531.19000000000005</v>
      </c>
      <c r="H710" s="128" t="s">
        <v>39</v>
      </c>
      <c r="I710" s="157" t="s">
        <v>1265</v>
      </c>
      <c r="J710" s="510"/>
    </row>
    <row r="711" spans="1:10" ht="15.75" x14ac:dyDescent="0.25">
      <c r="A711" s="112">
        <v>43200</v>
      </c>
      <c r="B711" s="113" t="s">
        <v>1341</v>
      </c>
      <c r="C711" s="127" t="s">
        <v>759</v>
      </c>
      <c r="D711" s="132" t="s">
        <v>34</v>
      </c>
      <c r="E711" s="297">
        <v>36000</v>
      </c>
      <c r="F711" s="200">
        <f t="shared" si="24"/>
        <v>67.772360172443001</v>
      </c>
      <c r="G711" s="201">
        <v>531.19000000000005</v>
      </c>
      <c r="H711" s="128" t="s">
        <v>39</v>
      </c>
      <c r="I711" s="157" t="s">
        <v>1265</v>
      </c>
      <c r="J711" s="334" t="s">
        <v>1342</v>
      </c>
    </row>
    <row r="712" spans="1:10" ht="15.75" x14ac:dyDescent="0.25">
      <c r="A712" s="112">
        <v>43200</v>
      </c>
      <c r="B712" s="127" t="s">
        <v>1341</v>
      </c>
      <c r="C712" s="127" t="s">
        <v>759</v>
      </c>
      <c r="D712" s="132" t="s">
        <v>34</v>
      </c>
      <c r="E712" s="297">
        <v>36000</v>
      </c>
      <c r="F712" s="200">
        <f t="shared" si="24"/>
        <v>67.772360172443001</v>
      </c>
      <c r="G712" s="201">
        <v>531.19000000000005</v>
      </c>
      <c r="H712" s="128" t="s">
        <v>41</v>
      </c>
      <c r="I712" s="157" t="s">
        <v>1265</v>
      </c>
      <c r="J712" s="334" t="s">
        <v>1343</v>
      </c>
    </row>
    <row r="713" spans="1:10" ht="15.75" x14ac:dyDescent="0.25">
      <c r="A713" s="112">
        <v>43200</v>
      </c>
      <c r="B713" s="127" t="s">
        <v>1344</v>
      </c>
      <c r="C713" s="127" t="s">
        <v>759</v>
      </c>
      <c r="D713" s="132" t="s">
        <v>34</v>
      </c>
      <c r="E713" s="297">
        <v>20000</v>
      </c>
      <c r="F713" s="200">
        <f t="shared" si="24"/>
        <v>37.65131120691278</v>
      </c>
      <c r="G713" s="201">
        <v>531.19000000000005</v>
      </c>
      <c r="H713" s="128" t="s">
        <v>41</v>
      </c>
      <c r="I713" s="157" t="s">
        <v>1265</v>
      </c>
      <c r="J713" s="509" t="s">
        <v>1345</v>
      </c>
    </row>
    <row r="714" spans="1:10" ht="15.75" x14ac:dyDescent="0.25">
      <c r="A714" s="112">
        <v>43200</v>
      </c>
      <c r="B714" s="127" t="s">
        <v>1346</v>
      </c>
      <c r="C714" s="129" t="s">
        <v>787</v>
      </c>
      <c r="D714" s="132" t="s">
        <v>34</v>
      </c>
      <c r="E714" s="297">
        <v>7000</v>
      </c>
      <c r="F714" s="200">
        <f t="shared" si="24"/>
        <v>13.177958922419473</v>
      </c>
      <c r="G714" s="201">
        <v>531.19000000000005</v>
      </c>
      <c r="H714" s="128" t="s">
        <v>41</v>
      </c>
      <c r="I714" s="157" t="s">
        <v>1265</v>
      </c>
      <c r="J714" s="510"/>
    </row>
    <row r="715" spans="1:10" ht="15.75" x14ac:dyDescent="0.25">
      <c r="A715" s="112">
        <v>43200</v>
      </c>
      <c r="B715" s="127" t="s">
        <v>1338</v>
      </c>
      <c r="C715" s="127" t="s">
        <v>759</v>
      </c>
      <c r="D715" s="132" t="s">
        <v>34</v>
      </c>
      <c r="E715" s="297">
        <v>20000</v>
      </c>
      <c r="F715" s="200">
        <f t="shared" si="24"/>
        <v>37.65131120691278</v>
      </c>
      <c r="G715" s="201">
        <v>531.19000000000005</v>
      </c>
      <c r="H715" s="127" t="s">
        <v>33</v>
      </c>
      <c r="I715" s="157" t="s">
        <v>1265</v>
      </c>
      <c r="J715" s="509" t="s">
        <v>1347</v>
      </c>
    </row>
    <row r="716" spans="1:10" ht="15.75" x14ac:dyDescent="0.25">
      <c r="A716" s="112">
        <v>43200</v>
      </c>
      <c r="B716" s="127" t="s">
        <v>1348</v>
      </c>
      <c r="C716" s="129" t="s">
        <v>787</v>
      </c>
      <c r="D716" s="132" t="s">
        <v>34</v>
      </c>
      <c r="E716" s="297">
        <v>8000</v>
      </c>
      <c r="F716" s="200">
        <f t="shared" si="24"/>
        <v>15.060524482765111</v>
      </c>
      <c r="G716" s="201">
        <v>531.19000000000005</v>
      </c>
      <c r="H716" s="128" t="s">
        <v>33</v>
      </c>
      <c r="I716" s="157" t="s">
        <v>1265</v>
      </c>
      <c r="J716" s="510"/>
    </row>
    <row r="717" spans="1:10" ht="15.75" x14ac:dyDescent="0.25">
      <c r="A717" s="153">
        <v>43201</v>
      </c>
      <c r="B717" s="127" t="s">
        <v>1349</v>
      </c>
      <c r="C717" s="129" t="s">
        <v>155</v>
      </c>
      <c r="D717" s="134" t="s">
        <v>3</v>
      </c>
      <c r="E717" s="297">
        <v>41886</v>
      </c>
      <c r="F717" s="200">
        <f>E717/G717</f>
        <v>80.224473769895226</v>
      </c>
      <c r="G717" s="201">
        <v>522.11</v>
      </c>
      <c r="H717" s="128" t="s">
        <v>166</v>
      </c>
      <c r="I717" s="157" t="s">
        <v>102</v>
      </c>
      <c r="J717" s="334" t="s">
        <v>1350</v>
      </c>
    </row>
    <row r="718" spans="1:10" ht="15.75" x14ac:dyDescent="0.25">
      <c r="A718" s="153">
        <v>43201</v>
      </c>
      <c r="B718" s="127" t="s">
        <v>1351</v>
      </c>
      <c r="C718" s="129" t="s">
        <v>155</v>
      </c>
      <c r="D718" s="134" t="s">
        <v>3</v>
      </c>
      <c r="E718" s="297">
        <v>7000</v>
      </c>
      <c r="F718" s="200">
        <f>E718/G718</f>
        <v>13.407136427189672</v>
      </c>
      <c r="G718" s="201">
        <v>522.11</v>
      </c>
      <c r="H718" s="128" t="s">
        <v>168</v>
      </c>
      <c r="I718" s="157" t="s">
        <v>102</v>
      </c>
      <c r="J718" s="334" t="s">
        <v>1352</v>
      </c>
    </row>
    <row r="719" spans="1:10" ht="15.75" x14ac:dyDescent="0.25">
      <c r="A719" s="112">
        <v>43202</v>
      </c>
      <c r="B719" s="127" t="s">
        <v>1353</v>
      </c>
      <c r="C719" s="129" t="s">
        <v>787</v>
      </c>
      <c r="D719" s="135" t="s">
        <v>174</v>
      </c>
      <c r="E719" s="297">
        <v>10000</v>
      </c>
      <c r="F719" s="200">
        <f t="shared" ref="F719:F743" si="25">E719/G719</f>
        <v>18.82565560345639</v>
      </c>
      <c r="G719" s="201">
        <v>531.19000000000005</v>
      </c>
      <c r="H719" s="128" t="s">
        <v>166</v>
      </c>
      <c r="I719" s="157" t="s">
        <v>1265</v>
      </c>
      <c r="J719" s="334" t="s">
        <v>1354</v>
      </c>
    </row>
    <row r="720" spans="1:10" ht="15.75" x14ac:dyDescent="0.25">
      <c r="A720" s="112">
        <v>43202</v>
      </c>
      <c r="B720" s="127" t="s">
        <v>1355</v>
      </c>
      <c r="C720" s="129" t="s">
        <v>787</v>
      </c>
      <c r="D720" s="135" t="s">
        <v>174</v>
      </c>
      <c r="E720" s="297">
        <v>2500</v>
      </c>
      <c r="F720" s="200">
        <f t="shared" si="25"/>
        <v>4.7064139008640975</v>
      </c>
      <c r="G720" s="201">
        <v>531.19000000000005</v>
      </c>
      <c r="H720" s="128" t="s">
        <v>166</v>
      </c>
      <c r="I720" s="157" t="s">
        <v>1265</v>
      </c>
      <c r="J720" s="334" t="s">
        <v>1356</v>
      </c>
    </row>
    <row r="721" spans="1:10" ht="15.75" x14ac:dyDescent="0.25">
      <c r="A721" s="112">
        <v>43202</v>
      </c>
      <c r="B721" s="127" t="s">
        <v>1357</v>
      </c>
      <c r="C721" s="127" t="s">
        <v>155</v>
      </c>
      <c r="D721" s="316" t="s">
        <v>3</v>
      </c>
      <c r="E721" s="297">
        <v>3750</v>
      </c>
      <c r="F721" s="200">
        <f t="shared" si="25"/>
        <v>7.1823945145658961</v>
      </c>
      <c r="G721" s="201">
        <v>522.11</v>
      </c>
      <c r="H721" s="127" t="s">
        <v>1358</v>
      </c>
      <c r="I721" s="157" t="s">
        <v>102</v>
      </c>
      <c r="J721" s="334" t="s">
        <v>1359</v>
      </c>
    </row>
    <row r="722" spans="1:10" ht="15.75" x14ac:dyDescent="0.25">
      <c r="A722" s="310">
        <v>43206</v>
      </c>
      <c r="B722" s="160" t="s">
        <v>1582</v>
      </c>
      <c r="C722" s="127" t="s">
        <v>1293</v>
      </c>
      <c r="D722" s="316" t="s">
        <v>157</v>
      </c>
      <c r="E722" s="303">
        <v>350000</v>
      </c>
      <c r="F722" s="200">
        <f t="shared" si="25"/>
        <v>670.35682135948366</v>
      </c>
      <c r="G722" s="201">
        <v>522.11</v>
      </c>
      <c r="H722" s="127" t="s">
        <v>1183</v>
      </c>
      <c r="I722" s="157" t="s">
        <v>1265</v>
      </c>
      <c r="J722" s="64" t="s">
        <v>1360</v>
      </c>
    </row>
    <row r="723" spans="1:10" ht="15.75" x14ac:dyDescent="0.25">
      <c r="A723" s="112">
        <v>43206</v>
      </c>
      <c r="B723" s="127" t="s">
        <v>1361</v>
      </c>
      <c r="C723" s="129" t="s">
        <v>177</v>
      </c>
      <c r="D723" s="134" t="s">
        <v>3</v>
      </c>
      <c r="E723" s="297">
        <v>107000</v>
      </c>
      <c r="F723" s="200">
        <f t="shared" si="25"/>
        <v>204.93765681561356</v>
      </c>
      <c r="G723" s="201">
        <v>522.11</v>
      </c>
      <c r="H723" s="127" t="s">
        <v>168</v>
      </c>
      <c r="I723" s="157" t="s">
        <v>102</v>
      </c>
      <c r="J723" s="334" t="s">
        <v>1362</v>
      </c>
    </row>
    <row r="724" spans="1:10" ht="15.75" x14ac:dyDescent="0.25">
      <c r="A724" s="112">
        <v>43207</v>
      </c>
      <c r="B724" s="127" t="s">
        <v>1363</v>
      </c>
      <c r="C724" s="116" t="s">
        <v>155</v>
      </c>
      <c r="D724" s="136" t="s">
        <v>3</v>
      </c>
      <c r="E724" s="297">
        <v>29000</v>
      </c>
      <c r="F724" s="200">
        <f t="shared" si="25"/>
        <v>55.543850912642931</v>
      </c>
      <c r="G724" s="201">
        <v>522.11</v>
      </c>
      <c r="H724" s="128" t="s">
        <v>23</v>
      </c>
      <c r="I724" s="157" t="s">
        <v>102</v>
      </c>
      <c r="J724" s="334" t="s">
        <v>1364</v>
      </c>
    </row>
    <row r="725" spans="1:10" ht="15.75" x14ac:dyDescent="0.25">
      <c r="A725" s="112">
        <v>43207</v>
      </c>
      <c r="B725" s="127" t="s">
        <v>1365</v>
      </c>
      <c r="C725" s="129" t="s">
        <v>178</v>
      </c>
      <c r="D725" s="135" t="s">
        <v>157</v>
      </c>
      <c r="E725" s="297">
        <v>51000</v>
      </c>
      <c r="F725" s="200">
        <f t="shared" si="25"/>
        <v>97.680565398096178</v>
      </c>
      <c r="G725" s="201">
        <v>522.11</v>
      </c>
      <c r="H725" s="128" t="s">
        <v>166</v>
      </c>
      <c r="I725" s="157" t="s">
        <v>1265</v>
      </c>
      <c r="J725" s="334" t="s">
        <v>1366</v>
      </c>
    </row>
    <row r="726" spans="1:10" ht="15.75" x14ac:dyDescent="0.25">
      <c r="A726" s="112">
        <v>43207</v>
      </c>
      <c r="B726" s="127" t="s">
        <v>1367</v>
      </c>
      <c r="C726" s="129" t="s">
        <v>178</v>
      </c>
      <c r="D726" s="135" t="s">
        <v>157</v>
      </c>
      <c r="E726" s="297">
        <v>6500</v>
      </c>
      <c r="F726" s="200">
        <f t="shared" si="25"/>
        <v>12.449483825247553</v>
      </c>
      <c r="G726" s="201">
        <v>522.11</v>
      </c>
      <c r="H726" s="128" t="s">
        <v>166</v>
      </c>
      <c r="I726" s="157" t="s">
        <v>1265</v>
      </c>
      <c r="J726" s="334" t="s">
        <v>1368</v>
      </c>
    </row>
    <row r="727" spans="1:10" ht="15.75" x14ac:dyDescent="0.25">
      <c r="A727" s="112">
        <v>43207</v>
      </c>
      <c r="B727" s="127" t="s">
        <v>1369</v>
      </c>
      <c r="C727" s="129" t="s">
        <v>787</v>
      </c>
      <c r="D727" s="134" t="s">
        <v>34</v>
      </c>
      <c r="E727" s="297">
        <v>5000</v>
      </c>
      <c r="F727" s="200">
        <f t="shared" si="25"/>
        <v>9.412827801728195</v>
      </c>
      <c r="G727" s="201">
        <v>531.19000000000005</v>
      </c>
      <c r="H727" s="127" t="s">
        <v>39</v>
      </c>
      <c r="I727" s="157" t="s">
        <v>1265</v>
      </c>
      <c r="J727" s="334" t="s">
        <v>1370</v>
      </c>
    </row>
    <row r="728" spans="1:10" ht="15.75" x14ac:dyDescent="0.25">
      <c r="A728" s="112">
        <v>43207</v>
      </c>
      <c r="B728" s="127" t="s">
        <v>1371</v>
      </c>
      <c r="C728" s="129" t="s">
        <v>787</v>
      </c>
      <c r="D728" s="134" t="s">
        <v>34</v>
      </c>
      <c r="E728" s="297">
        <v>3000</v>
      </c>
      <c r="F728" s="200">
        <f t="shared" si="25"/>
        <v>5.6476966810369165</v>
      </c>
      <c r="G728" s="201">
        <v>531.19000000000005</v>
      </c>
      <c r="H728" s="127" t="s">
        <v>164</v>
      </c>
      <c r="I728" s="157" t="s">
        <v>1265</v>
      </c>
      <c r="J728" s="334" t="s">
        <v>1372</v>
      </c>
    </row>
    <row r="729" spans="1:10" ht="15.75" x14ac:dyDescent="0.25">
      <c r="A729" s="112">
        <v>43207</v>
      </c>
      <c r="B729" s="127" t="s">
        <v>1373</v>
      </c>
      <c r="C729" s="129" t="s">
        <v>155</v>
      </c>
      <c r="D729" s="134" t="s">
        <v>3</v>
      </c>
      <c r="E729" s="297">
        <v>117500</v>
      </c>
      <c r="F729" s="200">
        <f t="shared" si="25"/>
        <v>225.04836145639808</v>
      </c>
      <c r="G729" s="201">
        <v>522.11</v>
      </c>
      <c r="H729" s="127" t="s">
        <v>40</v>
      </c>
      <c r="I729" s="157" t="s">
        <v>102</v>
      </c>
      <c r="J729" s="334" t="s">
        <v>1374</v>
      </c>
    </row>
    <row r="730" spans="1:10" ht="15.75" x14ac:dyDescent="0.25">
      <c r="A730" s="112">
        <v>43207</v>
      </c>
      <c r="B730" s="127" t="s">
        <v>1375</v>
      </c>
      <c r="C730" s="129" t="s">
        <v>155</v>
      </c>
      <c r="D730" s="134" t="s">
        <v>3</v>
      </c>
      <c r="E730" s="297">
        <v>116300</v>
      </c>
      <c r="F730" s="200">
        <f t="shared" si="25"/>
        <v>222.74999521173697</v>
      </c>
      <c r="G730" s="201">
        <v>522.11</v>
      </c>
      <c r="H730" s="127" t="s">
        <v>168</v>
      </c>
      <c r="I730" s="157" t="s">
        <v>102</v>
      </c>
      <c r="J730" s="334" t="s">
        <v>1376</v>
      </c>
    </row>
    <row r="731" spans="1:10" ht="15.75" x14ac:dyDescent="0.25">
      <c r="A731" s="112">
        <v>43207</v>
      </c>
      <c r="B731" s="127" t="s">
        <v>1377</v>
      </c>
      <c r="C731" s="129" t="s">
        <v>161</v>
      </c>
      <c r="D731" s="132" t="s">
        <v>3</v>
      </c>
      <c r="E731" s="297">
        <v>3000</v>
      </c>
      <c r="F731" s="200">
        <f t="shared" si="25"/>
        <v>5.745915611652717</v>
      </c>
      <c r="G731" s="201">
        <v>522.11</v>
      </c>
      <c r="H731" s="128" t="s">
        <v>168</v>
      </c>
      <c r="I731" s="157" t="s">
        <v>102</v>
      </c>
      <c r="J731" s="334" t="s">
        <v>1378</v>
      </c>
    </row>
    <row r="732" spans="1:10" ht="15.75" x14ac:dyDescent="0.25">
      <c r="A732" s="112">
        <v>43208</v>
      </c>
      <c r="B732" s="127" t="s">
        <v>1379</v>
      </c>
      <c r="C732" s="127" t="s">
        <v>161</v>
      </c>
      <c r="D732" s="134" t="s">
        <v>25</v>
      </c>
      <c r="E732" s="297">
        <v>20000</v>
      </c>
      <c r="F732" s="200">
        <f t="shared" si="25"/>
        <v>38.306104077684779</v>
      </c>
      <c r="G732" s="201">
        <v>522.11</v>
      </c>
      <c r="H732" s="128" t="s">
        <v>23</v>
      </c>
      <c r="I732" s="157" t="s">
        <v>102</v>
      </c>
      <c r="J732" s="334" t="s">
        <v>1380</v>
      </c>
    </row>
    <row r="733" spans="1:10" ht="15.75" x14ac:dyDescent="0.25">
      <c r="A733" s="112">
        <v>43208</v>
      </c>
      <c r="B733" s="127" t="s">
        <v>1381</v>
      </c>
      <c r="C733" s="129" t="s">
        <v>161</v>
      </c>
      <c r="D733" s="134" t="s">
        <v>25</v>
      </c>
      <c r="E733" s="297">
        <v>100000</v>
      </c>
      <c r="F733" s="200">
        <f t="shared" si="25"/>
        <v>191.53052038842389</v>
      </c>
      <c r="G733" s="201">
        <v>522.11</v>
      </c>
      <c r="H733" s="128" t="s">
        <v>23</v>
      </c>
      <c r="I733" s="157" t="s">
        <v>102</v>
      </c>
      <c r="J733" s="509" t="s">
        <v>1382</v>
      </c>
    </row>
    <row r="734" spans="1:10" ht="15.75" x14ac:dyDescent="0.25">
      <c r="A734" s="112">
        <v>43208</v>
      </c>
      <c r="B734" s="127" t="s">
        <v>1383</v>
      </c>
      <c r="C734" s="127" t="s">
        <v>161</v>
      </c>
      <c r="D734" s="134" t="s">
        <v>25</v>
      </c>
      <c r="E734" s="297">
        <v>30000</v>
      </c>
      <c r="F734" s="200">
        <f t="shared" si="25"/>
        <v>57.459156116527168</v>
      </c>
      <c r="G734" s="201">
        <v>522.11</v>
      </c>
      <c r="H734" s="128" t="s">
        <v>23</v>
      </c>
      <c r="I734" s="157" t="s">
        <v>102</v>
      </c>
      <c r="J734" s="510"/>
    </row>
    <row r="735" spans="1:10" ht="15.75" x14ac:dyDescent="0.25">
      <c r="A735" s="112">
        <v>43208</v>
      </c>
      <c r="B735" s="127" t="s">
        <v>1384</v>
      </c>
      <c r="C735" s="127" t="s">
        <v>759</v>
      </c>
      <c r="D735" s="134" t="s">
        <v>25</v>
      </c>
      <c r="E735" s="297">
        <v>10000</v>
      </c>
      <c r="F735" s="200">
        <f t="shared" si="25"/>
        <v>19.153052038842389</v>
      </c>
      <c r="G735" s="201">
        <v>522.11</v>
      </c>
      <c r="H735" s="128" t="s">
        <v>23</v>
      </c>
      <c r="I735" s="157" t="s">
        <v>102</v>
      </c>
      <c r="J735" s="334" t="s">
        <v>1385</v>
      </c>
    </row>
    <row r="736" spans="1:10" ht="15.75" x14ac:dyDescent="0.25">
      <c r="A736" s="112">
        <v>43208</v>
      </c>
      <c r="B736" s="127" t="s">
        <v>1384</v>
      </c>
      <c r="C736" s="127" t="s">
        <v>759</v>
      </c>
      <c r="D736" s="134" t="s">
        <v>25</v>
      </c>
      <c r="E736" s="297">
        <v>20000</v>
      </c>
      <c r="F736" s="200">
        <f t="shared" si="25"/>
        <v>38.306104077684779</v>
      </c>
      <c r="G736" s="201">
        <v>522.11</v>
      </c>
      <c r="H736" s="128" t="s">
        <v>1386</v>
      </c>
      <c r="I736" s="157" t="s">
        <v>102</v>
      </c>
      <c r="J736" s="334" t="s">
        <v>1387</v>
      </c>
    </row>
    <row r="737" spans="1:10" ht="15.75" x14ac:dyDescent="0.25">
      <c r="A737" s="112">
        <v>43208</v>
      </c>
      <c r="B737" s="127" t="s">
        <v>1388</v>
      </c>
      <c r="C737" s="127" t="s">
        <v>161</v>
      </c>
      <c r="D737" s="134" t="s">
        <v>25</v>
      </c>
      <c r="E737" s="297">
        <v>4400</v>
      </c>
      <c r="F737" s="200">
        <f t="shared" si="25"/>
        <v>8.4273428970906519</v>
      </c>
      <c r="G737" s="201">
        <v>522.11</v>
      </c>
      <c r="H737" s="128" t="s">
        <v>23</v>
      </c>
      <c r="I737" s="157" t="s">
        <v>102</v>
      </c>
      <c r="J737" s="334" t="s">
        <v>1389</v>
      </c>
    </row>
    <row r="738" spans="1:10" ht="15.75" x14ac:dyDescent="0.25">
      <c r="A738" s="112">
        <v>43208</v>
      </c>
      <c r="B738" s="127" t="s">
        <v>1390</v>
      </c>
      <c r="C738" s="127" t="s">
        <v>155</v>
      </c>
      <c r="D738" s="132" t="s">
        <v>3</v>
      </c>
      <c r="E738" s="297">
        <v>1000</v>
      </c>
      <c r="F738" s="200">
        <f t="shared" si="25"/>
        <v>1.9153052038842389</v>
      </c>
      <c r="G738" s="201">
        <v>522.11</v>
      </c>
      <c r="H738" s="128" t="s">
        <v>23</v>
      </c>
      <c r="I738" s="157" t="s">
        <v>102</v>
      </c>
      <c r="J738" s="334" t="s">
        <v>1391</v>
      </c>
    </row>
    <row r="739" spans="1:10" ht="15.75" x14ac:dyDescent="0.25">
      <c r="A739" s="112">
        <v>43208</v>
      </c>
      <c r="B739" s="127" t="s">
        <v>1392</v>
      </c>
      <c r="C739" s="127" t="s">
        <v>161</v>
      </c>
      <c r="D739" s="132" t="s">
        <v>3</v>
      </c>
      <c r="E739" s="297">
        <v>1000</v>
      </c>
      <c r="F739" s="200">
        <f t="shared" si="25"/>
        <v>1.9153052038842389</v>
      </c>
      <c r="G739" s="201">
        <v>522.11</v>
      </c>
      <c r="H739" s="128" t="s">
        <v>23</v>
      </c>
      <c r="I739" s="157" t="s">
        <v>102</v>
      </c>
      <c r="J739" s="334" t="s">
        <v>1393</v>
      </c>
    </row>
    <row r="740" spans="1:10" ht="15.75" x14ac:dyDescent="0.25">
      <c r="A740" s="112">
        <v>43209</v>
      </c>
      <c r="B740" s="127" t="s">
        <v>1394</v>
      </c>
      <c r="C740" s="127" t="s">
        <v>155</v>
      </c>
      <c r="D740" s="132" t="s">
        <v>3</v>
      </c>
      <c r="E740" s="297">
        <v>3750</v>
      </c>
      <c r="F740" s="200">
        <f t="shared" si="25"/>
        <v>7.1823945145658961</v>
      </c>
      <c r="G740" s="201">
        <v>522.11</v>
      </c>
      <c r="H740" s="128" t="s">
        <v>1358</v>
      </c>
      <c r="I740" s="157" t="s">
        <v>102</v>
      </c>
      <c r="J740" s="334" t="s">
        <v>1395</v>
      </c>
    </row>
    <row r="741" spans="1:10" ht="15.75" x14ac:dyDescent="0.25">
      <c r="A741" s="112">
        <v>43209</v>
      </c>
      <c r="B741" s="127" t="s">
        <v>1396</v>
      </c>
      <c r="C741" s="129" t="s">
        <v>787</v>
      </c>
      <c r="D741" s="132" t="s">
        <v>34</v>
      </c>
      <c r="E741" s="297">
        <v>2000</v>
      </c>
      <c r="F741" s="200">
        <f t="shared" si="25"/>
        <v>3.7651311206912776</v>
      </c>
      <c r="G741" s="201">
        <v>531.19000000000005</v>
      </c>
      <c r="H741" s="128" t="s">
        <v>39</v>
      </c>
      <c r="I741" s="157" t="s">
        <v>1265</v>
      </c>
      <c r="J741" s="334" t="s">
        <v>1397</v>
      </c>
    </row>
    <row r="742" spans="1:10" ht="15.75" x14ac:dyDescent="0.25">
      <c r="A742" s="112">
        <v>43209</v>
      </c>
      <c r="B742" s="127" t="s">
        <v>1398</v>
      </c>
      <c r="C742" s="129" t="s">
        <v>787</v>
      </c>
      <c r="D742" s="132" t="s">
        <v>34</v>
      </c>
      <c r="E742" s="297">
        <v>3000</v>
      </c>
      <c r="F742" s="200">
        <f t="shared" si="25"/>
        <v>5.6476966810369165</v>
      </c>
      <c r="G742" s="201">
        <v>531.19000000000005</v>
      </c>
      <c r="H742" s="128" t="s">
        <v>164</v>
      </c>
      <c r="I742" s="157" t="s">
        <v>1265</v>
      </c>
      <c r="J742" s="334" t="s">
        <v>1399</v>
      </c>
    </row>
    <row r="743" spans="1:10" ht="15.75" x14ac:dyDescent="0.25">
      <c r="A743" s="112">
        <v>43209</v>
      </c>
      <c r="B743" s="127" t="s">
        <v>1400</v>
      </c>
      <c r="C743" s="129" t="s">
        <v>787</v>
      </c>
      <c r="D743" s="134" t="s">
        <v>34</v>
      </c>
      <c r="E743" s="297">
        <v>2500</v>
      </c>
      <c r="F743" s="200">
        <f t="shared" si="25"/>
        <v>4.7064139008640975</v>
      </c>
      <c r="G743" s="201">
        <v>531.19000000000005</v>
      </c>
      <c r="H743" s="128" t="s">
        <v>33</v>
      </c>
      <c r="I743" s="157" t="s">
        <v>1265</v>
      </c>
      <c r="J743" s="334" t="s">
        <v>1401</v>
      </c>
    </row>
    <row r="744" spans="1:10" ht="15.75" x14ac:dyDescent="0.25">
      <c r="A744" s="131">
        <v>43210</v>
      </c>
      <c r="B744" s="161" t="s">
        <v>1402</v>
      </c>
      <c r="C744" s="129" t="s">
        <v>159</v>
      </c>
      <c r="D744" s="134" t="s">
        <v>157</v>
      </c>
      <c r="E744" s="159">
        <v>230000</v>
      </c>
      <c r="F744" s="200">
        <f>E744/G744</f>
        <v>440.52019689337493</v>
      </c>
      <c r="G744" s="201">
        <v>522.11</v>
      </c>
      <c r="H744" s="128" t="s">
        <v>1183</v>
      </c>
      <c r="I744" s="157" t="s">
        <v>1265</v>
      </c>
      <c r="J744" s="64" t="s">
        <v>1403</v>
      </c>
    </row>
    <row r="745" spans="1:10" ht="15.75" x14ac:dyDescent="0.25">
      <c r="A745" s="112">
        <v>43210</v>
      </c>
      <c r="B745" s="127" t="s">
        <v>1404</v>
      </c>
      <c r="C745" s="129" t="s">
        <v>787</v>
      </c>
      <c r="D745" s="134" t="s">
        <v>34</v>
      </c>
      <c r="E745" s="297">
        <v>2500</v>
      </c>
      <c r="F745" s="200">
        <f>E745/G745</f>
        <v>4.7064139008640975</v>
      </c>
      <c r="G745" s="201">
        <v>531.19000000000005</v>
      </c>
      <c r="H745" s="128" t="s">
        <v>33</v>
      </c>
      <c r="I745" s="157" t="s">
        <v>1265</v>
      </c>
      <c r="J745" s="334" t="s">
        <v>1405</v>
      </c>
    </row>
    <row r="746" spans="1:10" ht="15.75" x14ac:dyDescent="0.25">
      <c r="A746" s="112">
        <v>43210</v>
      </c>
      <c r="B746" s="127" t="s">
        <v>1406</v>
      </c>
      <c r="C746" s="129" t="s">
        <v>155</v>
      </c>
      <c r="D746" s="134" t="s">
        <v>3</v>
      </c>
      <c r="E746" s="297">
        <v>102300</v>
      </c>
      <c r="F746" s="200">
        <f>E746/G746</f>
        <v>195.93572235735763</v>
      </c>
      <c r="G746" s="201">
        <v>522.11</v>
      </c>
      <c r="H746" s="128" t="s">
        <v>1358</v>
      </c>
      <c r="I746" s="157" t="s">
        <v>102</v>
      </c>
      <c r="J746" s="334" t="s">
        <v>1407</v>
      </c>
    </row>
    <row r="747" spans="1:10" ht="15.75" x14ac:dyDescent="0.25">
      <c r="A747" s="112">
        <v>43213</v>
      </c>
      <c r="B747" s="127" t="s">
        <v>1408</v>
      </c>
      <c r="C747" s="129" t="s">
        <v>161</v>
      </c>
      <c r="D747" s="134" t="s">
        <v>157</v>
      </c>
      <c r="E747" s="297">
        <v>14000</v>
      </c>
      <c r="F747" s="200">
        <f>E747/G747</f>
        <v>26.355917844838945</v>
      </c>
      <c r="G747" s="201">
        <v>531.19000000000005</v>
      </c>
      <c r="H747" s="128" t="s">
        <v>39</v>
      </c>
      <c r="I747" s="157" t="s">
        <v>1265</v>
      </c>
      <c r="J747" s="334" t="s">
        <v>1409</v>
      </c>
    </row>
    <row r="748" spans="1:10" ht="15.75" x14ac:dyDescent="0.25">
      <c r="A748" s="112">
        <v>43213</v>
      </c>
      <c r="B748" s="127" t="s">
        <v>1410</v>
      </c>
      <c r="C748" s="129" t="s">
        <v>161</v>
      </c>
      <c r="D748" s="132" t="s">
        <v>1411</v>
      </c>
      <c r="E748" s="297">
        <v>60000</v>
      </c>
      <c r="F748" s="200">
        <f t="shared" ref="F748:F771" si="26">E748/G748</f>
        <v>114.91831223305434</v>
      </c>
      <c r="G748" s="201">
        <v>522.11</v>
      </c>
      <c r="H748" s="128" t="s">
        <v>23</v>
      </c>
      <c r="I748" s="157" t="s">
        <v>102</v>
      </c>
      <c r="J748" s="509" t="s">
        <v>1412</v>
      </c>
    </row>
    <row r="749" spans="1:10" ht="15.75" x14ac:dyDescent="0.25">
      <c r="A749" s="112">
        <v>43213</v>
      </c>
      <c r="B749" s="127" t="s">
        <v>1413</v>
      </c>
      <c r="C749" s="129" t="s">
        <v>161</v>
      </c>
      <c r="D749" s="132" t="s">
        <v>1411</v>
      </c>
      <c r="E749" s="297">
        <v>25000</v>
      </c>
      <c r="F749" s="200">
        <f t="shared" si="26"/>
        <v>47.882630097105974</v>
      </c>
      <c r="G749" s="201">
        <v>522.11</v>
      </c>
      <c r="H749" s="128" t="s">
        <v>23</v>
      </c>
      <c r="I749" s="157" t="s">
        <v>102</v>
      </c>
      <c r="J749" s="510"/>
    </row>
    <row r="750" spans="1:10" ht="15.75" x14ac:dyDescent="0.25">
      <c r="A750" s="112">
        <v>43213</v>
      </c>
      <c r="B750" s="127" t="s">
        <v>1414</v>
      </c>
      <c r="C750" s="129" t="s">
        <v>161</v>
      </c>
      <c r="D750" s="132" t="s">
        <v>1411</v>
      </c>
      <c r="E750" s="297">
        <v>20000</v>
      </c>
      <c r="F750" s="200">
        <f t="shared" si="26"/>
        <v>38.306104077684779</v>
      </c>
      <c r="G750" s="201">
        <v>522.11</v>
      </c>
      <c r="H750" s="128" t="s">
        <v>23</v>
      </c>
      <c r="I750" s="157" t="s">
        <v>102</v>
      </c>
      <c r="J750" s="334" t="s">
        <v>1415</v>
      </c>
    </row>
    <row r="751" spans="1:10" ht="15.75" x14ac:dyDescent="0.25">
      <c r="A751" s="112">
        <v>43213</v>
      </c>
      <c r="B751" s="127" t="s">
        <v>1416</v>
      </c>
      <c r="C751" s="129" t="s">
        <v>161</v>
      </c>
      <c r="D751" s="132" t="s">
        <v>1411</v>
      </c>
      <c r="E751" s="297">
        <v>3000</v>
      </c>
      <c r="F751" s="200">
        <f t="shared" si="26"/>
        <v>5.745915611652717</v>
      </c>
      <c r="G751" s="201">
        <v>522.11</v>
      </c>
      <c r="H751" s="128" t="s">
        <v>23</v>
      </c>
      <c r="I751" s="157" t="s">
        <v>102</v>
      </c>
      <c r="J751" s="334" t="s">
        <v>1417</v>
      </c>
    </row>
    <row r="752" spans="1:10" ht="15.75" x14ac:dyDescent="0.25">
      <c r="A752" s="112">
        <v>43213</v>
      </c>
      <c r="B752" s="127" t="s">
        <v>1418</v>
      </c>
      <c r="C752" s="127" t="s">
        <v>759</v>
      </c>
      <c r="D752" s="135" t="s">
        <v>25</v>
      </c>
      <c r="E752" s="297">
        <v>242000</v>
      </c>
      <c r="F752" s="200">
        <f t="shared" si="26"/>
        <v>463.50385933998581</v>
      </c>
      <c r="G752" s="201">
        <v>522.11</v>
      </c>
      <c r="H752" s="128" t="s">
        <v>23</v>
      </c>
      <c r="I752" s="157" t="s">
        <v>102</v>
      </c>
      <c r="J752" s="334" t="s">
        <v>1419</v>
      </c>
    </row>
    <row r="753" spans="1:10" ht="15.75" x14ac:dyDescent="0.25">
      <c r="A753" s="112">
        <v>43213</v>
      </c>
      <c r="B753" s="127" t="s">
        <v>1420</v>
      </c>
      <c r="C753" s="129" t="s">
        <v>176</v>
      </c>
      <c r="D753" s="135" t="s">
        <v>157</v>
      </c>
      <c r="E753" s="297">
        <v>125000</v>
      </c>
      <c r="F753" s="200">
        <f t="shared" si="26"/>
        <v>239.41315048552985</v>
      </c>
      <c r="G753" s="201">
        <v>522.11</v>
      </c>
      <c r="H753" s="128" t="s">
        <v>1358</v>
      </c>
      <c r="I753" s="157" t="s">
        <v>1265</v>
      </c>
      <c r="J753" s="334" t="s">
        <v>1421</v>
      </c>
    </row>
    <row r="754" spans="1:10" ht="15.75" x14ac:dyDescent="0.25">
      <c r="A754" s="112">
        <v>43213</v>
      </c>
      <c r="B754" s="127" t="s">
        <v>1422</v>
      </c>
      <c r="C754" s="129" t="s">
        <v>176</v>
      </c>
      <c r="D754" s="135" t="s">
        <v>25</v>
      </c>
      <c r="E754" s="297">
        <v>125000</v>
      </c>
      <c r="F754" s="200">
        <f t="shared" si="26"/>
        <v>239.41315048552985</v>
      </c>
      <c r="G754" s="201">
        <v>522.11</v>
      </c>
      <c r="H754" s="128" t="s">
        <v>1358</v>
      </c>
      <c r="I754" s="157" t="s">
        <v>102</v>
      </c>
      <c r="J754" s="334" t="s">
        <v>1421</v>
      </c>
    </row>
    <row r="755" spans="1:10" ht="15.75" x14ac:dyDescent="0.25">
      <c r="A755" s="112">
        <v>43214</v>
      </c>
      <c r="B755" s="127" t="s">
        <v>1423</v>
      </c>
      <c r="C755" s="129" t="s">
        <v>155</v>
      </c>
      <c r="D755" s="135" t="s">
        <v>3</v>
      </c>
      <c r="E755" s="297">
        <v>3000</v>
      </c>
      <c r="F755" s="200">
        <f t="shared" si="26"/>
        <v>5.745915611652717</v>
      </c>
      <c r="G755" s="201">
        <v>522.11</v>
      </c>
      <c r="H755" s="128" t="s">
        <v>164</v>
      </c>
      <c r="I755" s="157" t="s">
        <v>102</v>
      </c>
      <c r="J755" s="334" t="s">
        <v>1424</v>
      </c>
    </row>
    <row r="756" spans="1:10" ht="15.75" x14ac:dyDescent="0.25">
      <c r="A756" s="112">
        <v>43214</v>
      </c>
      <c r="B756" s="127" t="s">
        <v>1425</v>
      </c>
      <c r="C756" s="129" t="s">
        <v>787</v>
      </c>
      <c r="D756" s="135" t="s">
        <v>34</v>
      </c>
      <c r="E756" s="297">
        <v>2500</v>
      </c>
      <c r="F756" s="200">
        <f t="shared" si="26"/>
        <v>4.7064139008640975</v>
      </c>
      <c r="G756" s="201">
        <v>531.19000000000005</v>
      </c>
      <c r="H756" s="128" t="s">
        <v>40</v>
      </c>
      <c r="I756" s="157" t="s">
        <v>1265</v>
      </c>
      <c r="J756" s="334" t="s">
        <v>1426</v>
      </c>
    </row>
    <row r="757" spans="1:10" ht="15.75" x14ac:dyDescent="0.25">
      <c r="A757" s="112">
        <v>43214</v>
      </c>
      <c r="B757" s="127" t="s">
        <v>1427</v>
      </c>
      <c r="C757" s="129" t="s">
        <v>787</v>
      </c>
      <c r="D757" s="316" t="s">
        <v>34</v>
      </c>
      <c r="E757" s="297">
        <v>2500</v>
      </c>
      <c r="F757" s="200">
        <f t="shared" si="26"/>
        <v>4.7064139008640975</v>
      </c>
      <c r="G757" s="201">
        <v>531.19000000000005</v>
      </c>
      <c r="H757" s="128" t="s">
        <v>39</v>
      </c>
      <c r="I757" s="157" t="s">
        <v>1265</v>
      </c>
      <c r="J757" s="334" t="s">
        <v>1428</v>
      </c>
    </row>
    <row r="758" spans="1:10" ht="15.75" x14ac:dyDescent="0.25">
      <c r="A758" s="112">
        <v>43214</v>
      </c>
      <c r="B758" s="127" t="s">
        <v>1429</v>
      </c>
      <c r="C758" s="129" t="s">
        <v>787</v>
      </c>
      <c r="D758" s="135" t="s">
        <v>34</v>
      </c>
      <c r="E758" s="297">
        <v>2000</v>
      </c>
      <c r="F758" s="200">
        <f t="shared" si="26"/>
        <v>3.7651311206912776</v>
      </c>
      <c r="G758" s="201">
        <v>531.19000000000005</v>
      </c>
      <c r="H758" s="128" t="s">
        <v>33</v>
      </c>
      <c r="I758" s="157" t="s">
        <v>1265</v>
      </c>
      <c r="J758" s="334" t="s">
        <v>1430</v>
      </c>
    </row>
    <row r="759" spans="1:10" ht="15.75" x14ac:dyDescent="0.25">
      <c r="A759" s="112">
        <v>43214</v>
      </c>
      <c r="B759" s="127" t="s">
        <v>1431</v>
      </c>
      <c r="C759" s="129" t="s">
        <v>161</v>
      </c>
      <c r="D759" s="135" t="s">
        <v>25</v>
      </c>
      <c r="E759" s="297">
        <v>3000</v>
      </c>
      <c r="F759" s="200">
        <f t="shared" si="26"/>
        <v>5.6476966810369165</v>
      </c>
      <c r="G759" s="201">
        <v>531.19000000000005</v>
      </c>
      <c r="H759" s="128" t="s">
        <v>23</v>
      </c>
      <c r="I759" s="157" t="s">
        <v>1265</v>
      </c>
      <c r="J759" s="334" t="s">
        <v>1432</v>
      </c>
    </row>
    <row r="760" spans="1:10" ht="15.75" x14ac:dyDescent="0.25">
      <c r="A760" s="131">
        <v>43214</v>
      </c>
      <c r="B760" s="161" t="s">
        <v>1433</v>
      </c>
      <c r="C760" s="127" t="s">
        <v>759</v>
      </c>
      <c r="D760" s="316" t="s">
        <v>25</v>
      </c>
      <c r="E760" s="159">
        <v>50000</v>
      </c>
      <c r="F760" s="200">
        <f t="shared" si="26"/>
        <v>95.765260194211947</v>
      </c>
      <c r="G760" s="201">
        <v>522.11</v>
      </c>
      <c r="H760" s="128" t="s">
        <v>1183</v>
      </c>
      <c r="I760" s="157" t="s">
        <v>102</v>
      </c>
      <c r="J760" s="64" t="s">
        <v>1434</v>
      </c>
    </row>
    <row r="761" spans="1:10" ht="15.75" x14ac:dyDescent="0.25">
      <c r="A761" s="112">
        <v>43215</v>
      </c>
      <c r="B761" s="127" t="s">
        <v>1435</v>
      </c>
      <c r="C761" s="129" t="s">
        <v>159</v>
      </c>
      <c r="D761" s="135" t="s">
        <v>25</v>
      </c>
      <c r="E761" s="297">
        <v>60000</v>
      </c>
      <c r="F761" s="200">
        <f t="shared" si="26"/>
        <v>114.91831223305434</v>
      </c>
      <c r="G761" s="201">
        <v>522.11</v>
      </c>
      <c r="H761" s="358" t="s">
        <v>24</v>
      </c>
      <c r="I761" s="157" t="s">
        <v>102</v>
      </c>
      <c r="J761" s="334" t="s">
        <v>1436</v>
      </c>
    </row>
    <row r="762" spans="1:10" ht="15.75" x14ac:dyDescent="0.25">
      <c r="A762" s="112">
        <v>43215</v>
      </c>
      <c r="B762" s="127" t="s">
        <v>1437</v>
      </c>
      <c r="C762" s="129" t="s">
        <v>155</v>
      </c>
      <c r="D762" s="135" t="s">
        <v>3</v>
      </c>
      <c r="E762" s="297">
        <v>10000</v>
      </c>
      <c r="F762" s="200">
        <f t="shared" si="26"/>
        <v>19.153052038842389</v>
      </c>
      <c r="G762" s="201">
        <v>522.11</v>
      </c>
      <c r="H762" s="128" t="s">
        <v>1358</v>
      </c>
      <c r="I762" s="157" t="s">
        <v>102</v>
      </c>
      <c r="J762" s="334" t="s">
        <v>1438</v>
      </c>
    </row>
    <row r="763" spans="1:10" ht="30" x14ac:dyDescent="0.25">
      <c r="A763" s="112">
        <v>43215</v>
      </c>
      <c r="B763" s="335" t="s">
        <v>1439</v>
      </c>
      <c r="C763" s="129" t="s">
        <v>161</v>
      </c>
      <c r="D763" s="135" t="s">
        <v>157</v>
      </c>
      <c r="E763" s="297">
        <v>4000</v>
      </c>
      <c r="F763" s="200">
        <f t="shared" si="26"/>
        <v>7.5302622413825553</v>
      </c>
      <c r="G763" s="201">
        <v>531.19000000000005</v>
      </c>
      <c r="H763" s="128" t="s">
        <v>1358</v>
      </c>
      <c r="I763" s="157" t="s">
        <v>1265</v>
      </c>
      <c r="J763" s="334" t="s">
        <v>1440</v>
      </c>
    </row>
    <row r="764" spans="1:10" ht="15.75" x14ac:dyDescent="0.25">
      <c r="A764" s="131">
        <v>43215</v>
      </c>
      <c r="B764" s="161" t="s">
        <v>1441</v>
      </c>
      <c r="C764" s="129" t="s">
        <v>159</v>
      </c>
      <c r="D764" s="135" t="s">
        <v>25</v>
      </c>
      <c r="E764" s="159">
        <v>1140000</v>
      </c>
      <c r="F764" s="200">
        <f t="shared" si="26"/>
        <v>2146.1247387940284</v>
      </c>
      <c r="G764" s="201">
        <v>531.19000000000005</v>
      </c>
      <c r="H764" s="128" t="s">
        <v>1183</v>
      </c>
      <c r="I764" s="157" t="s">
        <v>1265</v>
      </c>
      <c r="J764" s="64" t="s">
        <v>1442</v>
      </c>
    </row>
    <row r="765" spans="1:10" ht="45" x14ac:dyDescent="0.25">
      <c r="A765" s="131">
        <v>43215</v>
      </c>
      <c r="B765" s="426" t="s">
        <v>1443</v>
      </c>
      <c r="C765" s="129" t="s">
        <v>159</v>
      </c>
      <c r="D765" s="135" t="s">
        <v>25</v>
      </c>
      <c r="E765" s="159">
        <v>1100000</v>
      </c>
      <c r="F765" s="200">
        <f t="shared" si="26"/>
        <v>2070.8221163802027</v>
      </c>
      <c r="G765" s="201">
        <v>531.19000000000005</v>
      </c>
      <c r="H765" s="128" t="s">
        <v>1183</v>
      </c>
      <c r="I765" s="157" t="s">
        <v>1265</v>
      </c>
      <c r="J765" s="64" t="s">
        <v>1444</v>
      </c>
    </row>
    <row r="766" spans="1:10" ht="15.75" x14ac:dyDescent="0.25">
      <c r="A766" s="131">
        <v>43215</v>
      </c>
      <c r="B766" s="161" t="s">
        <v>1445</v>
      </c>
      <c r="C766" s="129" t="s">
        <v>159</v>
      </c>
      <c r="D766" s="135" t="s">
        <v>34</v>
      </c>
      <c r="E766" s="159">
        <v>120000</v>
      </c>
      <c r="F766" s="200">
        <f t="shared" si="26"/>
        <v>225.90786724147665</v>
      </c>
      <c r="G766" s="201">
        <v>531.19000000000005</v>
      </c>
      <c r="H766" s="128" t="s">
        <v>1183</v>
      </c>
      <c r="I766" s="157" t="s">
        <v>1265</v>
      </c>
      <c r="J766" s="64" t="s">
        <v>1446</v>
      </c>
    </row>
    <row r="767" spans="1:10" ht="15.75" x14ac:dyDescent="0.25">
      <c r="A767" s="131">
        <v>43215</v>
      </c>
      <c r="B767" s="161" t="s">
        <v>1447</v>
      </c>
      <c r="C767" s="129" t="s">
        <v>159</v>
      </c>
      <c r="D767" s="135" t="s">
        <v>34</v>
      </c>
      <c r="E767" s="159">
        <v>140000</v>
      </c>
      <c r="F767" s="200">
        <f t="shared" si="26"/>
        <v>263.55917844838945</v>
      </c>
      <c r="G767" s="201">
        <v>531.19000000000005</v>
      </c>
      <c r="H767" s="128" t="s">
        <v>1183</v>
      </c>
      <c r="I767" s="157" t="s">
        <v>1265</v>
      </c>
      <c r="J767" s="64" t="s">
        <v>1448</v>
      </c>
    </row>
    <row r="768" spans="1:10" ht="15.75" x14ac:dyDescent="0.25">
      <c r="A768" s="131">
        <v>43215</v>
      </c>
      <c r="B768" s="161" t="s">
        <v>1449</v>
      </c>
      <c r="C768" s="129" t="s">
        <v>159</v>
      </c>
      <c r="D768" s="135" t="s">
        <v>34</v>
      </c>
      <c r="E768" s="159">
        <v>142500</v>
      </c>
      <c r="F768" s="200">
        <f t="shared" si="26"/>
        <v>268.26559234925355</v>
      </c>
      <c r="G768" s="201">
        <v>531.19000000000005</v>
      </c>
      <c r="H768" s="128" t="s">
        <v>1183</v>
      </c>
      <c r="I768" s="157" t="s">
        <v>1265</v>
      </c>
      <c r="J768" s="64" t="s">
        <v>1450</v>
      </c>
    </row>
    <row r="769" spans="1:10" ht="15.75" x14ac:dyDescent="0.25">
      <c r="A769" s="131">
        <v>43215</v>
      </c>
      <c r="B769" s="161" t="s">
        <v>1451</v>
      </c>
      <c r="C769" s="129" t="s">
        <v>159</v>
      </c>
      <c r="D769" s="135" t="s">
        <v>34</v>
      </c>
      <c r="E769" s="159">
        <v>140000</v>
      </c>
      <c r="F769" s="200">
        <f t="shared" si="26"/>
        <v>263.55917844838945</v>
      </c>
      <c r="G769" s="201">
        <v>531.19000000000005</v>
      </c>
      <c r="H769" s="128" t="s">
        <v>1183</v>
      </c>
      <c r="I769" s="157" t="s">
        <v>1265</v>
      </c>
      <c r="J769" s="64" t="s">
        <v>1452</v>
      </c>
    </row>
    <row r="770" spans="1:10" ht="15.75" x14ac:dyDescent="0.25">
      <c r="A770" s="131">
        <v>43215</v>
      </c>
      <c r="B770" s="161" t="s">
        <v>1453</v>
      </c>
      <c r="C770" s="129" t="s">
        <v>159</v>
      </c>
      <c r="D770" s="135" t="s">
        <v>157</v>
      </c>
      <c r="E770" s="159">
        <v>160000</v>
      </c>
      <c r="F770" s="200">
        <f t="shared" si="26"/>
        <v>306.44883262147823</v>
      </c>
      <c r="G770" s="201">
        <v>522.11</v>
      </c>
      <c r="H770" s="128" t="s">
        <v>1183</v>
      </c>
      <c r="I770" s="157" t="s">
        <v>1265</v>
      </c>
      <c r="J770" s="64" t="s">
        <v>1454</v>
      </c>
    </row>
    <row r="771" spans="1:10" ht="15.75" x14ac:dyDescent="0.25">
      <c r="A771" s="131">
        <v>43215</v>
      </c>
      <c r="B771" s="161" t="s">
        <v>1455</v>
      </c>
      <c r="C771" s="129" t="s">
        <v>159</v>
      </c>
      <c r="D771" s="135" t="s">
        <v>157</v>
      </c>
      <c r="E771" s="159">
        <v>230000</v>
      </c>
      <c r="F771" s="200">
        <f t="shared" si="26"/>
        <v>432.99007887949693</v>
      </c>
      <c r="G771" s="201">
        <v>531.19000000000005</v>
      </c>
      <c r="H771" s="128" t="s">
        <v>1183</v>
      </c>
      <c r="I771" s="157" t="s">
        <v>1265</v>
      </c>
      <c r="J771" s="64" t="s">
        <v>1456</v>
      </c>
    </row>
    <row r="772" spans="1:10" ht="15.75" x14ac:dyDescent="0.25">
      <c r="A772" s="131">
        <v>43215</v>
      </c>
      <c r="B772" s="161" t="s">
        <v>1457</v>
      </c>
      <c r="C772" s="129" t="s">
        <v>159</v>
      </c>
      <c r="D772" s="135" t="s">
        <v>34</v>
      </c>
      <c r="E772" s="159">
        <v>120000</v>
      </c>
      <c r="F772" s="200">
        <f>E772/G772</f>
        <v>225.90786724147665</v>
      </c>
      <c r="G772" s="201">
        <v>531.19000000000005</v>
      </c>
      <c r="H772" s="128" t="s">
        <v>1183</v>
      </c>
      <c r="I772" s="157" t="s">
        <v>1265</v>
      </c>
      <c r="J772" s="64" t="s">
        <v>1458</v>
      </c>
    </row>
    <row r="773" spans="1:10" ht="15.75" x14ac:dyDescent="0.25">
      <c r="A773" s="131">
        <v>43215</v>
      </c>
      <c r="B773" s="161" t="s">
        <v>1459</v>
      </c>
      <c r="C773" s="129" t="s">
        <v>159</v>
      </c>
      <c r="D773" s="135" t="s">
        <v>3</v>
      </c>
      <c r="E773" s="159">
        <v>220000</v>
      </c>
      <c r="F773" s="200">
        <f t="shared" ref="F773:F780" si="27">E773/G773</f>
        <v>421.36714485453257</v>
      </c>
      <c r="G773" s="201">
        <v>522.11</v>
      </c>
      <c r="H773" s="128" t="s">
        <v>1183</v>
      </c>
      <c r="I773" s="157" t="s">
        <v>102</v>
      </c>
      <c r="J773" s="64" t="s">
        <v>1460</v>
      </c>
    </row>
    <row r="774" spans="1:10" ht="15.75" x14ac:dyDescent="0.25">
      <c r="A774" s="131">
        <v>43215</v>
      </c>
      <c r="B774" s="161" t="s">
        <v>1461</v>
      </c>
      <c r="C774" s="129" t="s">
        <v>155</v>
      </c>
      <c r="D774" s="135" t="s">
        <v>3</v>
      </c>
      <c r="E774" s="159">
        <v>70000</v>
      </c>
      <c r="F774" s="200">
        <f t="shared" si="27"/>
        <v>134.07136427189673</v>
      </c>
      <c r="G774" s="201">
        <v>522.11</v>
      </c>
      <c r="H774" s="128" t="s">
        <v>1183</v>
      </c>
      <c r="I774" s="157" t="s">
        <v>102</v>
      </c>
      <c r="J774" s="64" t="s">
        <v>1462</v>
      </c>
    </row>
    <row r="775" spans="1:10" ht="15.75" x14ac:dyDescent="0.25">
      <c r="A775" s="131">
        <v>43220</v>
      </c>
      <c r="B775" s="161" t="s">
        <v>1463</v>
      </c>
      <c r="C775" s="129" t="s">
        <v>156</v>
      </c>
      <c r="D775" s="135" t="s">
        <v>3</v>
      </c>
      <c r="E775" s="159">
        <v>22422</v>
      </c>
      <c r="F775" s="200">
        <f t="shared" si="27"/>
        <v>42.944973281492402</v>
      </c>
      <c r="G775" s="201">
        <v>522.11</v>
      </c>
      <c r="H775" s="128" t="s">
        <v>1183</v>
      </c>
      <c r="I775" s="157" t="s">
        <v>102</v>
      </c>
      <c r="J775" s="64" t="s">
        <v>1464</v>
      </c>
    </row>
    <row r="776" spans="1:10" ht="15.75" x14ac:dyDescent="0.25">
      <c r="A776" s="112">
        <v>43220</v>
      </c>
      <c r="B776" s="127" t="s">
        <v>1349</v>
      </c>
      <c r="C776" s="127" t="s">
        <v>155</v>
      </c>
      <c r="D776" s="134" t="s">
        <v>3</v>
      </c>
      <c r="E776" s="297">
        <v>40021</v>
      </c>
      <c r="F776" s="200">
        <f t="shared" si="27"/>
        <v>76.652429564651129</v>
      </c>
      <c r="G776" s="201">
        <v>522.11</v>
      </c>
      <c r="H776" s="128" t="s">
        <v>1358</v>
      </c>
      <c r="I776" s="157" t="s">
        <v>102</v>
      </c>
      <c r="J776" s="334" t="s">
        <v>1465</v>
      </c>
    </row>
    <row r="777" spans="1:10" ht="15.75" x14ac:dyDescent="0.25">
      <c r="A777" s="112">
        <v>43220</v>
      </c>
      <c r="B777" s="127" t="s">
        <v>1466</v>
      </c>
      <c r="C777" s="127" t="s">
        <v>759</v>
      </c>
      <c r="D777" s="132" t="s">
        <v>25</v>
      </c>
      <c r="E777" s="297">
        <v>18000</v>
      </c>
      <c r="F777" s="200">
        <f t="shared" si="27"/>
        <v>34.475493669916297</v>
      </c>
      <c r="G777" s="201">
        <v>522.11</v>
      </c>
      <c r="H777" s="128" t="s">
        <v>23</v>
      </c>
      <c r="I777" s="157" t="s">
        <v>102</v>
      </c>
      <c r="J777" s="334" t="s">
        <v>1467</v>
      </c>
    </row>
    <row r="778" spans="1:10" ht="15.75" x14ac:dyDescent="0.25">
      <c r="A778" s="112">
        <v>43220</v>
      </c>
      <c r="B778" s="127" t="s">
        <v>1468</v>
      </c>
      <c r="C778" s="127" t="s">
        <v>759</v>
      </c>
      <c r="D778" s="134" t="s">
        <v>25</v>
      </c>
      <c r="E778" s="297">
        <v>101000</v>
      </c>
      <c r="F778" s="200">
        <f t="shared" si="27"/>
        <v>193.44582559230813</v>
      </c>
      <c r="G778" s="201">
        <v>522.11</v>
      </c>
      <c r="H778" s="128" t="s">
        <v>23</v>
      </c>
      <c r="I778" s="157" t="s">
        <v>102</v>
      </c>
      <c r="J778" s="334" t="s">
        <v>1469</v>
      </c>
    </row>
    <row r="779" spans="1:10" ht="15.75" x14ac:dyDescent="0.25">
      <c r="A779" s="112">
        <v>43220</v>
      </c>
      <c r="B779" s="127" t="s">
        <v>1470</v>
      </c>
      <c r="C779" s="127" t="s">
        <v>759</v>
      </c>
      <c r="D779" s="134" t="s">
        <v>25</v>
      </c>
      <c r="E779" s="297">
        <v>42000</v>
      </c>
      <c r="F779" s="200">
        <f t="shared" si="27"/>
        <v>80.442818563138033</v>
      </c>
      <c r="G779" s="201">
        <v>522.11</v>
      </c>
      <c r="H779" s="128" t="s">
        <v>23</v>
      </c>
      <c r="I779" s="157" t="s">
        <v>102</v>
      </c>
      <c r="J779" s="334" t="s">
        <v>1471</v>
      </c>
    </row>
    <row r="780" spans="1:10" ht="15.75" x14ac:dyDescent="0.25">
      <c r="A780" s="112">
        <v>43220</v>
      </c>
      <c r="B780" s="127" t="s">
        <v>1472</v>
      </c>
      <c r="C780" s="129" t="s">
        <v>161</v>
      </c>
      <c r="D780" s="132" t="s">
        <v>25</v>
      </c>
      <c r="E780" s="297">
        <v>3000</v>
      </c>
      <c r="F780" s="200">
        <f t="shared" si="27"/>
        <v>5.745915611652717</v>
      </c>
      <c r="G780" s="201">
        <v>522.11</v>
      </c>
      <c r="H780" s="128" t="s">
        <v>23</v>
      </c>
      <c r="I780" s="157" t="s">
        <v>102</v>
      </c>
      <c r="J780" s="334" t="s">
        <v>1473</v>
      </c>
    </row>
    <row r="781" spans="1:10" ht="15.75" x14ac:dyDescent="0.25">
      <c r="A781" s="427">
        <v>43195</v>
      </c>
      <c r="B781" s="428" t="s">
        <v>1474</v>
      </c>
      <c r="C781" s="127" t="s">
        <v>161</v>
      </c>
      <c r="D781" s="134" t="s">
        <v>34</v>
      </c>
      <c r="E781" s="200">
        <v>4000</v>
      </c>
      <c r="F781" s="200">
        <f>E781/G781</f>
        <v>7.5302622413825553</v>
      </c>
      <c r="G781" s="201">
        <v>531.19000000000005</v>
      </c>
      <c r="H781" s="323" t="s">
        <v>33</v>
      </c>
      <c r="I781" s="157" t="s">
        <v>1265</v>
      </c>
      <c r="J781" s="509" t="s">
        <v>1475</v>
      </c>
    </row>
    <row r="782" spans="1:10" ht="15.75" x14ac:dyDescent="0.25">
      <c r="A782" s="112">
        <v>43196</v>
      </c>
      <c r="B782" s="127" t="s">
        <v>1476</v>
      </c>
      <c r="C782" s="127" t="s">
        <v>161</v>
      </c>
      <c r="D782" s="134" t="s">
        <v>34</v>
      </c>
      <c r="E782" s="297">
        <v>9000</v>
      </c>
      <c r="F782" s="200">
        <f t="shared" ref="F782:F845" si="28">E782/G782</f>
        <v>16.94309004311075</v>
      </c>
      <c r="G782" s="201">
        <v>531.19000000000005</v>
      </c>
      <c r="H782" s="323" t="s">
        <v>33</v>
      </c>
      <c r="I782" s="157" t="s">
        <v>1265</v>
      </c>
      <c r="J782" s="538"/>
    </row>
    <row r="783" spans="1:10" ht="15.75" x14ac:dyDescent="0.25">
      <c r="A783" s="112">
        <v>43199</v>
      </c>
      <c r="B783" s="127" t="s">
        <v>1477</v>
      </c>
      <c r="C783" s="127" t="s">
        <v>161</v>
      </c>
      <c r="D783" s="134" t="s">
        <v>34</v>
      </c>
      <c r="E783" s="297">
        <v>4000</v>
      </c>
      <c r="F783" s="200">
        <f t="shared" si="28"/>
        <v>7.5302622413825553</v>
      </c>
      <c r="G783" s="201">
        <v>531.19000000000005</v>
      </c>
      <c r="H783" s="323" t="s">
        <v>33</v>
      </c>
      <c r="I783" s="157" t="s">
        <v>1265</v>
      </c>
      <c r="J783" s="538"/>
    </row>
    <row r="784" spans="1:10" ht="15.75" x14ac:dyDescent="0.25">
      <c r="A784" s="112">
        <v>43200</v>
      </c>
      <c r="B784" s="127" t="s">
        <v>1478</v>
      </c>
      <c r="C784" s="127" t="s">
        <v>161</v>
      </c>
      <c r="D784" s="134" t="s">
        <v>34</v>
      </c>
      <c r="E784" s="297">
        <v>38000</v>
      </c>
      <c r="F784" s="200">
        <f t="shared" si="28"/>
        <v>71.537491293134281</v>
      </c>
      <c r="G784" s="201">
        <v>531.19000000000005</v>
      </c>
      <c r="H784" s="323" t="s">
        <v>33</v>
      </c>
      <c r="I784" s="157" t="s">
        <v>1265</v>
      </c>
      <c r="J784" s="538"/>
    </row>
    <row r="785" spans="1:10" ht="15.75" x14ac:dyDescent="0.25">
      <c r="A785" s="112">
        <v>43207</v>
      </c>
      <c r="B785" s="127" t="s">
        <v>1479</v>
      </c>
      <c r="C785" s="127" t="s">
        <v>161</v>
      </c>
      <c r="D785" s="134" t="s">
        <v>34</v>
      </c>
      <c r="E785" s="297">
        <v>10000</v>
      </c>
      <c r="F785" s="200">
        <f t="shared" si="28"/>
        <v>18.82565560345639</v>
      </c>
      <c r="G785" s="201">
        <v>531.19000000000005</v>
      </c>
      <c r="H785" s="323" t="s">
        <v>33</v>
      </c>
      <c r="I785" s="157" t="s">
        <v>1265</v>
      </c>
      <c r="J785" s="538"/>
    </row>
    <row r="786" spans="1:10" ht="15.75" x14ac:dyDescent="0.25">
      <c r="A786" s="112">
        <v>43208</v>
      </c>
      <c r="B786" s="127" t="s">
        <v>1480</v>
      </c>
      <c r="C786" s="127" t="s">
        <v>161</v>
      </c>
      <c r="D786" s="134" t="s">
        <v>34</v>
      </c>
      <c r="E786" s="297">
        <v>4000</v>
      </c>
      <c r="F786" s="200">
        <f t="shared" si="28"/>
        <v>7.5302622413825553</v>
      </c>
      <c r="G786" s="201">
        <v>531.19000000000005</v>
      </c>
      <c r="H786" s="323" t="s">
        <v>33</v>
      </c>
      <c r="I786" s="157" t="s">
        <v>1265</v>
      </c>
      <c r="J786" s="538"/>
    </row>
    <row r="787" spans="1:10" ht="15.75" x14ac:dyDescent="0.25">
      <c r="A787" s="112">
        <v>43209</v>
      </c>
      <c r="B787" s="127" t="s">
        <v>1481</v>
      </c>
      <c r="C787" s="127" t="s">
        <v>161</v>
      </c>
      <c r="D787" s="134" t="s">
        <v>34</v>
      </c>
      <c r="E787" s="297">
        <v>8500</v>
      </c>
      <c r="F787" s="200">
        <f t="shared" si="28"/>
        <v>16.00180726293793</v>
      </c>
      <c r="G787" s="201">
        <v>531.19000000000005</v>
      </c>
      <c r="H787" s="113" t="s">
        <v>33</v>
      </c>
      <c r="I787" s="157" t="s">
        <v>1265</v>
      </c>
      <c r="J787" s="538"/>
    </row>
    <row r="788" spans="1:10" ht="15.75" x14ac:dyDescent="0.25">
      <c r="A788" s="112">
        <v>43210</v>
      </c>
      <c r="B788" s="127" t="s">
        <v>1482</v>
      </c>
      <c r="C788" s="127" t="s">
        <v>161</v>
      </c>
      <c r="D788" s="134" t="s">
        <v>34</v>
      </c>
      <c r="E788" s="297">
        <v>7500</v>
      </c>
      <c r="F788" s="200">
        <f t="shared" si="28"/>
        <v>14.119241702592291</v>
      </c>
      <c r="G788" s="201">
        <v>531.19000000000005</v>
      </c>
      <c r="H788" s="128" t="s">
        <v>33</v>
      </c>
      <c r="I788" s="157" t="s">
        <v>1265</v>
      </c>
      <c r="J788" s="538"/>
    </row>
    <row r="789" spans="1:10" ht="15.75" x14ac:dyDescent="0.25">
      <c r="A789" s="112">
        <v>43213</v>
      </c>
      <c r="B789" s="127" t="s">
        <v>1483</v>
      </c>
      <c r="C789" s="127" t="s">
        <v>161</v>
      </c>
      <c r="D789" s="134" t="s">
        <v>34</v>
      </c>
      <c r="E789" s="297">
        <v>6000</v>
      </c>
      <c r="F789" s="200">
        <f t="shared" si="28"/>
        <v>11.295393362073833</v>
      </c>
      <c r="G789" s="201">
        <v>531.19000000000005</v>
      </c>
      <c r="H789" s="128" t="s">
        <v>33</v>
      </c>
      <c r="I789" s="157" t="s">
        <v>1265</v>
      </c>
      <c r="J789" s="538"/>
    </row>
    <row r="790" spans="1:10" ht="15.75" x14ac:dyDescent="0.25">
      <c r="A790" s="112">
        <v>43214</v>
      </c>
      <c r="B790" s="127" t="s">
        <v>1484</v>
      </c>
      <c r="C790" s="127" t="s">
        <v>161</v>
      </c>
      <c r="D790" s="134" t="s">
        <v>34</v>
      </c>
      <c r="E790" s="297">
        <v>11500</v>
      </c>
      <c r="F790" s="200">
        <f t="shared" si="28"/>
        <v>21.649503943974846</v>
      </c>
      <c r="G790" s="201">
        <v>531.19000000000005</v>
      </c>
      <c r="H790" s="128" t="s">
        <v>33</v>
      </c>
      <c r="I790" s="157" t="s">
        <v>1265</v>
      </c>
      <c r="J790" s="510"/>
    </row>
    <row r="791" spans="1:10" ht="15.75" x14ac:dyDescent="0.25">
      <c r="A791" s="112">
        <v>43195</v>
      </c>
      <c r="B791" s="127" t="s">
        <v>1485</v>
      </c>
      <c r="C791" s="127" t="s">
        <v>161</v>
      </c>
      <c r="D791" s="134" t="s">
        <v>34</v>
      </c>
      <c r="E791" s="297">
        <v>3000</v>
      </c>
      <c r="F791" s="200">
        <f t="shared" si="28"/>
        <v>5.6476966810369165</v>
      </c>
      <c r="G791" s="201">
        <v>531.19000000000005</v>
      </c>
      <c r="H791" s="323" t="s">
        <v>40</v>
      </c>
      <c r="I791" s="157" t="s">
        <v>1265</v>
      </c>
      <c r="J791" s="509" t="s">
        <v>1486</v>
      </c>
    </row>
    <row r="792" spans="1:10" ht="15.75" x14ac:dyDescent="0.25">
      <c r="A792" s="112">
        <v>43196</v>
      </c>
      <c r="B792" s="127" t="s">
        <v>1487</v>
      </c>
      <c r="C792" s="127" t="s">
        <v>161</v>
      </c>
      <c r="D792" s="134" t="s">
        <v>34</v>
      </c>
      <c r="E792" s="298">
        <v>4000</v>
      </c>
      <c r="F792" s="200">
        <f t="shared" si="28"/>
        <v>7.5302622413825553</v>
      </c>
      <c r="G792" s="201">
        <v>531.19000000000005</v>
      </c>
      <c r="H792" s="323" t="s">
        <v>40</v>
      </c>
      <c r="I792" s="157" t="s">
        <v>1265</v>
      </c>
      <c r="J792" s="538"/>
    </row>
    <row r="793" spans="1:10" ht="15.75" x14ac:dyDescent="0.25">
      <c r="A793" s="112">
        <v>43200</v>
      </c>
      <c r="B793" s="113" t="s">
        <v>1488</v>
      </c>
      <c r="C793" s="127" t="s">
        <v>161</v>
      </c>
      <c r="D793" s="134" t="s">
        <v>34</v>
      </c>
      <c r="E793" s="297">
        <v>19000</v>
      </c>
      <c r="F793" s="200">
        <f t="shared" si="28"/>
        <v>35.76874564656714</v>
      </c>
      <c r="G793" s="201">
        <v>531.19000000000005</v>
      </c>
      <c r="H793" s="323" t="s">
        <v>40</v>
      </c>
      <c r="I793" s="157" t="s">
        <v>1265</v>
      </c>
      <c r="J793" s="538"/>
    </row>
    <row r="794" spans="1:10" ht="15.75" x14ac:dyDescent="0.25">
      <c r="A794" s="112">
        <v>43207</v>
      </c>
      <c r="B794" s="127" t="s">
        <v>1485</v>
      </c>
      <c r="C794" s="127" t="s">
        <v>161</v>
      </c>
      <c r="D794" s="134" t="s">
        <v>34</v>
      </c>
      <c r="E794" s="297">
        <v>3000</v>
      </c>
      <c r="F794" s="200">
        <f t="shared" si="28"/>
        <v>5.6476966810369165</v>
      </c>
      <c r="G794" s="201">
        <v>531.19000000000005</v>
      </c>
      <c r="H794" s="128" t="s">
        <v>40</v>
      </c>
      <c r="I794" s="157" t="s">
        <v>1265</v>
      </c>
      <c r="J794" s="538"/>
    </row>
    <row r="795" spans="1:10" ht="15.75" x14ac:dyDescent="0.25">
      <c r="A795" s="112">
        <v>43214</v>
      </c>
      <c r="B795" s="127" t="s">
        <v>1489</v>
      </c>
      <c r="C795" s="127" t="s">
        <v>161</v>
      </c>
      <c r="D795" s="134" t="s">
        <v>34</v>
      </c>
      <c r="E795" s="297">
        <v>14000</v>
      </c>
      <c r="F795" s="200">
        <f t="shared" si="28"/>
        <v>26.355917844838945</v>
      </c>
      <c r="G795" s="201">
        <v>531.19000000000005</v>
      </c>
      <c r="H795" s="128" t="s">
        <v>40</v>
      </c>
      <c r="I795" s="157" t="s">
        <v>1265</v>
      </c>
      <c r="J795" s="510"/>
    </row>
    <row r="796" spans="1:10" ht="15.75" x14ac:dyDescent="0.25">
      <c r="A796" s="112">
        <v>43196</v>
      </c>
      <c r="B796" s="127" t="s">
        <v>1490</v>
      </c>
      <c r="C796" s="127" t="s">
        <v>161</v>
      </c>
      <c r="D796" s="134" t="s">
        <v>34</v>
      </c>
      <c r="E796" s="297">
        <v>6500</v>
      </c>
      <c r="F796" s="200">
        <f t="shared" si="28"/>
        <v>12.236676142246653</v>
      </c>
      <c r="G796" s="201">
        <v>531.19000000000005</v>
      </c>
      <c r="H796" s="323" t="s">
        <v>41</v>
      </c>
      <c r="I796" s="157" t="s">
        <v>1265</v>
      </c>
      <c r="J796" s="509" t="s">
        <v>1491</v>
      </c>
    </row>
    <row r="797" spans="1:10" ht="15.75" x14ac:dyDescent="0.25">
      <c r="A797" s="112">
        <v>43200</v>
      </c>
      <c r="B797" s="127" t="s">
        <v>1492</v>
      </c>
      <c r="C797" s="127" t="s">
        <v>161</v>
      </c>
      <c r="D797" s="134" t="s">
        <v>34</v>
      </c>
      <c r="E797" s="297">
        <v>34500</v>
      </c>
      <c r="F797" s="200">
        <f t="shared" si="28"/>
        <v>64.948511831924534</v>
      </c>
      <c r="G797" s="201">
        <v>531.19000000000005</v>
      </c>
      <c r="H797" s="113" t="s">
        <v>41</v>
      </c>
      <c r="I797" s="157" t="s">
        <v>1265</v>
      </c>
      <c r="J797" s="538"/>
    </row>
    <row r="798" spans="1:10" ht="15.75" x14ac:dyDescent="0.25">
      <c r="A798" s="112">
        <v>43208</v>
      </c>
      <c r="B798" s="127" t="s">
        <v>1493</v>
      </c>
      <c r="C798" s="127" t="s">
        <v>161</v>
      </c>
      <c r="D798" s="134" t="s">
        <v>34</v>
      </c>
      <c r="E798" s="297">
        <v>3000</v>
      </c>
      <c r="F798" s="200">
        <f t="shared" si="28"/>
        <v>5.6476966810369165</v>
      </c>
      <c r="G798" s="201">
        <v>531.19000000000005</v>
      </c>
      <c r="H798" s="128" t="s">
        <v>41</v>
      </c>
      <c r="I798" s="157" t="s">
        <v>1265</v>
      </c>
      <c r="J798" s="538"/>
    </row>
    <row r="799" spans="1:10" ht="15.75" x14ac:dyDescent="0.25">
      <c r="A799" s="112" t="s">
        <v>1494</v>
      </c>
      <c r="B799" s="127" t="s">
        <v>1495</v>
      </c>
      <c r="C799" s="127" t="s">
        <v>161</v>
      </c>
      <c r="D799" s="134" t="s">
        <v>34</v>
      </c>
      <c r="E799" s="297">
        <v>12000</v>
      </c>
      <c r="F799" s="200">
        <f t="shared" si="28"/>
        <v>22.590786724147666</v>
      </c>
      <c r="G799" s="201">
        <v>531.19000000000005</v>
      </c>
      <c r="H799" s="128" t="s">
        <v>41</v>
      </c>
      <c r="I799" s="157" t="s">
        <v>1265</v>
      </c>
      <c r="J799" s="538"/>
    </row>
    <row r="800" spans="1:10" ht="15.75" x14ac:dyDescent="0.25">
      <c r="A800" s="112">
        <v>43214</v>
      </c>
      <c r="B800" s="127" t="s">
        <v>1496</v>
      </c>
      <c r="C800" s="127" t="s">
        <v>161</v>
      </c>
      <c r="D800" s="134" t="s">
        <v>34</v>
      </c>
      <c r="E800" s="341">
        <v>10000</v>
      </c>
      <c r="F800" s="200">
        <f t="shared" si="28"/>
        <v>18.82565560345639</v>
      </c>
      <c r="G800" s="201">
        <v>531.19000000000005</v>
      </c>
      <c r="H800" s="128" t="s">
        <v>41</v>
      </c>
      <c r="I800" s="157" t="s">
        <v>1265</v>
      </c>
      <c r="J800" s="510"/>
    </row>
    <row r="801" spans="1:10" ht="15.75" x14ac:dyDescent="0.25">
      <c r="A801" s="112">
        <v>43195</v>
      </c>
      <c r="B801" s="127" t="s">
        <v>1497</v>
      </c>
      <c r="C801" s="127" t="s">
        <v>161</v>
      </c>
      <c r="D801" s="134" t="s">
        <v>34</v>
      </c>
      <c r="E801" s="297">
        <v>7000</v>
      </c>
      <c r="F801" s="200">
        <f t="shared" si="28"/>
        <v>13.177958922419473</v>
      </c>
      <c r="G801" s="201">
        <v>531.19000000000005</v>
      </c>
      <c r="H801" s="323" t="s">
        <v>164</v>
      </c>
      <c r="I801" s="157" t="s">
        <v>1265</v>
      </c>
      <c r="J801" s="509" t="s">
        <v>1498</v>
      </c>
    </row>
    <row r="802" spans="1:10" ht="15.75" x14ac:dyDescent="0.25">
      <c r="A802" s="112">
        <v>43200</v>
      </c>
      <c r="B802" s="113" t="s">
        <v>1499</v>
      </c>
      <c r="C802" s="127" t="s">
        <v>161</v>
      </c>
      <c r="D802" s="134" t="s">
        <v>34</v>
      </c>
      <c r="E802" s="297">
        <v>24000</v>
      </c>
      <c r="F802" s="200">
        <f t="shared" si="28"/>
        <v>45.181573448295332</v>
      </c>
      <c r="G802" s="201">
        <v>531.19000000000005</v>
      </c>
      <c r="H802" s="113" t="s">
        <v>164</v>
      </c>
      <c r="I802" s="157" t="s">
        <v>1265</v>
      </c>
      <c r="J802" s="538"/>
    </row>
    <row r="803" spans="1:10" ht="15.75" x14ac:dyDescent="0.25">
      <c r="A803" s="112">
        <v>43207</v>
      </c>
      <c r="B803" s="127" t="s">
        <v>1500</v>
      </c>
      <c r="C803" s="127" t="s">
        <v>161</v>
      </c>
      <c r="D803" s="134" t="s">
        <v>34</v>
      </c>
      <c r="E803" s="297">
        <v>7000</v>
      </c>
      <c r="F803" s="200">
        <f t="shared" si="28"/>
        <v>13.177958922419473</v>
      </c>
      <c r="G803" s="201">
        <v>531.19000000000005</v>
      </c>
      <c r="H803" s="128" t="s">
        <v>164</v>
      </c>
      <c r="I803" s="157" t="s">
        <v>1265</v>
      </c>
      <c r="J803" s="538"/>
    </row>
    <row r="804" spans="1:10" ht="15.75" x14ac:dyDescent="0.25">
      <c r="A804" s="112">
        <v>43209</v>
      </c>
      <c r="B804" s="127" t="s">
        <v>1500</v>
      </c>
      <c r="C804" s="127" t="s">
        <v>161</v>
      </c>
      <c r="D804" s="134" t="s">
        <v>34</v>
      </c>
      <c r="E804" s="297">
        <v>7000</v>
      </c>
      <c r="F804" s="200">
        <f t="shared" si="28"/>
        <v>13.177958922419473</v>
      </c>
      <c r="G804" s="201">
        <v>531.19000000000005</v>
      </c>
      <c r="H804" s="128" t="s">
        <v>164</v>
      </c>
      <c r="I804" s="157" t="s">
        <v>1265</v>
      </c>
      <c r="J804" s="538"/>
    </row>
    <row r="805" spans="1:10" ht="15.75" x14ac:dyDescent="0.25">
      <c r="A805" s="112">
        <v>43214</v>
      </c>
      <c r="B805" s="127" t="s">
        <v>1501</v>
      </c>
      <c r="C805" s="127" t="s">
        <v>161</v>
      </c>
      <c r="D805" s="134" t="s">
        <v>34</v>
      </c>
      <c r="E805" s="297">
        <v>6000</v>
      </c>
      <c r="F805" s="200">
        <f t="shared" si="28"/>
        <v>11.295393362073833</v>
      </c>
      <c r="G805" s="201">
        <v>531.19000000000005</v>
      </c>
      <c r="H805" s="128" t="s">
        <v>164</v>
      </c>
      <c r="I805" s="157" t="s">
        <v>1265</v>
      </c>
      <c r="J805" s="510"/>
    </row>
    <row r="806" spans="1:10" ht="15.75" x14ac:dyDescent="0.25">
      <c r="A806" s="112">
        <v>43196</v>
      </c>
      <c r="B806" s="127" t="s">
        <v>1502</v>
      </c>
      <c r="C806" s="127" t="s">
        <v>161</v>
      </c>
      <c r="D806" s="134" t="s">
        <v>34</v>
      </c>
      <c r="E806" s="297">
        <v>6000</v>
      </c>
      <c r="F806" s="200">
        <f t="shared" si="28"/>
        <v>11.491831223305434</v>
      </c>
      <c r="G806" s="201">
        <v>522.11</v>
      </c>
      <c r="H806" s="323" t="s">
        <v>39</v>
      </c>
      <c r="I806" s="157" t="s">
        <v>102</v>
      </c>
      <c r="J806" s="509" t="s">
        <v>1503</v>
      </c>
    </row>
    <row r="807" spans="1:10" ht="15.75" x14ac:dyDescent="0.25">
      <c r="A807" s="112">
        <v>43200</v>
      </c>
      <c r="B807" s="127" t="s">
        <v>1504</v>
      </c>
      <c r="C807" s="127" t="s">
        <v>161</v>
      </c>
      <c r="D807" s="134" t="s">
        <v>34</v>
      </c>
      <c r="E807" s="297">
        <v>38000</v>
      </c>
      <c r="F807" s="200">
        <f t="shared" si="28"/>
        <v>72.781597747601083</v>
      </c>
      <c r="G807" s="201">
        <v>522.11</v>
      </c>
      <c r="H807" s="113" t="s">
        <v>39</v>
      </c>
      <c r="I807" s="157" t="s">
        <v>102</v>
      </c>
      <c r="J807" s="538"/>
    </row>
    <row r="808" spans="1:10" ht="15.75" x14ac:dyDescent="0.25">
      <c r="A808" s="112">
        <v>43207</v>
      </c>
      <c r="B808" s="127" t="s">
        <v>1505</v>
      </c>
      <c r="C808" s="127" t="s">
        <v>161</v>
      </c>
      <c r="D808" s="134" t="s">
        <v>34</v>
      </c>
      <c r="E808" s="297">
        <v>5000</v>
      </c>
      <c r="F808" s="200">
        <f t="shared" si="28"/>
        <v>9.5765260194211947</v>
      </c>
      <c r="G808" s="201">
        <v>522.11</v>
      </c>
      <c r="H808" s="128" t="s">
        <v>39</v>
      </c>
      <c r="I808" s="157" t="s">
        <v>102</v>
      </c>
      <c r="J808" s="538"/>
    </row>
    <row r="809" spans="1:10" ht="15.75" x14ac:dyDescent="0.25">
      <c r="A809" s="112">
        <v>43209</v>
      </c>
      <c r="B809" s="127" t="s">
        <v>1506</v>
      </c>
      <c r="C809" s="127" t="s">
        <v>161</v>
      </c>
      <c r="D809" s="134" t="s">
        <v>34</v>
      </c>
      <c r="E809" s="297">
        <v>5000</v>
      </c>
      <c r="F809" s="200">
        <f t="shared" si="28"/>
        <v>9.5765260194211947</v>
      </c>
      <c r="G809" s="201">
        <v>522.11</v>
      </c>
      <c r="H809" s="128" t="s">
        <v>39</v>
      </c>
      <c r="I809" s="157" t="s">
        <v>102</v>
      </c>
      <c r="J809" s="538"/>
    </row>
    <row r="810" spans="1:10" ht="15.75" x14ac:dyDescent="0.25">
      <c r="A810" s="112">
        <v>43214</v>
      </c>
      <c r="B810" s="127" t="s">
        <v>1507</v>
      </c>
      <c r="C810" s="127" t="s">
        <v>161</v>
      </c>
      <c r="D810" s="134" t="s">
        <v>34</v>
      </c>
      <c r="E810" s="297">
        <v>12500</v>
      </c>
      <c r="F810" s="200">
        <f t="shared" si="28"/>
        <v>23.941315048552987</v>
      </c>
      <c r="G810" s="201">
        <v>522.11</v>
      </c>
      <c r="H810" s="128" t="s">
        <v>39</v>
      </c>
      <c r="I810" s="157" t="s">
        <v>102</v>
      </c>
      <c r="J810" s="510"/>
    </row>
    <row r="811" spans="1:10" ht="15.75" x14ac:dyDescent="0.25">
      <c r="A811" s="112">
        <v>43195</v>
      </c>
      <c r="B811" s="127" t="s">
        <v>1508</v>
      </c>
      <c r="C811" s="127" t="s">
        <v>161</v>
      </c>
      <c r="D811" s="134" t="s">
        <v>157</v>
      </c>
      <c r="E811" s="297">
        <v>3500</v>
      </c>
      <c r="F811" s="200">
        <f t="shared" si="28"/>
        <v>6.5889794612097363</v>
      </c>
      <c r="G811" s="201">
        <v>531.19000000000005</v>
      </c>
      <c r="H811" s="383" t="s">
        <v>761</v>
      </c>
      <c r="I811" s="157" t="s">
        <v>1265</v>
      </c>
      <c r="J811" s="509" t="s">
        <v>1509</v>
      </c>
    </row>
    <row r="812" spans="1:10" ht="15.75" x14ac:dyDescent="0.25">
      <c r="A812" s="112">
        <v>43196</v>
      </c>
      <c r="B812" s="127" t="s">
        <v>1510</v>
      </c>
      <c r="C812" s="127" t="s">
        <v>161</v>
      </c>
      <c r="D812" s="134" t="s">
        <v>157</v>
      </c>
      <c r="E812" s="298">
        <v>4000</v>
      </c>
      <c r="F812" s="200">
        <f t="shared" si="28"/>
        <v>7.5302622413825553</v>
      </c>
      <c r="G812" s="201">
        <v>531.19000000000005</v>
      </c>
      <c r="H812" s="383" t="s">
        <v>761</v>
      </c>
      <c r="I812" s="157" t="s">
        <v>1265</v>
      </c>
      <c r="J812" s="538"/>
    </row>
    <row r="813" spans="1:10" ht="15.75" x14ac:dyDescent="0.25">
      <c r="A813" s="153">
        <v>43202</v>
      </c>
      <c r="B813" s="127" t="s">
        <v>1511</v>
      </c>
      <c r="C813" s="127" t="s">
        <v>161</v>
      </c>
      <c r="D813" s="134" t="s">
        <v>157</v>
      </c>
      <c r="E813" s="297">
        <v>3500</v>
      </c>
      <c r="F813" s="200">
        <f t="shared" si="28"/>
        <v>6.5889794612097363</v>
      </c>
      <c r="G813" s="201">
        <v>531.19000000000005</v>
      </c>
      <c r="H813" s="383" t="s">
        <v>761</v>
      </c>
      <c r="I813" s="157" t="s">
        <v>1265</v>
      </c>
      <c r="J813" s="538"/>
    </row>
    <row r="814" spans="1:10" ht="15.75" x14ac:dyDescent="0.25">
      <c r="A814" s="112">
        <v>43209</v>
      </c>
      <c r="B814" s="127" t="s">
        <v>1512</v>
      </c>
      <c r="C814" s="127" t="s">
        <v>161</v>
      </c>
      <c r="D814" s="134" t="s">
        <v>157</v>
      </c>
      <c r="E814" s="297">
        <v>2000</v>
      </c>
      <c r="F814" s="200">
        <f t="shared" si="28"/>
        <v>3.7651311206912776</v>
      </c>
      <c r="G814" s="201">
        <v>531.19000000000005</v>
      </c>
      <c r="H814" s="383" t="s">
        <v>761</v>
      </c>
      <c r="I814" s="157" t="s">
        <v>1265</v>
      </c>
      <c r="J814" s="538"/>
    </row>
    <row r="815" spans="1:10" ht="15.75" x14ac:dyDescent="0.25">
      <c r="A815" s="112">
        <v>43210</v>
      </c>
      <c r="B815" s="127" t="s">
        <v>1513</v>
      </c>
      <c r="C815" s="127" t="s">
        <v>161</v>
      </c>
      <c r="D815" s="134" t="s">
        <v>157</v>
      </c>
      <c r="E815" s="297">
        <v>4500</v>
      </c>
      <c r="F815" s="200">
        <f t="shared" si="28"/>
        <v>8.4715450215553751</v>
      </c>
      <c r="G815" s="201">
        <v>531.19000000000005</v>
      </c>
      <c r="H815" s="383" t="s">
        <v>761</v>
      </c>
      <c r="I815" s="157" t="s">
        <v>1265</v>
      </c>
      <c r="J815" s="538"/>
    </row>
    <row r="816" spans="1:10" ht="15.75" x14ac:dyDescent="0.25">
      <c r="A816" s="112">
        <v>43213</v>
      </c>
      <c r="B816" s="127" t="s">
        <v>1514</v>
      </c>
      <c r="C816" s="127" t="s">
        <v>161</v>
      </c>
      <c r="D816" s="134" t="s">
        <v>157</v>
      </c>
      <c r="E816" s="297">
        <v>5000</v>
      </c>
      <c r="F816" s="200">
        <f t="shared" si="28"/>
        <v>9.412827801728195</v>
      </c>
      <c r="G816" s="201">
        <v>531.19000000000005</v>
      </c>
      <c r="H816" s="383" t="s">
        <v>761</v>
      </c>
      <c r="I816" s="157" t="s">
        <v>1265</v>
      </c>
      <c r="J816" s="538"/>
    </row>
    <row r="817" spans="1:10" ht="15.75" x14ac:dyDescent="0.25">
      <c r="A817" s="112">
        <v>43215</v>
      </c>
      <c r="B817" s="127" t="s">
        <v>1515</v>
      </c>
      <c r="C817" s="127" t="s">
        <v>161</v>
      </c>
      <c r="D817" s="134" t="s">
        <v>157</v>
      </c>
      <c r="E817" s="297">
        <v>2000</v>
      </c>
      <c r="F817" s="200">
        <f t="shared" si="28"/>
        <v>3.7651311206912776</v>
      </c>
      <c r="G817" s="201">
        <v>531.19000000000005</v>
      </c>
      <c r="H817" s="383" t="s">
        <v>761</v>
      </c>
      <c r="I817" s="157" t="s">
        <v>1265</v>
      </c>
      <c r="J817" s="538"/>
    </row>
    <row r="818" spans="1:10" ht="15.75" x14ac:dyDescent="0.25">
      <c r="A818" s="112">
        <v>43220</v>
      </c>
      <c r="B818" s="127" t="s">
        <v>1516</v>
      </c>
      <c r="C818" s="127" t="s">
        <v>161</v>
      </c>
      <c r="D818" s="134" t="s">
        <v>157</v>
      </c>
      <c r="E818" s="297">
        <v>4000</v>
      </c>
      <c r="F818" s="200">
        <f t="shared" si="28"/>
        <v>7.5302622413825553</v>
      </c>
      <c r="G818" s="201">
        <v>531.19000000000005</v>
      </c>
      <c r="H818" s="323" t="s">
        <v>761</v>
      </c>
      <c r="I818" s="157" t="s">
        <v>1265</v>
      </c>
      <c r="J818" s="510"/>
    </row>
    <row r="819" spans="1:10" ht="15.75" x14ac:dyDescent="0.25">
      <c r="A819" s="427">
        <v>43195</v>
      </c>
      <c r="B819" s="428" t="s">
        <v>1474</v>
      </c>
      <c r="C819" s="127" t="s">
        <v>161</v>
      </c>
      <c r="D819" s="134" t="s">
        <v>157</v>
      </c>
      <c r="E819" s="200">
        <v>4000</v>
      </c>
      <c r="F819" s="200">
        <f t="shared" si="28"/>
        <v>7.5302622413825553</v>
      </c>
      <c r="G819" s="201">
        <v>531.19000000000005</v>
      </c>
      <c r="H819" s="383" t="s">
        <v>165</v>
      </c>
      <c r="I819" s="157" t="s">
        <v>1265</v>
      </c>
      <c r="J819" s="509" t="s">
        <v>1517</v>
      </c>
    </row>
    <row r="820" spans="1:10" ht="15.75" x14ac:dyDescent="0.25">
      <c r="A820" s="153">
        <v>43195</v>
      </c>
      <c r="B820" s="127" t="s">
        <v>1518</v>
      </c>
      <c r="C820" s="127" t="s">
        <v>161</v>
      </c>
      <c r="D820" s="134" t="s">
        <v>157</v>
      </c>
      <c r="E820" s="297">
        <v>9500</v>
      </c>
      <c r="F820" s="200">
        <f t="shared" si="28"/>
        <v>17.88437282328357</v>
      </c>
      <c r="G820" s="201">
        <v>531.19000000000005</v>
      </c>
      <c r="H820" s="383" t="s">
        <v>165</v>
      </c>
      <c r="I820" s="157" t="s">
        <v>1265</v>
      </c>
      <c r="J820" s="538"/>
    </row>
    <row r="821" spans="1:10" ht="15.75" x14ac:dyDescent="0.25">
      <c r="A821" s="112">
        <v>43199</v>
      </c>
      <c r="B821" s="127" t="s">
        <v>1519</v>
      </c>
      <c r="C821" s="127" t="s">
        <v>161</v>
      </c>
      <c r="D821" s="134" t="s">
        <v>157</v>
      </c>
      <c r="E821" s="298">
        <v>8000</v>
      </c>
      <c r="F821" s="200">
        <f t="shared" si="28"/>
        <v>15.060524482765111</v>
      </c>
      <c r="G821" s="201">
        <v>531.19000000000005</v>
      </c>
      <c r="H821" s="383" t="s">
        <v>165</v>
      </c>
      <c r="I821" s="157" t="s">
        <v>1265</v>
      </c>
      <c r="J821" s="538"/>
    </row>
    <row r="822" spans="1:10" ht="15.75" x14ac:dyDescent="0.25">
      <c r="A822" s="153">
        <v>43201</v>
      </c>
      <c r="B822" s="127" t="s">
        <v>1520</v>
      </c>
      <c r="C822" s="127" t="s">
        <v>161</v>
      </c>
      <c r="D822" s="134" t="s">
        <v>157</v>
      </c>
      <c r="E822" s="297">
        <v>5000</v>
      </c>
      <c r="F822" s="200">
        <f t="shared" si="28"/>
        <v>9.412827801728195</v>
      </c>
      <c r="G822" s="201">
        <v>531.19000000000005</v>
      </c>
      <c r="H822" s="383" t="s">
        <v>165</v>
      </c>
      <c r="I822" s="157" t="s">
        <v>1265</v>
      </c>
      <c r="J822" s="538"/>
    </row>
    <row r="823" spans="1:10" ht="15.75" x14ac:dyDescent="0.25">
      <c r="A823" s="153">
        <v>43202</v>
      </c>
      <c r="B823" s="127" t="s">
        <v>1521</v>
      </c>
      <c r="C823" s="127" t="s">
        <v>161</v>
      </c>
      <c r="D823" s="134" t="s">
        <v>157</v>
      </c>
      <c r="E823" s="297">
        <v>4000</v>
      </c>
      <c r="F823" s="200">
        <f t="shared" si="28"/>
        <v>7.5302622413825553</v>
      </c>
      <c r="G823" s="201">
        <v>531.19000000000005</v>
      </c>
      <c r="H823" s="383" t="s">
        <v>165</v>
      </c>
      <c r="I823" s="157" t="s">
        <v>1265</v>
      </c>
      <c r="J823" s="538"/>
    </row>
    <row r="824" spans="1:10" ht="15.75" x14ac:dyDescent="0.25">
      <c r="A824" s="112">
        <v>43202</v>
      </c>
      <c r="B824" s="127" t="s">
        <v>1522</v>
      </c>
      <c r="C824" s="127" t="s">
        <v>161</v>
      </c>
      <c r="D824" s="134" t="s">
        <v>157</v>
      </c>
      <c r="E824" s="297">
        <v>7500</v>
      </c>
      <c r="F824" s="200">
        <f t="shared" si="28"/>
        <v>14.119241702592291</v>
      </c>
      <c r="G824" s="201">
        <v>531.19000000000005</v>
      </c>
      <c r="H824" s="383" t="s">
        <v>165</v>
      </c>
      <c r="I824" s="157" t="s">
        <v>1265</v>
      </c>
      <c r="J824" s="538"/>
    </row>
    <row r="825" spans="1:10" ht="15.75" x14ac:dyDescent="0.25">
      <c r="A825" s="112">
        <v>43207</v>
      </c>
      <c r="B825" s="127" t="s">
        <v>1523</v>
      </c>
      <c r="C825" s="127" t="s">
        <v>161</v>
      </c>
      <c r="D825" s="134" t="s">
        <v>157</v>
      </c>
      <c r="E825" s="297">
        <v>10000</v>
      </c>
      <c r="F825" s="200">
        <f t="shared" si="28"/>
        <v>18.82565560345639</v>
      </c>
      <c r="G825" s="201">
        <v>531.19000000000005</v>
      </c>
      <c r="H825" s="128" t="s">
        <v>165</v>
      </c>
      <c r="I825" s="157" t="s">
        <v>1265</v>
      </c>
      <c r="J825" s="538"/>
    </row>
    <row r="826" spans="1:10" ht="15.75" x14ac:dyDescent="0.25">
      <c r="A826" s="112">
        <v>43207</v>
      </c>
      <c r="B826" s="127" t="s">
        <v>1524</v>
      </c>
      <c r="C826" s="127" t="s">
        <v>161</v>
      </c>
      <c r="D826" s="134" t="s">
        <v>157</v>
      </c>
      <c r="E826" s="297">
        <v>12500</v>
      </c>
      <c r="F826" s="200">
        <f t="shared" si="28"/>
        <v>23.532069504320486</v>
      </c>
      <c r="G826" s="201">
        <v>531.19000000000005</v>
      </c>
      <c r="H826" s="128" t="s">
        <v>165</v>
      </c>
      <c r="I826" s="157" t="s">
        <v>1265</v>
      </c>
      <c r="J826" s="538"/>
    </row>
    <row r="827" spans="1:10" ht="15.75" x14ac:dyDescent="0.25">
      <c r="A827" s="112">
        <v>43213</v>
      </c>
      <c r="B827" s="127" t="s">
        <v>1525</v>
      </c>
      <c r="C827" s="127" t="s">
        <v>161</v>
      </c>
      <c r="D827" s="134" t="s">
        <v>157</v>
      </c>
      <c r="E827" s="297">
        <v>15000</v>
      </c>
      <c r="F827" s="200">
        <f t="shared" si="28"/>
        <v>28.238483405184581</v>
      </c>
      <c r="G827" s="201">
        <v>531.19000000000005</v>
      </c>
      <c r="H827" s="128" t="s">
        <v>165</v>
      </c>
      <c r="I827" s="157" t="s">
        <v>1265</v>
      </c>
      <c r="J827" s="510"/>
    </row>
    <row r="828" spans="1:10" ht="15.75" x14ac:dyDescent="0.25">
      <c r="A828" s="427">
        <v>43193</v>
      </c>
      <c r="B828" s="428" t="s">
        <v>1526</v>
      </c>
      <c r="C828" s="127" t="s">
        <v>161</v>
      </c>
      <c r="D828" s="134" t="s">
        <v>3</v>
      </c>
      <c r="E828" s="200">
        <v>8500</v>
      </c>
      <c r="F828" s="200">
        <f t="shared" si="28"/>
        <v>16.28009423301603</v>
      </c>
      <c r="G828" s="201">
        <v>522.11</v>
      </c>
      <c r="H828" s="383" t="s">
        <v>168</v>
      </c>
      <c r="I828" s="157" t="s">
        <v>102</v>
      </c>
      <c r="J828" s="509" t="s">
        <v>1527</v>
      </c>
    </row>
    <row r="829" spans="1:10" ht="15.75" x14ac:dyDescent="0.25">
      <c r="A829" s="112">
        <v>43200</v>
      </c>
      <c r="B829" s="127" t="s">
        <v>1528</v>
      </c>
      <c r="C829" s="127" t="s">
        <v>161</v>
      </c>
      <c r="D829" s="134" t="s">
        <v>3</v>
      </c>
      <c r="E829" s="297">
        <v>8000</v>
      </c>
      <c r="F829" s="200">
        <f t="shared" si="28"/>
        <v>15.322441631073911</v>
      </c>
      <c r="G829" s="201">
        <v>522.11</v>
      </c>
      <c r="H829" s="128" t="s">
        <v>168</v>
      </c>
      <c r="I829" s="157" t="s">
        <v>102</v>
      </c>
      <c r="J829" s="538"/>
    </row>
    <row r="830" spans="1:10" ht="15.75" x14ac:dyDescent="0.25">
      <c r="A830" s="112">
        <v>43206</v>
      </c>
      <c r="B830" s="127" t="s">
        <v>992</v>
      </c>
      <c r="C830" s="127" t="s">
        <v>161</v>
      </c>
      <c r="D830" s="134" t="s">
        <v>3</v>
      </c>
      <c r="E830" s="297">
        <v>2000</v>
      </c>
      <c r="F830" s="200">
        <f t="shared" si="28"/>
        <v>3.8306104077684777</v>
      </c>
      <c r="G830" s="201">
        <v>522.11</v>
      </c>
      <c r="H830" s="127" t="s">
        <v>168</v>
      </c>
      <c r="I830" s="157" t="s">
        <v>102</v>
      </c>
      <c r="J830" s="538"/>
    </row>
    <row r="831" spans="1:10" ht="15.75" x14ac:dyDescent="0.25">
      <c r="A831" s="112">
        <v>43210</v>
      </c>
      <c r="B831" s="127" t="s">
        <v>1529</v>
      </c>
      <c r="C831" s="127" t="s">
        <v>161</v>
      </c>
      <c r="D831" s="134" t="s">
        <v>3</v>
      </c>
      <c r="E831" s="297">
        <v>4000</v>
      </c>
      <c r="F831" s="200">
        <f t="shared" si="28"/>
        <v>7.6612208155369554</v>
      </c>
      <c r="G831" s="201">
        <v>522.11</v>
      </c>
      <c r="H831" s="128" t="s">
        <v>168</v>
      </c>
      <c r="I831" s="157" t="s">
        <v>102</v>
      </c>
      <c r="J831" s="538"/>
    </row>
    <row r="832" spans="1:10" ht="15.75" x14ac:dyDescent="0.25">
      <c r="A832" s="112">
        <v>43213</v>
      </c>
      <c r="B832" s="127" t="s">
        <v>1530</v>
      </c>
      <c r="C832" s="127" t="s">
        <v>161</v>
      </c>
      <c r="D832" s="134" t="s">
        <v>3</v>
      </c>
      <c r="E832" s="297">
        <v>4000</v>
      </c>
      <c r="F832" s="200">
        <f t="shared" si="28"/>
        <v>7.6612208155369554</v>
      </c>
      <c r="G832" s="201">
        <v>522.11</v>
      </c>
      <c r="H832" s="128" t="s">
        <v>167</v>
      </c>
      <c r="I832" s="157" t="s">
        <v>102</v>
      </c>
      <c r="J832" s="538"/>
    </row>
    <row r="833" spans="1:10" ht="15.75" x14ac:dyDescent="0.25">
      <c r="A833" s="112">
        <v>43215</v>
      </c>
      <c r="B833" s="127" t="s">
        <v>992</v>
      </c>
      <c r="C833" s="127" t="s">
        <v>161</v>
      </c>
      <c r="D833" s="134" t="s">
        <v>3</v>
      </c>
      <c r="E833" s="297">
        <v>2000</v>
      </c>
      <c r="F833" s="200">
        <f t="shared" si="28"/>
        <v>3.8306104077684777</v>
      </c>
      <c r="G833" s="201">
        <v>522.11</v>
      </c>
      <c r="H833" s="128" t="s">
        <v>167</v>
      </c>
      <c r="I833" s="157" t="s">
        <v>102</v>
      </c>
      <c r="J833" s="538"/>
    </row>
    <row r="834" spans="1:10" ht="15.75" x14ac:dyDescent="0.25">
      <c r="A834" s="112">
        <v>43220</v>
      </c>
      <c r="B834" s="127" t="s">
        <v>1530</v>
      </c>
      <c r="C834" s="127" t="s">
        <v>161</v>
      </c>
      <c r="D834" s="134" t="s">
        <v>3</v>
      </c>
      <c r="E834" s="297">
        <v>2000</v>
      </c>
      <c r="F834" s="200">
        <f t="shared" si="28"/>
        <v>3.8306104077684777</v>
      </c>
      <c r="G834" s="201">
        <v>522.11</v>
      </c>
      <c r="H834" s="383" t="s">
        <v>168</v>
      </c>
      <c r="I834" s="157" t="s">
        <v>102</v>
      </c>
      <c r="J834" s="510"/>
    </row>
    <row r="835" spans="1:10" ht="15.75" x14ac:dyDescent="0.25">
      <c r="A835" s="112">
        <v>43203</v>
      </c>
      <c r="B835" s="127" t="s">
        <v>1531</v>
      </c>
      <c r="C835" s="127" t="s">
        <v>161</v>
      </c>
      <c r="D835" s="134" t="s">
        <v>25</v>
      </c>
      <c r="E835" s="297">
        <v>4000</v>
      </c>
      <c r="F835" s="200">
        <f t="shared" si="28"/>
        <v>7.6612208155369554</v>
      </c>
      <c r="G835" s="201">
        <v>522.11</v>
      </c>
      <c r="H835" s="358" t="s">
        <v>24</v>
      </c>
      <c r="I835" s="157" t="s">
        <v>102</v>
      </c>
      <c r="J835" s="509" t="s">
        <v>1532</v>
      </c>
    </row>
    <row r="836" spans="1:10" ht="15.75" x14ac:dyDescent="0.25">
      <c r="A836" s="112">
        <v>43210</v>
      </c>
      <c r="B836" s="127" t="s">
        <v>1533</v>
      </c>
      <c r="C836" s="127" t="s">
        <v>161</v>
      </c>
      <c r="D836" s="134" t="s">
        <v>25</v>
      </c>
      <c r="E836" s="297">
        <v>4000</v>
      </c>
      <c r="F836" s="200">
        <f t="shared" si="28"/>
        <v>7.6612208155369554</v>
      </c>
      <c r="G836" s="201">
        <v>522.11</v>
      </c>
      <c r="H836" s="358" t="s">
        <v>24</v>
      </c>
      <c r="I836" s="157" t="s">
        <v>102</v>
      </c>
      <c r="J836" s="538"/>
    </row>
    <row r="837" spans="1:10" ht="15.75" x14ac:dyDescent="0.25">
      <c r="A837" s="112">
        <v>43214</v>
      </c>
      <c r="B837" s="127" t="s">
        <v>992</v>
      </c>
      <c r="C837" s="127" t="s">
        <v>161</v>
      </c>
      <c r="D837" s="134" t="s">
        <v>25</v>
      </c>
      <c r="E837" s="297">
        <v>3000</v>
      </c>
      <c r="F837" s="200">
        <f t="shared" si="28"/>
        <v>5.745915611652717</v>
      </c>
      <c r="G837" s="201">
        <v>522.11</v>
      </c>
      <c r="H837" s="358" t="s">
        <v>24</v>
      </c>
      <c r="I837" s="157" t="s">
        <v>102</v>
      </c>
      <c r="J837" s="538"/>
    </row>
    <row r="838" spans="1:10" ht="15.75" x14ac:dyDescent="0.25">
      <c r="A838" s="429">
        <v>43220</v>
      </c>
      <c r="B838" s="430" t="s">
        <v>1534</v>
      </c>
      <c r="C838" s="127" t="s">
        <v>161</v>
      </c>
      <c r="D838" s="134" t="s">
        <v>25</v>
      </c>
      <c r="E838" s="431">
        <v>10000</v>
      </c>
      <c r="F838" s="200">
        <f t="shared" si="28"/>
        <v>19.153052038842389</v>
      </c>
      <c r="G838" s="201">
        <v>522.11</v>
      </c>
      <c r="H838" s="358" t="s">
        <v>24</v>
      </c>
      <c r="I838" s="157" t="s">
        <v>102</v>
      </c>
      <c r="J838" s="510"/>
    </row>
    <row r="839" spans="1:10" ht="15.75" x14ac:dyDescent="0.25">
      <c r="A839" s="427">
        <v>43195</v>
      </c>
      <c r="B839" s="428" t="s">
        <v>1535</v>
      </c>
      <c r="C839" s="127" t="s">
        <v>161</v>
      </c>
      <c r="D839" s="134" t="s">
        <v>25</v>
      </c>
      <c r="E839" s="200">
        <v>6500</v>
      </c>
      <c r="F839" s="401">
        <f t="shared" si="28"/>
        <v>12.449483825247553</v>
      </c>
      <c r="G839" s="401">
        <v>522.11</v>
      </c>
      <c r="H839" s="128" t="s">
        <v>23</v>
      </c>
      <c r="I839" s="157" t="s">
        <v>102</v>
      </c>
      <c r="J839" s="539" t="s">
        <v>1536</v>
      </c>
    </row>
    <row r="840" spans="1:10" x14ac:dyDescent="0.25">
      <c r="A840" s="112">
        <v>43196</v>
      </c>
      <c r="B840" s="127" t="s">
        <v>1537</v>
      </c>
      <c r="C840" s="127" t="s">
        <v>161</v>
      </c>
      <c r="D840" s="134" t="s">
        <v>25</v>
      </c>
      <c r="E840" s="297">
        <v>5000</v>
      </c>
      <c r="F840" s="401">
        <f t="shared" si="28"/>
        <v>9.5765260194211947</v>
      </c>
      <c r="G840" s="401">
        <v>522.11</v>
      </c>
      <c r="H840" s="128" t="s">
        <v>23</v>
      </c>
      <c r="I840" s="157" t="s">
        <v>102</v>
      </c>
      <c r="J840" s="540"/>
    </row>
    <row r="841" spans="1:10" x14ac:dyDescent="0.25">
      <c r="A841" s="112">
        <v>43382</v>
      </c>
      <c r="B841" s="127" t="s">
        <v>1538</v>
      </c>
      <c r="C841" s="127" t="s">
        <v>161</v>
      </c>
      <c r="D841" s="134" t="s">
        <v>25</v>
      </c>
      <c r="E841" s="297">
        <v>4500</v>
      </c>
      <c r="F841" s="401">
        <f t="shared" si="28"/>
        <v>8.6188734174790742</v>
      </c>
      <c r="G841" s="401">
        <v>522.11</v>
      </c>
      <c r="H841" s="128" t="s">
        <v>23</v>
      </c>
      <c r="I841" s="157" t="s">
        <v>102</v>
      </c>
      <c r="J841" s="540"/>
    </row>
    <row r="842" spans="1:10" x14ac:dyDescent="0.25">
      <c r="A842" s="112">
        <v>43201</v>
      </c>
      <c r="B842" s="127" t="s">
        <v>1539</v>
      </c>
      <c r="C842" s="127" t="s">
        <v>161</v>
      </c>
      <c r="D842" s="134" t="s">
        <v>25</v>
      </c>
      <c r="E842" s="297">
        <v>4000</v>
      </c>
      <c r="F842" s="401">
        <f t="shared" si="28"/>
        <v>7.6612208155369554</v>
      </c>
      <c r="G842" s="401">
        <v>522.11</v>
      </c>
      <c r="H842" s="128" t="s">
        <v>23</v>
      </c>
      <c r="I842" s="157" t="s">
        <v>102</v>
      </c>
      <c r="J842" s="540"/>
    </row>
    <row r="843" spans="1:10" x14ac:dyDescent="0.25">
      <c r="A843" s="153">
        <v>43201</v>
      </c>
      <c r="B843" s="127" t="s">
        <v>1540</v>
      </c>
      <c r="C843" s="127" t="s">
        <v>161</v>
      </c>
      <c r="D843" s="134" t="s">
        <v>25</v>
      </c>
      <c r="E843" s="297">
        <v>3500</v>
      </c>
      <c r="F843" s="401">
        <f t="shared" si="28"/>
        <v>6.7035682135948358</v>
      </c>
      <c r="G843" s="401">
        <v>522.11</v>
      </c>
      <c r="H843" s="128" t="s">
        <v>23</v>
      </c>
      <c r="I843" s="157" t="s">
        <v>102</v>
      </c>
      <c r="J843" s="540"/>
    </row>
    <row r="844" spans="1:10" x14ac:dyDescent="0.25">
      <c r="A844" s="112">
        <v>43202</v>
      </c>
      <c r="B844" s="127" t="s">
        <v>1541</v>
      </c>
      <c r="C844" s="127" t="s">
        <v>161</v>
      </c>
      <c r="D844" s="134" t="s">
        <v>25</v>
      </c>
      <c r="E844" s="297">
        <v>12000</v>
      </c>
      <c r="F844" s="401">
        <f t="shared" si="28"/>
        <v>22.983662446610868</v>
      </c>
      <c r="G844" s="401">
        <v>522.11</v>
      </c>
      <c r="H844" s="128" t="s">
        <v>23</v>
      </c>
      <c r="I844" s="157" t="s">
        <v>102</v>
      </c>
      <c r="J844" s="540"/>
    </row>
    <row r="845" spans="1:10" x14ac:dyDescent="0.25">
      <c r="A845" s="112">
        <v>43208</v>
      </c>
      <c r="B845" s="127" t="s">
        <v>1542</v>
      </c>
      <c r="C845" s="127" t="s">
        <v>161</v>
      </c>
      <c r="D845" s="134" t="s">
        <v>25</v>
      </c>
      <c r="E845" s="297">
        <v>8000</v>
      </c>
      <c r="F845" s="401">
        <f t="shared" si="28"/>
        <v>15.322441631073911</v>
      </c>
      <c r="G845" s="401">
        <v>522.11</v>
      </c>
      <c r="H845" s="128" t="s">
        <v>23</v>
      </c>
      <c r="I845" s="157" t="s">
        <v>102</v>
      </c>
      <c r="J845" s="540"/>
    </row>
    <row r="846" spans="1:10" x14ac:dyDescent="0.25">
      <c r="A846" s="112">
        <v>43215</v>
      </c>
      <c r="B846" s="127" t="s">
        <v>1543</v>
      </c>
      <c r="C846" s="127" t="s">
        <v>161</v>
      </c>
      <c r="D846" s="134" t="s">
        <v>25</v>
      </c>
      <c r="E846" s="297">
        <v>20000</v>
      </c>
      <c r="F846" s="401">
        <f t="shared" ref="F846:F855" si="29">E846/G846</f>
        <v>38.306104077684779</v>
      </c>
      <c r="G846" s="401">
        <v>522.11</v>
      </c>
      <c r="H846" s="128" t="s">
        <v>23</v>
      </c>
      <c r="I846" s="157" t="s">
        <v>102</v>
      </c>
      <c r="J846" s="540"/>
    </row>
    <row r="847" spans="1:10" x14ac:dyDescent="0.25">
      <c r="A847" s="112">
        <v>43217</v>
      </c>
      <c r="B847" s="335" t="s">
        <v>1544</v>
      </c>
      <c r="C847" s="127" t="s">
        <v>161</v>
      </c>
      <c r="D847" s="134" t="s">
        <v>25</v>
      </c>
      <c r="E847" s="297">
        <v>4000</v>
      </c>
      <c r="F847" s="401">
        <f t="shared" si="29"/>
        <v>7.6612208155369554</v>
      </c>
      <c r="G847" s="401">
        <v>522.11</v>
      </c>
      <c r="H847" s="128" t="s">
        <v>23</v>
      </c>
      <c r="I847" s="157" t="s">
        <v>102</v>
      </c>
      <c r="J847" s="540"/>
    </row>
    <row r="848" spans="1:10" x14ac:dyDescent="0.25">
      <c r="A848" s="112">
        <v>43218</v>
      </c>
      <c r="B848" s="335" t="s">
        <v>1545</v>
      </c>
      <c r="C848" s="127" t="s">
        <v>161</v>
      </c>
      <c r="D848" s="134" t="s">
        <v>25</v>
      </c>
      <c r="E848" s="297">
        <v>20000</v>
      </c>
      <c r="F848" s="401">
        <f t="shared" si="29"/>
        <v>38.306104077684779</v>
      </c>
      <c r="G848" s="401">
        <v>522.11</v>
      </c>
      <c r="H848" s="128" t="s">
        <v>23</v>
      </c>
      <c r="I848" s="157" t="s">
        <v>102</v>
      </c>
      <c r="J848" s="540"/>
    </row>
    <row r="849" spans="1:10" x14ac:dyDescent="0.25">
      <c r="A849" s="112">
        <v>43220</v>
      </c>
      <c r="B849" s="127" t="s">
        <v>1546</v>
      </c>
      <c r="C849" s="127" t="s">
        <v>161</v>
      </c>
      <c r="D849" s="134" t="s">
        <v>25</v>
      </c>
      <c r="E849" s="297">
        <v>8000</v>
      </c>
      <c r="F849" s="401">
        <f t="shared" si="29"/>
        <v>15.322441631073911</v>
      </c>
      <c r="G849" s="401">
        <v>522.11</v>
      </c>
      <c r="H849" s="128" t="s">
        <v>23</v>
      </c>
      <c r="I849" s="157" t="s">
        <v>102</v>
      </c>
      <c r="J849" s="541"/>
    </row>
    <row r="850" spans="1:10" ht="15.75" x14ac:dyDescent="0.25">
      <c r="A850" s="427">
        <v>43195</v>
      </c>
      <c r="B850" s="428" t="s">
        <v>1547</v>
      </c>
      <c r="C850" s="127" t="s">
        <v>161</v>
      </c>
      <c r="D850" s="134" t="s">
        <v>157</v>
      </c>
      <c r="E850" s="200">
        <v>2000</v>
      </c>
      <c r="F850" s="200">
        <f t="shared" si="29"/>
        <v>3.7651311206912776</v>
      </c>
      <c r="G850" s="201">
        <v>531.19000000000005</v>
      </c>
      <c r="H850" s="383" t="s">
        <v>31</v>
      </c>
      <c r="I850" s="157" t="s">
        <v>1265</v>
      </c>
      <c r="J850" s="509" t="s">
        <v>1548</v>
      </c>
    </row>
    <row r="851" spans="1:10" ht="15.75" x14ac:dyDescent="0.25">
      <c r="A851" s="112">
        <v>43199</v>
      </c>
      <c r="B851" s="127" t="s">
        <v>1549</v>
      </c>
      <c r="C851" s="127" t="s">
        <v>161</v>
      </c>
      <c r="D851" s="134" t="s">
        <v>157</v>
      </c>
      <c r="E851" s="297">
        <v>10000</v>
      </c>
      <c r="F851" s="200">
        <f t="shared" si="29"/>
        <v>18.82565560345639</v>
      </c>
      <c r="G851" s="201">
        <v>531.19000000000005</v>
      </c>
      <c r="H851" s="383" t="s">
        <v>31</v>
      </c>
      <c r="I851" s="157" t="s">
        <v>1265</v>
      </c>
      <c r="J851" s="538"/>
    </row>
    <row r="852" spans="1:10" ht="15.75" x14ac:dyDescent="0.25">
      <c r="A852" s="112">
        <v>43207</v>
      </c>
      <c r="B852" s="127" t="s">
        <v>1523</v>
      </c>
      <c r="C852" s="127" t="s">
        <v>161</v>
      </c>
      <c r="D852" s="134" t="s">
        <v>157</v>
      </c>
      <c r="E852" s="297">
        <v>10000</v>
      </c>
      <c r="F852" s="200">
        <f t="shared" si="29"/>
        <v>18.82565560345639</v>
      </c>
      <c r="G852" s="201">
        <v>531.19000000000005</v>
      </c>
      <c r="H852" s="383" t="s">
        <v>31</v>
      </c>
      <c r="I852" s="157" t="s">
        <v>1265</v>
      </c>
      <c r="J852" s="538"/>
    </row>
    <row r="853" spans="1:10" ht="15.75" x14ac:dyDescent="0.25">
      <c r="A853" s="112">
        <v>43207</v>
      </c>
      <c r="B853" s="127" t="s">
        <v>1550</v>
      </c>
      <c r="C853" s="127" t="s">
        <v>161</v>
      </c>
      <c r="D853" s="134" t="s">
        <v>157</v>
      </c>
      <c r="E853" s="297">
        <v>4000</v>
      </c>
      <c r="F853" s="200">
        <f t="shared" si="29"/>
        <v>7.5302622413825553</v>
      </c>
      <c r="G853" s="201">
        <v>531.19000000000005</v>
      </c>
      <c r="H853" s="383" t="s">
        <v>31</v>
      </c>
      <c r="I853" s="157" t="s">
        <v>1265</v>
      </c>
      <c r="J853" s="538"/>
    </row>
    <row r="854" spans="1:10" ht="15.75" x14ac:dyDescent="0.25">
      <c r="A854" s="112">
        <v>43220</v>
      </c>
      <c r="B854" s="127" t="s">
        <v>1551</v>
      </c>
      <c r="C854" s="127" t="s">
        <v>161</v>
      </c>
      <c r="D854" s="134" t="s">
        <v>157</v>
      </c>
      <c r="E854" s="432">
        <v>12500</v>
      </c>
      <c r="F854" s="200">
        <f t="shared" si="29"/>
        <v>23.532069504320486</v>
      </c>
      <c r="G854" s="201">
        <v>531.19000000000005</v>
      </c>
      <c r="H854" s="127" t="s">
        <v>1386</v>
      </c>
      <c r="I854" s="157" t="s">
        <v>1265</v>
      </c>
      <c r="J854" s="510"/>
    </row>
    <row r="855" spans="1:10" ht="15.75" x14ac:dyDescent="0.25">
      <c r="A855" s="131">
        <v>43220</v>
      </c>
      <c r="B855" s="158" t="s">
        <v>1160</v>
      </c>
      <c r="C855" s="127" t="s">
        <v>156</v>
      </c>
      <c r="D855" s="134" t="s">
        <v>3</v>
      </c>
      <c r="E855" s="159">
        <v>15795</v>
      </c>
      <c r="F855" s="200">
        <f t="shared" si="29"/>
        <v>30.252245695351554</v>
      </c>
      <c r="G855" s="201">
        <v>522.11</v>
      </c>
      <c r="H855" s="128" t="s">
        <v>160</v>
      </c>
      <c r="I855" s="157" t="s">
        <v>102</v>
      </c>
      <c r="J855" s="64" t="s">
        <v>1552</v>
      </c>
    </row>
    <row r="856" spans="1:10" ht="15.75" x14ac:dyDescent="0.25">
      <c r="A856" s="324">
        <v>43222</v>
      </c>
      <c r="B856" s="330" t="s">
        <v>1181</v>
      </c>
      <c r="C856" s="129" t="s">
        <v>222</v>
      </c>
      <c r="D856" s="132" t="s">
        <v>34</v>
      </c>
      <c r="E856" s="325">
        <v>-48000</v>
      </c>
      <c r="F856" s="200">
        <f>E856/G856</f>
        <v>-90.363146896590663</v>
      </c>
      <c r="G856" s="201">
        <v>531.19000000000005</v>
      </c>
      <c r="H856" s="323" t="s">
        <v>33</v>
      </c>
      <c r="I856" s="157" t="s">
        <v>92</v>
      </c>
      <c r="J856" s="151" t="s">
        <v>1099</v>
      </c>
    </row>
    <row r="857" spans="1:10" ht="15.75" x14ac:dyDescent="0.25">
      <c r="A857" s="324">
        <v>43222</v>
      </c>
      <c r="B857" s="330" t="s">
        <v>1060</v>
      </c>
      <c r="C857" s="158" t="s">
        <v>1247</v>
      </c>
      <c r="D857" s="134" t="s">
        <v>157</v>
      </c>
      <c r="E857" s="325">
        <v>2900</v>
      </c>
      <c r="F857" s="200">
        <f t="shared" ref="F857:F920" si="30">E857/G857</f>
        <v>5.4594401250023523</v>
      </c>
      <c r="G857" s="201">
        <v>531.19000000000005</v>
      </c>
      <c r="H857" s="323" t="s">
        <v>1059</v>
      </c>
      <c r="I857" s="157" t="s">
        <v>92</v>
      </c>
      <c r="J857" s="151" t="s">
        <v>1100</v>
      </c>
    </row>
    <row r="858" spans="1:10" ht="15.75" x14ac:dyDescent="0.25">
      <c r="A858" s="324">
        <v>43222</v>
      </c>
      <c r="B858" s="330" t="s">
        <v>1253</v>
      </c>
      <c r="C858" s="129" t="s">
        <v>159</v>
      </c>
      <c r="D858" s="132" t="s">
        <v>196</v>
      </c>
      <c r="E858" s="325">
        <v>345500</v>
      </c>
      <c r="F858" s="200">
        <f t="shared" si="30"/>
        <v>650.42640109941817</v>
      </c>
      <c r="G858" s="201">
        <v>531.19000000000005</v>
      </c>
      <c r="H858" s="128" t="s">
        <v>23</v>
      </c>
      <c r="I858" s="157" t="s">
        <v>92</v>
      </c>
      <c r="J858" s="151" t="s">
        <v>1101</v>
      </c>
    </row>
    <row r="859" spans="1:10" ht="15.75" x14ac:dyDescent="0.25">
      <c r="A859" s="324">
        <v>43222</v>
      </c>
      <c r="B859" s="330" t="s">
        <v>1254</v>
      </c>
      <c r="C859" s="129" t="s">
        <v>159</v>
      </c>
      <c r="D859" s="132" t="s">
        <v>196</v>
      </c>
      <c r="E859" s="325">
        <v>85000</v>
      </c>
      <c r="F859" s="200">
        <f t="shared" si="30"/>
        <v>160.0180726293793</v>
      </c>
      <c r="G859" s="201">
        <v>531.19000000000005</v>
      </c>
      <c r="H859" s="323" t="s">
        <v>40</v>
      </c>
      <c r="I859" s="157" t="s">
        <v>92</v>
      </c>
      <c r="J859" s="151" t="s">
        <v>1102</v>
      </c>
    </row>
    <row r="860" spans="1:10" ht="15.75" x14ac:dyDescent="0.25">
      <c r="A860" s="324">
        <v>43222</v>
      </c>
      <c r="B860" s="330" t="s">
        <v>1243</v>
      </c>
      <c r="C860" s="129" t="s">
        <v>246</v>
      </c>
      <c r="D860" s="133" t="s">
        <v>3</v>
      </c>
      <c r="E860" s="325">
        <v>230000</v>
      </c>
      <c r="F860" s="200">
        <f t="shared" si="30"/>
        <v>432.99007887949693</v>
      </c>
      <c r="G860" s="201">
        <v>531.19000000000005</v>
      </c>
      <c r="H860" s="323" t="s">
        <v>167</v>
      </c>
      <c r="I860" s="157" t="s">
        <v>92</v>
      </c>
      <c r="J860" s="151" t="s">
        <v>1103</v>
      </c>
    </row>
    <row r="861" spans="1:10" ht="15.75" x14ac:dyDescent="0.25">
      <c r="A861" s="324">
        <v>43222</v>
      </c>
      <c r="B861" s="330" t="s">
        <v>1068</v>
      </c>
      <c r="C861" s="158" t="s">
        <v>177</v>
      </c>
      <c r="D861" s="133" t="s">
        <v>3</v>
      </c>
      <c r="E861" s="325">
        <v>207000</v>
      </c>
      <c r="F861" s="200">
        <f t="shared" si="30"/>
        <v>389.69107099154724</v>
      </c>
      <c r="G861" s="201">
        <v>531.19000000000005</v>
      </c>
      <c r="H861" s="323" t="s">
        <v>167</v>
      </c>
      <c r="I861" s="157" t="s">
        <v>92</v>
      </c>
      <c r="J861" s="151" t="s">
        <v>1104</v>
      </c>
    </row>
    <row r="862" spans="1:10" ht="15.75" x14ac:dyDescent="0.25">
      <c r="A862" s="324">
        <v>43222</v>
      </c>
      <c r="B862" s="330" t="s">
        <v>1245</v>
      </c>
      <c r="C862" s="129" t="s">
        <v>647</v>
      </c>
      <c r="D862" s="132" t="s">
        <v>3</v>
      </c>
      <c r="E862" s="325">
        <v>64300</v>
      </c>
      <c r="F862" s="200">
        <f t="shared" si="30"/>
        <v>121.04896553022458</v>
      </c>
      <c r="G862" s="201">
        <v>531.19000000000005</v>
      </c>
      <c r="H862" s="323" t="s">
        <v>167</v>
      </c>
      <c r="I862" s="157" t="s">
        <v>92</v>
      </c>
      <c r="J862" s="151" t="s">
        <v>1105</v>
      </c>
    </row>
    <row r="863" spans="1:10" ht="15.75" x14ac:dyDescent="0.25">
      <c r="A863" s="324">
        <v>43222</v>
      </c>
      <c r="B863" s="330" t="s">
        <v>1246</v>
      </c>
      <c r="C863" s="129" t="s">
        <v>647</v>
      </c>
      <c r="D863" s="132" t="s">
        <v>3</v>
      </c>
      <c r="E863" s="325">
        <v>29000</v>
      </c>
      <c r="F863" s="200">
        <f t="shared" si="30"/>
        <v>54.594401250023523</v>
      </c>
      <c r="G863" s="201">
        <v>531.19000000000005</v>
      </c>
      <c r="H863" s="323" t="s">
        <v>167</v>
      </c>
      <c r="I863" s="157" t="s">
        <v>92</v>
      </c>
      <c r="J863" s="151" t="s">
        <v>1106</v>
      </c>
    </row>
    <row r="864" spans="1:10" ht="15.75" x14ac:dyDescent="0.25">
      <c r="A864" s="112">
        <v>43222</v>
      </c>
      <c r="B864" s="302" t="s">
        <v>1182</v>
      </c>
      <c r="C864" s="129" t="s">
        <v>156</v>
      </c>
      <c r="D864" s="132" t="s">
        <v>3</v>
      </c>
      <c r="E864" s="368">
        <v>5850</v>
      </c>
      <c r="F864" s="200">
        <f t="shared" si="30"/>
        <v>11.013008528021988</v>
      </c>
      <c r="G864" s="201">
        <v>531.19000000000005</v>
      </c>
      <c r="H864" s="323" t="s">
        <v>1183</v>
      </c>
      <c r="I864" s="157" t="s">
        <v>92</v>
      </c>
      <c r="J864" s="404" t="s">
        <v>1163</v>
      </c>
    </row>
    <row r="865" spans="1:10" ht="15.75" x14ac:dyDescent="0.25">
      <c r="A865" s="112">
        <v>43222</v>
      </c>
      <c r="B865" s="161" t="s">
        <v>1248</v>
      </c>
      <c r="C865" s="129" t="s">
        <v>158</v>
      </c>
      <c r="D865" s="132" t="s">
        <v>3</v>
      </c>
      <c r="E865" s="411">
        <v>43320</v>
      </c>
      <c r="F865" s="200">
        <f t="shared" si="30"/>
        <v>81.552740074173073</v>
      </c>
      <c r="G865" s="201">
        <v>531.19000000000005</v>
      </c>
      <c r="H865" s="323" t="s">
        <v>1183</v>
      </c>
      <c r="I865" s="157" t="s">
        <v>92</v>
      </c>
      <c r="J865" s="404" t="s">
        <v>1156</v>
      </c>
    </row>
    <row r="866" spans="1:10" ht="15.75" x14ac:dyDescent="0.25">
      <c r="A866" s="112">
        <v>43222</v>
      </c>
      <c r="B866" s="161" t="s">
        <v>1255</v>
      </c>
      <c r="C866" s="158" t="s">
        <v>1249</v>
      </c>
      <c r="D866" s="132" t="s">
        <v>3</v>
      </c>
      <c r="E866" s="411">
        <v>350000</v>
      </c>
      <c r="F866" s="200">
        <f t="shared" si="30"/>
        <v>658.89794612097364</v>
      </c>
      <c r="G866" s="201">
        <v>531.19000000000005</v>
      </c>
      <c r="H866" s="323" t="s">
        <v>1183</v>
      </c>
      <c r="I866" s="157" t="s">
        <v>92</v>
      </c>
      <c r="J866" s="507" t="s">
        <v>1164</v>
      </c>
    </row>
    <row r="867" spans="1:10" ht="15.75" x14ac:dyDescent="0.25">
      <c r="A867" s="112">
        <v>43222</v>
      </c>
      <c r="B867" s="158" t="s">
        <v>1256</v>
      </c>
      <c r="C867" s="129" t="s">
        <v>158</v>
      </c>
      <c r="D867" s="132" t="s">
        <v>3</v>
      </c>
      <c r="E867" s="411">
        <v>100000</v>
      </c>
      <c r="F867" s="200">
        <f t="shared" si="30"/>
        <v>188.25655603456389</v>
      </c>
      <c r="G867" s="201">
        <v>531.19000000000005</v>
      </c>
      <c r="H867" s="323" t="s">
        <v>1183</v>
      </c>
      <c r="I867" s="157" t="s">
        <v>92</v>
      </c>
      <c r="J867" s="508"/>
    </row>
    <row r="868" spans="1:10" ht="15.75" x14ac:dyDescent="0.25">
      <c r="A868" s="126">
        <v>43222</v>
      </c>
      <c r="B868" s="388" t="s">
        <v>72</v>
      </c>
      <c r="C868" s="129" t="s">
        <v>156</v>
      </c>
      <c r="D868" s="132" t="s">
        <v>3</v>
      </c>
      <c r="E868" s="412">
        <v>2925</v>
      </c>
      <c r="F868" s="200">
        <f t="shared" si="30"/>
        <v>5.506504264010994</v>
      </c>
      <c r="G868" s="201">
        <v>531.19000000000005</v>
      </c>
      <c r="H868" s="323" t="s">
        <v>160</v>
      </c>
      <c r="I868" s="157" t="s">
        <v>92</v>
      </c>
      <c r="J868" s="190" t="s">
        <v>1161</v>
      </c>
    </row>
    <row r="869" spans="1:10" ht="15.75" x14ac:dyDescent="0.25">
      <c r="A869" s="324">
        <v>43223</v>
      </c>
      <c r="B869" s="330" t="s">
        <v>1066</v>
      </c>
      <c r="C869" s="158" t="s">
        <v>1249</v>
      </c>
      <c r="D869" s="132" t="s">
        <v>3</v>
      </c>
      <c r="E869" s="325">
        <v>9661</v>
      </c>
      <c r="F869" s="200">
        <f t="shared" si="30"/>
        <v>18.187465878499218</v>
      </c>
      <c r="G869" s="201">
        <v>531.19000000000005</v>
      </c>
      <c r="H869" s="323" t="s">
        <v>167</v>
      </c>
      <c r="I869" s="157" t="s">
        <v>92</v>
      </c>
      <c r="J869" s="151" t="s">
        <v>1107</v>
      </c>
    </row>
    <row r="870" spans="1:10" ht="15.75" x14ac:dyDescent="0.25">
      <c r="A870" s="324">
        <v>43223</v>
      </c>
      <c r="B870" s="330" t="s">
        <v>1067</v>
      </c>
      <c r="C870" s="158" t="s">
        <v>1249</v>
      </c>
      <c r="D870" s="132" t="s">
        <v>3</v>
      </c>
      <c r="E870" s="325">
        <v>61310</v>
      </c>
      <c r="F870" s="200">
        <f t="shared" si="30"/>
        <v>115.42009450479112</v>
      </c>
      <c r="G870" s="201">
        <v>531.19000000000005</v>
      </c>
      <c r="H870" s="323" t="s">
        <v>167</v>
      </c>
      <c r="I870" s="157" t="s">
        <v>92</v>
      </c>
      <c r="J870" s="151" t="s">
        <v>1108</v>
      </c>
    </row>
    <row r="871" spans="1:10" ht="15.75" x14ac:dyDescent="0.25">
      <c r="A871" s="324">
        <v>43223</v>
      </c>
      <c r="B871" s="330" t="s">
        <v>1069</v>
      </c>
      <c r="C871" s="121" t="s">
        <v>1244</v>
      </c>
      <c r="D871" s="133" t="s">
        <v>3</v>
      </c>
      <c r="E871" s="325">
        <v>9000</v>
      </c>
      <c r="F871" s="200">
        <f t="shared" si="30"/>
        <v>16.94309004311075</v>
      </c>
      <c r="G871" s="201">
        <v>531.19000000000005</v>
      </c>
      <c r="H871" s="323" t="s">
        <v>167</v>
      </c>
      <c r="I871" s="157" t="s">
        <v>92</v>
      </c>
      <c r="J871" s="151" t="s">
        <v>1109</v>
      </c>
    </row>
    <row r="872" spans="1:10" ht="15.75" x14ac:dyDescent="0.25">
      <c r="A872" s="324">
        <v>43223</v>
      </c>
      <c r="B872" s="330" t="s">
        <v>1257</v>
      </c>
      <c r="C872" s="158" t="s">
        <v>246</v>
      </c>
      <c r="D872" s="132" t="s">
        <v>3</v>
      </c>
      <c r="E872" s="325">
        <v>95000</v>
      </c>
      <c r="F872" s="200">
        <f t="shared" si="30"/>
        <v>178.8437282328357</v>
      </c>
      <c r="G872" s="201">
        <v>531.19000000000005</v>
      </c>
      <c r="H872" s="323" t="s">
        <v>167</v>
      </c>
      <c r="I872" s="157" t="s">
        <v>92</v>
      </c>
      <c r="J872" s="151" t="s">
        <v>1110</v>
      </c>
    </row>
    <row r="873" spans="1:10" ht="15.75" x14ac:dyDescent="0.25">
      <c r="A873" s="324">
        <v>43223</v>
      </c>
      <c r="B873" s="330" t="s">
        <v>1061</v>
      </c>
      <c r="C873" s="158" t="s">
        <v>258</v>
      </c>
      <c r="D873" s="132" t="s">
        <v>34</v>
      </c>
      <c r="E873" s="325">
        <v>2500</v>
      </c>
      <c r="F873" s="200">
        <f t="shared" si="30"/>
        <v>4.7064139008640975</v>
      </c>
      <c r="G873" s="201">
        <v>531.19000000000005</v>
      </c>
      <c r="H873" s="323" t="s">
        <v>33</v>
      </c>
      <c r="I873" s="157" t="s">
        <v>92</v>
      </c>
      <c r="J873" s="151" t="s">
        <v>1111</v>
      </c>
    </row>
    <row r="874" spans="1:10" ht="15.75" x14ac:dyDescent="0.25">
      <c r="A874" s="324">
        <v>43224</v>
      </c>
      <c r="B874" s="330" t="s">
        <v>1065</v>
      </c>
      <c r="C874" s="158" t="s">
        <v>258</v>
      </c>
      <c r="D874" s="132" t="s">
        <v>34</v>
      </c>
      <c r="E874" s="325">
        <v>3000</v>
      </c>
      <c r="F874" s="200">
        <f t="shared" si="30"/>
        <v>5.6476966810369165</v>
      </c>
      <c r="G874" s="201">
        <v>531.19000000000005</v>
      </c>
      <c r="H874" s="323" t="s">
        <v>40</v>
      </c>
      <c r="I874" s="157" t="s">
        <v>92</v>
      </c>
      <c r="J874" s="151" t="s">
        <v>1112</v>
      </c>
    </row>
    <row r="875" spans="1:10" ht="15.75" x14ac:dyDescent="0.25">
      <c r="A875" s="324">
        <v>43224</v>
      </c>
      <c r="B875" s="330" t="s">
        <v>1062</v>
      </c>
      <c r="C875" s="158" t="s">
        <v>258</v>
      </c>
      <c r="D875" s="132" t="s">
        <v>34</v>
      </c>
      <c r="E875" s="325">
        <v>2500</v>
      </c>
      <c r="F875" s="200">
        <f t="shared" si="30"/>
        <v>4.7064139008640975</v>
      </c>
      <c r="G875" s="201">
        <v>531.19000000000005</v>
      </c>
      <c r="H875" s="323" t="s">
        <v>33</v>
      </c>
      <c r="I875" s="157" t="s">
        <v>92</v>
      </c>
      <c r="J875" s="151" t="s">
        <v>1113</v>
      </c>
    </row>
    <row r="876" spans="1:10" ht="15.75" x14ac:dyDescent="0.25">
      <c r="A876" s="324">
        <v>43224</v>
      </c>
      <c r="B876" s="330" t="s">
        <v>1063</v>
      </c>
      <c r="C876" s="121" t="s">
        <v>222</v>
      </c>
      <c r="D876" s="132" t="s">
        <v>34</v>
      </c>
      <c r="E876" s="325">
        <v>10000</v>
      </c>
      <c r="F876" s="200">
        <f t="shared" si="30"/>
        <v>18.82565560345639</v>
      </c>
      <c r="G876" s="201">
        <v>531.19000000000005</v>
      </c>
      <c r="H876" s="323" t="s">
        <v>33</v>
      </c>
      <c r="I876" s="157" t="s">
        <v>92</v>
      </c>
      <c r="J876" s="151" t="s">
        <v>1114</v>
      </c>
    </row>
    <row r="877" spans="1:10" ht="15.75" x14ac:dyDescent="0.25">
      <c r="A877" s="324">
        <v>43224</v>
      </c>
      <c r="B877" s="330" t="s">
        <v>1064</v>
      </c>
      <c r="C877" s="121" t="s">
        <v>258</v>
      </c>
      <c r="D877" s="133" t="s">
        <v>34</v>
      </c>
      <c r="E877" s="325">
        <v>1500</v>
      </c>
      <c r="F877" s="200">
        <f t="shared" si="30"/>
        <v>2.8238483405184582</v>
      </c>
      <c r="G877" s="201">
        <v>531.19000000000005</v>
      </c>
      <c r="H877" s="323" t="s">
        <v>39</v>
      </c>
      <c r="I877" s="157" t="s">
        <v>92</v>
      </c>
      <c r="J877" s="151" t="s">
        <v>1115</v>
      </c>
    </row>
    <row r="878" spans="1:10" ht="15.75" x14ac:dyDescent="0.25">
      <c r="A878" s="153">
        <v>43227</v>
      </c>
      <c r="B878" s="334" t="s">
        <v>1258</v>
      </c>
      <c r="C878" s="129" t="s">
        <v>177</v>
      </c>
      <c r="D878" s="134" t="s">
        <v>34</v>
      </c>
      <c r="E878" s="200">
        <v>10000</v>
      </c>
      <c r="F878" s="200">
        <f t="shared" si="30"/>
        <v>18.82565560345639</v>
      </c>
      <c r="G878" s="201">
        <v>531.19000000000005</v>
      </c>
      <c r="H878" s="128" t="s">
        <v>23</v>
      </c>
      <c r="I878" s="157" t="s">
        <v>92</v>
      </c>
      <c r="J878" s="151" t="s">
        <v>1116</v>
      </c>
    </row>
    <row r="879" spans="1:10" ht="15.75" x14ac:dyDescent="0.25">
      <c r="A879" s="112">
        <v>43228</v>
      </c>
      <c r="B879" s="158" t="s">
        <v>1553</v>
      </c>
      <c r="C879" s="158" t="s">
        <v>156</v>
      </c>
      <c r="D879" s="134" t="s">
        <v>3</v>
      </c>
      <c r="E879" s="390">
        <v>2500</v>
      </c>
      <c r="F879" s="200">
        <f t="shared" si="30"/>
        <v>4.7064139008640975</v>
      </c>
      <c r="G879" s="201">
        <v>531.19000000000005</v>
      </c>
      <c r="H879" s="127" t="s">
        <v>1183</v>
      </c>
      <c r="I879" s="157" t="s">
        <v>92</v>
      </c>
      <c r="J879" s="404" t="s">
        <v>1165</v>
      </c>
    </row>
    <row r="880" spans="1:10" ht="15.75" x14ac:dyDescent="0.25">
      <c r="A880" s="112">
        <v>43228</v>
      </c>
      <c r="B880" s="127" t="s">
        <v>1077</v>
      </c>
      <c r="C880" s="127" t="s">
        <v>258</v>
      </c>
      <c r="D880" s="134" t="s">
        <v>34</v>
      </c>
      <c r="E880" s="297">
        <v>1000</v>
      </c>
      <c r="F880" s="200">
        <f t="shared" si="30"/>
        <v>1.8825655603456388</v>
      </c>
      <c r="G880" s="201">
        <v>531.19000000000005</v>
      </c>
      <c r="H880" s="128" t="s">
        <v>41</v>
      </c>
      <c r="I880" s="157" t="s">
        <v>92</v>
      </c>
      <c r="J880" s="151" t="s">
        <v>1117</v>
      </c>
    </row>
    <row r="881" spans="1:10" ht="15.75" x14ac:dyDescent="0.25">
      <c r="A881" s="112">
        <v>43228</v>
      </c>
      <c r="B881" s="127" t="s">
        <v>1259</v>
      </c>
      <c r="C881" s="121" t="s">
        <v>1244</v>
      </c>
      <c r="D881" s="132" t="s">
        <v>3</v>
      </c>
      <c r="E881" s="298">
        <v>2400</v>
      </c>
      <c r="F881" s="200">
        <f t="shared" si="30"/>
        <v>4.5181573448295334</v>
      </c>
      <c r="G881" s="201">
        <v>531.19000000000005</v>
      </c>
      <c r="H881" s="128" t="s">
        <v>1059</v>
      </c>
      <c r="I881" s="157" t="s">
        <v>92</v>
      </c>
      <c r="J881" s="151" t="s">
        <v>1118</v>
      </c>
    </row>
    <row r="882" spans="1:10" ht="15.75" x14ac:dyDescent="0.25">
      <c r="A882" s="112">
        <v>43228</v>
      </c>
      <c r="B882" s="127" t="s">
        <v>1071</v>
      </c>
      <c r="C882" s="121" t="s">
        <v>1244</v>
      </c>
      <c r="D882" s="132" t="s">
        <v>3</v>
      </c>
      <c r="E882" s="297">
        <v>3150</v>
      </c>
      <c r="F882" s="200">
        <f t="shared" si="30"/>
        <v>5.9300815150887622</v>
      </c>
      <c r="G882" s="201">
        <v>531.19000000000005</v>
      </c>
      <c r="H882" s="128" t="s">
        <v>1059</v>
      </c>
      <c r="I882" s="157" t="s">
        <v>92</v>
      </c>
      <c r="J882" s="151" t="s">
        <v>1119</v>
      </c>
    </row>
    <row r="883" spans="1:10" ht="15.75" x14ac:dyDescent="0.25">
      <c r="A883" s="112">
        <v>43228</v>
      </c>
      <c r="B883" s="127" t="s">
        <v>1072</v>
      </c>
      <c r="C883" s="121" t="s">
        <v>222</v>
      </c>
      <c r="D883" s="132" t="s">
        <v>34</v>
      </c>
      <c r="E883" s="297">
        <v>24000</v>
      </c>
      <c r="F883" s="200">
        <f t="shared" si="30"/>
        <v>45.181573448295332</v>
      </c>
      <c r="G883" s="201">
        <v>531.19000000000005</v>
      </c>
      <c r="H883" s="128" t="s">
        <v>39</v>
      </c>
      <c r="I883" s="157" t="s">
        <v>92</v>
      </c>
      <c r="J883" s="151" t="s">
        <v>1120</v>
      </c>
    </row>
    <row r="884" spans="1:10" ht="15.75" x14ac:dyDescent="0.25">
      <c r="A884" s="112">
        <v>43228</v>
      </c>
      <c r="B884" s="127" t="s">
        <v>1075</v>
      </c>
      <c r="C884" s="121" t="s">
        <v>258</v>
      </c>
      <c r="D884" s="132" t="s">
        <v>34</v>
      </c>
      <c r="E884" s="297">
        <v>6000</v>
      </c>
      <c r="F884" s="200">
        <f t="shared" si="30"/>
        <v>11.295393362073833</v>
      </c>
      <c r="G884" s="201">
        <v>531.19000000000005</v>
      </c>
      <c r="H884" s="128" t="s">
        <v>39</v>
      </c>
      <c r="I884" s="157" t="s">
        <v>92</v>
      </c>
      <c r="J884" s="509" t="s">
        <v>1121</v>
      </c>
    </row>
    <row r="885" spans="1:10" ht="15.75" x14ac:dyDescent="0.25">
      <c r="A885" s="112">
        <v>43228</v>
      </c>
      <c r="B885" s="127" t="s">
        <v>923</v>
      </c>
      <c r="C885" s="121" t="s">
        <v>222</v>
      </c>
      <c r="D885" s="132" t="s">
        <v>34</v>
      </c>
      <c r="E885" s="297">
        <v>15000</v>
      </c>
      <c r="F885" s="200">
        <f t="shared" si="30"/>
        <v>28.238483405184581</v>
      </c>
      <c r="G885" s="201">
        <v>531.19000000000005</v>
      </c>
      <c r="H885" s="128" t="s">
        <v>39</v>
      </c>
      <c r="I885" s="157" t="s">
        <v>92</v>
      </c>
      <c r="J885" s="510"/>
    </row>
    <row r="886" spans="1:10" ht="15.75" x14ac:dyDescent="0.25">
      <c r="A886" s="112">
        <v>43228</v>
      </c>
      <c r="B886" s="127" t="s">
        <v>1250</v>
      </c>
      <c r="C886" s="129" t="s">
        <v>258</v>
      </c>
      <c r="D886" s="132" t="s">
        <v>34</v>
      </c>
      <c r="E886" s="297">
        <v>3000</v>
      </c>
      <c r="F886" s="200">
        <f t="shared" si="30"/>
        <v>5.6476966810369165</v>
      </c>
      <c r="G886" s="201">
        <v>531.19000000000005</v>
      </c>
      <c r="H886" s="128" t="s">
        <v>164</v>
      </c>
      <c r="I886" s="157" t="s">
        <v>92</v>
      </c>
      <c r="J886" s="509" t="s">
        <v>1122</v>
      </c>
    </row>
    <row r="887" spans="1:10" ht="15.75" x14ac:dyDescent="0.25">
      <c r="A887" s="112">
        <v>43228</v>
      </c>
      <c r="B887" s="127" t="s">
        <v>923</v>
      </c>
      <c r="C887" s="129" t="s">
        <v>222</v>
      </c>
      <c r="D887" s="132" t="s">
        <v>34</v>
      </c>
      <c r="E887" s="297">
        <v>15000</v>
      </c>
      <c r="F887" s="200">
        <f t="shared" si="30"/>
        <v>28.238483405184581</v>
      </c>
      <c r="G887" s="201">
        <v>531.19000000000005</v>
      </c>
      <c r="H887" s="128" t="s">
        <v>164</v>
      </c>
      <c r="I887" s="157" t="s">
        <v>92</v>
      </c>
      <c r="J887" s="510"/>
    </row>
    <row r="888" spans="1:10" ht="15.75" x14ac:dyDescent="0.25">
      <c r="A888" s="112">
        <v>43228</v>
      </c>
      <c r="B888" s="127" t="s">
        <v>1072</v>
      </c>
      <c r="C888" s="129" t="s">
        <v>222</v>
      </c>
      <c r="D888" s="135" t="s">
        <v>34</v>
      </c>
      <c r="E888" s="297">
        <v>22000</v>
      </c>
      <c r="F888" s="200">
        <f t="shared" si="30"/>
        <v>41.416442327604052</v>
      </c>
      <c r="G888" s="201">
        <v>531.19000000000005</v>
      </c>
      <c r="H888" s="128" t="s">
        <v>164</v>
      </c>
      <c r="I888" s="157" t="s">
        <v>92</v>
      </c>
      <c r="J888" s="151" t="s">
        <v>1123</v>
      </c>
    </row>
    <row r="889" spans="1:10" ht="15.75" x14ac:dyDescent="0.25">
      <c r="A889" s="112">
        <v>43228</v>
      </c>
      <c r="B889" s="127" t="s">
        <v>1076</v>
      </c>
      <c r="C889" s="158" t="s">
        <v>258</v>
      </c>
      <c r="D889" s="135" t="s">
        <v>34</v>
      </c>
      <c r="E889" s="297">
        <v>5000</v>
      </c>
      <c r="F889" s="200">
        <f t="shared" si="30"/>
        <v>9.412827801728195</v>
      </c>
      <c r="G889" s="201">
        <v>531.19000000000005</v>
      </c>
      <c r="H889" s="128" t="s">
        <v>33</v>
      </c>
      <c r="I889" s="157" t="s">
        <v>92</v>
      </c>
      <c r="J889" s="151" t="s">
        <v>1124</v>
      </c>
    </row>
    <row r="890" spans="1:10" ht="15.75" x14ac:dyDescent="0.25">
      <c r="A890" s="112">
        <v>43228</v>
      </c>
      <c r="B890" s="127" t="s">
        <v>1073</v>
      </c>
      <c r="C890" s="158" t="s">
        <v>158</v>
      </c>
      <c r="D890" s="132" t="s">
        <v>3</v>
      </c>
      <c r="E890" s="297">
        <v>5000</v>
      </c>
      <c r="F890" s="200">
        <f t="shared" si="30"/>
        <v>9.412827801728195</v>
      </c>
      <c r="G890" s="201">
        <v>531.19000000000005</v>
      </c>
      <c r="H890" s="127" t="s">
        <v>1059</v>
      </c>
      <c r="I890" s="157" t="s">
        <v>92</v>
      </c>
      <c r="J890" s="151" t="s">
        <v>1125</v>
      </c>
    </row>
    <row r="891" spans="1:10" ht="15.75" x14ac:dyDescent="0.25">
      <c r="A891" s="112">
        <v>43229</v>
      </c>
      <c r="B891" s="127" t="s">
        <v>1074</v>
      </c>
      <c r="C891" s="158" t="s">
        <v>1244</v>
      </c>
      <c r="D891" s="134" t="s">
        <v>3</v>
      </c>
      <c r="E891" s="297">
        <v>12000</v>
      </c>
      <c r="F891" s="200">
        <f t="shared" si="30"/>
        <v>22.590786724147666</v>
      </c>
      <c r="G891" s="201">
        <v>531.19000000000005</v>
      </c>
      <c r="H891" s="127" t="s">
        <v>1059</v>
      </c>
      <c r="I891" s="157" t="s">
        <v>92</v>
      </c>
      <c r="J891" s="151" t="s">
        <v>1126</v>
      </c>
    </row>
    <row r="892" spans="1:10" ht="15.75" x14ac:dyDescent="0.25">
      <c r="A892" s="112">
        <v>43234</v>
      </c>
      <c r="B892" s="127" t="s">
        <v>1251</v>
      </c>
      <c r="C892" s="158" t="s">
        <v>158</v>
      </c>
      <c r="D892" s="134" t="s">
        <v>3</v>
      </c>
      <c r="E892" s="297">
        <v>3000</v>
      </c>
      <c r="F892" s="200">
        <f t="shared" si="30"/>
        <v>5.6476966810369165</v>
      </c>
      <c r="G892" s="201">
        <v>531.19000000000005</v>
      </c>
      <c r="H892" s="323" t="s">
        <v>167</v>
      </c>
      <c r="I892" s="157" t="s">
        <v>92</v>
      </c>
      <c r="J892" s="151" t="s">
        <v>1127</v>
      </c>
    </row>
    <row r="893" spans="1:10" ht="15.75" x14ac:dyDescent="0.25">
      <c r="A893" s="112">
        <v>43235</v>
      </c>
      <c r="B893" s="127" t="s">
        <v>1252</v>
      </c>
      <c r="C893" s="158" t="s">
        <v>161</v>
      </c>
      <c r="D893" s="134" t="s">
        <v>157</v>
      </c>
      <c r="E893" s="297">
        <v>3000</v>
      </c>
      <c r="F893" s="200">
        <f t="shared" si="30"/>
        <v>5.6476966810369165</v>
      </c>
      <c r="G893" s="201">
        <v>531.19000000000005</v>
      </c>
      <c r="H893" s="127" t="s">
        <v>166</v>
      </c>
      <c r="I893" s="157" t="s">
        <v>92</v>
      </c>
      <c r="J893" s="151" t="s">
        <v>1128</v>
      </c>
    </row>
    <row r="894" spans="1:10" ht="15.75" x14ac:dyDescent="0.25">
      <c r="A894" s="112">
        <v>43235</v>
      </c>
      <c r="B894" s="127" t="s">
        <v>1554</v>
      </c>
      <c r="C894" s="158" t="s">
        <v>246</v>
      </c>
      <c r="D894" s="134" t="s">
        <v>3</v>
      </c>
      <c r="E894" s="297">
        <v>89000</v>
      </c>
      <c r="F894" s="200">
        <f t="shared" si="30"/>
        <v>167.54833487076186</v>
      </c>
      <c r="G894" s="201">
        <v>531.19000000000005</v>
      </c>
      <c r="H894" s="323" t="s">
        <v>167</v>
      </c>
      <c r="I894" s="157" t="s">
        <v>92</v>
      </c>
      <c r="J894" s="151" t="s">
        <v>1129</v>
      </c>
    </row>
    <row r="895" spans="1:10" ht="15.75" x14ac:dyDescent="0.25">
      <c r="A895" s="112">
        <v>43236</v>
      </c>
      <c r="B895" s="127" t="s">
        <v>1078</v>
      </c>
      <c r="C895" s="158" t="s">
        <v>159</v>
      </c>
      <c r="D895" s="132" t="s">
        <v>3</v>
      </c>
      <c r="E895" s="297">
        <v>7500</v>
      </c>
      <c r="F895" s="200">
        <f t="shared" si="30"/>
        <v>14.119241702592291</v>
      </c>
      <c r="G895" s="201">
        <v>531.19000000000005</v>
      </c>
      <c r="H895" s="323" t="s">
        <v>167</v>
      </c>
      <c r="I895" s="157" t="s">
        <v>92</v>
      </c>
      <c r="J895" s="151" t="s">
        <v>1130</v>
      </c>
    </row>
    <row r="896" spans="1:10" ht="15.75" x14ac:dyDescent="0.25">
      <c r="A896" s="112">
        <v>43236</v>
      </c>
      <c r="B896" s="127" t="s">
        <v>1260</v>
      </c>
      <c r="C896" s="127" t="s">
        <v>258</v>
      </c>
      <c r="D896" s="132" t="s">
        <v>34</v>
      </c>
      <c r="E896" s="297">
        <v>5000</v>
      </c>
      <c r="F896" s="200">
        <f t="shared" si="30"/>
        <v>9.412827801728195</v>
      </c>
      <c r="G896" s="201">
        <v>531.19000000000005</v>
      </c>
      <c r="H896" s="128" t="s">
        <v>41</v>
      </c>
      <c r="I896" s="157" t="s">
        <v>92</v>
      </c>
      <c r="J896" s="151" t="s">
        <v>1131</v>
      </c>
    </row>
    <row r="897" spans="1:10" ht="15.75" x14ac:dyDescent="0.25">
      <c r="A897" s="112">
        <v>43236</v>
      </c>
      <c r="B897" s="127" t="s">
        <v>1079</v>
      </c>
      <c r="C897" s="127" t="s">
        <v>258</v>
      </c>
      <c r="D897" s="132" t="s">
        <v>34</v>
      </c>
      <c r="E897" s="297">
        <v>3500</v>
      </c>
      <c r="F897" s="200">
        <f t="shared" si="30"/>
        <v>6.5889794612097363</v>
      </c>
      <c r="G897" s="201">
        <v>531.19000000000005</v>
      </c>
      <c r="H897" s="128" t="s">
        <v>39</v>
      </c>
      <c r="I897" s="157" t="s">
        <v>92</v>
      </c>
      <c r="J897" s="151" t="s">
        <v>1132</v>
      </c>
    </row>
    <row r="898" spans="1:10" ht="15.75" x14ac:dyDescent="0.25">
      <c r="A898" s="112">
        <v>43236</v>
      </c>
      <c r="B898" s="127" t="s">
        <v>1157</v>
      </c>
      <c r="C898" s="127" t="s">
        <v>258</v>
      </c>
      <c r="D898" s="132" t="s">
        <v>34</v>
      </c>
      <c r="E898" s="297">
        <v>4000</v>
      </c>
      <c r="F898" s="200">
        <f t="shared" si="30"/>
        <v>7.5302622413825553</v>
      </c>
      <c r="G898" s="201">
        <v>531.19000000000005</v>
      </c>
      <c r="H898" s="128" t="s">
        <v>33</v>
      </c>
      <c r="I898" s="157" t="s">
        <v>92</v>
      </c>
      <c r="J898" s="151" t="s">
        <v>1133</v>
      </c>
    </row>
    <row r="899" spans="1:10" ht="15.75" x14ac:dyDescent="0.25">
      <c r="A899" s="112">
        <v>43238</v>
      </c>
      <c r="B899" s="111" t="s">
        <v>1081</v>
      </c>
      <c r="C899" s="129" t="s">
        <v>177</v>
      </c>
      <c r="D899" s="132" t="s">
        <v>3</v>
      </c>
      <c r="E899" s="405">
        <v>107000</v>
      </c>
      <c r="F899" s="200">
        <f t="shared" si="30"/>
        <v>201.43451495698335</v>
      </c>
      <c r="G899" s="201">
        <v>531.19000000000005</v>
      </c>
      <c r="H899" s="323" t="s">
        <v>167</v>
      </c>
      <c r="I899" s="157" t="s">
        <v>92</v>
      </c>
      <c r="J899" s="151" t="s">
        <v>1134</v>
      </c>
    </row>
    <row r="900" spans="1:10" ht="15.75" x14ac:dyDescent="0.25">
      <c r="A900" s="112">
        <v>43243</v>
      </c>
      <c r="B900" s="127" t="s">
        <v>1080</v>
      </c>
      <c r="C900" s="127" t="s">
        <v>1244</v>
      </c>
      <c r="D900" s="132" t="s">
        <v>3</v>
      </c>
      <c r="E900" s="297">
        <v>9000</v>
      </c>
      <c r="F900" s="200">
        <f t="shared" si="30"/>
        <v>16.94309004311075</v>
      </c>
      <c r="G900" s="201">
        <v>531.19000000000005</v>
      </c>
      <c r="H900" s="128" t="s">
        <v>41</v>
      </c>
      <c r="I900" s="157" t="s">
        <v>92</v>
      </c>
      <c r="J900" s="151" t="s">
        <v>1135</v>
      </c>
    </row>
    <row r="901" spans="1:10" ht="15.75" x14ac:dyDescent="0.25">
      <c r="A901" s="310">
        <v>43244</v>
      </c>
      <c r="B901" s="160" t="s">
        <v>1087</v>
      </c>
      <c r="C901" s="127" t="s">
        <v>159</v>
      </c>
      <c r="D901" s="132" t="s">
        <v>34</v>
      </c>
      <c r="E901" s="368">
        <v>120000</v>
      </c>
      <c r="F901" s="200">
        <f t="shared" si="30"/>
        <v>225.90786724147665</v>
      </c>
      <c r="G901" s="201">
        <v>531.19000000000005</v>
      </c>
      <c r="H901" s="128" t="s">
        <v>1183</v>
      </c>
      <c r="I901" s="157" t="s">
        <v>92</v>
      </c>
      <c r="J901" s="404" t="s">
        <v>1166</v>
      </c>
    </row>
    <row r="902" spans="1:10" ht="15.75" x14ac:dyDescent="0.25">
      <c r="A902" s="310">
        <v>43244</v>
      </c>
      <c r="B902" s="160" t="s">
        <v>1088</v>
      </c>
      <c r="C902" s="127" t="s">
        <v>159</v>
      </c>
      <c r="D902" s="132" t="s">
        <v>34</v>
      </c>
      <c r="E902" s="368">
        <v>120000</v>
      </c>
      <c r="F902" s="200">
        <f t="shared" si="30"/>
        <v>225.90786724147665</v>
      </c>
      <c r="G902" s="201">
        <v>531.19000000000005</v>
      </c>
      <c r="H902" s="128" t="s">
        <v>1183</v>
      </c>
      <c r="I902" s="157" t="s">
        <v>92</v>
      </c>
      <c r="J902" s="404" t="s">
        <v>1167</v>
      </c>
    </row>
    <row r="903" spans="1:10" ht="15.75" x14ac:dyDescent="0.25">
      <c r="A903" s="310">
        <v>43244</v>
      </c>
      <c r="B903" s="160" t="s">
        <v>1089</v>
      </c>
      <c r="C903" s="127" t="s">
        <v>159</v>
      </c>
      <c r="D903" s="132" t="s">
        <v>34</v>
      </c>
      <c r="E903" s="368">
        <v>120000</v>
      </c>
      <c r="F903" s="200">
        <f t="shared" si="30"/>
        <v>225.90786724147665</v>
      </c>
      <c r="G903" s="201">
        <v>531.19000000000005</v>
      </c>
      <c r="H903" s="128" t="s">
        <v>1183</v>
      </c>
      <c r="I903" s="157" t="s">
        <v>92</v>
      </c>
      <c r="J903" s="404" t="s">
        <v>1168</v>
      </c>
    </row>
    <row r="904" spans="1:10" ht="15.75" x14ac:dyDescent="0.25">
      <c r="A904" s="310">
        <v>43244</v>
      </c>
      <c r="B904" s="160" t="s">
        <v>1090</v>
      </c>
      <c r="C904" s="127" t="s">
        <v>159</v>
      </c>
      <c r="D904" s="132" t="s">
        <v>34</v>
      </c>
      <c r="E904" s="368">
        <v>120000</v>
      </c>
      <c r="F904" s="200">
        <f t="shared" si="30"/>
        <v>225.90786724147665</v>
      </c>
      <c r="G904" s="201">
        <v>531.19000000000005</v>
      </c>
      <c r="H904" s="128" t="s">
        <v>1183</v>
      </c>
      <c r="I904" s="157" t="s">
        <v>92</v>
      </c>
      <c r="J904" s="404" t="s">
        <v>1169</v>
      </c>
    </row>
    <row r="905" spans="1:10" ht="15.75" x14ac:dyDescent="0.25">
      <c r="A905" s="310">
        <v>43244</v>
      </c>
      <c r="B905" s="160" t="s">
        <v>1091</v>
      </c>
      <c r="C905" s="127" t="s">
        <v>159</v>
      </c>
      <c r="D905" s="132" t="s">
        <v>34</v>
      </c>
      <c r="E905" s="368">
        <v>120000</v>
      </c>
      <c r="F905" s="200">
        <f t="shared" si="30"/>
        <v>225.90786724147665</v>
      </c>
      <c r="G905" s="201">
        <v>531.19000000000005</v>
      </c>
      <c r="H905" s="128" t="s">
        <v>1183</v>
      </c>
      <c r="I905" s="157" t="s">
        <v>92</v>
      </c>
      <c r="J905" s="404" t="s">
        <v>1170</v>
      </c>
    </row>
    <row r="906" spans="1:10" ht="15.75" x14ac:dyDescent="0.25">
      <c r="A906" s="310">
        <v>43244</v>
      </c>
      <c r="B906" s="160" t="s">
        <v>1082</v>
      </c>
      <c r="C906" s="127" t="s">
        <v>159</v>
      </c>
      <c r="D906" s="132" t="s">
        <v>157</v>
      </c>
      <c r="E906" s="368">
        <v>240000</v>
      </c>
      <c r="F906" s="200">
        <f t="shared" si="30"/>
        <v>451.8157344829533</v>
      </c>
      <c r="G906" s="201">
        <v>531.19000000000005</v>
      </c>
      <c r="H906" s="128" t="s">
        <v>1183</v>
      </c>
      <c r="I906" s="157" t="s">
        <v>92</v>
      </c>
      <c r="J906" s="404" t="s">
        <v>1171</v>
      </c>
    </row>
    <row r="907" spans="1:10" ht="15.75" x14ac:dyDescent="0.25">
      <c r="A907" s="310">
        <v>43244</v>
      </c>
      <c r="B907" s="160" t="s">
        <v>1083</v>
      </c>
      <c r="C907" s="127" t="s">
        <v>159</v>
      </c>
      <c r="D907" s="132" t="s">
        <v>157</v>
      </c>
      <c r="E907" s="368">
        <v>220000</v>
      </c>
      <c r="F907" s="200">
        <f t="shared" si="30"/>
        <v>414.16442327604057</v>
      </c>
      <c r="G907" s="201">
        <v>531.19000000000005</v>
      </c>
      <c r="H907" s="128" t="s">
        <v>1183</v>
      </c>
      <c r="I907" s="157" t="s">
        <v>92</v>
      </c>
      <c r="J907" s="404" t="s">
        <v>1172</v>
      </c>
    </row>
    <row r="908" spans="1:10" ht="15.75" x14ac:dyDescent="0.25">
      <c r="A908" s="310">
        <v>43244</v>
      </c>
      <c r="B908" s="160" t="s">
        <v>1084</v>
      </c>
      <c r="C908" s="127" t="s">
        <v>159</v>
      </c>
      <c r="D908" s="132" t="s">
        <v>157</v>
      </c>
      <c r="E908" s="311">
        <v>220000</v>
      </c>
      <c r="F908" s="200">
        <f t="shared" si="30"/>
        <v>414.16442327604057</v>
      </c>
      <c r="G908" s="201">
        <v>531.19000000000005</v>
      </c>
      <c r="H908" s="128" t="s">
        <v>1183</v>
      </c>
      <c r="I908" s="157" t="s">
        <v>92</v>
      </c>
      <c r="J908" s="404" t="s">
        <v>1173</v>
      </c>
    </row>
    <row r="909" spans="1:10" ht="15.75" x14ac:dyDescent="0.25">
      <c r="A909" s="310">
        <v>43244</v>
      </c>
      <c r="B909" s="161" t="s">
        <v>1085</v>
      </c>
      <c r="C909" s="127" t="s">
        <v>159</v>
      </c>
      <c r="D909" s="132" t="s">
        <v>3</v>
      </c>
      <c r="E909" s="311">
        <v>220000</v>
      </c>
      <c r="F909" s="200">
        <f t="shared" si="30"/>
        <v>414.16442327604057</v>
      </c>
      <c r="G909" s="201">
        <v>531.19000000000005</v>
      </c>
      <c r="H909" s="128" t="s">
        <v>1183</v>
      </c>
      <c r="I909" s="157" t="s">
        <v>92</v>
      </c>
      <c r="J909" s="404" t="s">
        <v>1174</v>
      </c>
    </row>
    <row r="910" spans="1:10" ht="15.75" x14ac:dyDescent="0.25">
      <c r="A910" s="310">
        <v>43244</v>
      </c>
      <c r="B910" s="160" t="s">
        <v>1086</v>
      </c>
      <c r="C910" s="127" t="s">
        <v>159</v>
      </c>
      <c r="D910" s="132" t="s">
        <v>25</v>
      </c>
      <c r="E910" s="311">
        <v>1200000</v>
      </c>
      <c r="F910" s="200">
        <f t="shared" si="30"/>
        <v>2259.0786724147665</v>
      </c>
      <c r="G910" s="201">
        <v>531.19000000000005</v>
      </c>
      <c r="H910" s="128" t="s">
        <v>1183</v>
      </c>
      <c r="I910" s="157" t="s">
        <v>92</v>
      </c>
      <c r="J910" s="404" t="s">
        <v>1175</v>
      </c>
    </row>
    <row r="911" spans="1:10" ht="15.75" x14ac:dyDescent="0.25">
      <c r="A911" s="112">
        <v>43245</v>
      </c>
      <c r="B911" s="127" t="s">
        <v>1261</v>
      </c>
      <c r="C911" s="127" t="s">
        <v>177</v>
      </c>
      <c r="D911" s="132" t="s">
        <v>3</v>
      </c>
      <c r="E911" s="297">
        <v>1000</v>
      </c>
      <c r="F911" s="200">
        <f t="shared" si="30"/>
        <v>1.8825655603456388</v>
      </c>
      <c r="G911" s="201">
        <v>531.19000000000005</v>
      </c>
      <c r="H911" s="128" t="s">
        <v>41</v>
      </c>
      <c r="I911" s="157" t="s">
        <v>92</v>
      </c>
      <c r="J911" s="151" t="s">
        <v>1136</v>
      </c>
    </row>
    <row r="912" spans="1:10" ht="15.75" x14ac:dyDescent="0.25">
      <c r="A912" s="112">
        <v>43245</v>
      </c>
      <c r="B912" s="127" t="s">
        <v>1092</v>
      </c>
      <c r="C912" s="129" t="s">
        <v>159</v>
      </c>
      <c r="D912" s="132" t="s">
        <v>25</v>
      </c>
      <c r="E912" s="297">
        <v>1100000</v>
      </c>
      <c r="F912" s="200">
        <f t="shared" si="30"/>
        <v>2070.8221163802027</v>
      </c>
      <c r="G912" s="201">
        <v>531.19000000000005</v>
      </c>
      <c r="H912" s="128" t="s">
        <v>23</v>
      </c>
      <c r="I912" s="157" t="s">
        <v>92</v>
      </c>
      <c r="J912" s="151" t="s">
        <v>1137</v>
      </c>
    </row>
    <row r="913" spans="1:10" ht="15.75" x14ac:dyDescent="0.25">
      <c r="A913" s="112">
        <v>43250</v>
      </c>
      <c r="B913" s="127" t="s">
        <v>1095</v>
      </c>
      <c r="C913" s="129" t="s">
        <v>258</v>
      </c>
      <c r="D913" s="134" t="s">
        <v>34</v>
      </c>
      <c r="E913" s="297">
        <v>1000</v>
      </c>
      <c r="F913" s="200">
        <f t="shared" si="30"/>
        <v>1.8825655603456388</v>
      </c>
      <c r="G913" s="201">
        <v>531.19000000000005</v>
      </c>
      <c r="H913" s="128" t="s">
        <v>33</v>
      </c>
      <c r="I913" s="157" t="s">
        <v>92</v>
      </c>
      <c r="J913" s="151" t="s">
        <v>1138</v>
      </c>
    </row>
    <row r="914" spans="1:10" ht="15.75" x14ac:dyDescent="0.25">
      <c r="A914" s="112">
        <v>43250</v>
      </c>
      <c r="B914" s="127" t="s">
        <v>1096</v>
      </c>
      <c r="C914" s="129" t="s">
        <v>258</v>
      </c>
      <c r="D914" s="134" t="s">
        <v>34</v>
      </c>
      <c r="E914" s="297">
        <v>2500</v>
      </c>
      <c r="F914" s="200">
        <f t="shared" si="30"/>
        <v>4.7064139008640975</v>
      </c>
      <c r="G914" s="201">
        <v>531.19000000000005</v>
      </c>
      <c r="H914" s="128" t="s">
        <v>33</v>
      </c>
      <c r="I914" s="157" t="s">
        <v>92</v>
      </c>
      <c r="J914" s="151" t="s">
        <v>1139</v>
      </c>
    </row>
    <row r="915" spans="1:10" ht="15.75" x14ac:dyDescent="0.25">
      <c r="A915" s="112">
        <v>43250</v>
      </c>
      <c r="B915" s="127" t="s">
        <v>1094</v>
      </c>
      <c r="C915" s="129" t="s">
        <v>258</v>
      </c>
      <c r="D915" s="134" t="s">
        <v>34</v>
      </c>
      <c r="E915" s="297">
        <v>1000</v>
      </c>
      <c r="F915" s="200">
        <f t="shared" si="30"/>
        <v>1.8825655603456388</v>
      </c>
      <c r="G915" s="201">
        <v>531.19000000000005</v>
      </c>
      <c r="H915" s="128" t="s">
        <v>39</v>
      </c>
      <c r="I915" s="157" t="s">
        <v>92</v>
      </c>
      <c r="J915" s="151" t="s">
        <v>1140</v>
      </c>
    </row>
    <row r="916" spans="1:10" ht="15.75" x14ac:dyDescent="0.25">
      <c r="A916" s="112">
        <v>43250</v>
      </c>
      <c r="B916" s="127" t="s">
        <v>1093</v>
      </c>
      <c r="C916" s="129" t="s">
        <v>258</v>
      </c>
      <c r="D916" s="134" t="s">
        <v>34</v>
      </c>
      <c r="E916" s="297">
        <v>1000</v>
      </c>
      <c r="F916" s="200">
        <f t="shared" si="30"/>
        <v>1.8825655603456388</v>
      </c>
      <c r="G916" s="201">
        <v>531.19000000000005</v>
      </c>
      <c r="H916" s="128" t="s">
        <v>39</v>
      </c>
      <c r="I916" s="157" t="s">
        <v>92</v>
      </c>
      <c r="J916" s="151" t="s">
        <v>1141</v>
      </c>
    </row>
    <row r="917" spans="1:10" ht="15.75" x14ac:dyDescent="0.25">
      <c r="A917" s="112">
        <v>43250</v>
      </c>
      <c r="B917" s="127" t="s">
        <v>1097</v>
      </c>
      <c r="C917" s="129" t="s">
        <v>258</v>
      </c>
      <c r="D917" s="134" t="s">
        <v>34</v>
      </c>
      <c r="E917" s="297">
        <v>2000</v>
      </c>
      <c r="F917" s="200">
        <f t="shared" si="30"/>
        <v>3.7651311206912776</v>
      </c>
      <c r="G917" s="201">
        <v>531.19000000000005</v>
      </c>
      <c r="H917" s="128" t="s">
        <v>41</v>
      </c>
      <c r="I917" s="157" t="s">
        <v>92</v>
      </c>
      <c r="J917" s="151" t="s">
        <v>1142</v>
      </c>
    </row>
    <row r="918" spans="1:10" ht="15.75" x14ac:dyDescent="0.25">
      <c r="A918" s="112">
        <v>43250</v>
      </c>
      <c r="B918" s="127" t="s">
        <v>1098</v>
      </c>
      <c r="C918" s="129" t="s">
        <v>258</v>
      </c>
      <c r="D918" s="134" t="s">
        <v>34</v>
      </c>
      <c r="E918" s="297">
        <v>2000</v>
      </c>
      <c r="F918" s="200">
        <f t="shared" si="30"/>
        <v>3.7651311206912776</v>
      </c>
      <c r="G918" s="201">
        <v>531.19000000000005</v>
      </c>
      <c r="H918" s="128" t="s">
        <v>41</v>
      </c>
      <c r="I918" s="157" t="s">
        <v>92</v>
      </c>
      <c r="J918" s="151" t="s">
        <v>1143</v>
      </c>
    </row>
    <row r="919" spans="1:10" ht="15.75" x14ac:dyDescent="0.25">
      <c r="A919" s="112">
        <v>43250</v>
      </c>
      <c r="B919" s="161" t="s">
        <v>1555</v>
      </c>
      <c r="C919" s="129" t="s">
        <v>159</v>
      </c>
      <c r="D919" s="134" t="s">
        <v>3</v>
      </c>
      <c r="E919" s="311">
        <v>5000000</v>
      </c>
      <c r="F919" s="200">
        <f t="shared" si="30"/>
        <v>9412.8278017281937</v>
      </c>
      <c r="G919" s="201">
        <v>531.19000000000005</v>
      </c>
      <c r="H919" s="128" t="s">
        <v>1183</v>
      </c>
      <c r="I919" s="157" t="s">
        <v>92</v>
      </c>
      <c r="J919" s="404" t="s">
        <v>1176</v>
      </c>
    </row>
    <row r="920" spans="1:10" ht="15.75" x14ac:dyDescent="0.25">
      <c r="A920" s="413">
        <v>43251</v>
      </c>
      <c r="B920" s="161" t="s">
        <v>1160</v>
      </c>
      <c r="C920" s="127" t="s">
        <v>156</v>
      </c>
      <c r="D920" s="134" t="s">
        <v>3</v>
      </c>
      <c r="E920" s="159">
        <v>15795</v>
      </c>
      <c r="F920" s="200">
        <f t="shared" si="30"/>
        <v>29.735123025659366</v>
      </c>
      <c r="G920" s="201">
        <v>531.19000000000005</v>
      </c>
      <c r="H920" s="128" t="s">
        <v>160</v>
      </c>
      <c r="I920" s="157" t="s">
        <v>92</v>
      </c>
      <c r="J920" s="190" t="s">
        <v>1162</v>
      </c>
    </row>
    <row r="921" spans="1:10" ht="15.75" x14ac:dyDescent="0.25">
      <c r="A921" s="112">
        <v>43251</v>
      </c>
      <c r="B921" s="161" t="s">
        <v>1158</v>
      </c>
      <c r="C921" s="129" t="s">
        <v>156</v>
      </c>
      <c r="D921" s="134" t="s">
        <v>3</v>
      </c>
      <c r="E921" s="311">
        <v>18570</v>
      </c>
      <c r="F921" s="200">
        <f t="shared" ref="F921:F984" si="31">E921/G921</f>
        <v>34.959242455618515</v>
      </c>
      <c r="G921" s="201">
        <v>531.19000000000005</v>
      </c>
      <c r="H921" s="128" t="s">
        <v>1183</v>
      </c>
      <c r="I921" s="157" t="s">
        <v>92</v>
      </c>
      <c r="J921" s="404" t="s">
        <v>1177</v>
      </c>
    </row>
    <row r="922" spans="1:10" ht="15.75" x14ac:dyDescent="0.25">
      <c r="A922" s="112">
        <v>43251</v>
      </c>
      <c r="B922" s="127" t="s">
        <v>1262</v>
      </c>
      <c r="C922" s="116" t="s">
        <v>1244</v>
      </c>
      <c r="D922" s="136" t="s">
        <v>3</v>
      </c>
      <c r="E922" s="297">
        <v>10000</v>
      </c>
      <c r="F922" s="200">
        <f t="shared" si="31"/>
        <v>18.82565560345639</v>
      </c>
      <c r="G922" s="201">
        <v>531.19000000000005</v>
      </c>
      <c r="H922" s="358" t="s">
        <v>24</v>
      </c>
      <c r="I922" s="157" t="s">
        <v>92</v>
      </c>
      <c r="J922" s="151" t="s">
        <v>1144</v>
      </c>
    </row>
    <row r="923" spans="1:10" ht="15.75" x14ac:dyDescent="0.25">
      <c r="A923" s="153">
        <v>43224</v>
      </c>
      <c r="B923" s="334" t="s">
        <v>1184</v>
      </c>
      <c r="C923" s="127" t="s">
        <v>161</v>
      </c>
      <c r="D923" s="134" t="s">
        <v>34</v>
      </c>
      <c r="E923" s="200">
        <v>14000</v>
      </c>
      <c r="F923" s="200">
        <f t="shared" si="31"/>
        <v>26.355917844838945</v>
      </c>
      <c r="G923" s="201">
        <v>531.19000000000005</v>
      </c>
      <c r="H923" s="383" t="s">
        <v>164</v>
      </c>
      <c r="I923" s="157" t="s">
        <v>92</v>
      </c>
      <c r="J923" s="501" t="s">
        <v>1145</v>
      </c>
    </row>
    <row r="924" spans="1:10" ht="15.75" x14ac:dyDescent="0.25">
      <c r="A924" s="153">
        <v>43228</v>
      </c>
      <c r="B924" s="334" t="s">
        <v>1185</v>
      </c>
      <c r="C924" s="127" t="s">
        <v>161</v>
      </c>
      <c r="D924" s="134" t="s">
        <v>34</v>
      </c>
      <c r="E924" s="200">
        <v>20000</v>
      </c>
      <c r="F924" s="200">
        <f t="shared" si="31"/>
        <v>37.65131120691278</v>
      </c>
      <c r="G924" s="201">
        <v>531.19000000000005</v>
      </c>
      <c r="H924" s="383" t="s">
        <v>164</v>
      </c>
      <c r="I924" s="157" t="s">
        <v>92</v>
      </c>
      <c r="J924" s="502"/>
    </row>
    <row r="925" spans="1:10" ht="15.75" x14ac:dyDescent="0.25">
      <c r="A925" s="112">
        <v>43228</v>
      </c>
      <c r="B925" s="127" t="s">
        <v>1186</v>
      </c>
      <c r="C925" s="127" t="s">
        <v>161</v>
      </c>
      <c r="D925" s="134" t="s">
        <v>34</v>
      </c>
      <c r="E925" s="297">
        <v>23500</v>
      </c>
      <c r="F925" s="200">
        <f t="shared" si="31"/>
        <v>44.240290668122512</v>
      </c>
      <c r="G925" s="201">
        <v>531.19000000000005</v>
      </c>
      <c r="H925" s="128" t="s">
        <v>164</v>
      </c>
      <c r="I925" s="157" t="s">
        <v>92</v>
      </c>
      <c r="J925" s="502"/>
    </row>
    <row r="926" spans="1:10" ht="15.75" x14ac:dyDescent="0.25">
      <c r="A926" s="112">
        <v>43236</v>
      </c>
      <c r="B926" s="127" t="s">
        <v>1187</v>
      </c>
      <c r="C926" s="127" t="s">
        <v>161</v>
      </c>
      <c r="D926" s="134" t="s">
        <v>34</v>
      </c>
      <c r="E926" s="414">
        <v>15000</v>
      </c>
      <c r="F926" s="200">
        <f t="shared" si="31"/>
        <v>28.238483405184581</v>
      </c>
      <c r="G926" s="201">
        <v>531.19000000000005</v>
      </c>
      <c r="H926" s="128" t="s">
        <v>164</v>
      </c>
      <c r="I926" s="157" t="s">
        <v>92</v>
      </c>
      <c r="J926" s="502"/>
    </row>
    <row r="927" spans="1:10" ht="15.75" x14ac:dyDescent="0.25">
      <c r="A927" s="112">
        <v>43250</v>
      </c>
      <c r="B927" s="127" t="s">
        <v>1188</v>
      </c>
      <c r="C927" s="127" t="s">
        <v>161</v>
      </c>
      <c r="D927" s="134" t="s">
        <v>34</v>
      </c>
      <c r="E927" s="297">
        <v>5000</v>
      </c>
      <c r="F927" s="200">
        <f t="shared" si="31"/>
        <v>9.412827801728195</v>
      </c>
      <c r="G927" s="201">
        <v>531.19000000000005</v>
      </c>
      <c r="H927" s="128" t="s">
        <v>164</v>
      </c>
      <c r="I927" s="157" t="s">
        <v>92</v>
      </c>
      <c r="J927" s="502"/>
    </row>
    <row r="928" spans="1:10" ht="15.75" x14ac:dyDescent="0.25">
      <c r="A928" s="112">
        <v>43250</v>
      </c>
      <c r="B928" s="127" t="s">
        <v>1189</v>
      </c>
      <c r="C928" s="127" t="s">
        <v>161</v>
      </c>
      <c r="D928" s="134" t="s">
        <v>34</v>
      </c>
      <c r="E928" s="297">
        <v>6000</v>
      </c>
      <c r="F928" s="200">
        <f t="shared" si="31"/>
        <v>11.295393362073833</v>
      </c>
      <c r="G928" s="201">
        <v>531.19000000000005</v>
      </c>
      <c r="H928" s="128" t="s">
        <v>164</v>
      </c>
      <c r="I928" s="157" t="s">
        <v>92</v>
      </c>
      <c r="J928" s="503"/>
    </row>
    <row r="929" spans="1:10" ht="15.75" x14ac:dyDescent="0.25">
      <c r="A929" s="153">
        <v>43223</v>
      </c>
      <c r="B929" s="334" t="s">
        <v>1190</v>
      </c>
      <c r="C929" s="127" t="s">
        <v>161</v>
      </c>
      <c r="D929" s="134" t="s">
        <v>34</v>
      </c>
      <c r="E929" s="200">
        <v>11000</v>
      </c>
      <c r="F929" s="200">
        <f t="shared" si="31"/>
        <v>20.708221163802026</v>
      </c>
      <c r="G929" s="201">
        <v>531.19000000000005</v>
      </c>
      <c r="H929" s="383" t="s">
        <v>33</v>
      </c>
      <c r="I929" s="157" t="s">
        <v>92</v>
      </c>
      <c r="J929" s="501" t="s">
        <v>1146</v>
      </c>
    </row>
    <row r="930" spans="1:10" ht="15.75" x14ac:dyDescent="0.25">
      <c r="A930" s="153">
        <v>43224</v>
      </c>
      <c r="B930" s="334" t="s">
        <v>1191</v>
      </c>
      <c r="C930" s="127" t="s">
        <v>161</v>
      </c>
      <c r="D930" s="134" t="s">
        <v>34</v>
      </c>
      <c r="E930" s="200">
        <v>17000</v>
      </c>
      <c r="F930" s="200">
        <f t="shared" si="31"/>
        <v>32.003614525875861</v>
      </c>
      <c r="G930" s="201">
        <v>531.19000000000005</v>
      </c>
      <c r="H930" s="383" t="s">
        <v>33</v>
      </c>
      <c r="I930" s="157" t="s">
        <v>92</v>
      </c>
      <c r="J930" s="502"/>
    </row>
    <row r="931" spans="1:10" ht="15.75" x14ac:dyDescent="0.25">
      <c r="A931" s="153">
        <v>43228</v>
      </c>
      <c r="B931" s="334" t="s">
        <v>1185</v>
      </c>
      <c r="C931" s="127" t="s">
        <v>161</v>
      </c>
      <c r="D931" s="134" t="s">
        <v>34</v>
      </c>
      <c r="E931" s="200">
        <v>20000</v>
      </c>
      <c r="F931" s="200">
        <f t="shared" si="31"/>
        <v>37.65131120691278</v>
      </c>
      <c r="G931" s="201">
        <v>531.19000000000005</v>
      </c>
      <c r="H931" s="383" t="s">
        <v>33</v>
      </c>
      <c r="I931" s="157" t="s">
        <v>92</v>
      </c>
      <c r="J931" s="502"/>
    </row>
    <row r="932" spans="1:10" ht="15.75" x14ac:dyDescent="0.25">
      <c r="A932" s="112">
        <v>43228</v>
      </c>
      <c r="B932" s="127" t="s">
        <v>1192</v>
      </c>
      <c r="C932" s="127" t="s">
        <v>161</v>
      </c>
      <c r="D932" s="134" t="s">
        <v>34</v>
      </c>
      <c r="E932" s="297">
        <v>14000</v>
      </c>
      <c r="F932" s="200">
        <f t="shared" si="31"/>
        <v>26.355917844838945</v>
      </c>
      <c r="G932" s="201">
        <v>531.19000000000005</v>
      </c>
      <c r="H932" s="127" t="s">
        <v>33</v>
      </c>
      <c r="I932" s="157" t="s">
        <v>92</v>
      </c>
      <c r="J932" s="502"/>
    </row>
    <row r="933" spans="1:10" ht="15.75" x14ac:dyDescent="0.25">
      <c r="A933" s="112">
        <v>43236</v>
      </c>
      <c r="B933" s="127" t="s">
        <v>1193</v>
      </c>
      <c r="C933" s="127" t="s">
        <v>161</v>
      </c>
      <c r="D933" s="134" t="s">
        <v>34</v>
      </c>
      <c r="E933" s="297">
        <v>16000</v>
      </c>
      <c r="F933" s="200">
        <f t="shared" si="31"/>
        <v>30.121048965530221</v>
      </c>
      <c r="G933" s="201">
        <v>531.19000000000005</v>
      </c>
      <c r="H933" s="128" t="s">
        <v>33</v>
      </c>
      <c r="I933" s="157" t="s">
        <v>92</v>
      </c>
      <c r="J933" s="502"/>
    </row>
    <row r="934" spans="1:10" ht="15.75" x14ac:dyDescent="0.25">
      <c r="A934" s="112">
        <v>43250</v>
      </c>
      <c r="B934" s="127" t="s">
        <v>1194</v>
      </c>
      <c r="C934" s="127" t="s">
        <v>161</v>
      </c>
      <c r="D934" s="134" t="s">
        <v>34</v>
      </c>
      <c r="E934" s="297">
        <v>8200</v>
      </c>
      <c r="F934" s="200">
        <f t="shared" si="31"/>
        <v>15.437037594834239</v>
      </c>
      <c r="G934" s="201">
        <v>531.19000000000005</v>
      </c>
      <c r="H934" s="128" t="s">
        <v>33</v>
      </c>
      <c r="I934" s="157" t="s">
        <v>92</v>
      </c>
      <c r="J934" s="502"/>
    </row>
    <row r="935" spans="1:10" ht="15.75" x14ac:dyDescent="0.25">
      <c r="A935" s="112">
        <v>43250</v>
      </c>
      <c r="B935" s="127" t="s">
        <v>1195</v>
      </c>
      <c r="C935" s="127" t="s">
        <v>161</v>
      </c>
      <c r="D935" s="134" t="s">
        <v>34</v>
      </c>
      <c r="E935" s="297">
        <v>6750</v>
      </c>
      <c r="F935" s="200">
        <f t="shared" si="31"/>
        <v>12.707317532333063</v>
      </c>
      <c r="G935" s="201">
        <v>531.19000000000005</v>
      </c>
      <c r="H935" s="128" t="s">
        <v>33</v>
      </c>
      <c r="I935" s="157" t="s">
        <v>92</v>
      </c>
      <c r="J935" s="503"/>
    </row>
    <row r="936" spans="1:10" ht="15.75" x14ac:dyDescent="0.25">
      <c r="A936" s="153">
        <v>43223</v>
      </c>
      <c r="B936" s="334" t="s">
        <v>1196</v>
      </c>
      <c r="C936" s="127" t="s">
        <v>161</v>
      </c>
      <c r="D936" s="134" t="s">
        <v>34</v>
      </c>
      <c r="E936" s="200">
        <v>5000</v>
      </c>
      <c r="F936" s="200">
        <f t="shared" si="31"/>
        <v>9.412827801728195</v>
      </c>
      <c r="G936" s="201">
        <v>531.19000000000005</v>
      </c>
      <c r="H936" s="383" t="s">
        <v>39</v>
      </c>
      <c r="I936" s="157" t="s">
        <v>92</v>
      </c>
      <c r="J936" s="501" t="s">
        <v>1147</v>
      </c>
    </row>
    <row r="937" spans="1:10" ht="15.75" x14ac:dyDescent="0.25">
      <c r="A937" s="153">
        <v>43224</v>
      </c>
      <c r="B937" s="334" t="s">
        <v>1197</v>
      </c>
      <c r="C937" s="127" t="s">
        <v>161</v>
      </c>
      <c r="D937" s="134" t="s">
        <v>34</v>
      </c>
      <c r="E937" s="200">
        <v>12500</v>
      </c>
      <c r="F937" s="200">
        <f t="shared" si="31"/>
        <v>23.532069504320486</v>
      </c>
      <c r="G937" s="201">
        <v>531.19000000000005</v>
      </c>
      <c r="H937" s="113" t="s">
        <v>39</v>
      </c>
      <c r="I937" s="157" t="s">
        <v>92</v>
      </c>
      <c r="J937" s="502"/>
    </row>
    <row r="938" spans="1:10" ht="15.75" x14ac:dyDescent="0.25">
      <c r="A938" s="153">
        <v>43228</v>
      </c>
      <c r="B938" s="334" t="s">
        <v>1185</v>
      </c>
      <c r="C938" s="127" t="s">
        <v>161</v>
      </c>
      <c r="D938" s="134" t="s">
        <v>34</v>
      </c>
      <c r="E938" s="200">
        <v>20000</v>
      </c>
      <c r="F938" s="200">
        <f t="shared" si="31"/>
        <v>37.65131120691278</v>
      </c>
      <c r="G938" s="201">
        <v>531.19000000000005</v>
      </c>
      <c r="H938" s="128" t="s">
        <v>39</v>
      </c>
      <c r="I938" s="157" t="s">
        <v>92</v>
      </c>
      <c r="J938" s="502"/>
    </row>
    <row r="939" spans="1:10" ht="15.75" x14ac:dyDescent="0.25">
      <c r="A939" s="112">
        <v>43228</v>
      </c>
      <c r="B939" s="113" t="s">
        <v>1198</v>
      </c>
      <c r="C939" s="127" t="s">
        <v>161</v>
      </c>
      <c r="D939" s="134" t="s">
        <v>34</v>
      </c>
      <c r="E939" s="297">
        <v>33000</v>
      </c>
      <c r="F939" s="200">
        <f t="shared" si="31"/>
        <v>62.124663491406082</v>
      </c>
      <c r="G939" s="201">
        <v>531.19000000000005</v>
      </c>
      <c r="H939" s="128" t="s">
        <v>39</v>
      </c>
      <c r="I939" s="157" t="s">
        <v>92</v>
      </c>
      <c r="J939" s="502"/>
    </row>
    <row r="940" spans="1:10" ht="15.75" x14ac:dyDescent="0.25">
      <c r="A940" s="112">
        <v>43236</v>
      </c>
      <c r="B940" s="127" t="s">
        <v>1199</v>
      </c>
      <c r="C940" s="127" t="s">
        <v>161</v>
      </c>
      <c r="D940" s="134" t="s">
        <v>34</v>
      </c>
      <c r="E940" s="297">
        <v>12500</v>
      </c>
      <c r="F940" s="200">
        <f t="shared" si="31"/>
        <v>23.532069504320486</v>
      </c>
      <c r="G940" s="201">
        <v>531.19000000000005</v>
      </c>
      <c r="H940" s="113" t="s">
        <v>39</v>
      </c>
      <c r="I940" s="157" t="s">
        <v>92</v>
      </c>
      <c r="J940" s="502"/>
    </row>
    <row r="941" spans="1:10" ht="15.75" x14ac:dyDescent="0.25">
      <c r="A941" s="112">
        <v>43250</v>
      </c>
      <c r="B941" s="127" t="s">
        <v>1200</v>
      </c>
      <c r="C941" s="127" t="s">
        <v>161</v>
      </c>
      <c r="D941" s="134" t="s">
        <v>34</v>
      </c>
      <c r="E941" s="297">
        <v>6000</v>
      </c>
      <c r="F941" s="200">
        <f t="shared" si="31"/>
        <v>11.295393362073833</v>
      </c>
      <c r="G941" s="201">
        <v>531.19000000000005</v>
      </c>
      <c r="H941" s="128" t="s">
        <v>39</v>
      </c>
      <c r="I941" s="157" t="s">
        <v>92</v>
      </c>
      <c r="J941" s="502"/>
    </row>
    <row r="942" spans="1:10" ht="15.75" x14ac:dyDescent="0.25">
      <c r="A942" s="112">
        <v>43250</v>
      </c>
      <c r="B942" s="127" t="s">
        <v>1201</v>
      </c>
      <c r="C942" s="127" t="s">
        <v>161</v>
      </c>
      <c r="D942" s="134" t="s">
        <v>34</v>
      </c>
      <c r="E942" s="297">
        <v>5500</v>
      </c>
      <c r="F942" s="200">
        <f t="shared" si="31"/>
        <v>10.354110581901013</v>
      </c>
      <c r="G942" s="201">
        <v>531.19000000000005</v>
      </c>
      <c r="H942" s="128" t="s">
        <v>39</v>
      </c>
      <c r="I942" s="157" t="s">
        <v>92</v>
      </c>
      <c r="J942" s="503"/>
    </row>
    <row r="943" spans="1:10" ht="15.75" x14ac:dyDescent="0.25">
      <c r="A943" s="153">
        <v>43222</v>
      </c>
      <c r="B943" s="334" t="s">
        <v>1202</v>
      </c>
      <c r="C943" s="127" t="s">
        <v>161</v>
      </c>
      <c r="D943" s="134" t="s">
        <v>25</v>
      </c>
      <c r="E943" s="200">
        <v>4500</v>
      </c>
      <c r="F943" s="200">
        <f t="shared" si="31"/>
        <v>8.4715450215553751</v>
      </c>
      <c r="G943" s="201">
        <v>531.19000000000005</v>
      </c>
      <c r="H943" s="128" t="s">
        <v>23</v>
      </c>
      <c r="I943" s="157" t="s">
        <v>92</v>
      </c>
      <c r="J943" s="501" t="s">
        <v>1148</v>
      </c>
    </row>
    <row r="944" spans="1:10" ht="15.75" x14ac:dyDescent="0.25">
      <c r="A944" s="112">
        <v>43228</v>
      </c>
      <c r="B944" s="127" t="s">
        <v>1203</v>
      </c>
      <c r="C944" s="127" t="s">
        <v>161</v>
      </c>
      <c r="D944" s="134" t="s">
        <v>25</v>
      </c>
      <c r="E944" s="297">
        <v>10000</v>
      </c>
      <c r="F944" s="200">
        <f t="shared" si="31"/>
        <v>18.82565560345639</v>
      </c>
      <c r="G944" s="201">
        <v>531.19000000000005</v>
      </c>
      <c r="H944" s="128" t="s">
        <v>23</v>
      </c>
      <c r="I944" s="157" t="s">
        <v>92</v>
      </c>
      <c r="J944" s="502"/>
    </row>
    <row r="945" spans="1:10" ht="15.75" x14ac:dyDescent="0.25">
      <c r="A945" s="112">
        <v>43241</v>
      </c>
      <c r="B945" s="127" t="s">
        <v>1204</v>
      </c>
      <c r="C945" s="127" t="s">
        <v>161</v>
      </c>
      <c r="D945" s="134" t="s">
        <v>25</v>
      </c>
      <c r="E945" s="297">
        <v>4000</v>
      </c>
      <c r="F945" s="200">
        <f t="shared" si="31"/>
        <v>7.5302622413825553</v>
      </c>
      <c r="G945" s="201">
        <v>531.19000000000005</v>
      </c>
      <c r="H945" s="128" t="s">
        <v>23</v>
      </c>
      <c r="I945" s="157" t="s">
        <v>92</v>
      </c>
      <c r="J945" s="502"/>
    </row>
    <row r="946" spans="1:10" ht="15.75" x14ac:dyDescent="0.25">
      <c r="A946" s="112">
        <v>43245</v>
      </c>
      <c r="B946" s="127" t="s">
        <v>1205</v>
      </c>
      <c r="C946" s="127" t="s">
        <v>161</v>
      </c>
      <c r="D946" s="134" t="s">
        <v>25</v>
      </c>
      <c r="E946" s="297">
        <v>4000</v>
      </c>
      <c r="F946" s="200">
        <f t="shared" si="31"/>
        <v>7.5302622413825553</v>
      </c>
      <c r="G946" s="201">
        <v>531.19000000000005</v>
      </c>
      <c r="H946" s="128" t="s">
        <v>23</v>
      </c>
      <c r="I946" s="157" t="s">
        <v>92</v>
      </c>
      <c r="J946" s="502"/>
    </row>
    <row r="947" spans="1:10" ht="15.75" x14ac:dyDescent="0.25">
      <c r="A947" s="112">
        <v>43249</v>
      </c>
      <c r="B947" s="127" t="s">
        <v>1206</v>
      </c>
      <c r="C947" s="127" t="s">
        <v>161</v>
      </c>
      <c r="D947" s="134" t="s">
        <v>25</v>
      </c>
      <c r="E947" s="297">
        <v>4500</v>
      </c>
      <c r="F947" s="200">
        <f t="shared" si="31"/>
        <v>8.4715450215553751</v>
      </c>
      <c r="G947" s="201">
        <v>531.19000000000005</v>
      </c>
      <c r="H947" s="128" t="s">
        <v>23</v>
      </c>
      <c r="I947" s="157" t="s">
        <v>92</v>
      </c>
      <c r="J947" s="503"/>
    </row>
    <row r="948" spans="1:10" ht="15.75" x14ac:dyDescent="0.25">
      <c r="A948" s="153">
        <v>43222</v>
      </c>
      <c r="B948" s="334" t="s">
        <v>992</v>
      </c>
      <c r="C948" s="127" t="s">
        <v>161</v>
      </c>
      <c r="D948" s="134" t="s">
        <v>25</v>
      </c>
      <c r="E948" s="200">
        <v>3000</v>
      </c>
      <c r="F948" s="200">
        <f t="shared" si="31"/>
        <v>5.6476966810369165</v>
      </c>
      <c r="G948" s="201">
        <v>531.19000000000005</v>
      </c>
      <c r="H948" s="358" t="s">
        <v>24</v>
      </c>
      <c r="I948" s="157" t="s">
        <v>92</v>
      </c>
      <c r="J948" s="501" t="s">
        <v>1149</v>
      </c>
    </row>
    <row r="949" spans="1:10" ht="15.75" x14ac:dyDescent="0.25">
      <c r="A949" s="153">
        <v>43227</v>
      </c>
      <c r="B949" s="334" t="s">
        <v>1207</v>
      </c>
      <c r="C949" s="127" t="s">
        <v>161</v>
      </c>
      <c r="D949" s="134" t="s">
        <v>25</v>
      </c>
      <c r="E949" s="200">
        <v>45000</v>
      </c>
      <c r="F949" s="200">
        <f t="shared" si="31"/>
        <v>84.715450215553744</v>
      </c>
      <c r="G949" s="201">
        <v>531.19000000000005</v>
      </c>
      <c r="H949" s="358" t="s">
        <v>24</v>
      </c>
      <c r="I949" s="157" t="s">
        <v>92</v>
      </c>
      <c r="J949" s="502"/>
    </row>
    <row r="950" spans="1:10" ht="15.75" x14ac:dyDescent="0.25">
      <c r="A950" s="112">
        <v>43243</v>
      </c>
      <c r="B950" s="127" t="s">
        <v>1208</v>
      </c>
      <c r="C950" s="127" t="s">
        <v>161</v>
      </c>
      <c r="D950" s="134" t="s">
        <v>25</v>
      </c>
      <c r="E950" s="297">
        <v>2500</v>
      </c>
      <c r="F950" s="200">
        <f t="shared" si="31"/>
        <v>4.7064139008640975</v>
      </c>
      <c r="G950" s="201">
        <v>531.19000000000005</v>
      </c>
      <c r="H950" s="358" t="s">
        <v>24</v>
      </c>
      <c r="I950" s="157" t="s">
        <v>92</v>
      </c>
      <c r="J950" s="502"/>
    </row>
    <row r="951" spans="1:10" ht="15.75" x14ac:dyDescent="0.25">
      <c r="A951" s="112">
        <v>43250</v>
      </c>
      <c r="B951" s="127" t="s">
        <v>1204</v>
      </c>
      <c r="C951" s="127" t="s">
        <v>161</v>
      </c>
      <c r="D951" s="134" t="s">
        <v>25</v>
      </c>
      <c r="E951" s="297">
        <v>5000</v>
      </c>
      <c r="F951" s="200">
        <f t="shared" si="31"/>
        <v>9.412827801728195</v>
      </c>
      <c r="G951" s="201">
        <v>531.19000000000005</v>
      </c>
      <c r="H951" s="358" t="s">
        <v>24</v>
      </c>
      <c r="I951" s="157" t="s">
        <v>92</v>
      </c>
      <c r="J951" s="502"/>
    </row>
    <row r="952" spans="1:10" ht="15.75" x14ac:dyDescent="0.25">
      <c r="A952" s="112">
        <v>43251</v>
      </c>
      <c r="B952" s="127" t="s">
        <v>1204</v>
      </c>
      <c r="C952" s="127" t="s">
        <v>161</v>
      </c>
      <c r="D952" s="134" t="s">
        <v>25</v>
      </c>
      <c r="E952" s="297">
        <v>5000</v>
      </c>
      <c r="F952" s="200">
        <f t="shared" si="31"/>
        <v>9.412827801728195</v>
      </c>
      <c r="G952" s="201">
        <v>531.19000000000005</v>
      </c>
      <c r="H952" s="358" t="s">
        <v>24</v>
      </c>
      <c r="I952" s="157" t="s">
        <v>92</v>
      </c>
      <c r="J952" s="502"/>
    </row>
    <row r="953" spans="1:10" ht="15.75" x14ac:dyDescent="0.25">
      <c r="A953" s="112">
        <v>43251</v>
      </c>
      <c r="B953" s="127" t="s">
        <v>1204</v>
      </c>
      <c r="C953" s="127" t="s">
        <v>161</v>
      </c>
      <c r="D953" s="134" t="s">
        <v>25</v>
      </c>
      <c r="E953" s="297">
        <v>5000</v>
      </c>
      <c r="F953" s="200">
        <f t="shared" si="31"/>
        <v>9.412827801728195</v>
      </c>
      <c r="G953" s="201">
        <v>531.19000000000005</v>
      </c>
      <c r="H953" s="358" t="s">
        <v>24</v>
      </c>
      <c r="I953" s="157" t="s">
        <v>92</v>
      </c>
      <c r="J953" s="502"/>
    </row>
    <row r="954" spans="1:10" ht="15.75" x14ac:dyDescent="0.25">
      <c r="A954" s="112">
        <v>43251</v>
      </c>
      <c r="B954" s="127" t="s">
        <v>1209</v>
      </c>
      <c r="C954" s="127" t="s">
        <v>161</v>
      </c>
      <c r="D954" s="134" t="s">
        <v>25</v>
      </c>
      <c r="E954" s="297">
        <v>1000</v>
      </c>
      <c r="F954" s="200">
        <f t="shared" si="31"/>
        <v>1.8825655603456388</v>
      </c>
      <c r="G954" s="201">
        <v>531.19000000000005</v>
      </c>
      <c r="H954" s="358" t="s">
        <v>24</v>
      </c>
      <c r="I954" s="157" t="s">
        <v>92</v>
      </c>
      <c r="J954" s="503"/>
    </row>
    <row r="955" spans="1:10" ht="15.75" x14ac:dyDescent="0.25">
      <c r="A955" s="112">
        <v>43235</v>
      </c>
      <c r="B955" s="127" t="s">
        <v>1210</v>
      </c>
      <c r="C955" s="127" t="s">
        <v>161</v>
      </c>
      <c r="D955" s="134" t="s">
        <v>157</v>
      </c>
      <c r="E955" s="297">
        <v>8000</v>
      </c>
      <c r="F955" s="200">
        <f t="shared" si="31"/>
        <v>15.060524482765111</v>
      </c>
      <c r="G955" s="201">
        <v>531.19000000000005</v>
      </c>
      <c r="H955" s="127" t="s">
        <v>166</v>
      </c>
      <c r="I955" s="157" t="s">
        <v>92</v>
      </c>
      <c r="J955" s="501" t="s">
        <v>1150</v>
      </c>
    </row>
    <row r="956" spans="1:10" ht="15.75" x14ac:dyDescent="0.25">
      <c r="A956" s="112">
        <v>43242</v>
      </c>
      <c r="B956" s="127" t="s">
        <v>1211</v>
      </c>
      <c r="C956" s="127" t="s">
        <v>161</v>
      </c>
      <c r="D956" s="134" t="s">
        <v>157</v>
      </c>
      <c r="E956" s="297">
        <v>8000</v>
      </c>
      <c r="F956" s="200">
        <f t="shared" si="31"/>
        <v>15.060524482765111</v>
      </c>
      <c r="G956" s="201">
        <v>531.19000000000005</v>
      </c>
      <c r="H956" s="128" t="s">
        <v>166</v>
      </c>
      <c r="I956" s="157" t="s">
        <v>92</v>
      </c>
      <c r="J956" s="502"/>
    </row>
    <row r="957" spans="1:10" ht="15.75" x14ac:dyDescent="0.25">
      <c r="A957" s="112">
        <v>43250</v>
      </c>
      <c r="B957" s="127" t="s">
        <v>1212</v>
      </c>
      <c r="C957" s="127" t="s">
        <v>161</v>
      </c>
      <c r="D957" s="134" t="s">
        <v>157</v>
      </c>
      <c r="E957" s="297">
        <v>10000</v>
      </c>
      <c r="F957" s="200">
        <f t="shared" si="31"/>
        <v>18.82565560345639</v>
      </c>
      <c r="G957" s="201">
        <v>531.19000000000005</v>
      </c>
      <c r="H957" s="128" t="s">
        <v>166</v>
      </c>
      <c r="I957" s="157" t="s">
        <v>92</v>
      </c>
      <c r="J957" s="503"/>
    </row>
    <row r="958" spans="1:10" ht="15.75" x14ac:dyDescent="0.25">
      <c r="A958" s="153">
        <v>43222</v>
      </c>
      <c r="B958" s="415" t="s">
        <v>1213</v>
      </c>
      <c r="C958" s="127" t="s">
        <v>161</v>
      </c>
      <c r="D958" s="134" t="s">
        <v>157</v>
      </c>
      <c r="E958" s="416">
        <v>9000</v>
      </c>
      <c r="F958" s="200">
        <f t="shared" si="31"/>
        <v>16.94309004311075</v>
      </c>
      <c r="G958" s="201">
        <v>531.19000000000005</v>
      </c>
      <c r="H958" s="383" t="s">
        <v>1059</v>
      </c>
      <c r="I958" s="157" t="s">
        <v>92</v>
      </c>
      <c r="J958" s="504" t="s">
        <v>1151</v>
      </c>
    </row>
    <row r="959" spans="1:10" ht="15.75" x14ac:dyDescent="0.25">
      <c r="A959" s="153">
        <v>43224</v>
      </c>
      <c r="B959" s="334" t="s">
        <v>1214</v>
      </c>
      <c r="C959" s="127" t="s">
        <v>161</v>
      </c>
      <c r="D959" s="134" t="s">
        <v>157</v>
      </c>
      <c r="E959" s="200">
        <v>6000</v>
      </c>
      <c r="F959" s="200">
        <f t="shared" si="31"/>
        <v>11.295393362073833</v>
      </c>
      <c r="G959" s="201">
        <v>531.19000000000005</v>
      </c>
      <c r="H959" s="383" t="s">
        <v>1059</v>
      </c>
      <c r="I959" s="157" t="s">
        <v>92</v>
      </c>
      <c r="J959" s="505"/>
    </row>
    <row r="960" spans="1:10" ht="15.75" x14ac:dyDescent="0.25">
      <c r="A960" s="153">
        <v>43227</v>
      </c>
      <c r="B960" s="334" t="s">
        <v>1215</v>
      </c>
      <c r="C960" s="127" t="s">
        <v>161</v>
      </c>
      <c r="D960" s="134" t="s">
        <v>157</v>
      </c>
      <c r="E960" s="200">
        <v>8000</v>
      </c>
      <c r="F960" s="200">
        <f t="shared" si="31"/>
        <v>15.060524482765111</v>
      </c>
      <c r="G960" s="201">
        <v>531.19000000000005</v>
      </c>
      <c r="H960" s="383" t="s">
        <v>1059</v>
      </c>
      <c r="I960" s="157" t="s">
        <v>92</v>
      </c>
      <c r="J960" s="505"/>
    </row>
    <row r="961" spans="1:10" ht="15.75" x14ac:dyDescent="0.25">
      <c r="A961" s="112">
        <v>43228</v>
      </c>
      <c r="B961" s="113" t="s">
        <v>1216</v>
      </c>
      <c r="C961" s="127" t="s">
        <v>161</v>
      </c>
      <c r="D961" s="134" t="s">
        <v>157</v>
      </c>
      <c r="E961" s="297">
        <v>4000</v>
      </c>
      <c r="F961" s="200">
        <f t="shared" si="31"/>
        <v>7.5302622413825553</v>
      </c>
      <c r="G961" s="201">
        <v>531.19000000000005</v>
      </c>
      <c r="H961" s="128" t="s">
        <v>1059</v>
      </c>
      <c r="I961" s="157" t="s">
        <v>92</v>
      </c>
      <c r="J961" s="505"/>
    </row>
    <row r="962" spans="1:10" ht="15.75" x14ac:dyDescent="0.25">
      <c r="A962" s="112">
        <v>43229</v>
      </c>
      <c r="B962" s="113" t="s">
        <v>1217</v>
      </c>
      <c r="C962" s="127" t="s">
        <v>161</v>
      </c>
      <c r="D962" s="134" t="s">
        <v>157</v>
      </c>
      <c r="E962" s="297">
        <v>2000</v>
      </c>
      <c r="F962" s="200">
        <f t="shared" si="31"/>
        <v>3.7651311206912776</v>
      </c>
      <c r="G962" s="201">
        <v>531.19000000000005</v>
      </c>
      <c r="H962" s="128" t="s">
        <v>1059</v>
      </c>
      <c r="I962" s="157" t="s">
        <v>92</v>
      </c>
      <c r="J962" s="505"/>
    </row>
    <row r="963" spans="1:10" ht="15.75" x14ac:dyDescent="0.25">
      <c r="A963" s="112">
        <v>43234</v>
      </c>
      <c r="B963" s="127" t="s">
        <v>1218</v>
      </c>
      <c r="C963" s="127" t="s">
        <v>161</v>
      </c>
      <c r="D963" s="134" t="s">
        <v>157</v>
      </c>
      <c r="E963" s="297">
        <v>10000</v>
      </c>
      <c r="F963" s="200">
        <f t="shared" si="31"/>
        <v>18.82565560345639</v>
      </c>
      <c r="G963" s="201">
        <v>531.19000000000005</v>
      </c>
      <c r="H963" s="127" t="s">
        <v>1059</v>
      </c>
      <c r="I963" s="157" t="s">
        <v>92</v>
      </c>
      <c r="J963" s="505"/>
    </row>
    <row r="964" spans="1:10" ht="15.75" x14ac:dyDescent="0.25">
      <c r="A964" s="112">
        <v>43242</v>
      </c>
      <c r="B964" s="127" t="s">
        <v>1211</v>
      </c>
      <c r="C964" s="127" t="s">
        <v>161</v>
      </c>
      <c r="D964" s="134" t="s">
        <v>157</v>
      </c>
      <c r="E964" s="297">
        <v>8000</v>
      </c>
      <c r="F964" s="200">
        <f t="shared" si="31"/>
        <v>15.060524482765111</v>
      </c>
      <c r="G964" s="201">
        <v>531.19000000000005</v>
      </c>
      <c r="H964" s="128" t="s">
        <v>1059</v>
      </c>
      <c r="I964" s="157" t="s">
        <v>92</v>
      </c>
      <c r="J964" s="505"/>
    </row>
    <row r="965" spans="1:10" ht="15.75" x14ac:dyDescent="0.25">
      <c r="A965" s="112">
        <v>43244</v>
      </c>
      <c r="B965" s="127" t="s">
        <v>1219</v>
      </c>
      <c r="C965" s="127" t="s">
        <v>161</v>
      </c>
      <c r="D965" s="134" t="s">
        <v>157</v>
      </c>
      <c r="E965" s="297">
        <v>5000</v>
      </c>
      <c r="F965" s="200">
        <f t="shared" si="31"/>
        <v>9.412827801728195</v>
      </c>
      <c r="G965" s="201">
        <v>531.19000000000005</v>
      </c>
      <c r="H965" s="128" t="s">
        <v>1059</v>
      </c>
      <c r="I965" s="157" t="s">
        <v>92</v>
      </c>
      <c r="J965" s="505"/>
    </row>
    <row r="966" spans="1:10" ht="15.75" x14ac:dyDescent="0.25">
      <c r="A966" s="112">
        <v>43250</v>
      </c>
      <c r="B966" s="127" t="s">
        <v>1212</v>
      </c>
      <c r="C966" s="127" t="s">
        <v>161</v>
      </c>
      <c r="D966" s="134" t="s">
        <v>157</v>
      </c>
      <c r="E966" s="297">
        <v>10000</v>
      </c>
      <c r="F966" s="200">
        <f t="shared" si="31"/>
        <v>18.82565560345639</v>
      </c>
      <c r="G966" s="201">
        <v>531.19000000000005</v>
      </c>
      <c r="H966" s="128" t="s">
        <v>1059</v>
      </c>
      <c r="I966" s="157" t="s">
        <v>92</v>
      </c>
      <c r="J966" s="506"/>
    </row>
    <row r="967" spans="1:10" ht="15.75" x14ac:dyDescent="0.25">
      <c r="A967" s="153">
        <v>43224</v>
      </c>
      <c r="B967" s="334" t="s">
        <v>1220</v>
      </c>
      <c r="C967" s="127" t="s">
        <v>161</v>
      </c>
      <c r="D967" s="134" t="s">
        <v>157</v>
      </c>
      <c r="E967" s="200">
        <v>8000</v>
      </c>
      <c r="F967" s="200">
        <f t="shared" si="31"/>
        <v>15.060524482765111</v>
      </c>
      <c r="G967" s="201">
        <v>531.19000000000005</v>
      </c>
      <c r="H967" s="383" t="s">
        <v>31</v>
      </c>
      <c r="I967" s="157" t="s">
        <v>92</v>
      </c>
      <c r="J967" s="495" t="s">
        <v>1152</v>
      </c>
    </row>
    <row r="968" spans="1:10" ht="15.75" x14ac:dyDescent="0.25">
      <c r="A968" s="153">
        <v>43224</v>
      </c>
      <c r="B968" s="334" t="s">
        <v>1221</v>
      </c>
      <c r="C968" s="127" t="s">
        <v>161</v>
      </c>
      <c r="D968" s="134" t="s">
        <v>157</v>
      </c>
      <c r="E968" s="200">
        <v>8000</v>
      </c>
      <c r="F968" s="200">
        <f t="shared" si="31"/>
        <v>15.060524482765111</v>
      </c>
      <c r="G968" s="201">
        <v>531.19000000000005</v>
      </c>
      <c r="H968" s="383" t="s">
        <v>31</v>
      </c>
      <c r="I968" s="157" t="s">
        <v>92</v>
      </c>
      <c r="J968" s="496"/>
    </row>
    <row r="969" spans="1:10" ht="15.75" x14ac:dyDescent="0.25">
      <c r="A969" s="153">
        <v>43227</v>
      </c>
      <c r="B969" s="334" t="s">
        <v>1215</v>
      </c>
      <c r="C969" s="127" t="s">
        <v>161</v>
      </c>
      <c r="D969" s="134" t="s">
        <v>157</v>
      </c>
      <c r="E969" s="200">
        <v>8000</v>
      </c>
      <c r="F969" s="200">
        <f t="shared" si="31"/>
        <v>15.060524482765111</v>
      </c>
      <c r="G969" s="201">
        <v>531.19000000000005</v>
      </c>
      <c r="H969" s="383" t="s">
        <v>31</v>
      </c>
      <c r="I969" s="157" t="s">
        <v>92</v>
      </c>
      <c r="J969" s="496"/>
    </row>
    <row r="970" spans="1:10" ht="15.75" x14ac:dyDescent="0.25">
      <c r="A970" s="112">
        <v>43228</v>
      </c>
      <c r="B970" s="127" t="s">
        <v>1222</v>
      </c>
      <c r="C970" s="127" t="s">
        <v>161</v>
      </c>
      <c r="D970" s="134" t="s">
        <v>157</v>
      </c>
      <c r="E970" s="298">
        <v>7000</v>
      </c>
      <c r="F970" s="200">
        <f t="shared" si="31"/>
        <v>13.177958922419473</v>
      </c>
      <c r="G970" s="201">
        <v>531.19000000000005</v>
      </c>
      <c r="H970" s="128" t="s">
        <v>31</v>
      </c>
      <c r="I970" s="157" t="s">
        <v>92</v>
      </c>
      <c r="J970" s="496"/>
    </row>
    <row r="971" spans="1:10" ht="15.75" x14ac:dyDescent="0.25">
      <c r="A971" s="112">
        <v>43234</v>
      </c>
      <c r="B971" s="127" t="s">
        <v>1218</v>
      </c>
      <c r="C971" s="127" t="s">
        <v>161</v>
      </c>
      <c r="D971" s="134" t="s">
        <v>157</v>
      </c>
      <c r="E971" s="297">
        <v>10000</v>
      </c>
      <c r="F971" s="200">
        <f t="shared" si="31"/>
        <v>18.82565560345639</v>
      </c>
      <c r="G971" s="201">
        <v>531.19000000000005</v>
      </c>
      <c r="H971" s="127" t="s">
        <v>31</v>
      </c>
      <c r="I971" s="157" t="s">
        <v>92</v>
      </c>
      <c r="J971" s="496"/>
    </row>
    <row r="972" spans="1:10" ht="15.75" x14ac:dyDescent="0.25">
      <c r="A972" s="112">
        <v>43242</v>
      </c>
      <c r="B972" s="127" t="s">
        <v>1211</v>
      </c>
      <c r="C972" s="127" t="s">
        <v>161</v>
      </c>
      <c r="D972" s="134" t="s">
        <v>157</v>
      </c>
      <c r="E972" s="297">
        <v>8000</v>
      </c>
      <c r="F972" s="200">
        <f t="shared" si="31"/>
        <v>15.060524482765111</v>
      </c>
      <c r="G972" s="201">
        <v>531.19000000000005</v>
      </c>
      <c r="H972" s="128" t="s">
        <v>31</v>
      </c>
      <c r="I972" s="157" t="s">
        <v>92</v>
      </c>
      <c r="J972" s="496"/>
    </row>
    <row r="973" spans="1:10" ht="15.75" x14ac:dyDescent="0.25">
      <c r="A973" s="112">
        <v>43250</v>
      </c>
      <c r="B973" s="127" t="s">
        <v>1212</v>
      </c>
      <c r="C973" s="127" t="s">
        <v>161</v>
      </c>
      <c r="D973" s="134" t="s">
        <v>157</v>
      </c>
      <c r="E973" s="297">
        <v>10000</v>
      </c>
      <c r="F973" s="200">
        <f t="shared" si="31"/>
        <v>18.82565560345639</v>
      </c>
      <c r="G973" s="201">
        <v>531.19000000000005</v>
      </c>
      <c r="H973" s="128" t="s">
        <v>31</v>
      </c>
      <c r="I973" s="157" t="s">
        <v>92</v>
      </c>
      <c r="J973" s="497"/>
    </row>
    <row r="974" spans="1:10" ht="15.75" x14ac:dyDescent="0.25">
      <c r="A974" s="153">
        <v>43222</v>
      </c>
      <c r="B974" s="334" t="s">
        <v>1223</v>
      </c>
      <c r="C974" s="127" t="s">
        <v>161</v>
      </c>
      <c r="D974" s="134" t="s">
        <v>34</v>
      </c>
      <c r="E974" s="200">
        <v>15000</v>
      </c>
      <c r="F974" s="200">
        <f t="shared" si="31"/>
        <v>28.238483405184581</v>
      </c>
      <c r="G974" s="201">
        <v>531.19000000000005</v>
      </c>
      <c r="H974" s="128" t="s">
        <v>41</v>
      </c>
      <c r="I974" s="157" t="s">
        <v>92</v>
      </c>
      <c r="J974" s="498" t="s">
        <v>1153</v>
      </c>
    </row>
    <row r="975" spans="1:10" ht="15.75" x14ac:dyDescent="0.25">
      <c r="A975" s="153">
        <v>43228</v>
      </c>
      <c r="B975" s="334" t="s">
        <v>1185</v>
      </c>
      <c r="C975" s="127" t="s">
        <v>161</v>
      </c>
      <c r="D975" s="134" t="s">
        <v>34</v>
      </c>
      <c r="E975" s="200">
        <v>20000</v>
      </c>
      <c r="F975" s="200">
        <f t="shared" si="31"/>
        <v>37.65131120691278</v>
      </c>
      <c r="G975" s="201">
        <v>531.19000000000005</v>
      </c>
      <c r="H975" s="128" t="s">
        <v>41</v>
      </c>
      <c r="I975" s="157" t="s">
        <v>92</v>
      </c>
      <c r="J975" s="499"/>
    </row>
    <row r="976" spans="1:10" ht="15.75" x14ac:dyDescent="0.25">
      <c r="A976" s="112">
        <v>43228</v>
      </c>
      <c r="B976" s="127" t="s">
        <v>1224</v>
      </c>
      <c r="C976" s="127" t="s">
        <v>161</v>
      </c>
      <c r="D976" s="134" t="s">
        <v>34</v>
      </c>
      <c r="E976" s="297">
        <v>12000</v>
      </c>
      <c r="F976" s="200">
        <f t="shared" si="31"/>
        <v>22.590786724147666</v>
      </c>
      <c r="G976" s="201">
        <v>531.19000000000005</v>
      </c>
      <c r="H976" s="128" t="s">
        <v>41</v>
      </c>
      <c r="I976" s="157" t="s">
        <v>92</v>
      </c>
      <c r="J976" s="499"/>
    </row>
    <row r="977" spans="1:10" ht="15.75" x14ac:dyDescent="0.25">
      <c r="A977" s="112">
        <v>43228</v>
      </c>
      <c r="B977" s="127" t="s">
        <v>1225</v>
      </c>
      <c r="C977" s="127" t="s">
        <v>161</v>
      </c>
      <c r="D977" s="134" t="s">
        <v>34</v>
      </c>
      <c r="E977" s="297">
        <v>6000</v>
      </c>
      <c r="F977" s="200">
        <f t="shared" si="31"/>
        <v>11.295393362073833</v>
      </c>
      <c r="G977" s="201">
        <v>531.19000000000005</v>
      </c>
      <c r="H977" s="128" t="s">
        <v>41</v>
      </c>
      <c r="I977" s="157" t="s">
        <v>92</v>
      </c>
      <c r="J977" s="499"/>
    </row>
    <row r="978" spans="1:10" ht="15.75" x14ac:dyDescent="0.25">
      <c r="A978" s="112">
        <v>43236</v>
      </c>
      <c r="B978" s="127" t="s">
        <v>1226</v>
      </c>
      <c r="C978" s="127" t="s">
        <v>161</v>
      </c>
      <c r="D978" s="134" t="s">
        <v>34</v>
      </c>
      <c r="E978" s="297">
        <v>15000</v>
      </c>
      <c r="F978" s="200">
        <f t="shared" si="31"/>
        <v>28.238483405184581</v>
      </c>
      <c r="G978" s="201">
        <v>531.19000000000005</v>
      </c>
      <c r="H978" s="128" t="s">
        <v>41</v>
      </c>
      <c r="I978" s="157" t="s">
        <v>92</v>
      </c>
      <c r="J978" s="499"/>
    </row>
    <row r="979" spans="1:10" ht="15.75" x14ac:dyDescent="0.25">
      <c r="A979" s="112">
        <v>43243</v>
      </c>
      <c r="B979" s="127" t="s">
        <v>1227</v>
      </c>
      <c r="C979" s="127" t="s">
        <v>161</v>
      </c>
      <c r="D979" s="134" t="s">
        <v>34</v>
      </c>
      <c r="E979" s="297">
        <v>12500</v>
      </c>
      <c r="F979" s="200">
        <f t="shared" si="31"/>
        <v>23.532069504320486</v>
      </c>
      <c r="G979" s="201">
        <v>531.19000000000005</v>
      </c>
      <c r="H979" s="128" t="s">
        <v>41</v>
      </c>
      <c r="I979" s="157" t="s">
        <v>92</v>
      </c>
      <c r="J979" s="499"/>
    </row>
    <row r="980" spans="1:10" ht="15.75" x14ac:dyDescent="0.25">
      <c r="A980" s="112">
        <v>43249</v>
      </c>
      <c r="B980" s="127" t="s">
        <v>1228</v>
      </c>
      <c r="C980" s="127" t="s">
        <v>161</v>
      </c>
      <c r="D980" s="134" t="s">
        <v>34</v>
      </c>
      <c r="E980" s="297">
        <v>11000</v>
      </c>
      <c r="F980" s="200">
        <f t="shared" si="31"/>
        <v>20.708221163802026</v>
      </c>
      <c r="G980" s="201">
        <v>531.19000000000005</v>
      </c>
      <c r="H980" s="128" t="s">
        <v>41</v>
      </c>
      <c r="I980" s="157" t="s">
        <v>92</v>
      </c>
      <c r="J980" s="499"/>
    </row>
    <row r="981" spans="1:10" ht="15.75" x14ac:dyDescent="0.25">
      <c r="A981" s="112">
        <v>43250</v>
      </c>
      <c r="B981" s="127" t="s">
        <v>1229</v>
      </c>
      <c r="C981" s="127" t="s">
        <v>161</v>
      </c>
      <c r="D981" s="134" t="s">
        <v>34</v>
      </c>
      <c r="E981" s="297">
        <v>7500</v>
      </c>
      <c r="F981" s="200">
        <f t="shared" si="31"/>
        <v>14.119241702592291</v>
      </c>
      <c r="G981" s="201">
        <v>531.19000000000005</v>
      </c>
      <c r="H981" s="128" t="s">
        <v>41</v>
      </c>
      <c r="I981" s="157" t="s">
        <v>92</v>
      </c>
      <c r="J981" s="499"/>
    </row>
    <row r="982" spans="1:10" ht="15.75" x14ac:dyDescent="0.25">
      <c r="A982" s="112">
        <v>43250</v>
      </c>
      <c r="B982" s="127" t="s">
        <v>1230</v>
      </c>
      <c r="C982" s="127" t="s">
        <v>161</v>
      </c>
      <c r="D982" s="134" t="s">
        <v>34</v>
      </c>
      <c r="E982" s="297">
        <v>7000</v>
      </c>
      <c r="F982" s="200">
        <f t="shared" si="31"/>
        <v>13.177958922419473</v>
      </c>
      <c r="G982" s="201">
        <v>531.19000000000005</v>
      </c>
      <c r="H982" s="128" t="s">
        <v>41</v>
      </c>
      <c r="I982" s="157" t="s">
        <v>92</v>
      </c>
      <c r="J982" s="500"/>
    </row>
    <row r="983" spans="1:10" ht="15.75" x14ac:dyDescent="0.25">
      <c r="A983" s="153">
        <v>43223</v>
      </c>
      <c r="B983" s="334" t="s">
        <v>1231</v>
      </c>
      <c r="C983" s="127" t="s">
        <v>161</v>
      </c>
      <c r="D983" s="134" t="s">
        <v>34</v>
      </c>
      <c r="E983" s="200">
        <v>10000</v>
      </c>
      <c r="F983" s="200">
        <f t="shared" si="31"/>
        <v>18.82565560345639</v>
      </c>
      <c r="G983" s="201">
        <v>531.19000000000005</v>
      </c>
      <c r="H983" s="323" t="s">
        <v>40</v>
      </c>
      <c r="I983" s="157" t="s">
        <v>92</v>
      </c>
      <c r="J983" s="498" t="s">
        <v>1154</v>
      </c>
    </row>
    <row r="984" spans="1:10" ht="15.75" x14ac:dyDescent="0.25">
      <c r="A984" s="153">
        <v>43224</v>
      </c>
      <c r="B984" s="334" t="s">
        <v>1232</v>
      </c>
      <c r="C984" s="127" t="s">
        <v>161</v>
      </c>
      <c r="D984" s="134" t="s">
        <v>34</v>
      </c>
      <c r="E984" s="200">
        <v>11500</v>
      </c>
      <c r="F984" s="200">
        <f t="shared" si="31"/>
        <v>21.649503943974846</v>
      </c>
      <c r="G984" s="201">
        <v>531.19000000000005</v>
      </c>
      <c r="H984" s="323" t="s">
        <v>40</v>
      </c>
      <c r="I984" s="157" t="s">
        <v>92</v>
      </c>
      <c r="J984" s="499"/>
    </row>
    <row r="985" spans="1:10" ht="15.75" x14ac:dyDescent="0.25">
      <c r="A985" s="153">
        <v>43228</v>
      </c>
      <c r="B985" s="334" t="s">
        <v>1185</v>
      </c>
      <c r="C985" s="127" t="s">
        <v>161</v>
      </c>
      <c r="D985" s="134" t="s">
        <v>34</v>
      </c>
      <c r="E985" s="200">
        <v>20000</v>
      </c>
      <c r="F985" s="200">
        <f t="shared" ref="F985:F1000" si="32">E985/G985</f>
        <v>37.65131120691278</v>
      </c>
      <c r="G985" s="201">
        <v>531.19000000000005</v>
      </c>
      <c r="H985" s="323" t="s">
        <v>40</v>
      </c>
      <c r="I985" s="157" t="s">
        <v>92</v>
      </c>
      <c r="J985" s="499"/>
    </row>
    <row r="986" spans="1:10" ht="15.75" x14ac:dyDescent="0.25">
      <c r="A986" s="112">
        <v>43228</v>
      </c>
      <c r="B986" s="127" t="s">
        <v>1233</v>
      </c>
      <c r="C986" s="127" t="s">
        <v>161</v>
      </c>
      <c r="D986" s="134" t="s">
        <v>34</v>
      </c>
      <c r="E986" s="297">
        <v>15000</v>
      </c>
      <c r="F986" s="200">
        <f t="shared" si="32"/>
        <v>28.238483405184581</v>
      </c>
      <c r="G986" s="201">
        <v>531.19000000000005</v>
      </c>
      <c r="H986" s="323" t="s">
        <v>40</v>
      </c>
      <c r="I986" s="157" t="s">
        <v>92</v>
      </c>
      <c r="J986" s="499"/>
    </row>
    <row r="987" spans="1:10" ht="15.75" x14ac:dyDescent="0.25">
      <c r="A987" s="112">
        <v>43236</v>
      </c>
      <c r="B987" s="127" t="s">
        <v>1234</v>
      </c>
      <c r="C987" s="127" t="s">
        <v>161</v>
      </c>
      <c r="D987" s="134" t="s">
        <v>34</v>
      </c>
      <c r="E987" s="297">
        <v>15500</v>
      </c>
      <c r="F987" s="200">
        <f t="shared" si="32"/>
        <v>29.179766185357401</v>
      </c>
      <c r="G987" s="201">
        <v>531.19000000000005</v>
      </c>
      <c r="H987" s="323" t="s">
        <v>40</v>
      </c>
      <c r="I987" s="157" t="s">
        <v>92</v>
      </c>
      <c r="J987" s="499"/>
    </row>
    <row r="988" spans="1:10" ht="15.75" x14ac:dyDescent="0.25">
      <c r="A988" s="112">
        <v>43250</v>
      </c>
      <c r="B988" s="127" t="s">
        <v>1235</v>
      </c>
      <c r="C988" s="127" t="s">
        <v>161</v>
      </c>
      <c r="D988" s="134" t="s">
        <v>34</v>
      </c>
      <c r="E988" s="297">
        <v>6000</v>
      </c>
      <c r="F988" s="200">
        <f t="shared" si="32"/>
        <v>11.295393362073833</v>
      </c>
      <c r="G988" s="201">
        <v>531.19000000000005</v>
      </c>
      <c r="H988" s="323" t="s">
        <v>40</v>
      </c>
      <c r="I988" s="157" t="s">
        <v>92</v>
      </c>
      <c r="J988" s="499"/>
    </row>
    <row r="989" spans="1:10" ht="15.75" x14ac:dyDescent="0.25">
      <c r="A989" s="112">
        <v>43250</v>
      </c>
      <c r="B989" s="127" t="s">
        <v>1236</v>
      </c>
      <c r="C989" s="127" t="s">
        <v>161</v>
      </c>
      <c r="D989" s="134" t="s">
        <v>34</v>
      </c>
      <c r="E989" s="297">
        <v>7000</v>
      </c>
      <c r="F989" s="200">
        <f t="shared" si="32"/>
        <v>13.177958922419473</v>
      </c>
      <c r="G989" s="201">
        <v>531.19000000000005</v>
      </c>
      <c r="H989" s="323" t="s">
        <v>40</v>
      </c>
      <c r="I989" s="157" t="s">
        <v>92</v>
      </c>
      <c r="J989" s="500"/>
    </row>
    <row r="990" spans="1:10" ht="15.75" x14ac:dyDescent="0.25">
      <c r="A990" s="153">
        <v>43222</v>
      </c>
      <c r="B990" s="334" t="s">
        <v>1237</v>
      </c>
      <c r="C990" s="127" t="s">
        <v>161</v>
      </c>
      <c r="D990" s="134" t="s">
        <v>3</v>
      </c>
      <c r="E990" s="200">
        <v>6000</v>
      </c>
      <c r="F990" s="200">
        <f t="shared" si="32"/>
        <v>11.295393362073833</v>
      </c>
      <c r="G990" s="201">
        <v>531.19000000000005</v>
      </c>
      <c r="H990" s="323" t="s">
        <v>167</v>
      </c>
      <c r="I990" s="157" t="s">
        <v>92</v>
      </c>
      <c r="J990" s="498" t="s">
        <v>1155</v>
      </c>
    </row>
    <row r="991" spans="1:10" ht="15.75" x14ac:dyDescent="0.25">
      <c r="A991" s="153">
        <v>43223</v>
      </c>
      <c r="B991" s="334" t="s">
        <v>1238</v>
      </c>
      <c r="C991" s="127" t="s">
        <v>161</v>
      </c>
      <c r="D991" s="134" t="s">
        <v>3</v>
      </c>
      <c r="E991" s="200">
        <v>9500</v>
      </c>
      <c r="F991" s="200">
        <f t="shared" si="32"/>
        <v>17.88437282328357</v>
      </c>
      <c r="G991" s="201">
        <v>531.19000000000005</v>
      </c>
      <c r="H991" s="323" t="s">
        <v>167</v>
      </c>
      <c r="I991" s="157" t="s">
        <v>92</v>
      </c>
      <c r="J991" s="499"/>
    </row>
    <row r="992" spans="1:10" ht="15.75" x14ac:dyDescent="0.25">
      <c r="A992" s="112">
        <v>43228</v>
      </c>
      <c r="B992" s="127" t="s">
        <v>1239</v>
      </c>
      <c r="C992" s="127" t="s">
        <v>161</v>
      </c>
      <c r="D992" s="134" t="s">
        <v>3</v>
      </c>
      <c r="E992" s="297">
        <v>4000</v>
      </c>
      <c r="F992" s="200">
        <f t="shared" si="32"/>
        <v>7.5302622413825553</v>
      </c>
      <c r="G992" s="201">
        <v>531.19000000000005</v>
      </c>
      <c r="H992" s="323" t="s">
        <v>167</v>
      </c>
      <c r="I992" s="157" t="s">
        <v>92</v>
      </c>
      <c r="J992" s="499"/>
    </row>
    <row r="993" spans="1:10" ht="15.75" x14ac:dyDescent="0.25">
      <c r="A993" s="112">
        <v>43229</v>
      </c>
      <c r="B993" s="127" t="s">
        <v>517</v>
      </c>
      <c r="C993" s="127" t="s">
        <v>161</v>
      </c>
      <c r="D993" s="134" t="s">
        <v>3</v>
      </c>
      <c r="E993" s="297">
        <v>4000</v>
      </c>
      <c r="F993" s="200">
        <f t="shared" si="32"/>
        <v>7.5302622413825553</v>
      </c>
      <c r="G993" s="201">
        <v>531.19000000000005</v>
      </c>
      <c r="H993" s="323" t="s">
        <v>167</v>
      </c>
      <c r="I993" s="157" t="s">
        <v>92</v>
      </c>
      <c r="J993" s="499"/>
    </row>
    <row r="994" spans="1:10" ht="15.75" x14ac:dyDescent="0.25">
      <c r="A994" s="112">
        <v>43231</v>
      </c>
      <c r="B994" s="127" t="s">
        <v>517</v>
      </c>
      <c r="C994" s="127" t="s">
        <v>161</v>
      </c>
      <c r="D994" s="134" t="s">
        <v>3</v>
      </c>
      <c r="E994" s="297">
        <v>4000</v>
      </c>
      <c r="F994" s="200">
        <f t="shared" si="32"/>
        <v>7.5302622413825553</v>
      </c>
      <c r="G994" s="201">
        <v>531.19000000000005</v>
      </c>
      <c r="H994" s="323" t="s">
        <v>167</v>
      </c>
      <c r="I994" s="157" t="s">
        <v>92</v>
      </c>
      <c r="J994" s="499"/>
    </row>
    <row r="995" spans="1:10" ht="15.75" x14ac:dyDescent="0.25">
      <c r="A995" s="112">
        <v>43235</v>
      </c>
      <c r="B995" s="127" t="s">
        <v>992</v>
      </c>
      <c r="C995" s="127" t="s">
        <v>161</v>
      </c>
      <c r="D995" s="134" t="s">
        <v>3</v>
      </c>
      <c r="E995" s="297">
        <v>2000</v>
      </c>
      <c r="F995" s="200">
        <f t="shared" si="32"/>
        <v>3.7651311206912776</v>
      </c>
      <c r="G995" s="201">
        <v>531.19000000000005</v>
      </c>
      <c r="H995" s="323" t="s">
        <v>167</v>
      </c>
      <c r="I995" s="157" t="s">
        <v>92</v>
      </c>
      <c r="J995" s="499"/>
    </row>
    <row r="996" spans="1:10" ht="15.75" x14ac:dyDescent="0.25">
      <c r="A996" s="112">
        <v>43236</v>
      </c>
      <c r="B996" s="127" t="s">
        <v>517</v>
      </c>
      <c r="C996" s="127" t="s">
        <v>161</v>
      </c>
      <c r="D996" s="134" t="s">
        <v>3</v>
      </c>
      <c r="E996" s="297">
        <v>4000</v>
      </c>
      <c r="F996" s="200">
        <f t="shared" si="32"/>
        <v>7.5302622413825553</v>
      </c>
      <c r="G996" s="201">
        <v>531.19000000000005</v>
      </c>
      <c r="H996" s="323" t="s">
        <v>167</v>
      </c>
      <c r="I996" s="157" t="s">
        <v>92</v>
      </c>
      <c r="J996" s="499"/>
    </row>
    <row r="997" spans="1:10" ht="15.75" x14ac:dyDescent="0.25">
      <c r="A997" s="112">
        <v>43237</v>
      </c>
      <c r="B997" s="383" t="s">
        <v>1240</v>
      </c>
      <c r="C997" s="127" t="s">
        <v>161</v>
      </c>
      <c r="D997" s="134" t="s">
        <v>3</v>
      </c>
      <c r="E997" s="417">
        <v>4000</v>
      </c>
      <c r="F997" s="200">
        <f t="shared" si="32"/>
        <v>7.5302622413825553</v>
      </c>
      <c r="G997" s="201">
        <v>531.19000000000005</v>
      </c>
      <c r="H997" s="323" t="s">
        <v>167</v>
      </c>
      <c r="I997" s="157" t="s">
        <v>92</v>
      </c>
      <c r="J997" s="499"/>
    </row>
    <row r="998" spans="1:10" ht="15.75" x14ac:dyDescent="0.25">
      <c r="A998" s="112">
        <v>43237</v>
      </c>
      <c r="B998" s="383" t="s">
        <v>1241</v>
      </c>
      <c r="C998" s="127" t="s">
        <v>161</v>
      </c>
      <c r="D998" s="134" t="s">
        <v>3</v>
      </c>
      <c r="E998" s="417">
        <v>6000</v>
      </c>
      <c r="F998" s="200">
        <f t="shared" si="32"/>
        <v>11.295393362073833</v>
      </c>
      <c r="G998" s="201">
        <v>531.19000000000005</v>
      </c>
      <c r="H998" s="323" t="s">
        <v>167</v>
      </c>
      <c r="I998" s="157" t="s">
        <v>92</v>
      </c>
      <c r="J998" s="499"/>
    </row>
    <row r="999" spans="1:10" ht="15.75" x14ac:dyDescent="0.25">
      <c r="A999" s="112">
        <v>43243</v>
      </c>
      <c r="B999" s="127" t="s">
        <v>1242</v>
      </c>
      <c r="C999" s="127" t="s">
        <v>161</v>
      </c>
      <c r="D999" s="134" t="s">
        <v>3</v>
      </c>
      <c r="E999" s="297">
        <v>4000</v>
      </c>
      <c r="F999" s="200">
        <f t="shared" si="32"/>
        <v>7.5302622413825553</v>
      </c>
      <c r="G999" s="201">
        <v>531.19000000000005</v>
      </c>
      <c r="H999" s="323" t="s">
        <v>167</v>
      </c>
      <c r="I999" s="157" t="s">
        <v>92</v>
      </c>
      <c r="J999" s="499"/>
    </row>
    <row r="1000" spans="1:10" ht="15.75" x14ac:dyDescent="0.25">
      <c r="A1000" s="112">
        <v>43245</v>
      </c>
      <c r="B1000" s="127" t="s">
        <v>992</v>
      </c>
      <c r="C1000" s="127" t="s">
        <v>161</v>
      </c>
      <c r="D1000" s="134" t="s">
        <v>3</v>
      </c>
      <c r="E1000" s="297">
        <v>2000</v>
      </c>
      <c r="F1000" s="200">
        <f t="shared" si="32"/>
        <v>3.7651311206912776</v>
      </c>
      <c r="G1000" s="201">
        <v>531.19000000000005</v>
      </c>
      <c r="H1000" s="323" t="s">
        <v>167</v>
      </c>
      <c r="I1000" s="157" t="s">
        <v>92</v>
      </c>
      <c r="J1000" s="500"/>
    </row>
    <row r="1001" spans="1:10" ht="15.75" x14ac:dyDescent="0.25">
      <c r="A1001" s="457">
        <v>43252</v>
      </c>
      <c r="B1001" s="458" t="s">
        <v>1773</v>
      </c>
      <c r="C1001" s="129" t="s">
        <v>647</v>
      </c>
      <c r="D1001" s="132" t="s">
        <v>3</v>
      </c>
      <c r="E1001" s="325">
        <v>64300</v>
      </c>
      <c r="F1001" s="200">
        <f>E1001/G1001</f>
        <v>121.04896553022458</v>
      </c>
      <c r="G1001" s="201">
        <v>531.19000000000005</v>
      </c>
      <c r="H1001" s="323" t="s">
        <v>167</v>
      </c>
      <c r="I1001" s="157" t="s">
        <v>1265</v>
      </c>
      <c r="J1001" s="151" t="s">
        <v>1774</v>
      </c>
    </row>
    <row r="1002" spans="1:10" ht="15.75" x14ac:dyDescent="0.25">
      <c r="A1002" s="457">
        <v>43252</v>
      </c>
      <c r="B1002" s="458" t="s">
        <v>1775</v>
      </c>
      <c r="C1002" s="129" t="s">
        <v>647</v>
      </c>
      <c r="D1002" s="132" t="s">
        <v>3</v>
      </c>
      <c r="E1002" s="325">
        <v>29000</v>
      </c>
      <c r="F1002" s="200">
        <f t="shared" ref="F1002:F1118" si="33">E1002/G1002</f>
        <v>54.594401250023523</v>
      </c>
      <c r="G1002" s="201">
        <f>G1001</f>
        <v>531.19000000000005</v>
      </c>
      <c r="H1002" s="323" t="s">
        <v>167</v>
      </c>
      <c r="I1002" s="157" t="s">
        <v>1265</v>
      </c>
      <c r="J1002" s="151" t="s">
        <v>1776</v>
      </c>
    </row>
    <row r="1003" spans="1:10" ht="15.75" x14ac:dyDescent="0.25">
      <c r="A1003" s="446">
        <v>43252</v>
      </c>
      <c r="B1003" s="374" t="s">
        <v>1777</v>
      </c>
      <c r="C1003" s="158" t="s">
        <v>1249</v>
      </c>
      <c r="D1003" s="132" t="s">
        <v>3</v>
      </c>
      <c r="E1003" s="328">
        <v>350000</v>
      </c>
      <c r="F1003" s="200">
        <f t="shared" si="33"/>
        <v>658.89794612097364</v>
      </c>
      <c r="G1003" s="201">
        <f t="shared" ref="G1003:G1066" si="34">G1002</f>
        <v>531.19000000000005</v>
      </c>
      <c r="H1003" s="323" t="s">
        <v>1183</v>
      </c>
      <c r="I1003" s="157" t="s">
        <v>1265</v>
      </c>
      <c r="J1003" s="444" t="s">
        <v>1778</v>
      </c>
    </row>
    <row r="1004" spans="1:10" ht="15.75" x14ac:dyDescent="0.25">
      <c r="A1004" s="446">
        <v>43252</v>
      </c>
      <c r="B1004" s="374" t="s">
        <v>1779</v>
      </c>
      <c r="C1004" s="129" t="s">
        <v>158</v>
      </c>
      <c r="D1004" s="132" t="s">
        <v>3</v>
      </c>
      <c r="E1004" s="328">
        <v>100000</v>
      </c>
      <c r="F1004" s="200">
        <f t="shared" si="33"/>
        <v>188.25655603456389</v>
      </c>
      <c r="G1004" s="201">
        <f t="shared" si="34"/>
        <v>531.19000000000005</v>
      </c>
      <c r="H1004" s="323" t="s">
        <v>1183</v>
      </c>
      <c r="I1004" s="157" t="s">
        <v>1265</v>
      </c>
      <c r="J1004" s="444" t="s">
        <v>1778</v>
      </c>
    </row>
    <row r="1005" spans="1:10" ht="15.75" x14ac:dyDescent="0.25">
      <c r="A1005" s="459">
        <v>43252</v>
      </c>
      <c r="B1005" s="346" t="s">
        <v>1780</v>
      </c>
      <c r="C1005" s="127" t="s">
        <v>161</v>
      </c>
      <c r="D1005" s="132" t="s">
        <v>3</v>
      </c>
      <c r="E1005" s="200">
        <v>16000</v>
      </c>
      <c r="F1005" s="200">
        <f>E1005/G1005</f>
        <v>28.828828828828829</v>
      </c>
      <c r="G1005" s="201">
        <f>G1146</f>
        <v>555</v>
      </c>
      <c r="H1005" s="383" t="s">
        <v>167</v>
      </c>
      <c r="I1005" s="157" t="s">
        <v>1265</v>
      </c>
      <c r="J1005" s="442" t="s">
        <v>1781</v>
      </c>
    </row>
    <row r="1006" spans="1:10" ht="15.75" x14ac:dyDescent="0.25">
      <c r="A1006" s="459">
        <v>43255</v>
      </c>
      <c r="B1006" s="346" t="s">
        <v>1782</v>
      </c>
      <c r="C1006" s="127" t="s">
        <v>161</v>
      </c>
      <c r="D1006" s="134" t="s">
        <v>34</v>
      </c>
      <c r="E1006" s="200">
        <v>6000</v>
      </c>
      <c r="F1006" s="200">
        <f>E1006/G1006</f>
        <v>10.810810810810811</v>
      </c>
      <c r="G1006" s="201">
        <f>G1148</f>
        <v>555</v>
      </c>
      <c r="H1006" s="383" t="s">
        <v>40</v>
      </c>
      <c r="I1006" s="157" t="s">
        <v>1265</v>
      </c>
      <c r="J1006" s="442" t="s">
        <v>1783</v>
      </c>
    </row>
    <row r="1007" spans="1:10" ht="15.75" x14ac:dyDescent="0.25">
      <c r="A1007" s="459">
        <v>43255</v>
      </c>
      <c r="B1007" s="346" t="s">
        <v>1784</v>
      </c>
      <c r="C1007" s="127" t="s">
        <v>161</v>
      </c>
      <c r="D1007" s="134" t="s">
        <v>34</v>
      </c>
      <c r="E1007" s="200">
        <v>41000</v>
      </c>
      <c r="F1007" s="200">
        <f>E1007/G1007</f>
        <v>73.873873873873876</v>
      </c>
      <c r="G1007" s="201">
        <f>G1006</f>
        <v>555</v>
      </c>
      <c r="H1007" s="383" t="s">
        <v>40</v>
      </c>
      <c r="I1007" s="157" t="s">
        <v>1265</v>
      </c>
      <c r="J1007" s="442" t="s">
        <v>1783</v>
      </c>
    </row>
    <row r="1008" spans="1:10" ht="15.75" x14ac:dyDescent="0.25">
      <c r="A1008" s="459">
        <v>43255</v>
      </c>
      <c r="B1008" s="346" t="s">
        <v>1785</v>
      </c>
      <c r="C1008" s="127" t="s">
        <v>161</v>
      </c>
      <c r="D1008" s="134" t="s">
        <v>34</v>
      </c>
      <c r="E1008" s="200">
        <v>20000</v>
      </c>
      <c r="F1008" s="200">
        <f>E1008/G1008</f>
        <v>36.036036036036037</v>
      </c>
      <c r="G1008" s="201">
        <f>G1007</f>
        <v>555</v>
      </c>
      <c r="H1008" s="383" t="s">
        <v>40</v>
      </c>
      <c r="I1008" s="157" t="s">
        <v>1265</v>
      </c>
      <c r="J1008" s="442" t="s">
        <v>1783</v>
      </c>
    </row>
    <row r="1009" spans="1:10" ht="15.75" x14ac:dyDescent="0.25">
      <c r="A1009" s="457">
        <v>43255</v>
      </c>
      <c r="B1009" s="458" t="s">
        <v>1786</v>
      </c>
      <c r="C1009" s="158" t="s">
        <v>177</v>
      </c>
      <c r="D1009" s="133" t="s">
        <v>3</v>
      </c>
      <c r="E1009" s="325">
        <v>163000</v>
      </c>
      <c r="F1009" s="200">
        <f t="shared" si="33"/>
        <v>306.85818633633914</v>
      </c>
      <c r="G1009" s="201">
        <f>G1004</f>
        <v>531.19000000000005</v>
      </c>
      <c r="H1009" s="323" t="s">
        <v>167</v>
      </c>
      <c r="I1009" s="157" t="s">
        <v>1265</v>
      </c>
      <c r="J1009" s="151" t="s">
        <v>1787</v>
      </c>
    </row>
    <row r="1010" spans="1:10" ht="15.75" x14ac:dyDescent="0.25">
      <c r="A1010" s="457">
        <v>43255</v>
      </c>
      <c r="B1010" s="458" t="s">
        <v>1788</v>
      </c>
      <c r="C1010" s="127" t="s">
        <v>258</v>
      </c>
      <c r="D1010" s="132" t="s">
        <v>34</v>
      </c>
      <c r="E1010" s="325">
        <v>10000</v>
      </c>
      <c r="F1010" s="200">
        <f t="shared" si="33"/>
        <v>18.82565560345639</v>
      </c>
      <c r="G1010" s="201">
        <f t="shared" si="34"/>
        <v>531.19000000000005</v>
      </c>
      <c r="H1010" s="323" t="s">
        <v>33</v>
      </c>
      <c r="I1010" s="157" t="s">
        <v>1265</v>
      </c>
      <c r="J1010" s="441" t="s">
        <v>1789</v>
      </c>
    </row>
    <row r="1011" spans="1:10" ht="15.75" x14ac:dyDescent="0.25">
      <c r="A1011" s="457">
        <v>43255</v>
      </c>
      <c r="B1011" s="458" t="s">
        <v>1790</v>
      </c>
      <c r="C1011" s="121" t="s">
        <v>222</v>
      </c>
      <c r="D1011" s="132" t="s">
        <v>34</v>
      </c>
      <c r="E1011" s="325">
        <v>25000</v>
      </c>
      <c r="F1011" s="200">
        <f t="shared" si="33"/>
        <v>47.064139008640971</v>
      </c>
      <c r="G1011" s="201">
        <f t="shared" si="34"/>
        <v>531.19000000000005</v>
      </c>
      <c r="H1011" s="323" t="s">
        <v>33</v>
      </c>
      <c r="I1011" s="157" t="s">
        <v>1265</v>
      </c>
      <c r="J1011" s="441" t="s">
        <v>1789</v>
      </c>
    </row>
    <row r="1012" spans="1:10" ht="15.75" x14ac:dyDescent="0.25">
      <c r="A1012" s="457">
        <v>43255</v>
      </c>
      <c r="B1012" s="458" t="s">
        <v>1790</v>
      </c>
      <c r="C1012" s="121" t="s">
        <v>222</v>
      </c>
      <c r="D1012" s="132" t="s">
        <v>34</v>
      </c>
      <c r="E1012" s="325">
        <v>25000</v>
      </c>
      <c r="F1012" s="200">
        <f t="shared" si="33"/>
        <v>47.064139008640971</v>
      </c>
      <c r="G1012" s="201">
        <f t="shared" si="34"/>
        <v>531.19000000000005</v>
      </c>
      <c r="H1012" s="323" t="s">
        <v>41</v>
      </c>
      <c r="I1012" s="157" t="s">
        <v>1265</v>
      </c>
      <c r="J1012" s="441" t="s">
        <v>1791</v>
      </c>
    </row>
    <row r="1013" spans="1:10" ht="15.75" x14ac:dyDescent="0.25">
      <c r="A1013" s="457">
        <v>43255</v>
      </c>
      <c r="B1013" s="458" t="s">
        <v>1792</v>
      </c>
      <c r="C1013" s="127" t="s">
        <v>258</v>
      </c>
      <c r="D1013" s="132" t="s">
        <v>34</v>
      </c>
      <c r="E1013" s="325">
        <v>10000</v>
      </c>
      <c r="F1013" s="200">
        <f t="shared" si="33"/>
        <v>18.82565560345639</v>
      </c>
      <c r="G1013" s="201">
        <f t="shared" si="34"/>
        <v>531.19000000000005</v>
      </c>
      <c r="H1013" s="323" t="s">
        <v>41</v>
      </c>
      <c r="I1013" s="157" t="s">
        <v>1265</v>
      </c>
      <c r="J1013" s="441" t="s">
        <v>1791</v>
      </c>
    </row>
    <row r="1014" spans="1:10" ht="15.75" x14ac:dyDescent="0.25">
      <c r="A1014" s="457">
        <v>43255</v>
      </c>
      <c r="B1014" s="458" t="s">
        <v>1793</v>
      </c>
      <c r="C1014" s="121" t="s">
        <v>222</v>
      </c>
      <c r="D1014" s="132" t="s">
        <v>34</v>
      </c>
      <c r="E1014" s="325">
        <v>48000</v>
      </c>
      <c r="F1014" s="200">
        <f t="shared" si="33"/>
        <v>90.363146896590663</v>
      </c>
      <c r="G1014" s="201">
        <f t="shared" si="34"/>
        <v>531.19000000000005</v>
      </c>
      <c r="H1014" s="323" t="s">
        <v>41</v>
      </c>
      <c r="I1014" s="157" t="s">
        <v>1265</v>
      </c>
      <c r="J1014" s="151" t="s">
        <v>1794</v>
      </c>
    </row>
    <row r="1015" spans="1:10" ht="15.75" x14ac:dyDescent="0.25">
      <c r="A1015" s="457">
        <v>43255</v>
      </c>
      <c r="B1015" s="458" t="s">
        <v>1795</v>
      </c>
      <c r="C1015" s="121" t="s">
        <v>222</v>
      </c>
      <c r="D1015" s="132" t="s">
        <v>34</v>
      </c>
      <c r="E1015" s="325">
        <v>35400</v>
      </c>
      <c r="F1015" s="200">
        <f t="shared" si="33"/>
        <v>66.642820836235614</v>
      </c>
      <c r="G1015" s="201">
        <f t="shared" si="34"/>
        <v>531.19000000000005</v>
      </c>
      <c r="H1015" s="323" t="s">
        <v>39</v>
      </c>
      <c r="I1015" s="157" t="s">
        <v>1265</v>
      </c>
      <c r="J1015" s="151" t="s">
        <v>1796</v>
      </c>
    </row>
    <row r="1016" spans="1:10" ht="15.75" x14ac:dyDescent="0.25">
      <c r="A1016" s="457">
        <v>43255</v>
      </c>
      <c r="B1016" s="458" t="s">
        <v>1797</v>
      </c>
      <c r="C1016" s="121" t="s">
        <v>222</v>
      </c>
      <c r="D1016" s="132" t="s">
        <v>34</v>
      </c>
      <c r="E1016" s="325">
        <v>20000</v>
      </c>
      <c r="F1016" s="200">
        <f t="shared" si="33"/>
        <v>37.65131120691278</v>
      </c>
      <c r="G1016" s="201">
        <f t="shared" si="34"/>
        <v>531.19000000000005</v>
      </c>
      <c r="H1016" s="323" t="s">
        <v>39</v>
      </c>
      <c r="I1016" s="157" t="s">
        <v>1265</v>
      </c>
      <c r="J1016" s="441" t="s">
        <v>1798</v>
      </c>
    </row>
    <row r="1017" spans="1:10" ht="15.75" x14ac:dyDescent="0.25">
      <c r="A1017" s="457">
        <v>43255</v>
      </c>
      <c r="B1017" s="458" t="s">
        <v>1799</v>
      </c>
      <c r="C1017" s="127" t="s">
        <v>258</v>
      </c>
      <c r="D1017" s="132" t="s">
        <v>34</v>
      </c>
      <c r="E1017" s="325">
        <v>3000</v>
      </c>
      <c r="F1017" s="200">
        <f t="shared" si="33"/>
        <v>5.6476966810369165</v>
      </c>
      <c r="G1017" s="201">
        <f t="shared" si="34"/>
        <v>531.19000000000005</v>
      </c>
      <c r="H1017" s="323" t="s">
        <v>39</v>
      </c>
      <c r="I1017" s="157" t="s">
        <v>1265</v>
      </c>
      <c r="J1017" s="441" t="s">
        <v>1798</v>
      </c>
    </row>
    <row r="1018" spans="1:10" ht="15.75" x14ac:dyDescent="0.25">
      <c r="A1018" s="457">
        <v>43255</v>
      </c>
      <c r="B1018" s="458" t="s">
        <v>1795</v>
      </c>
      <c r="C1018" s="121" t="s">
        <v>222</v>
      </c>
      <c r="D1018" s="132" t="s">
        <v>34</v>
      </c>
      <c r="E1018" s="325">
        <v>35400</v>
      </c>
      <c r="F1018" s="200">
        <f t="shared" si="33"/>
        <v>66.642820836235614</v>
      </c>
      <c r="G1018" s="201">
        <f t="shared" si="34"/>
        <v>531.19000000000005</v>
      </c>
      <c r="H1018" s="323" t="s">
        <v>40</v>
      </c>
      <c r="I1018" s="157" t="s">
        <v>1265</v>
      </c>
      <c r="J1018" s="151" t="s">
        <v>1800</v>
      </c>
    </row>
    <row r="1019" spans="1:10" ht="15.75" x14ac:dyDescent="0.25">
      <c r="A1019" s="457">
        <v>43255</v>
      </c>
      <c r="B1019" s="458" t="s">
        <v>1797</v>
      </c>
      <c r="C1019" s="121" t="s">
        <v>222</v>
      </c>
      <c r="D1019" s="132" t="s">
        <v>34</v>
      </c>
      <c r="E1019" s="325">
        <v>20000</v>
      </c>
      <c r="F1019" s="200">
        <f t="shared" si="33"/>
        <v>37.65131120691278</v>
      </c>
      <c r="G1019" s="201">
        <f t="shared" si="34"/>
        <v>531.19000000000005</v>
      </c>
      <c r="H1019" s="323" t="s">
        <v>40</v>
      </c>
      <c r="I1019" s="157" t="s">
        <v>1265</v>
      </c>
      <c r="J1019" s="441" t="s">
        <v>1801</v>
      </c>
    </row>
    <row r="1020" spans="1:10" ht="15.75" x14ac:dyDescent="0.25">
      <c r="A1020" s="457">
        <v>43255</v>
      </c>
      <c r="B1020" s="458" t="s">
        <v>1802</v>
      </c>
      <c r="C1020" s="127" t="s">
        <v>258</v>
      </c>
      <c r="D1020" s="132" t="s">
        <v>34</v>
      </c>
      <c r="E1020" s="325">
        <v>1000</v>
      </c>
      <c r="F1020" s="200">
        <f t="shared" si="33"/>
        <v>1.8825655603456388</v>
      </c>
      <c r="G1020" s="201">
        <f t="shared" si="34"/>
        <v>531.19000000000005</v>
      </c>
      <c r="H1020" s="323" t="s">
        <v>40</v>
      </c>
      <c r="I1020" s="157" t="s">
        <v>1265</v>
      </c>
      <c r="J1020" s="441" t="s">
        <v>1801</v>
      </c>
    </row>
    <row r="1021" spans="1:10" ht="15.75" x14ac:dyDescent="0.25">
      <c r="A1021" s="457">
        <v>43255</v>
      </c>
      <c r="B1021" s="458" t="s">
        <v>1803</v>
      </c>
      <c r="C1021" s="121" t="s">
        <v>222</v>
      </c>
      <c r="D1021" s="132" t="s">
        <v>34</v>
      </c>
      <c r="E1021" s="325">
        <v>30000</v>
      </c>
      <c r="F1021" s="200">
        <f t="shared" si="33"/>
        <v>56.476966810369163</v>
      </c>
      <c r="G1021" s="201">
        <f t="shared" si="34"/>
        <v>531.19000000000005</v>
      </c>
      <c r="H1021" s="323" t="s">
        <v>164</v>
      </c>
      <c r="I1021" s="157" t="s">
        <v>1265</v>
      </c>
      <c r="J1021" s="151" t="s">
        <v>1804</v>
      </c>
    </row>
    <row r="1022" spans="1:10" ht="15.75" x14ac:dyDescent="0.25">
      <c r="A1022" s="457">
        <v>43255</v>
      </c>
      <c r="B1022" s="458" t="s">
        <v>1805</v>
      </c>
      <c r="C1022" s="121" t="s">
        <v>222</v>
      </c>
      <c r="D1022" s="132" t="s">
        <v>34</v>
      </c>
      <c r="E1022" s="325">
        <v>20000</v>
      </c>
      <c r="F1022" s="200">
        <f t="shared" si="33"/>
        <v>37.65131120691278</v>
      </c>
      <c r="G1022" s="201">
        <f t="shared" si="34"/>
        <v>531.19000000000005</v>
      </c>
      <c r="H1022" s="323" t="s">
        <v>164</v>
      </c>
      <c r="I1022" s="157" t="s">
        <v>1265</v>
      </c>
      <c r="J1022" s="151" t="s">
        <v>1806</v>
      </c>
    </row>
    <row r="1023" spans="1:10" ht="15.75" x14ac:dyDescent="0.25">
      <c r="A1023" s="459">
        <v>43255</v>
      </c>
      <c r="B1023" s="346" t="s">
        <v>1807</v>
      </c>
      <c r="C1023" s="127" t="s">
        <v>161</v>
      </c>
      <c r="D1023" s="132" t="s">
        <v>1808</v>
      </c>
      <c r="E1023" s="200">
        <v>5000</v>
      </c>
      <c r="F1023" s="200">
        <f>E1023/G1023</f>
        <v>9.0090090090090094</v>
      </c>
      <c r="G1023" s="201">
        <f>G1144</f>
        <v>555</v>
      </c>
      <c r="H1023" s="383" t="s">
        <v>24</v>
      </c>
      <c r="I1023" s="157" t="s">
        <v>1265</v>
      </c>
      <c r="J1023" s="442" t="s">
        <v>1809</v>
      </c>
    </row>
    <row r="1024" spans="1:10" ht="15.75" x14ac:dyDescent="0.25">
      <c r="A1024" s="349">
        <v>43255</v>
      </c>
      <c r="B1024" s="374" t="s">
        <v>1810</v>
      </c>
      <c r="C1024" s="129" t="s">
        <v>158</v>
      </c>
      <c r="D1024" s="132" t="s">
        <v>3</v>
      </c>
      <c r="E1024" s="411">
        <v>49400</v>
      </c>
      <c r="F1024" s="200">
        <f t="shared" si="33"/>
        <v>92.998738681074556</v>
      </c>
      <c r="G1024" s="201">
        <f>G1022</f>
        <v>531.19000000000005</v>
      </c>
      <c r="H1024" s="323" t="s">
        <v>1183</v>
      </c>
      <c r="I1024" s="157" t="s">
        <v>1265</v>
      </c>
      <c r="J1024" s="64" t="s">
        <v>1811</v>
      </c>
    </row>
    <row r="1025" spans="1:10" ht="15.75" x14ac:dyDescent="0.25">
      <c r="A1025" s="459">
        <v>43255</v>
      </c>
      <c r="B1025" s="346" t="s">
        <v>1812</v>
      </c>
      <c r="C1025" s="127" t="s">
        <v>161</v>
      </c>
      <c r="D1025" s="132" t="s">
        <v>157</v>
      </c>
      <c r="E1025" s="200">
        <v>10000</v>
      </c>
      <c r="F1025" s="200">
        <f t="shared" si="33"/>
        <v>18.018018018018019</v>
      </c>
      <c r="G1025" s="201">
        <f>G1067</f>
        <v>555</v>
      </c>
      <c r="H1025" s="383" t="s">
        <v>1386</v>
      </c>
      <c r="I1025" s="157" t="s">
        <v>1265</v>
      </c>
      <c r="J1025" s="442" t="s">
        <v>1813</v>
      </c>
    </row>
    <row r="1026" spans="1:10" ht="15.75" x14ac:dyDescent="0.25">
      <c r="A1026" s="459">
        <v>43255</v>
      </c>
      <c r="B1026" s="346" t="s">
        <v>1812</v>
      </c>
      <c r="C1026" s="127" t="s">
        <v>161</v>
      </c>
      <c r="D1026" s="132" t="s">
        <v>157</v>
      </c>
      <c r="E1026" s="200">
        <v>10000</v>
      </c>
      <c r="F1026" s="200">
        <f t="shared" si="33"/>
        <v>18.018018018018019</v>
      </c>
      <c r="G1026" s="201">
        <f>G1143</f>
        <v>555</v>
      </c>
      <c r="H1026" s="383" t="s">
        <v>166</v>
      </c>
      <c r="I1026" s="157" t="s">
        <v>1265</v>
      </c>
      <c r="J1026" s="442" t="s">
        <v>1814</v>
      </c>
    </row>
    <row r="1027" spans="1:10" ht="15.75" x14ac:dyDescent="0.25">
      <c r="A1027" s="459">
        <v>43255</v>
      </c>
      <c r="B1027" s="346" t="s">
        <v>1812</v>
      </c>
      <c r="C1027" s="127" t="s">
        <v>161</v>
      </c>
      <c r="D1027" s="132" t="s">
        <v>157</v>
      </c>
      <c r="E1027" s="200">
        <v>10000</v>
      </c>
      <c r="F1027" s="200">
        <f t="shared" si="33"/>
        <v>18.018018018018019</v>
      </c>
      <c r="G1027" s="201">
        <f>G1140</f>
        <v>555</v>
      </c>
      <c r="H1027" s="383" t="s">
        <v>1815</v>
      </c>
      <c r="I1027" s="157" t="s">
        <v>1265</v>
      </c>
      <c r="J1027" s="442" t="s">
        <v>1816</v>
      </c>
    </row>
    <row r="1028" spans="1:10" ht="15.75" x14ac:dyDescent="0.25">
      <c r="A1028" s="459">
        <v>43255</v>
      </c>
      <c r="B1028" s="346" t="s">
        <v>1782</v>
      </c>
      <c r="C1028" s="127" t="s">
        <v>161</v>
      </c>
      <c r="D1028" s="134" t="s">
        <v>34</v>
      </c>
      <c r="E1028" s="200">
        <v>4000</v>
      </c>
      <c r="F1028" s="200">
        <f t="shared" si="33"/>
        <v>7.2072072072072073</v>
      </c>
      <c r="G1028" s="201">
        <f>G1142</f>
        <v>555</v>
      </c>
      <c r="H1028" s="383" t="s">
        <v>39</v>
      </c>
      <c r="I1028" s="157" t="s">
        <v>1265</v>
      </c>
      <c r="J1028" s="442" t="s">
        <v>1817</v>
      </c>
    </row>
    <row r="1029" spans="1:10" ht="15.75" x14ac:dyDescent="0.25">
      <c r="A1029" s="459">
        <v>43255</v>
      </c>
      <c r="B1029" s="346" t="s">
        <v>1784</v>
      </c>
      <c r="C1029" s="127" t="s">
        <v>161</v>
      </c>
      <c r="D1029" s="134" t="s">
        <v>34</v>
      </c>
      <c r="E1029" s="200">
        <v>39000</v>
      </c>
      <c r="F1029" s="200">
        <f t="shared" si="33"/>
        <v>70.270270270270274</v>
      </c>
      <c r="G1029" s="201">
        <f>G1028</f>
        <v>555</v>
      </c>
      <c r="H1029" s="383" t="s">
        <v>39</v>
      </c>
      <c r="I1029" s="157" t="s">
        <v>1265</v>
      </c>
      <c r="J1029" s="442" t="s">
        <v>1817</v>
      </c>
    </row>
    <row r="1030" spans="1:10" ht="15.75" x14ac:dyDescent="0.25">
      <c r="A1030" s="459">
        <v>43255</v>
      </c>
      <c r="B1030" s="346" t="s">
        <v>1785</v>
      </c>
      <c r="C1030" s="127" t="s">
        <v>161</v>
      </c>
      <c r="D1030" s="134" t="s">
        <v>34</v>
      </c>
      <c r="E1030" s="200">
        <v>20000</v>
      </c>
      <c r="F1030" s="200">
        <f t="shared" si="33"/>
        <v>36.036036036036037</v>
      </c>
      <c r="G1030" s="201">
        <f>G1029</f>
        <v>555</v>
      </c>
      <c r="H1030" s="383" t="s">
        <v>39</v>
      </c>
      <c r="I1030" s="157" t="s">
        <v>1265</v>
      </c>
      <c r="J1030" s="442" t="s">
        <v>1817</v>
      </c>
    </row>
    <row r="1031" spans="1:10" ht="15.75" x14ac:dyDescent="0.25">
      <c r="A1031" s="459">
        <v>43255</v>
      </c>
      <c r="B1031" s="346" t="s">
        <v>1782</v>
      </c>
      <c r="C1031" s="127" t="s">
        <v>161</v>
      </c>
      <c r="D1031" s="134" t="s">
        <v>34</v>
      </c>
      <c r="E1031" s="200">
        <v>4000</v>
      </c>
      <c r="F1031" s="200">
        <f t="shared" si="33"/>
        <v>7.2072072072072073</v>
      </c>
      <c r="G1031" s="201">
        <f>G1114</f>
        <v>555</v>
      </c>
      <c r="H1031" s="383" t="s">
        <v>164</v>
      </c>
      <c r="I1031" s="157" t="s">
        <v>1265</v>
      </c>
      <c r="J1031" s="442" t="s">
        <v>1818</v>
      </c>
    </row>
    <row r="1032" spans="1:10" ht="15.75" x14ac:dyDescent="0.25">
      <c r="A1032" s="459">
        <v>43255</v>
      </c>
      <c r="B1032" s="346" t="s">
        <v>1819</v>
      </c>
      <c r="C1032" s="127" t="s">
        <v>161</v>
      </c>
      <c r="D1032" s="134" t="s">
        <v>34</v>
      </c>
      <c r="E1032" s="200">
        <v>32000</v>
      </c>
      <c r="F1032" s="200">
        <f t="shared" si="33"/>
        <v>57.657657657657658</v>
      </c>
      <c r="G1032" s="201">
        <f>G1031</f>
        <v>555</v>
      </c>
      <c r="H1032" s="383" t="s">
        <v>164</v>
      </c>
      <c r="I1032" s="157" t="s">
        <v>1265</v>
      </c>
      <c r="J1032" s="442" t="s">
        <v>1818</v>
      </c>
    </row>
    <row r="1033" spans="1:10" ht="15.75" x14ac:dyDescent="0.25">
      <c r="A1033" s="459">
        <v>43255</v>
      </c>
      <c r="B1033" s="346" t="s">
        <v>1785</v>
      </c>
      <c r="C1033" s="127" t="s">
        <v>161</v>
      </c>
      <c r="D1033" s="134" t="s">
        <v>34</v>
      </c>
      <c r="E1033" s="200">
        <v>20000</v>
      </c>
      <c r="F1033" s="200">
        <f t="shared" si="33"/>
        <v>36.036036036036037</v>
      </c>
      <c r="G1033" s="201">
        <f>G1032</f>
        <v>555</v>
      </c>
      <c r="H1033" s="383" t="s">
        <v>164</v>
      </c>
      <c r="I1033" s="157" t="s">
        <v>1265</v>
      </c>
      <c r="J1033" s="442" t="s">
        <v>1818</v>
      </c>
    </row>
    <row r="1034" spans="1:10" ht="15.75" x14ac:dyDescent="0.25">
      <c r="A1034" s="459">
        <v>43255</v>
      </c>
      <c r="B1034" s="346" t="s">
        <v>1820</v>
      </c>
      <c r="C1034" s="127" t="s">
        <v>161</v>
      </c>
      <c r="D1034" s="134" t="s">
        <v>34</v>
      </c>
      <c r="E1034" s="200">
        <v>56500</v>
      </c>
      <c r="F1034" s="200">
        <f t="shared" si="33"/>
        <v>101.8018018018018</v>
      </c>
      <c r="G1034" s="201">
        <f>G1033</f>
        <v>555</v>
      </c>
      <c r="H1034" s="383" t="s">
        <v>33</v>
      </c>
      <c r="I1034" s="157" t="s">
        <v>1265</v>
      </c>
      <c r="J1034" s="442" t="s">
        <v>1821</v>
      </c>
    </row>
    <row r="1035" spans="1:10" ht="15.75" x14ac:dyDescent="0.25">
      <c r="A1035" s="459">
        <v>43255</v>
      </c>
      <c r="B1035" s="346" t="s">
        <v>1785</v>
      </c>
      <c r="C1035" s="127" t="s">
        <v>161</v>
      </c>
      <c r="D1035" s="134" t="s">
        <v>34</v>
      </c>
      <c r="E1035" s="200">
        <v>20000</v>
      </c>
      <c r="F1035" s="200">
        <f t="shared" si="33"/>
        <v>36.036036036036037</v>
      </c>
      <c r="G1035" s="201">
        <f>G1034</f>
        <v>555</v>
      </c>
      <c r="H1035" s="383" t="s">
        <v>33</v>
      </c>
      <c r="I1035" s="157" t="s">
        <v>1265</v>
      </c>
      <c r="J1035" s="442" t="s">
        <v>1821</v>
      </c>
    </row>
    <row r="1036" spans="1:10" ht="15.75" x14ac:dyDescent="0.25">
      <c r="A1036" s="459">
        <v>43255</v>
      </c>
      <c r="B1036" s="346" t="s">
        <v>1782</v>
      </c>
      <c r="C1036" s="127" t="s">
        <v>161</v>
      </c>
      <c r="D1036" s="134" t="s">
        <v>34</v>
      </c>
      <c r="E1036" s="200">
        <v>4000</v>
      </c>
      <c r="F1036" s="200">
        <f t="shared" si="33"/>
        <v>7.2072072072072073</v>
      </c>
      <c r="G1036" s="201">
        <f>G1116</f>
        <v>555</v>
      </c>
      <c r="H1036" s="383" t="s">
        <v>41</v>
      </c>
      <c r="I1036" s="157" t="s">
        <v>1265</v>
      </c>
      <c r="J1036" s="443" t="s">
        <v>1822</v>
      </c>
    </row>
    <row r="1037" spans="1:10" ht="15.75" x14ac:dyDescent="0.25">
      <c r="A1037" s="459">
        <v>43255</v>
      </c>
      <c r="B1037" s="346" t="s">
        <v>1820</v>
      </c>
      <c r="C1037" s="127" t="s">
        <v>161</v>
      </c>
      <c r="D1037" s="134" t="s">
        <v>34</v>
      </c>
      <c r="E1037" s="200">
        <v>64500</v>
      </c>
      <c r="F1037" s="200">
        <f t="shared" si="33"/>
        <v>116.21621621621621</v>
      </c>
      <c r="G1037" s="201">
        <f>G1036</f>
        <v>555</v>
      </c>
      <c r="H1037" s="383" t="s">
        <v>41</v>
      </c>
      <c r="I1037" s="157" t="s">
        <v>1265</v>
      </c>
      <c r="J1037" s="443" t="s">
        <v>1822</v>
      </c>
    </row>
    <row r="1038" spans="1:10" ht="15.75" x14ac:dyDescent="0.25">
      <c r="A1038" s="459">
        <v>43255</v>
      </c>
      <c r="B1038" s="346" t="s">
        <v>1785</v>
      </c>
      <c r="C1038" s="127" t="s">
        <v>161</v>
      </c>
      <c r="D1038" s="134" t="s">
        <v>34</v>
      </c>
      <c r="E1038" s="200">
        <v>20000</v>
      </c>
      <c r="F1038" s="200">
        <f t="shared" si="33"/>
        <v>36.036036036036037</v>
      </c>
      <c r="G1038" s="201">
        <f>G1037</f>
        <v>555</v>
      </c>
      <c r="H1038" s="383" t="s">
        <v>41</v>
      </c>
      <c r="I1038" s="157" t="s">
        <v>1265</v>
      </c>
      <c r="J1038" s="443" t="s">
        <v>1822</v>
      </c>
    </row>
    <row r="1039" spans="1:10" ht="15.75" x14ac:dyDescent="0.25">
      <c r="A1039" s="460">
        <v>43256</v>
      </c>
      <c r="B1039" s="346" t="s">
        <v>1823</v>
      </c>
      <c r="C1039" s="127" t="s">
        <v>161</v>
      </c>
      <c r="D1039" s="132" t="s">
        <v>157</v>
      </c>
      <c r="E1039" s="200">
        <v>3500</v>
      </c>
      <c r="F1039" s="200">
        <f t="shared" si="33"/>
        <v>6.3063063063063067</v>
      </c>
      <c r="G1039" s="201">
        <f>G1027</f>
        <v>555</v>
      </c>
      <c r="H1039" s="383" t="s">
        <v>1815</v>
      </c>
      <c r="I1039" s="157" t="s">
        <v>1265</v>
      </c>
      <c r="J1039" s="442" t="s">
        <v>1816</v>
      </c>
    </row>
    <row r="1040" spans="1:10" ht="15.75" x14ac:dyDescent="0.25">
      <c r="A1040" s="460">
        <v>43257</v>
      </c>
      <c r="B1040" s="346" t="s">
        <v>1824</v>
      </c>
      <c r="C1040" s="127" t="s">
        <v>161</v>
      </c>
      <c r="D1040" s="132" t="s">
        <v>157</v>
      </c>
      <c r="E1040" s="200">
        <v>5000</v>
      </c>
      <c r="F1040" s="200">
        <f t="shared" si="33"/>
        <v>9.0090090090090094</v>
      </c>
      <c r="G1040" s="201">
        <f>G1025</f>
        <v>555</v>
      </c>
      <c r="H1040" s="383" t="s">
        <v>1386</v>
      </c>
      <c r="I1040" s="157" t="s">
        <v>1265</v>
      </c>
      <c r="J1040" s="442" t="s">
        <v>1813</v>
      </c>
    </row>
    <row r="1041" spans="1:10" ht="15.75" x14ac:dyDescent="0.25">
      <c r="A1041" s="347">
        <v>43257</v>
      </c>
      <c r="B1041" s="322" t="s">
        <v>992</v>
      </c>
      <c r="C1041" s="127" t="s">
        <v>161</v>
      </c>
      <c r="D1041" s="132" t="s">
        <v>3</v>
      </c>
      <c r="E1041" s="200">
        <v>3000</v>
      </c>
      <c r="F1041" s="200">
        <f t="shared" si="33"/>
        <v>5.4054054054054053</v>
      </c>
      <c r="G1041" s="201">
        <f>G1005</f>
        <v>555</v>
      </c>
      <c r="H1041" s="383" t="s">
        <v>167</v>
      </c>
      <c r="I1041" s="157" t="s">
        <v>1265</v>
      </c>
      <c r="J1041" s="442" t="s">
        <v>1781</v>
      </c>
    </row>
    <row r="1042" spans="1:10" ht="15.75" x14ac:dyDescent="0.25">
      <c r="A1042" s="347">
        <v>43258</v>
      </c>
      <c r="B1042" s="322" t="s">
        <v>1825</v>
      </c>
      <c r="C1042" s="127" t="s">
        <v>161</v>
      </c>
      <c r="D1042" s="132" t="s">
        <v>3</v>
      </c>
      <c r="E1042" s="200">
        <v>5000</v>
      </c>
      <c r="F1042" s="200">
        <f t="shared" si="33"/>
        <v>9.0090090090090094</v>
      </c>
      <c r="G1042" s="201">
        <f>G1041</f>
        <v>555</v>
      </c>
      <c r="H1042" s="383" t="s">
        <v>167</v>
      </c>
      <c r="I1042" s="157" t="s">
        <v>1265</v>
      </c>
      <c r="J1042" s="442" t="s">
        <v>1781</v>
      </c>
    </row>
    <row r="1043" spans="1:10" ht="15.75" x14ac:dyDescent="0.25">
      <c r="A1043" s="347">
        <v>43258</v>
      </c>
      <c r="B1043" s="322" t="s">
        <v>1826</v>
      </c>
      <c r="C1043" s="121" t="s">
        <v>1244</v>
      </c>
      <c r="D1043" s="133" t="s">
        <v>3</v>
      </c>
      <c r="E1043" s="200">
        <v>91000</v>
      </c>
      <c r="F1043" s="200">
        <f t="shared" si="33"/>
        <v>171.31346599145314</v>
      </c>
      <c r="G1043" s="201">
        <f>G1024</f>
        <v>531.19000000000005</v>
      </c>
      <c r="H1043" s="383" t="s">
        <v>167</v>
      </c>
      <c r="I1043" s="157" t="s">
        <v>1265</v>
      </c>
      <c r="J1043" s="151" t="s">
        <v>1827</v>
      </c>
    </row>
    <row r="1044" spans="1:10" ht="15.75" x14ac:dyDescent="0.25">
      <c r="A1044" s="347">
        <v>43258</v>
      </c>
      <c r="B1044" s="322" t="s">
        <v>1828</v>
      </c>
      <c r="C1044" s="121" t="s">
        <v>1244</v>
      </c>
      <c r="D1044" s="133" t="s">
        <v>3</v>
      </c>
      <c r="E1044" s="416">
        <v>20000</v>
      </c>
      <c r="F1044" s="200">
        <f t="shared" si="33"/>
        <v>37.65131120691278</v>
      </c>
      <c r="G1044" s="201">
        <f t="shared" si="34"/>
        <v>531.19000000000005</v>
      </c>
      <c r="H1044" s="383" t="s">
        <v>167</v>
      </c>
      <c r="I1044" s="157" t="s">
        <v>1265</v>
      </c>
      <c r="J1044" s="151" t="s">
        <v>1829</v>
      </c>
    </row>
    <row r="1045" spans="1:10" ht="15.75" x14ac:dyDescent="0.25">
      <c r="A1045" s="347">
        <v>43258</v>
      </c>
      <c r="B1045" s="322" t="s">
        <v>1830</v>
      </c>
      <c r="C1045" s="121" t="s">
        <v>1244</v>
      </c>
      <c r="D1045" s="133" t="s">
        <v>3</v>
      </c>
      <c r="E1045" s="200">
        <v>3200</v>
      </c>
      <c r="F1045" s="200">
        <f t="shared" si="33"/>
        <v>6.0242097931060439</v>
      </c>
      <c r="G1045" s="201">
        <f t="shared" si="34"/>
        <v>531.19000000000005</v>
      </c>
      <c r="H1045" s="383" t="s">
        <v>1386</v>
      </c>
      <c r="I1045" s="157" t="s">
        <v>1265</v>
      </c>
      <c r="J1045" s="151" t="s">
        <v>1831</v>
      </c>
    </row>
    <row r="1046" spans="1:10" ht="15.75" x14ac:dyDescent="0.25">
      <c r="A1046" s="349">
        <v>43258</v>
      </c>
      <c r="B1046" s="374" t="s">
        <v>72</v>
      </c>
      <c r="C1046" s="129" t="s">
        <v>156</v>
      </c>
      <c r="D1046" s="134" t="s">
        <v>3</v>
      </c>
      <c r="E1046" s="328">
        <v>5850</v>
      </c>
      <c r="F1046" s="200">
        <f t="shared" si="33"/>
        <v>11.013008528021988</v>
      </c>
      <c r="G1046" s="201">
        <f t="shared" si="34"/>
        <v>531.19000000000005</v>
      </c>
      <c r="H1046" s="383" t="s">
        <v>1183</v>
      </c>
      <c r="I1046" s="157" t="s">
        <v>1265</v>
      </c>
      <c r="J1046" s="64" t="s">
        <v>1832</v>
      </c>
    </row>
    <row r="1047" spans="1:10" ht="15.75" x14ac:dyDescent="0.25">
      <c r="A1047" s="461">
        <v>43258</v>
      </c>
      <c r="B1047" s="68" t="s">
        <v>1328</v>
      </c>
      <c r="C1047" s="129" t="s">
        <v>156</v>
      </c>
      <c r="D1047" s="134" t="s">
        <v>3</v>
      </c>
      <c r="E1047" s="412">
        <v>2925</v>
      </c>
      <c r="F1047" s="200">
        <f t="shared" si="33"/>
        <v>5.506504264010994</v>
      </c>
      <c r="G1047" s="201">
        <f t="shared" si="34"/>
        <v>531.19000000000005</v>
      </c>
      <c r="H1047" s="383" t="s">
        <v>160</v>
      </c>
      <c r="I1047" s="157" t="s">
        <v>1265</v>
      </c>
      <c r="J1047" s="461" t="s">
        <v>1833</v>
      </c>
    </row>
    <row r="1048" spans="1:10" ht="15.75" x14ac:dyDescent="0.25">
      <c r="A1048" s="347">
        <v>43258</v>
      </c>
      <c r="B1048" s="322" t="s">
        <v>1807</v>
      </c>
      <c r="C1048" s="127" t="s">
        <v>161</v>
      </c>
      <c r="D1048" s="132" t="s">
        <v>1808</v>
      </c>
      <c r="E1048" s="200">
        <v>5000</v>
      </c>
      <c r="F1048" s="200">
        <f>E1048/G1048</f>
        <v>9.0090090090090094</v>
      </c>
      <c r="G1048" s="201">
        <f>G1023</f>
        <v>555</v>
      </c>
      <c r="H1048" s="383" t="s">
        <v>24</v>
      </c>
      <c r="I1048" s="157" t="s">
        <v>1265</v>
      </c>
      <c r="J1048" s="442" t="s">
        <v>1809</v>
      </c>
    </row>
    <row r="1049" spans="1:10" ht="15.75" x14ac:dyDescent="0.25">
      <c r="A1049" s="347">
        <v>43259</v>
      </c>
      <c r="B1049" s="322" t="s">
        <v>1834</v>
      </c>
      <c r="C1049" s="127" t="s">
        <v>161</v>
      </c>
      <c r="D1049" s="132" t="s">
        <v>157</v>
      </c>
      <c r="E1049" s="200">
        <v>6000</v>
      </c>
      <c r="F1049" s="200">
        <f>E1049/G1049</f>
        <v>10.810810810810811</v>
      </c>
      <c r="G1049" s="201">
        <f>G1039</f>
        <v>555</v>
      </c>
      <c r="H1049" s="383" t="s">
        <v>1815</v>
      </c>
      <c r="I1049" s="157" t="s">
        <v>1265</v>
      </c>
      <c r="J1049" s="442" t="s">
        <v>1816</v>
      </c>
    </row>
    <row r="1050" spans="1:10" ht="15.75" x14ac:dyDescent="0.25">
      <c r="A1050" s="347">
        <v>43259</v>
      </c>
      <c r="B1050" s="322" t="s">
        <v>1807</v>
      </c>
      <c r="C1050" s="127" t="s">
        <v>161</v>
      </c>
      <c r="D1050" s="132" t="s">
        <v>1808</v>
      </c>
      <c r="E1050" s="200">
        <v>5000</v>
      </c>
      <c r="F1050" s="200">
        <f>E1050/G1050</f>
        <v>9.0090090090090094</v>
      </c>
      <c r="G1050" s="201">
        <f>G1048</f>
        <v>555</v>
      </c>
      <c r="H1050" s="383" t="s">
        <v>24</v>
      </c>
      <c r="I1050" s="157" t="s">
        <v>1265</v>
      </c>
      <c r="J1050" s="442" t="s">
        <v>1809</v>
      </c>
    </row>
    <row r="1051" spans="1:10" ht="15.75" x14ac:dyDescent="0.25">
      <c r="A1051" s="347">
        <v>43259</v>
      </c>
      <c r="B1051" s="322" t="s">
        <v>1835</v>
      </c>
      <c r="C1051" s="121" t="s">
        <v>176</v>
      </c>
      <c r="D1051" s="132" t="s">
        <v>25</v>
      </c>
      <c r="E1051" s="200">
        <v>125000</v>
      </c>
      <c r="F1051" s="200">
        <f t="shared" si="33"/>
        <v>235.32069504320486</v>
      </c>
      <c r="G1051" s="201">
        <f>G1047</f>
        <v>531.19000000000005</v>
      </c>
      <c r="H1051" s="383" t="s">
        <v>1815</v>
      </c>
      <c r="I1051" s="157" t="s">
        <v>1265</v>
      </c>
      <c r="J1051" s="151" t="s">
        <v>1836</v>
      </c>
    </row>
    <row r="1052" spans="1:10" ht="15.75" x14ac:dyDescent="0.25">
      <c r="A1052" s="347">
        <v>43259</v>
      </c>
      <c r="B1052" s="322" t="s">
        <v>1837</v>
      </c>
      <c r="C1052" s="129" t="s">
        <v>161</v>
      </c>
      <c r="D1052" s="132" t="s">
        <v>157</v>
      </c>
      <c r="E1052" s="200">
        <v>66500</v>
      </c>
      <c r="F1052" s="200">
        <f t="shared" si="33"/>
        <v>125.19060976298498</v>
      </c>
      <c r="G1052" s="201">
        <f t="shared" si="34"/>
        <v>531.19000000000005</v>
      </c>
      <c r="H1052" s="383" t="s">
        <v>1386</v>
      </c>
      <c r="I1052" s="157" t="s">
        <v>1265</v>
      </c>
      <c r="J1052" s="151" t="s">
        <v>1838</v>
      </c>
    </row>
    <row r="1053" spans="1:10" ht="15.75" x14ac:dyDescent="0.25">
      <c r="A1053" s="347">
        <v>43259</v>
      </c>
      <c r="B1053" s="322" t="s">
        <v>1839</v>
      </c>
      <c r="C1053" s="129" t="s">
        <v>1244</v>
      </c>
      <c r="D1053" s="132" t="s">
        <v>3</v>
      </c>
      <c r="E1053" s="200">
        <v>5233</v>
      </c>
      <c r="F1053" s="200">
        <f t="shared" si="33"/>
        <v>9.8514655772887281</v>
      </c>
      <c r="G1053" s="201">
        <f t="shared" si="34"/>
        <v>531.19000000000005</v>
      </c>
      <c r="H1053" s="383" t="s">
        <v>1386</v>
      </c>
      <c r="I1053" s="157" t="s">
        <v>1265</v>
      </c>
      <c r="J1053" s="151" t="s">
        <v>1840</v>
      </c>
    </row>
    <row r="1054" spans="1:10" ht="15.75" x14ac:dyDescent="0.25">
      <c r="A1054" s="347">
        <v>43259</v>
      </c>
      <c r="B1054" s="322" t="s">
        <v>1841</v>
      </c>
      <c r="C1054" s="129" t="s">
        <v>1244</v>
      </c>
      <c r="D1054" s="132" t="s">
        <v>3</v>
      </c>
      <c r="E1054" s="200">
        <v>2250</v>
      </c>
      <c r="F1054" s="200">
        <f t="shared" si="33"/>
        <v>4.2357725107776876</v>
      </c>
      <c r="G1054" s="201">
        <f t="shared" si="34"/>
        <v>531.19000000000005</v>
      </c>
      <c r="H1054" s="383" t="s">
        <v>1386</v>
      </c>
      <c r="I1054" s="157" t="s">
        <v>1265</v>
      </c>
      <c r="J1054" s="151" t="s">
        <v>1842</v>
      </c>
    </row>
    <row r="1055" spans="1:10" ht="15.75" x14ac:dyDescent="0.25">
      <c r="A1055" s="448">
        <v>43259</v>
      </c>
      <c r="B1055" s="434" t="s">
        <v>1843</v>
      </c>
      <c r="C1055" s="129" t="s">
        <v>159</v>
      </c>
      <c r="D1055" s="132" t="s">
        <v>3</v>
      </c>
      <c r="E1055" s="303">
        <v>31579</v>
      </c>
      <c r="F1055" s="200">
        <f t="shared" si="33"/>
        <v>59.449537830154931</v>
      </c>
      <c r="G1055" s="201">
        <f t="shared" si="34"/>
        <v>531.19000000000005</v>
      </c>
      <c r="H1055" s="383" t="s">
        <v>1183</v>
      </c>
      <c r="I1055" s="157" t="s">
        <v>1265</v>
      </c>
      <c r="J1055" s="64" t="s">
        <v>1844</v>
      </c>
    </row>
    <row r="1056" spans="1:10" ht="15.75" x14ac:dyDescent="0.25">
      <c r="A1056" s="448">
        <v>43259</v>
      </c>
      <c r="B1056" s="434" t="s">
        <v>1845</v>
      </c>
      <c r="C1056" s="129" t="s">
        <v>159</v>
      </c>
      <c r="D1056" s="132" t="s">
        <v>3</v>
      </c>
      <c r="E1056" s="303">
        <v>657456</v>
      </c>
      <c r="F1056" s="200">
        <f t="shared" si="33"/>
        <v>1237.7040230426023</v>
      </c>
      <c r="G1056" s="201">
        <f t="shared" si="34"/>
        <v>531.19000000000005</v>
      </c>
      <c r="H1056" s="383" t="s">
        <v>1183</v>
      </c>
      <c r="I1056" s="157" t="s">
        <v>1265</v>
      </c>
      <c r="J1056" s="64" t="s">
        <v>1846</v>
      </c>
    </row>
    <row r="1057" spans="1:10" ht="15.75" x14ac:dyDescent="0.25">
      <c r="A1057" s="448">
        <v>43259</v>
      </c>
      <c r="B1057" s="434" t="s">
        <v>1847</v>
      </c>
      <c r="C1057" s="129" t="s">
        <v>159</v>
      </c>
      <c r="D1057" s="132" t="s">
        <v>3</v>
      </c>
      <c r="E1057" s="303">
        <v>2369264</v>
      </c>
      <c r="F1057" s="200">
        <f t="shared" si="33"/>
        <v>4460.2948097667495</v>
      </c>
      <c r="G1057" s="201">
        <f t="shared" si="34"/>
        <v>531.19000000000005</v>
      </c>
      <c r="H1057" s="383" t="s">
        <v>1183</v>
      </c>
      <c r="I1057" s="157" t="s">
        <v>1265</v>
      </c>
      <c r="J1057" s="64" t="s">
        <v>1848</v>
      </c>
    </row>
    <row r="1058" spans="1:10" ht="15.75" x14ac:dyDescent="0.25">
      <c r="A1058" s="347">
        <v>43259</v>
      </c>
      <c r="B1058" s="322" t="s">
        <v>1849</v>
      </c>
      <c r="C1058" s="127" t="s">
        <v>161</v>
      </c>
      <c r="D1058" s="134" t="s">
        <v>1808</v>
      </c>
      <c r="E1058" s="200">
        <v>18000</v>
      </c>
      <c r="F1058" s="200">
        <f>E1058/G1058</f>
        <v>32.432432432432435</v>
      </c>
      <c r="G1058" s="201">
        <f>G1152</f>
        <v>555</v>
      </c>
      <c r="H1058" s="462" t="s">
        <v>1058</v>
      </c>
      <c r="I1058" s="157" t="s">
        <v>1265</v>
      </c>
      <c r="J1058" s="442" t="s">
        <v>1850</v>
      </c>
    </row>
    <row r="1059" spans="1:10" ht="15.75" x14ac:dyDescent="0.25">
      <c r="A1059" s="347">
        <v>43259</v>
      </c>
      <c r="B1059" s="322" t="s">
        <v>992</v>
      </c>
      <c r="C1059" s="127" t="s">
        <v>161</v>
      </c>
      <c r="D1059" s="132" t="s">
        <v>3</v>
      </c>
      <c r="E1059" s="200">
        <v>3000</v>
      </c>
      <c r="F1059" s="200">
        <f>E1059/G1059</f>
        <v>5.4054054054054053</v>
      </c>
      <c r="G1059" s="201">
        <f>G1042</f>
        <v>555</v>
      </c>
      <c r="H1059" s="383" t="s">
        <v>167</v>
      </c>
      <c r="I1059" s="157" t="s">
        <v>1265</v>
      </c>
      <c r="J1059" s="442" t="s">
        <v>1781</v>
      </c>
    </row>
    <row r="1060" spans="1:10" ht="15.75" x14ac:dyDescent="0.25">
      <c r="A1060" s="347">
        <v>43260</v>
      </c>
      <c r="B1060" s="322" t="s">
        <v>1851</v>
      </c>
      <c r="C1060" s="127" t="s">
        <v>759</v>
      </c>
      <c r="D1060" s="134" t="s">
        <v>157</v>
      </c>
      <c r="E1060" s="200">
        <v>25000</v>
      </c>
      <c r="F1060" s="200">
        <f t="shared" si="33"/>
        <v>47.064139008640971</v>
      </c>
      <c r="G1060" s="201">
        <f>G1057</f>
        <v>531.19000000000005</v>
      </c>
      <c r="H1060" s="383" t="s">
        <v>1386</v>
      </c>
      <c r="I1060" s="157" t="s">
        <v>1265</v>
      </c>
      <c r="J1060" s="151" t="s">
        <v>1852</v>
      </c>
    </row>
    <row r="1061" spans="1:10" ht="15.75" x14ac:dyDescent="0.25">
      <c r="A1061" s="347">
        <v>43260</v>
      </c>
      <c r="B1061" s="322" t="s">
        <v>1851</v>
      </c>
      <c r="C1061" s="127" t="s">
        <v>759</v>
      </c>
      <c r="D1061" s="134" t="s">
        <v>157</v>
      </c>
      <c r="E1061" s="200">
        <v>25000</v>
      </c>
      <c r="F1061" s="200">
        <f t="shared" si="33"/>
        <v>47.064139008640971</v>
      </c>
      <c r="G1061" s="201">
        <f t="shared" si="34"/>
        <v>531.19000000000005</v>
      </c>
      <c r="H1061" s="383" t="s">
        <v>166</v>
      </c>
      <c r="I1061" s="157" t="s">
        <v>1265</v>
      </c>
      <c r="J1061" s="151" t="s">
        <v>1853</v>
      </c>
    </row>
    <row r="1062" spans="1:10" ht="15.75" x14ac:dyDescent="0.25">
      <c r="A1062" s="347">
        <v>43260</v>
      </c>
      <c r="B1062" s="322" t="s">
        <v>1854</v>
      </c>
      <c r="C1062" s="158" t="s">
        <v>161</v>
      </c>
      <c r="D1062" s="132" t="s">
        <v>157</v>
      </c>
      <c r="E1062" s="200">
        <v>800</v>
      </c>
      <c r="F1062" s="200">
        <f t="shared" si="33"/>
        <v>1.506052448276511</v>
      </c>
      <c r="G1062" s="201">
        <f t="shared" si="34"/>
        <v>531.19000000000005</v>
      </c>
      <c r="H1062" s="383" t="s">
        <v>1386</v>
      </c>
      <c r="I1062" s="157" t="s">
        <v>1265</v>
      </c>
      <c r="J1062" s="151" t="s">
        <v>1855</v>
      </c>
    </row>
    <row r="1063" spans="1:10" ht="15.75" x14ac:dyDescent="0.25">
      <c r="A1063" s="347">
        <v>43260</v>
      </c>
      <c r="B1063" s="322" t="s">
        <v>1856</v>
      </c>
      <c r="C1063" s="127" t="s">
        <v>759</v>
      </c>
      <c r="D1063" s="134" t="s">
        <v>34</v>
      </c>
      <c r="E1063" s="200">
        <v>25000</v>
      </c>
      <c r="F1063" s="200">
        <f t="shared" si="33"/>
        <v>47.064139008640971</v>
      </c>
      <c r="G1063" s="201">
        <f t="shared" si="34"/>
        <v>531.19000000000005</v>
      </c>
      <c r="H1063" s="383" t="s">
        <v>39</v>
      </c>
      <c r="I1063" s="157" t="s">
        <v>1265</v>
      </c>
      <c r="J1063" s="151" t="s">
        <v>1857</v>
      </c>
    </row>
    <row r="1064" spans="1:10" ht="15.75" x14ac:dyDescent="0.25">
      <c r="A1064" s="347">
        <v>43260</v>
      </c>
      <c r="B1064" s="322" t="s">
        <v>1856</v>
      </c>
      <c r="C1064" s="127" t="s">
        <v>759</v>
      </c>
      <c r="D1064" s="134" t="s">
        <v>34</v>
      </c>
      <c r="E1064" s="200">
        <v>20000</v>
      </c>
      <c r="F1064" s="200">
        <f t="shared" si="33"/>
        <v>37.65131120691278</v>
      </c>
      <c r="G1064" s="201">
        <f t="shared" si="34"/>
        <v>531.19000000000005</v>
      </c>
      <c r="H1064" s="383" t="s">
        <v>33</v>
      </c>
      <c r="I1064" s="157" t="s">
        <v>1265</v>
      </c>
      <c r="J1064" s="151" t="s">
        <v>1858</v>
      </c>
    </row>
    <row r="1065" spans="1:10" ht="15.75" x14ac:dyDescent="0.25">
      <c r="A1065" s="347">
        <v>43260</v>
      </c>
      <c r="B1065" s="322" t="s">
        <v>1859</v>
      </c>
      <c r="C1065" s="127" t="s">
        <v>759</v>
      </c>
      <c r="D1065" s="134" t="s">
        <v>34</v>
      </c>
      <c r="E1065" s="200">
        <v>20000</v>
      </c>
      <c r="F1065" s="200">
        <f t="shared" si="33"/>
        <v>37.65131120691278</v>
      </c>
      <c r="G1065" s="201">
        <f t="shared" si="34"/>
        <v>531.19000000000005</v>
      </c>
      <c r="H1065" s="383" t="s">
        <v>41</v>
      </c>
      <c r="I1065" s="157" t="s">
        <v>1265</v>
      </c>
      <c r="J1065" s="151" t="s">
        <v>1860</v>
      </c>
    </row>
    <row r="1066" spans="1:10" ht="15.75" x14ac:dyDescent="0.25">
      <c r="A1066" s="347">
        <v>43260</v>
      </c>
      <c r="B1066" s="322" t="s">
        <v>1856</v>
      </c>
      <c r="C1066" s="127" t="s">
        <v>759</v>
      </c>
      <c r="D1066" s="134" t="s">
        <v>157</v>
      </c>
      <c r="E1066" s="200">
        <v>25000</v>
      </c>
      <c r="F1066" s="200">
        <f t="shared" si="33"/>
        <v>47.064139008640971</v>
      </c>
      <c r="G1066" s="201">
        <f t="shared" si="34"/>
        <v>531.19000000000005</v>
      </c>
      <c r="H1066" s="383" t="s">
        <v>1815</v>
      </c>
      <c r="I1066" s="157" t="s">
        <v>1265</v>
      </c>
      <c r="J1066" s="151" t="s">
        <v>1861</v>
      </c>
    </row>
    <row r="1067" spans="1:10" ht="15.75" x14ac:dyDescent="0.25">
      <c r="A1067" s="347">
        <v>43260</v>
      </c>
      <c r="B1067" s="322" t="s">
        <v>1862</v>
      </c>
      <c r="C1067" s="127" t="s">
        <v>161</v>
      </c>
      <c r="D1067" s="132" t="s">
        <v>1808</v>
      </c>
      <c r="E1067" s="200">
        <v>40000</v>
      </c>
      <c r="F1067" s="200">
        <f>E1067/G1067</f>
        <v>72.072072072072075</v>
      </c>
      <c r="G1067" s="201">
        <f>G1050</f>
        <v>555</v>
      </c>
      <c r="H1067" s="383" t="s">
        <v>24</v>
      </c>
      <c r="I1067" s="157" t="s">
        <v>1265</v>
      </c>
      <c r="J1067" s="442" t="s">
        <v>1809</v>
      </c>
    </row>
    <row r="1068" spans="1:10" ht="15.75" x14ac:dyDescent="0.25">
      <c r="A1068" s="347">
        <v>43261</v>
      </c>
      <c r="B1068" s="322" t="s">
        <v>1863</v>
      </c>
      <c r="C1068" s="158" t="s">
        <v>1244</v>
      </c>
      <c r="D1068" s="132" t="s">
        <v>3</v>
      </c>
      <c r="E1068" s="200">
        <v>3920</v>
      </c>
      <c r="F1068" s="200">
        <f t="shared" si="33"/>
        <v>7.3796569965549041</v>
      </c>
      <c r="G1068" s="201">
        <f>G1066</f>
        <v>531.19000000000005</v>
      </c>
      <c r="H1068" s="383" t="s">
        <v>1386</v>
      </c>
      <c r="I1068" s="157" t="s">
        <v>1265</v>
      </c>
      <c r="J1068" s="151" t="s">
        <v>1864</v>
      </c>
    </row>
    <row r="1069" spans="1:10" ht="15.75" x14ac:dyDescent="0.25">
      <c r="A1069" s="347">
        <v>43261</v>
      </c>
      <c r="B1069" s="322" t="s">
        <v>1865</v>
      </c>
      <c r="C1069" s="158" t="s">
        <v>177</v>
      </c>
      <c r="D1069" s="132" t="s">
        <v>3</v>
      </c>
      <c r="E1069" s="200">
        <v>12000</v>
      </c>
      <c r="F1069" s="200">
        <f t="shared" si="33"/>
        <v>22.590786724147666</v>
      </c>
      <c r="G1069" s="201">
        <f t="shared" ref="G1069:G1132" si="35">G1068</f>
        <v>531.19000000000005</v>
      </c>
      <c r="H1069" s="383" t="s">
        <v>1386</v>
      </c>
      <c r="I1069" s="157" t="s">
        <v>1265</v>
      </c>
      <c r="J1069" s="151" t="s">
        <v>1866</v>
      </c>
    </row>
    <row r="1070" spans="1:10" ht="15.75" x14ac:dyDescent="0.25">
      <c r="A1070" s="347">
        <v>43262</v>
      </c>
      <c r="B1070" s="322" t="s">
        <v>1863</v>
      </c>
      <c r="C1070" s="158" t="s">
        <v>1244</v>
      </c>
      <c r="D1070" s="132" t="s">
        <v>3</v>
      </c>
      <c r="E1070" s="200">
        <v>9900</v>
      </c>
      <c r="F1070" s="200">
        <f t="shared" si="33"/>
        <v>18.637399047421823</v>
      </c>
      <c r="G1070" s="201">
        <f t="shared" si="35"/>
        <v>531.19000000000005</v>
      </c>
      <c r="H1070" s="383" t="s">
        <v>1386</v>
      </c>
      <c r="I1070" s="157" t="s">
        <v>1265</v>
      </c>
      <c r="J1070" s="151" t="s">
        <v>1867</v>
      </c>
    </row>
    <row r="1071" spans="1:10" ht="15.75" x14ac:dyDescent="0.25">
      <c r="A1071" s="347">
        <v>43262</v>
      </c>
      <c r="B1071" s="322" t="s">
        <v>1868</v>
      </c>
      <c r="C1071" s="127" t="s">
        <v>161</v>
      </c>
      <c r="D1071" s="132" t="s">
        <v>3</v>
      </c>
      <c r="E1071" s="200">
        <v>8000</v>
      </c>
      <c r="F1071" s="200">
        <f>E1071/G1071</f>
        <v>14.414414414414415</v>
      </c>
      <c r="G1071" s="201">
        <f>G1059</f>
        <v>555</v>
      </c>
      <c r="H1071" s="383" t="s">
        <v>167</v>
      </c>
      <c r="I1071" s="157" t="s">
        <v>1265</v>
      </c>
      <c r="J1071" s="442" t="s">
        <v>1781</v>
      </c>
    </row>
    <row r="1072" spans="1:10" ht="15.75" x14ac:dyDescent="0.25">
      <c r="A1072" s="347">
        <v>43263</v>
      </c>
      <c r="B1072" s="322" t="s">
        <v>1869</v>
      </c>
      <c r="C1072" s="127" t="s">
        <v>759</v>
      </c>
      <c r="D1072" s="134" t="s">
        <v>157</v>
      </c>
      <c r="E1072" s="200">
        <v>46000</v>
      </c>
      <c r="F1072" s="200">
        <f t="shared" si="33"/>
        <v>86.598015775899384</v>
      </c>
      <c r="G1072" s="201">
        <f>G1070</f>
        <v>531.19000000000005</v>
      </c>
      <c r="H1072" s="383" t="s">
        <v>1386</v>
      </c>
      <c r="I1072" s="157" t="s">
        <v>1265</v>
      </c>
      <c r="J1072" s="151" t="s">
        <v>1870</v>
      </c>
    </row>
    <row r="1073" spans="1:10" ht="15.75" x14ac:dyDescent="0.25">
      <c r="A1073" s="347">
        <v>43264</v>
      </c>
      <c r="B1073" s="322" t="s">
        <v>1871</v>
      </c>
      <c r="C1073" s="129" t="s">
        <v>161</v>
      </c>
      <c r="D1073" s="132" t="s">
        <v>157</v>
      </c>
      <c r="E1073" s="200">
        <v>70000</v>
      </c>
      <c r="F1073" s="200">
        <f t="shared" si="33"/>
        <v>131.77958922419472</v>
      </c>
      <c r="G1073" s="201">
        <f t="shared" si="35"/>
        <v>531.19000000000005</v>
      </c>
      <c r="H1073" s="383" t="s">
        <v>1386</v>
      </c>
      <c r="I1073" s="157" t="s">
        <v>1265</v>
      </c>
      <c r="J1073" s="151" t="s">
        <v>1872</v>
      </c>
    </row>
    <row r="1074" spans="1:10" ht="15.75" x14ac:dyDescent="0.25">
      <c r="A1074" s="347">
        <v>43264</v>
      </c>
      <c r="B1074" s="322" t="s">
        <v>1873</v>
      </c>
      <c r="C1074" s="127" t="s">
        <v>759</v>
      </c>
      <c r="D1074" s="134" t="s">
        <v>157</v>
      </c>
      <c r="E1074" s="200">
        <v>46000</v>
      </c>
      <c r="F1074" s="200">
        <f t="shared" si="33"/>
        <v>86.598015775899384</v>
      </c>
      <c r="G1074" s="201">
        <f t="shared" si="35"/>
        <v>531.19000000000005</v>
      </c>
      <c r="H1074" s="383" t="s">
        <v>1386</v>
      </c>
      <c r="I1074" s="157" t="s">
        <v>1265</v>
      </c>
      <c r="J1074" s="151" t="s">
        <v>1874</v>
      </c>
    </row>
    <row r="1075" spans="1:10" ht="15.75" x14ac:dyDescent="0.25">
      <c r="A1075" s="347">
        <v>43264</v>
      </c>
      <c r="B1075" s="322" t="s">
        <v>1875</v>
      </c>
      <c r="C1075" s="129" t="s">
        <v>161</v>
      </c>
      <c r="D1075" s="132" t="s">
        <v>157</v>
      </c>
      <c r="E1075" s="200">
        <v>1200</v>
      </c>
      <c r="F1075" s="200">
        <f t="shared" si="33"/>
        <v>2.2590786724147667</v>
      </c>
      <c r="G1075" s="201">
        <f t="shared" si="35"/>
        <v>531.19000000000005</v>
      </c>
      <c r="H1075" s="383" t="s">
        <v>1386</v>
      </c>
      <c r="I1075" s="157" t="s">
        <v>1265</v>
      </c>
      <c r="J1075" s="151" t="s">
        <v>1876</v>
      </c>
    </row>
    <row r="1076" spans="1:10" ht="15.75" x14ac:dyDescent="0.25">
      <c r="A1076" s="347">
        <v>43265</v>
      </c>
      <c r="B1076" s="322" t="s">
        <v>1877</v>
      </c>
      <c r="C1076" s="127" t="s">
        <v>161</v>
      </c>
      <c r="D1076" s="132" t="s">
        <v>157</v>
      </c>
      <c r="E1076" s="200">
        <v>18000</v>
      </c>
      <c r="F1076" s="200">
        <f>E1076/G1076</f>
        <v>32.432432432432435</v>
      </c>
      <c r="G1076" s="201">
        <f>G1040</f>
        <v>555</v>
      </c>
      <c r="H1076" s="383" t="s">
        <v>1386</v>
      </c>
      <c r="I1076" s="157" t="s">
        <v>1265</v>
      </c>
      <c r="J1076" s="442" t="s">
        <v>1813</v>
      </c>
    </row>
    <row r="1077" spans="1:10" ht="15.75" x14ac:dyDescent="0.25">
      <c r="A1077" s="347">
        <v>43265</v>
      </c>
      <c r="B1077" s="322" t="s">
        <v>1878</v>
      </c>
      <c r="C1077" s="127" t="s">
        <v>759</v>
      </c>
      <c r="D1077" s="132" t="s">
        <v>25</v>
      </c>
      <c r="E1077" s="200">
        <v>35000</v>
      </c>
      <c r="F1077" s="200">
        <f t="shared" si="33"/>
        <v>65.889794612097361</v>
      </c>
      <c r="G1077" s="201">
        <f>G1075</f>
        <v>531.19000000000005</v>
      </c>
      <c r="H1077" s="383" t="s">
        <v>1058</v>
      </c>
      <c r="I1077" s="157" t="s">
        <v>1265</v>
      </c>
      <c r="J1077" s="441" t="s">
        <v>1879</v>
      </c>
    </row>
    <row r="1078" spans="1:10" ht="15.75" x14ac:dyDescent="0.25">
      <c r="A1078" s="347">
        <v>43265</v>
      </c>
      <c r="B1078" s="322" t="s">
        <v>1880</v>
      </c>
      <c r="C1078" s="127" t="s">
        <v>258</v>
      </c>
      <c r="D1078" s="132" t="s">
        <v>25</v>
      </c>
      <c r="E1078" s="200">
        <v>9000</v>
      </c>
      <c r="F1078" s="200">
        <f t="shared" si="33"/>
        <v>16.94309004311075</v>
      </c>
      <c r="G1078" s="201">
        <f t="shared" si="35"/>
        <v>531.19000000000005</v>
      </c>
      <c r="H1078" s="383" t="s">
        <v>1058</v>
      </c>
      <c r="I1078" s="157" t="s">
        <v>1265</v>
      </c>
      <c r="J1078" s="445" t="s">
        <v>1879</v>
      </c>
    </row>
    <row r="1079" spans="1:10" ht="15.75" x14ac:dyDescent="0.25">
      <c r="A1079" s="347">
        <v>43265</v>
      </c>
      <c r="B1079" s="322" t="s">
        <v>1881</v>
      </c>
      <c r="C1079" s="127" t="s">
        <v>759</v>
      </c>
      <c r="D1079" s="132" t="s">
        <v>25</v>
      </c>
      <c r="E1079" s="200">
        <v>92000</v>
      </c>
      <c r="F1079" s="200">
        <f t="shared" si="33"/>
        <v>173.19603155179877</v>
      </c>
      <c r="G1079" s="201">
        <f t="shared" si="35"/>
        <v>531.19000000000005</v>
      </c>
      <c r="H1079" s="383" t="s">
        <v>1058</v>
      </c>
      <c r="I1079" s="157" t="s">
        <v>1265</v>
      </c>
      <c r="J1079" s="420" t="s">
        <v>1882</v>
      </c>
    </row>
    <row r="1080" spans="1:10" ht="15.75" x14ac:dyDescent="0.25">
      <c r="A1080" s="347">
        <v>43265</v>
      </c>
      <c r="B1080" s="322" t="s">
        <v>1883</v>
      </c>
      <c r="C1080" s="127" t="s">
        <v>161</v>
      </c>
      <c r="D1080" s="134" t="s">
        <v>1808</v>
      </c>
      <c r="E1080" s="200">
        <v>20000</v>
      </c>
      <c r="F1080" s="200">
        <f t="shared" si="33"/>
        <v>36.036036036036037</v>
      </c>
      <c r="G1080" s="201">
        <f>G1058</f>
        <v>555</v>
      </c>
      <c r="H1080" s="462" t="s">
        <v>1058</v>
      </c>
      <c r="I1080" s="157" t="s">
        <v>1265</v>
      </c>
      <c r="J1080" s="442" t="s">
        <v>1850</v>
      </c>
    </row>
    <row r="1081" spans="1:10" ht="15.75" x14ac:dyDescent="0.25">
      <c r="A1081" s="347">
        <v>43265</v>
      </c>
      <c r="B1081" s="322" t="s">
        <v>1884</v>
      </c>
      <c r="C1081" s="127" t="s">
        <v>161</v>
      </c>
      <c r="D1081" s="134" t="s">
        <v>1808</v>
      </c>
      <c r="E1081" s="200">
        <v>2500</v>
      </c>
      <c r="F1081" s="200">
        <f t="shared" si="33"/>
        <v>4.5045045045045047</v>
      </c>
      <c r="G1081" s="201">
        <f>G1080</f>
        <v>555</v>
      </c>
      <c r="H1081" s="462" t="s">
        <v>1058</v>
      </c>
      <c r="I1081" s="157" t="s">
        <v>1265</v>
      </c>
      <c r="J1081" s="442" t="s">
        <v>1850</v>
      </c>
    </row>
    <row r="1082" spans="1:10" ht="15.75" x14ac:dyDescent="0.25">
      <c r="A1082" s="347">
        <v>43265</v>
      </c>
      <c r="B1082" s="322" t="s">
        <v>1877</v>
      </c>
      <c r="C1082" s="127" t="s">
        <v>161</v>
      </c>
      <c r="D1082" s="132" t="s">
        <v>157</v>
      </c>
      <c r="E1082" s="200">
        <v>4000</v>
      </c>
      <c r="F1082" s="200">
        <f t="shared" si="33"/>
        <v>7.2072072072072073</v>
      </c>
      <c r="G1082" s="201">
        <f>G1026</f>
        <v>555</v>
      </c>
      <c r="H1082" s="383" t="s">
        <v>166</v>
      </c>
      <c r="I1082" s="157" t="s">
        <v>1265</v>
      </c>
      <c r="J1082" s="442" t="s">
        <v>1814</v>
      </c>
    </row>
    <row r="1083" spans="1:10" ht="15.75" x14ac:dyDescent="0.25">
      <c r="A1083" s="347">
        <v>43265</v>
      </c>
      <c r="B1083" s="322" t="s">
        <v>1877</v>
      </c>
      <c r="C1083" s="127" t="s">
        <v>161</v>
      </c>
      <c r="D1083" s="132" t="s">
        <v>157</v>
      </c>
      <c r="E1083" s="200">
        <v>7000</v>
      </c>
      <c r="F1083" s="200">
        <f t="shared" si="33"/>
        <v>12.612612612612613</v>
      </c>
      <c r="G1083" s="201">
        <f>G1049</f>
        <v>555</v>
      </c>
      <c r="H1083" s="383" t="s">
        <v>1815</v>
      </c>
      <c r="I1083" s="157" t="s">
        <v>1265</v>
      </c>
      <c r="J1083" s="442" t="s">
        <v>1816</v>
      </c>
    </row>
    <row r="1084" spans="1:10" ht="15.75" x14ac:dyDescent="0.25">
      <c r="A1084" s="347">
        <v>43265</v>
      </c>
      <c r="B1084" s="322" t="s">
        <v>1877</v>
      </c>
      <c r="C1084" s="127" t="s">
        <v>161</v>
      </c>
      <c r="D1084" s="134" t="s">
        <v>34</v>
      </c>
      <c r="E1084" s="200">
        <v>8000</v>
      </c>
      <c r="F1084" s="200">
        <f t="shared" si="33"/>
        <v>14.414414414414415</v>
      </c>
      <c r="G1084" s="201">
        <f>G1030</f>
        <v>555</v>
      </c>
      <c r="H1084" s="383" t="s">
        <v>39</v>
      </c>
      <c r="I1084" s="157" t="s">
        <v>1265</v>
      </c>
      <c r="J1084" s="442" t="s">
        <v>1817</v>
      </c>
    </row>
    <row r="1085" spans="1:10" ht="15.75" x14ac:dyDescent="0.25">
      <c r="A1085" s="347">
        <v>43265</v>
      </c>
      <c r="B1085" s="322" t="s">
        <v>1877</v>
      </c>
      <c r="C1085" s="127" t="s">
        <v>161</v>
      </c>
      <c r="D1085" s="134" t="s">
        <v>34</v>
      </c>
      <c r="E1085" s="200">
        <v>7000</v>
      </c>
      <c r="F1085" s="200">
        <f t="shared" si="33"/>
        <v>12.612612612612613</v>
      </c>
      <c r="G1085" s="201">
        <f>G1035</f>
        <v>555</v>
      </c>
      <c r="H1085" s="383" t="s">
        <v>33</v>
      </c>
      <c r="I1085" s="157" t="s">
        <v>1265</v>
      </c>
      <c r="J1085" s="442" t="s">
        <v>1821</v>
      </c>
    </row>
    <row r="1086" spans="1:10" ht="15.75" x14ac:dyDescent="0.25">
      <c r="A1086" s="347">
        <v>43265</v>
      </c>
      <c r="B1086" s="322" t="s">
        <v>1877</v>
      </c>
      <c r="C1086" s="127" t="s">
        <v>161</v>
      </c>
      <c r="D1086" s="134" t="s">
        <v>34</v>
      </c>
      <c r="E1086" s="200">
        <v>7000</v>
      </c>
      <c r="F1086" s="200">
        <f t="shared" si="33"/>
        <v>12.612612612612613</v>
      </c>
      <c r="G1086" s="201">
        <f>G1038</f>
        <v>555</v>
      </c>
      <c r="H1086" s="383" t="s">
        <v>41</v>
      </c>
      <c r="I1086" s="157" t="s">
        <v>1265</v>
      </c>
      <c r="J1086" s="443" t="s">
        <v>1822</v>
      </c>
    </row>
    <row r="1087" spans="1:10" ht="15.75" x14ac:dyDescent="0.25">
      <c r="A1087" s="347">
        <v>43269</v>
      </c>
      <c r="B1087" s="322" t="s">
        <v>1885</v>
      </c>
      <c r="C1087" s="127" t="s">
        <v>161</v>
      </c>
      <c r="D1087" s="132" t="s">
        <v>157</v>
      </c>
      <c r="E1087" s="200">
        <v>10000</v>
      </c>
      <c r="F1087" s="200">
        <f>E1087/G1087</f>
        <v>18.018018018018019</v>
      </c>
      <c r="G1087" s="201">
        <f>G1082</f>
        <v>555</v>
      </c>
      <c r="H1087" s="383" t="s">
        <v>166</v>
      </c>
      <c r="I1087" s="157" t="s">
        <v>1265</v>
      </c>
      <c r="J1087" s="442" t="s">
        <v>1814</v>
      </c>
    </row>
    <row r="1088" spans="1:10" ht="15.75" x14ac:dyDescent="0.25">
      <c r="A1088" s="347">
        <v>43269</v>
      </c>
      <c r="B1088" s="322" t="s">
        <v>1886</v>
      </c>
      <c r="C1088" s="127" t="s">
        <v>177</v>
      </c>
      <c r="D1088" s="132" t="s">
        <v>3</v>
      </c>
      <c r="E1088" s="200">
        <v>209500</v>
      </c>
      <c r="F1088" s="200">
        <f t="shared" si="33"/>
        <v>394.39748489241134</v>
      </c>
      <c r="G1088" s="201">
        <f>G1079</f>
        <v>531.19000000000005</v>
      </c>
      <c r="H1088" s="383" t="s">
        <v>167</v>
      </c>
      <c r="I1088" s="157" t="s">
        <v>1265</v>
      </c>
      <c r="J1088" s="463" t="s">
        <v>1887</v>
      </c>
    </row>
    <row r="1089" spans="1:10" ht="15.75" x14ac:dyDescent="0.25">
      <c r="A1089" s="347">
        <v>43269</v>
      </c>
      <c r="B1089" s="322" t="s">
        <v>1888</v>
      </c>
      <c r="C1089" s="127" t="s">
        <v>161</v>
      </c>
      <c r="D1089" s="132" t="s">
        <v>3</v>
      </c>
      <c r="E1089" s="200">
        <v>10000</v>
      </c>
      <c r="F1089" s="200">
        <f t="shared" si="33"/>
        <v>18.018018018018019</v>
      </c>
      <c r="G1089" s="201">
        <f>G1071</f>
        <v>555</v>
      </c>
      <c r="H1089" s="383" t="s">
        <v>167</v>
      </c>
      <c r="I1089" s="157" t="s">
        <v>1265</v>
      </c>
      <c r="J1089" s="442" t="s">
        <v>1781</v>
      </c>
    </row>
    <row r="1090" spans="1:10" ht="15.75" x14ac:dyDescent="0.25">
      <c r="A1090" s="347">
        <v>43269</v>
      </c>
      <c r="B1090" s="322" t="s">
        <v>1885</v>
      </c>
      <c r="C1090" s="127" t="s">
        <v>161</v>
      </c>
      <c r="D1090" s="132" t="s">
        <v>157</v>
      </c>
      <c r="E1090" s="200">
        <v>10000</v>
      </c>
      <c r="F1090" s="200">
        <f t="shared" si="33"/>
        <v>18.018018018018019</v>
      </c>
      <c r="G1090" s="201">
        <f>G1076</f>
        <v>555</v>
      </c>
      <c r="H1090" s="383" t="s">
        <v>1386</v>
      </c>
      <c r="I1090" s="157" t="s">
        <v>1265</v>
      </c>
      <c r="J1090" s="442" t="s">
        <v>1813</v>
      </c>
    </row>
    <row r="1091" spans="1:10" ht="15.75" x14ac:dyDescent="0.25">
      <c r="A1091" s="347">
        <v>43269</v>
      </c>
      <c r="B1091" s="322" t="s">
        <v>1885</v>
      </c>
      <c r="C1091" s="127" t="s">
        <v>161</v>
      </c>
      <c r="D1091" s="132" t="s">
        <v>157</v>
      </c>
      <c r="E1091" s="200">
        <v>10000</v>
      </c>
      <c r="F1091" s="200">
        <f t="shared" si="33"/>
        <v>18.018018018018019</v>
      </c>
      <c r="G1091" s="201">
        <f>G1083</f>
        <v>555</v>
      </c>
      <c r="H1091" s="383" t="s">
        <v>1815</v>
      </c>
      <c r="I1091" s="157" t="s">
        <v>1265</v>
      </c>
      <c r="J1091" s="442" t="s">
        <v>1816</v>
      </c>
    </row>
    <row r="1092" spans="1:10" ht="15.75" x14ac:dyDescent="0.25">
      <c r="A1092" s="347">
        <v>43270</v>
      </c>
      <c r="B1092" s="322" t="s">
        <v>1889</v>
      </c>
      <c r="C1092" s="127" t="s">
        <v>161</v>
      </c>
      <c r="D1092" s="132" t="s">
        <v>157</v>
      </c>
      <c r="E1092" s="200">
        <v>6000</v>
      </c>
      <c r="F1092" s="200">
        <f t="shared" si="33"/>
        <v>10.810810810810811</v>
      </c>
      <c r="G1092" s="201">
        <f>G1091</f>
        <v>555</v>
      </c>
      <c r="H1092" s="383" t="s">
        <v>1815</v>
      </c>
      <c r="I1092" s="157" t="s">
        <v>1265</v>
      </c>
      <c r="J1092" s="442" t="s">
        <v>1816</v>
      </c>
    </row>
    <row r="1093" spans="1:10" ht="15.75" x14ac:dyDescent="0.25">
      <c r="A1093" s="347">
        <v>43270</v>
      </c>
      <c r="B1093" s="322" t="s">
        <v>1890</v>
      </c>
      <c r="C1093" s="127" t="s">
        <v>161</v>
      </c>
      <c r="D1093" s="134" t="s">
        <v>1808</v>
      </c>
      <c r="E1093" s="200">
        <v>20000</v>
      </c>
      <c r="F1093" s="200">
        <f t="shared" si="33"/>
        <v>36.036036036036037</v>
      </c>
      <c r="G1093" s="201">
        <f>G1081</f>
        <v>555</v>
      </c>
      <c r="H1093" s="462" t="s">
        <v>1058</v>
      </c>
      <c r="I1093" s="157" t="s">
        <v>1265</v>
      </c>
      <c r="J1093" s="442" t="s">
        <v>1850</v>
      </c>
    </row>
    <row r="1094" spans="1:10" ht="15.75" x14ac:dyDescent="0.25">
      <c r="A1094" s="347">
        <v>43270</v>
      </c>
      <c r="B1094" s="322" t="s">
        <v>1891</v>
      </c>
      <c r="C1094" s="127" t="s">
        <v>161</v>
      </c>
      <c r="D1094" s="132" t="s">
        <v>157</v>
      </c>
      <c r="E1094" s="200">
        <v>5000</v>
      </c>
      <c r="F1094" s="200">
        <f t="shared" si="33"/>
        <v>9.0090090090090094</v>
      </c>
      <c r="G1094" s="201">
        <f>G1090</f>
        <v>555</v>
      </c>
      <c r="H1094" s="383" t="s">
        <v>1386</v>
      </c>
      <c r="I1094" s="157" t="s">
        <v>1265</v>
      </c>
      <c r="J1094" s="442" t="s">
        <v>1813</v>
      </c>
    </row>
    <row r="1095" spans="1:10" ht="15.75" x14ac:dyDescent="0.25">
      <c r="A1095" s="347">
        <v>43270</v>
      </c>
      <c r="B1095" s="322" t="s">
        <v>1892</v>
      </c>
      <c r="C1095" s="129" t="s">
        <v>1244</v>
      </c>
      <c r="D1095" s="132" t="s">
        <v>3</v>
      </c>
      <c r="E1095" s="200">
        <v>500</v>
      </c>
      <c r="F1095" s="200">
        <f t="shared" si="33"/>
        <v>0.94128278017281941</v>
      </c>
      <c r="G1095" s="201">
        <f>G1088</f>
        <v>531.19000000000005</v>
      </c>
      <c r="H1095" s="383" t="s">
        <v>1815</v>
      </c>
      <c r="I1095" s="157" t="s">
        <v>1265</v>
      </c>
      <c r="J1095" s="463" t="s">
        <v>1893</v>
      </c>
    </row>
    <row r="1096" spans="1:10" ht="15.75" x14ac:dyDescent="0.25">
      <c r="A1096" s="347">
        <v>43271</v>
      </c>
      <c r="B1096" s="322" t="s">
        <v>1894</v>
      </c>
      <c r="C1096" s="127" t="s">
        <v>161</v>
      </c>
      <c r="D1096" s="132" t="s">
        <v>157</v>
      </c>
      <c r="E1096" s="200">
        <v>7500</v>
      </c>
      <c r="F1096" s="200">
        <f t="shared" si="33"/>
        <v>13.513513513513514</v>
      </c>
      <c r="G1096" s="201">
        <f>G1094</f>
        <v>555</v>
      </c>
      <c r="H1096" s="383" t="s">
        <v>1386</v>
      </c>
      <c r="I1096" s="157" t="s">
        <v>1265</v>
      </c>
      <c r="J1096" s="442" t="s">
        <v>1813</v>
      </c>
    </row>
    <row r="1097" spans="1:10" ht="15.75" x14ac:dyDescent="0.25">
      <c r="A1097" s="347">
        <v>43271</v>
      </c>
      <c r="B1097" s="322" t="s">
        <v>1895</v>
      </c>
      <c r="C1097" s="127" t="s">
        <v>161</v>
      </c>
      <c r="D1097" s="134" t="s">
        <v>1808</v>
      </c>
      <c r="E1097" s="200">
        <v>5500</v>
      </c>
      <c r="F1097" s="200">
        <f t="shared" si="33"/>
        <v>9.9099099099099099</v>
      </c>
      <c r="G1097" s="201">
        <f>G1093</f>
        <v>555</v>
      </c>
      <c r="H1097" s="462" t="s">
        <v>1058</v>
      </c>
      <c r="I1097" s="157" t="s">
        <v>1265</v>
      </c>
      <c r="J1097" s="442" t="s">
        <v>1850</v>
      </c>
    </row>
    <row r="1098" spans="1:10" ht="15.75" x14ac:dyDescent="0.25">
      <c r="A1098" s="347">
        <v>43271</v>
      </c>
      <c r="B1098" s="322" t="s">
        <v>1896</v>
      </c>
      <c r="C1098" s="127" t="s">
        <v>759</v>
      </c>
      <c r="D1098" s="132" t="s">
        <v>25</v>
      </c>
      <c r="E1098" s="200">
        <v>25500</v>
      </c>
      <c r="F1098" s="200">
        <f t="shared" si="33"/>
        <v>48.005421788813791</v>
      </c>
      <c r="G1098" s="201">
        <f>G1095</f>
        <v>531.19000000000005</v>
      </c>
      <c r="H1098" s="383" t="s">
        <v>1058</v>
      </c>
      <c r="I1098" s="157" t="s">
        <v>1265</v>
      </c>
      <c r="J1098" s="463" t="s">
        <v>1897</v>
      </c>
    </row>
    <row r="1099" spans="1:10" ht="15.75" x14ac:dyDescent="0.25">
      <c r="A1099" s="347">
        <v>43272</v>
      </c>
      <c r="B1099" s="322" t="s">
        <v>1898</v>
      </c>
      <c r="C1099" s="127" t="s">
        <v>759</v>
      </c>
      <c r="D1099" s="132" t="s">
        <v>157</v>
      </c>
      <c r="E1099" s="200">
        <v>13000</v>
      </c>
      <c r="F1099" s="200">
        <f t="shared" si="33"/>
        <v>24.473352284493306</v>
      </c>
      <c r="G1099" s="201">
        <f t="shared" si="35"/>
        <v>531.19000000000005</v>
      </c>
      <c r="H1099" s="383" t="s">
        <v>1386</v>
      </c>
      <c r="I1099" s="157" t="s">
        <v>1265</v>
      </c>
      <c r="J1099" s="463" t="s">
        <v>1899</v>
      </c>
    </row>
    <row r="1100" spans="1:10" ht="15.75" x14ac:dyDescent="0.25">
      <c r="A1100" s="347">
        <v>43273</v>
      </c>
      <c r="B1100" s="322" t="s">
        <v>1900</v>
      </c>
      <c r="C1100" s="129" t="s">
        <v>159</v>
      </c>
      <c r="D1100" s="132" t="s">
        <v>818</v>
      </c>
      <c r="E1100" s="200">
        <v>22000</v>
      </c>
      <c r="F1100" s="200">
        <f t="shared" si="33"/>
        <v>41.416442327604052</v>
      </c>
      <c r="G1100" s="201">
        <f t="shared" si="35"/>
        <v>531.19000000000005</v>
      </c>
      <c r="H1100" s="383" t="s">
        <v>167</v>
      </c>
      <c r="I1100" s="157" t="s">
        <v>1265</v>
      </c>
      <c r="J1100" s="463" t="s">
        <v>1901</v>
      </c>
    </row>
    <row r="1101" spans="1:10" ht="15.75" x14ac:dyDescent="0.25">
      <c r="A1101" s="347">
        <v>43273</v>
      </c>
      <c r="B1101" s="322" t="s">
        <v>1902</v>
      </c>
      <c r="C1101" s="129" t="s">
        <v>159</v>
      </c>
      <c r="D1101" s="132" t="s">
        <v>818</v>
      </c>
      <c r="E1101" s="200">
        <v>7000</v>
      </c>
      <c r="F1101" s="200">
        <f t="shared" si="33"/>
        <v>13.177958922419473</v>
      </c>
      <c r="G1101" s="201">
        <f t="shared" si="35"/>
        <v>531.19000000000005</v>
      </c>
      <c r="H1101" s="383" t="s">
        <v>40</v>
      </c>
      <c r="I1101" s="157" t="s">
        <v>1265</v>
      </c>
      <c r="J1101" s="463" t="s">
        <v>1903</v>
      </c>
    </row>
    <row r="1102" spans="1:10" ht="15.75" x14ac:dyDescent="0.25">
      <c r="A1102" s="347">
        <v>43273</v>
      </c>
      <c r="B1102" s="322" t="s">
        <v>1904</v>
      </c>
      <c r="C1102" s="129" t="s">
        <v>159</v>
      </c>
      <c r="D1102" s="132" t="s">
        <v>818</v>
      </c>
      <c r="E1102" s="200">
        <v>21000</v>
      </c>
      <c r="F1102" s="200">
        <f t="shared" si="33"/>
        <v>39.533876767258413</v>
      </c>
      <c r="G1102" s="201">
        <f t="shared" si="35"/>
        <v>531.19000000000005</v>
      </c>
      <c r="H1102" s="383" t="s">
        <v>40</v>
      </c>
      <c r="I1102" s="157" t="s">
        <v>1265</v>
      </c>
      <c r="J1102" s="463" t="s">
        <v>1905</v>
      </c>
    </row>
    <row r="1103" spans="1:10" ht="15.75" x14ac:dyDescent="0.25">
      <c r="A1103" s="347">
        <v>43273</v>
      </c>
      <c r="B1103" s="322" t="s">
        <v>1906</v>
      </c>
      <c r="C1103" s="129" t="s">
        <v>1244</v>
      </c>
      <c r="D1103" s="135" t="s">
        <v>3</v>
      </c>
      <c r="E1103" s="200">
        <v>20000</v>
      </c>
      <c r="F1103" s="200">
        <f t="shared" si="33"/>
        <v>37.65131120691278</v>
      </c>
      <c r="G1103" s="201">
        <f t="shared" si="35"/>
        <v>531.19000000000005</v>
      </c>
      <c r="H1103" s="383" t="s">
        <v>41</v>
      </c>
      <c r="I1103" s="157" t="s">
        <v>1265</v>
      </c>
      <c r="J1103" s="463" t="s">
        <v>1907</v>
      </c>
    </row>
    <row r="1104" spans="1:10" ht="15.75" x14ac:dyDescent="0.25">
      <c r="A1104" s="347">
        <v>43273</v>
      </c>
      <c r="B1104" s="334" t="s">
        <v>1908</v>
      </c>
      <c r="C1104" s="127" t="s">
        <v>1909</v>
      </c>
      <c r="D1104" s="316" t="s">
        <v>3</v>
      </c>
      <c r="E1104" s="200">
        <v>39357</v>
      </c>
      <c r="F1104" s="200">
        <f t="shared" si="33"/>
        <v>74.092132758523306</v>
      </c>
      <c r="G1104" s="201">
        <f t="shared" si="35"/>
        <v>531.19000000000005</v>
      </c>
      <c r="H1104" s="383" t="s">
        <v>167</v>
      </c>
      <c r="I1104" s="157" t="s">
        <v>1265</v>
      </c>
      <c r="J1104" s="441" t="s">
        <v>1910</v>
      </c>
    </row>
    <row r="1105" spans="1:10" ht="15.75" x14ac:dyDescent="0.25">
      <c r="A1105" s="349">
        <v>43273</v>
      </c>
      <c r="B1105" s="374" t="s">
        <v>1911</v>
      </c>
      <c r="C1105" s="129" t="s">
        <v>156</v>
      </c>
      <c r="D1105" s="134" t="s">
        <v>3</v>
      </c>
      <c r="E1105" s="297">
        <v>4736</v>
      </c>
      <c r="F1105" s="200">
        <f t="shared" si="33"/>
        <v>8.9158304937969461</v>
      </c>
      <c r="G1105" s="201">
        <f>G1104</f>
        <v>531.19000000000005</v>
      </c>
      <c r="H1105" s="128" t="s">
        <v>167</v>
      </c>
      <c r="I1105" s="157" t="s">
        <v>1265</v>
      </c>
      <c r="J1105" s="441" t="s">
        <v>1910</v>
      </c>
    </row>
    <row r="1106" spans="1:10" ht="15.75" x14ac:dyDescent="0.25">
      <c r="A1106" s="349">
        <v>43273</v>
      </c>
      <c r="B1106" s="374" t="s">
        <v>1912</v>
      </c>
      <c r="C1106" s="129" t="s">
        <v>1244</v>
      </c>
      <c r="D1106" s="134" t="s">
        <v>3</v>
      </c>
      <c r="E1106" s="297">
        <v>25358</v>
      </c>
      <c r="F1106" s="200">
        <f t="shared" si="33"/>
        <v>47.738097479244708</v>
      </c>
      <c r="G1106" s="201">
        <f t="shared" si="35"/>
        <v>531.19000000000005</v>
      </c>
      <c r="H1106" s="128" t="s">
        <v>40</v>
      </c>
      <c r="I1106" s="157" t="s">
        <v>1265</v>
      </c>
      <c r="J1106" s="334" t="s">
        <v>1913</v>
      </c>
    </row>
    <row r="1107" spans="1:10" ht="15.75" x14ac:dyDescent="0.25">
      <c r="A1107" s="349">
        <v>43273</v>
      </c>
      <c r="B1107" s="374" t="s">
        <v>1914</v>
      </c>
      <c r="C1107" s="127" t="s">
        <v>759</v>
      </c>
      <c r="D1107" s="136" t="s">
        <v>34</v>
      </c>
      <c r="E1107" s="297">
        <v>15000</v>
      </c>
      <c r="F1107" s="200">
        <f t="shared" si="33"/>
        <v>28.238483405184581</v>
      </c>
      <c r="G1107" s="201">
        <f t="shared" si="35"/>
        <v>531.19000000000005</v>
      </c>
      <c r="H1107" s="128" t="s">
        <v>33</v>
      </c>
      <c r="I1107" s="157" t="s">
        <v>1265</v>
      </c>
      <c r="J1107" s="334" t="s">
        <v>1915</v>
      </c>
    </row>
    <row r="1108" spans="1:10" ht="15.75" x14ac:dyDescent="0.25">
      <c r="A1108" s="349">
        <v>43273</v>
      </c>
      <c r="B1108" s="374" t="s">
        <v>1914</v>
      </c>
      <c r="C1108" s="127" t="s">
        <v>759</v>
      </c>
      <c r="D1108" s="135" t="s">
        <v>34</v>
      </c>
      <c r="E1108" s="297">
        <v>15000</v>
      </c>
      <c r="F1108" s="200">
        <f t="shared" si="33"/>
        <v>28.238483405184581</v>
      </c>
      <c r="G1108" s="201">
        <f t="shared" si="35"/>
        <v>531.19000000000005</v>
      </c>
      <c r="H1108" s="128" t="s">
        <v>41</v>
      </c>
      <c r="I1108" s="157" t="s">
        <v>1265</v>
      </c>
      <c r="J1108" s="334" t="s">
        <v>1916</v>
      </c>
    </row>
    <row r="1109" spans="1:10" ht="15.75" x14ac:dyDescent="0.25">
      <c r="A1109" s="349">
        <v>43273</v>
      </c>
      <c r="B1109" s="374" t="s">
        <v>1917</v>
      </c>
      <c r="C1109" s="127" t="s">
        <v>759</v>
      </c>
      <c r="D1109" s="135" t="s">
        <v>34</v>
      </c>
      <c r="E1109" s="297">
        <v>24000</v>
      </c>
      <c r="F1109" s="200">
        <f t="shared" si="33"/>
        <v>45.181573448295332</v>
      </c>
      <c r="G1109" s="201">
        <f t="shared" si="35"/>
        <v>531.19000000000005</v>
      </c>
      <c r="H1109" s="128" t="s">
        <v>41</v>
      </c>
      <c r="I1109" s="157" t="s">
        <v>1265</v>
      </c>
      <c r="J1109" s="334" t="s">
        <v>1918</v>
      </c>
    </row>
    <row r="1110" spans="1:10" ht="15.75" x14ac:dyDescent="0.25">
      <c r="A1110" s="448">
        <v>43273</v>
      </c>
      <c r="B1110" s="374" t="s">
        <v>1919</v>
      </c>
      <c r="C1110" s="129" t="s">
        <v>159</v>
      </c>
      <c r="D1110" s="132" t="s">
        <v>25</v>
      </c>
      <c r="E1110" s="303">
        <v>900000</v>
      </c>
      <c r="F1110" s="200">
        <f t="shared" si="33"/>
        <v>1694.3090043110749</v>
      </c>
      <c r="G1110" s="201">
        <f t="shared" si="35"/>
        <v>531.19000000000005</v>
      </c>
      <c r="H1110" s="128" t="s">
        <v>1183</v>
      </c>
      <c r="I1110" s="157" t="s">
        <v>1265</v>
      </c>
      <c r="J1110" s="64" t="s">
        <v>1920</v>
      </c>
    </row>
    <row r="1111" spans="1:10" ht="15.75" x14ac:dyDescent="0.25">
      <c r="A1111" s="448">
        <v>43273</v>
      </c>
      <c r="B1111" s="374" t="s">
        <v>72</v>
      </c>
      <c r="C1111" s="129" t="s">
        <v>156</v>
      </c>
      <c r="D1111" s="134" t="s">
        <v>3</v>
      </c>
      <c r="E1111" s="303">
        <v>11700</v>
      </c>
      <c r="F1111" s="200">
        <f t="shared" si="33"/>
        <v>22.026017056043976</v>
      </c>
      <c r="G1111" s="201">
        <f t="shared" si="35"/>
        <v>531.19000000000005</v>
      </c>
      <c r="H1111" s="128" t="s">
        <v>1183</v>
      </c>
      <c r="I1111" s="157" t="s">
        <v>1265</v>
      </c>
      <c r="J1111" s="64" t="s">
        <v>1921</v>
      </c>
    </row>
    <row r="1112" spans="1:10" ht="15.75" x14ac:dyDescent="0.25">
      <c r="A1112" s="349">
        <v>43273</v>
      </c>
      <c r="B1112" s="374" t="s">
        <v>1922</v>
      </c>
      <c r="C1112" s="127" t="s">
        <v>161</v>
      </c>
      <c r="D1112" s="132" t="s">
        <v>3</v>
      </c>
      <c r="E1112" s="297">
        <v>2000</v>
      </c>
      <c r="F1112" s="200">
        <f t="shared" si="33"/>
        <v>3.6036036036036037</v>
      </c>
      <c r="G1112" s="201">
        <f>G1089</f>
        <v>555</v>
      </c>
      <c r="H1112" s="128" t="s">
        <v>167</v>
      </c>
      <c r="I1112" s="157" t="s">
        <v>1265</v>
      </c>
      <c r="J1112" s="442" t="s">
        <v>1781</v>
      </c>
    </row>
    <row r="1113" spans="1:10" ht="15.75" x14ac:dyDescent="0.25">
      <c r="A1113" s="347">
        <v>43273</v>
      </c>
      <c r="B1113" s="322" t="s">
        <v>1923</v>
      </c>
      <c r="C1113" s="127" t="s">
        <v>161</v>
      </c>
      <c r="D1113" s="132" t="s">
        <v>157</v>
      </c>
      <c r="E1113" s="200">
        <v>5000</v>
      </c>
      <c r="F1113" s="200">
        <f t="shared" si="33"/>
        <v>9.0090090090090094</v>
      </c>
      <c r="G1113" s="201">
        <f>G1087</f>
        <v>555</v>
      </c>
      <c r="H1113" s="383" t="s">
        <v>166</v>
      </c>
      <c r="I1113" s="157" t="s">
        <v>1265</v>
      </c>
      <c r="J1113" s="442" t="s">
        <v>1814</v>
      </c>
    </row>
    <row r="1114" spans="1:10" ht="15.75" x14ac:dyDescent="0.25">
      <c r="A1114" s="349">
        <v>43273</v>
      </c>
      <c r="B1114" s="374" t="s">
        <v>1924</v>
      </c>
      <c r="C1114" s="127" t="s">
        <v>161</v>
      </c>
      <c r="D1114" s="134" t="s">
        <v>34</v>
      </c>
      <c r="E1114" s="297">
        <v>10000</v>
      </c>
      <c r="F1114" s="200">
        <f t="shared" si="33"/>
        <v>18.018018018018019</v>
      </c>
      <c r="G1114" s="201">
        <f>G1084</f>
        <v>555</v>
      </c>
      <c r="H1114" s="128" t="s">
        <v>39</v>
      </c>
      <c r="I1114" s="157" t="s">
        <v>1265</v>
      </c>
      <c r="J1114" s="442" t="s">
        <v>1817</v>
      </c>
    </row>
    <row r="1115" spans="1:10" ht="15.75" x14ac:dyDescent="0.25">
      <c r="A1115" s="349">
        <v>43273</v>
      </c>
      <c r="B1115" s="374" t="s">
        <v>1925</v>
      </c>
      <c r="C1115" s="127" t="s">
        <v>161</v>
      </c>
      <c r="D1115" s="134" t="s">
        <v>34</v>
      </c>
      <c r="E1115" s="297">
        <v>21000</v>
      </c>
      <c r="F1115" s="200">
        <f t="shared" si="33"/>
        <v>37.837837837837839</v>
      </c>
      <c r="G1115" s="201">
        <f>G1085</f>
        <v>555</v>
      </c>
      <c r="H1115" s="128" t="s">
        <v>33</v>
      </c>
      <c r="I1115" s="157" t="s">
        <v>1265</v>
      </c>
      <c r="J1115" s="442" t="s">
        <v>1821</v>
      </c>
    </row>
    <row r="1116" spans="1:10" ht="15.75" x14ac:dyDescent="0.25">
      <c r="A1116" s="347">
        <v>43273</v>
      </c>
      <c r="B1116" s="322" t="s">
        <v>1926</v>
      </c>
      <c r="C1116" s="127" t="s">
        <v>161</v>
      </c>
      <c r="D1116" s="134" t="s">
        <v>34</v>
      </c>
      <c r="E1116" s="200">
        <v>5000</v>
      </c>
      <c r="F1116" s="200">
        <f t="shared" si="33"/>
        <v>9.0090090090090094</v>
      </c>
      <c r="G1116" s="201">
        <f>G1008</f>
        <v>555</v>
      </c>
      <c r="H1116" s="383" t="s">
        <v>40</v>
      </c>
      <c r="I1116" s="157" t="s">
        <v>1265</v>
      </c>
      <c r="J1116" s="442" t="s">
        <v>1783</v>
      </c>
    </row>
    <row r="1117" spans="1:10" ht="15.75" x14ac:dyDescent="0.25">
      <c r="A1117" s="349">
        <v>43273</v>
      </c>
      <c r="B1117" s="374" t="s">
        <v>1927</v>
      </c>
      <c r="C1117" s="127" t="s">
        <v>161</v>
      </c>
      <c r="D1117" s="134" t="s">
        <v>34</v>
      </c>
      <c r="E1117" s="297">
        <v>21000</v>
      </c>
      <c r="F1117" s="200">
        <f t="shared" si="33"/>
        <v>37.837837837837839</v>
      </c>
      <c r="G1117" s="201">
        <f>G1086</f>
        <v>555</v>
      </c>
      <c r="H1117" s="128" t="s">
        <v>41</v>
      </c>
      <c r="I1117" s="157" t="s">
        <v>1265</v>
      </c>
      <c r="J1117" s="443" t="s">
        <v>1822</v>
      </c>
    </row>
    <row r="1118" spans="1:10" ht="15.75" x14ac:dyDescent="0.25">
      <c r="A1118" s="448">
        <v>43276</v>
      </c>
      <c r="B1118" s="374" t="s">
        <v>1928</v>
      </c>
      <c r="C1118" s="129" t="s">
        <v>159</v>
      </c>
      <c r="D1118" s="135" t="s">
        <v>157</v>
      </c>
      <c r="E1118" s="303">
        <v>220000</v>
      </c>
      <c r="F1118" s="200">
        <f t="shared" si="33"/>
        <v>414.16442327604057</v>
      </c>
      <c r="G1118" s="201">
        <f>G1111</f>
        <v>531.19000000000005</v>
      </c>
      <c r="H1118" s="128" t="s">
        <v>1183</v>
      </c>
      <c r="I1118" s="157" t="s">
        <v>1265</v>
      </c>
      <c r="J1118" s="64" t="s">
        <v>1929</v>
      </c>
    </row>
    <row r="1119" spans="1:10" ht="15.75" x14ac:dyDescent="0.25">
      <c r="A1119" s="448">
        <v>43276</v>
      </c>
      <c r="B1119" s="374" t="s">
        <v>1930</v>
      </c>
      <c r="C1119" s="129" t="s">
        <v>159</v>
      </c>
      <c r="D1119" s="135" t="s">
        <v>157</v>
      </c>
      <c r="E1119" s="303">
        <v>220000</v>
      </c>
      <c r="F1119" s="200">
        <f t="shared" ref="F1119:F1152" si="36">E1119/G1119</f>
        <v>414.16442327604057</v>
      </c>
      <c r="G1119" s="201">
        <f t="shared" si="35"/>
        <v>531.19000000000005</v>
      </c>
      <c r="H1119" s="128" t="str">
        <f>+H1118</f>
        <v>SGBS1</v>
      </c>
      <c r="I1119" s="157" t="s">
        <v>1265</v>
      </c>
      <c r="J1119" s="64" t="s">
        <v>1931</v>
      </c>
    </row>
    <row r="1120" spans="1:10" ht="15.75" x14ac:dyDescent="0.25">
      <c r="A1120" s="448">
        <v>43276</v>
      </c>
      <c r="B1120" s="374" t="s">
        <v>1932</v>
      </c>
      <c r="C1120" s="129" t="s">
        <v>159</v>
      </c>
      <c r="D1120" s="135" t="s">
        <v>157</v>
      </c>
      <c r="E1120" s="303">
        <v>220000</v>
      </c>
      <c r="F1120" s="200">
        <f t="shared" si="36"/>
        <v>414.16442327604057</v>
      </c>
      <c r="G1120" s="201">
        <f t="shared" si="35"/>
        <v>531.19000000000005</v>
      </c>
      <c r="H1120" s="128" t="str">
        <f t="shared" ref="H1120:H1128" si="37">+H1119</f>
        <v>SGBS1</v>
      </c>
      <c r="I1120" s="157" t="s">
        <v>1265</v>
      </c>
      <c r="J1120" s="64" t="s">
        <v>1933</v>
      </c>
    </row>
    <row r="1121" spans="1:10" ht="15.75" x14ac:dyDescent="0.25">
      <c r="A1121" s="448">
        <v>43276</v>
      </c>
      <c r="B1121" s="374" t="s">
        <v>1934</v>
      </c>
      <c r="C1121" s="129" t="s">
        <v>159</v>
      </c>
      <c r="D1121" s="135" t="s">
        <v>3</v>
      </c>
      <c r="E1121" s="159">
        <v>369325</v>
      </c>
      <c r="F1121" s="200">
        <f t="shared" si="36"/>
        <v>695.27852557465303</v>
      </c>
      <c r="G1121" s="201">
        <f t="shared" si="35"/>
        <v>531.19000000000005</v>
      </c>
      <c r="H1121" s="128" t="str">
        <f t="shared" si="37"/>
        <v>SGBS1</v>
      </c>
      <c r="I1121" s="157" t="s">
        <v>1265</v>
      </c>
      <c r="J1121" s="64" t="s">
        <v>1935</v>
      </c>
    </row>
    <row r="1122" spans="1:10" ht="15.75" x14ac:dyDescent="0.25">
      <c r="A1122" s="448">
        <v>43276</v>
      </c>
      <c r="B1122" s="374" t="s">
        <v>1936</v>
      </c>
      <c r="C1122" s="129" t="s">
        <v>159</v>
      </c>
      <c r="D1122" s="135" t="s">
        <v>34</v>
      </c>
      <c r="E1122" s="159">
        <v>120000</v>
      </c>
      <c r="F1122" s="200">
        <f t="shared" si="36"/>
        <v>225.90786724147665</v>
      </c>
      <c r="G1122" s="201">
        <f t="shared" si="35"/>
        <v>531.19000000000005</v>
      </c>
      <c r="H1122" s="128" t="str">
        <f t="shared" si="37"/>
        <v>SGBS1</v>
      </c>
      <c r="I1122" s="157" t="s">
        <v>1265</v>
      </c>
      <c r="J1122" s="64" t="s">
        <v>1937</v>
      </c>
    </row>
    <row r="1123" spans="1:10" ht="15.75" x14ac:dyDescent="0.25">
      <c r="A1123" s="448">
        <v>43276</v>
      </c>
      <c r="B1123" s="374" t="s">
        <v>1938</v>
      </c>
      <c r="C1123" s="129" t="s">
        <v>159</v>
      </c>
      <c r="D1123" s="316" t="s">
        <v>34</v>
      </c>
      <c r="E1123" s="159">
        <v>120000</v>
      </c>
      <c r="F1123" s="200">
        <f t="shared" si="36"/>
        <v>225.90786724147665</v>
      </c>
      <c r="G1123" s="201">
        <f t="shared" si="35"/>
        <v>531.19000000000005</v>
      </c>
      <c r="H1123" s="128" t="str">
        <f t="shared" si="37"/>
        <v>SGBS1</v>
      </c>
      <c r="I1123" s="157" t="s">
        <v>1265</v>
      </c>
      <c r="J1123" s="64" t="s">
        <v>1939</v>
      </c>
    </row>
    <row r="1124" spans="1:10" ht="15.75" x14ac:dyDescent="0.25">
      <c r="A1124" s="448">
        <v>43276</v>
      </c>
      <c r="B1124" s="374" t="s">
        <v>1940</v>
      </c>
      <c r="C1124" s="129" t="s">
        <v>159</v>
      </c>
      <c r="D1124" s="135" t="s">
        <v>34</v>
      </c>
      <c r="E1124" s="159">
        <v>120000</v>
      </c>
      <c r="F1124" s="200">
        <f t="shared" si="36"/>
        <v>225.90786724147665</v>
      </c>
      <c r="G1124" s="201">
        <f t="shared" si="35"/>
        <v>531.19000000000005</v>
      </c>
      <c r="H1124" s="128" t="str">
        <f t="shared" si="37"/>
        <v>SGBS1</v>
      </c>
      <c r="I1124" s="157" t="s">
        <v>1265</v>
      </c>
      <c r="J1124" s="64" t="s">
        <v>1941</v>
      </c>
    </row>
    <row r="1125" spans="1:10" ht="15.75" x14ac:dyDescent="0.25">
      <c r="A1125" s="448">
        <v>43276</v>
      </c>
      <c r="B1125" s="374" t="s">
        <v>1942</v>
      </c>
      <c r="C1125" s="129" t="s">
        <v>159</v>
      </c>
      <c r="D1125" s="135" t="s">
        <v>34</v>
      </c>
      <c r="E1125" s="159">
        <v>120000</v>
      </c>
      <c r="F1125" s="200">
        <f t="shared" si="36"/>
        <v>225.90786724147665</v>
      </c>
      <c r="G1125" s="201">
        <f t="shared" si="35"/>
        <v>531.19000000000005</v>
      </c>
      <c r="H1125" s="128" t="str">
        <f t="shared" si="37"/>
        <v>SGBS1</v>
      </c>
      <c r="I1125" s="157" t="s">
        <v>1265</v>
      </c>
      <c r="J1125" s="64" t="s">
        <v>1943</v>
      </c>
    </row>
    <row r="1126" spans="1:10" ht="15.75" x14ac:dyDescent="0.25">
      <c r="A1126" s="448">
        <v>43276</v>
      </c>
      <c r="B1126" s="374" t="s">
        <v>1944</v>
      </c>
      <c r="C1126" s="129" t="s">
        <v>159</v>
      </c>
      <c r="D1126" s="135" t="s">
        <v>34</v>
      </c>
      <c r="E1126" s="159">
        <v>120000</v>
      </c>
      <c r="F1126" s="200">
        <f t="shared" si="36"/>
        <v>225.90786724147665</v>
      </c>
      <c r="G1126" s="201">
        <f t="shared" si="35"/>
        <v>531.19000000000005</v>
      </c>
      <c r="H1126" s="128" t="str">
        <f t="shared" si="37"/>
        <v>SGBS1</v>
      </c>
      <c r="I1126" s="157" t="s">
        <v>1265</v>
      </c>
      <c r="J1126" s="64" t="s">
        <v>1945</v>
      </c>
    </row>
    <row r="1127" spans="1:10" ht="15.75" x14ac:dyDescent="0.25">
      <c r="A1127" s="448">
        <v>43276</v>
      </c>
      <c r="B1127" s="374" t="s">
        <v>1946</v>
      </c>
      <c r="C1127" s="129" t="s">
        <v>159</v>
      </c>
      <c r="D1127" s="132" t="s">
        <v>25</v>
      </c>
      <c r="E1127" s="159">
        <v>1200000</v>
      </c>
      <c r="F1127" s="200">
        <f t="shared" si="36"/>
        <v>2259.0786724147665</v>
      </c>
      <c r="G1127" s="201">
        <f t="shared" si="35"/>
        <v>531.19000000000005</v>
      </c>
      <c r="H1127" s="128" t="str">
        <f t="shared" si="37"/>
        <v>SGBS1</v>
      </c>
      <c r="I1127" s="157" t="s">
        <v>1265</v>
      </c>
      <c r="J1127" s="64" t="s">
        <v>1947</v>
      </c>
    </row>
    <row r="1128" spans="1:10" ht="15.75" x14ac:dyDescent="0.25">
      <c r="A1128" s="448">
        <v>43276</v>
      </c>
      <c r="B1128" s="374" t="s">
        <v>1948</v>
      </c>
      <c r="C1128" s="129" t="s">
        <v>159</v>
      </c>
      <c r="D1128" s="132" t="s">
        <v>25</v>
      </c>
      <c r="E1128" s="159">
        <v>1110000</v>
      </c>
      <c r="F1128" s="200">
        <f t="shared" si="36"/>
        <v>2089.6477719836589</v>
      </c>
      <c r="G1128" s="201">
        <f t="shared" si="35"/>
        <v>531.19000000000005</v>
      </c>
      <c r="H1128" s="128" t="str">
        <f t="shared" si="37"/>
        <v>SGBS1</v>
      </c>
      <c r="I1128" s="157" t="s">
        <v>1265</v>
      </c>
      <c r="J1128" s="64" t="s">
        <v>1949</v>
      </c>
    </row>
    <row r="1129" spans="1:10" ht="15.75" x14ac:dyDescent="0.25">
      <c r="A1129" s="349">
        <v>43277</v>
      </c>
      <c r="B1129" s="374" t="s">
        <v>1950</v>
      </c>
      <c r="C1129" s="127" t="s">
        <v>161</v>
      </c>
      <c r="D1129" s="132" t="s">
        <v>3</v>
      </c>
      <c r="E1129" s="297">
        <v>10000</v>
      </c>
      <c r="F1129" s="200">
        <f>E1129/G1129</f>
        <v>18.018018018018019</v>
      </c>
      <c r="G1129" s="201">
        <f>G1112</f>
        <v>555</v>
      </c>
      <c r="H1129" s="128" t="s">
        <v>167</v>
      </c>
      <c r="I1129" s="157" t="s">
        <v>1265</v>
      </c>
      <c r="J1129" s="442" t="s">
        <v>1781</v>
      </c>
    </row>
    <row r="1130" spans="1:10" ht="15.75" x14ac:dyDescent="0.25">
      <c r="A1130" s="349">
        <v>43277</v>
      </c>
      <c r="B1130" s="374" t="s">
        <v>992</v>
      </c>
      <c r="C1130" s="127" t="s">
        <v>161</v>
      </c>
      <c r="D1130" s="132" t="s">
        <v>3</v>
      </c>
      <c r="E1130" s="297">
        <v>2200</v>
      </c>
      <c r="F1130" s="200">
        <f>E1130/G1130</f>
        <v>3.9639639639639639</v>
      </c>
      <c r="G1130" s="201">
        <f>G1129</f>
        <v>555</v>
      </c>
      <c r="H1130" s="128" t="s">
        <v>167</v>
      </c>
      <c r="I1130" s="157" t="s">
        <v>1265</v>
      </c>
      <c r="J1130" s="442" t="s">
        <v>1781</v>
      </c>
    </row>
    <row r="1131" spans="1:10" ht="15.75" x14ac:dyDescent="0.25">
      <c r="A1131" s="349">
        <v>43277</v>
      </c>
      <c r="B1131" s="374" t="s">
        <v>1951</v>
      </c>
      <c r="C1131" s="129" t="s">
        <v>159</v>
      </c>
      <c r="D1131" s="134" t="s">
        <v>3</v>
      </c>
      <c r="E1131" s="297">
        <v>10000</v>
      </c>
      <c r="F1131" s="200">
        <f t="shared" si="36"/>
        <v>18.82565560345639</v>
      </c>
      <c r="G1131" s="201">
        <f>G1128</f>
        <v>531.19000000000005</v>
      </c>
      <c r="H1131" s="128" t="s">
        <v>167</v>
      </c>
      <c r="I1131" s="157" t="s">
        <v>1265</v>
      </c>
      <c r="J1131" s="334" t="s">
        <v>1952</v>
      </c>
    </row>
    <row r="1132" spans="1:10" ht="15.75" x14ac:dyDescent="0.25">
      <c r="A1132" s="349">
        <v>43277</v>
      </c>
      <c r="B1132" s="374" t="s">
        <v>1953</v>
      </c>
      <c r="C1132" s="129" t="s">
        <v>159</v>
      </c>
      <c r="D1132" s="134" t="s">
        <v>157</v>
      </c>
      <c r="E1132" s="297">
        <v>10000</v>
      </c>
      <c r="F1132" s="200">
        <f t="shared" si="36"/>
        <v>18.82565560345639</v>
      </c>
      <c r="G1132" s="201">
        <f t="shared" si="35"/>
        <v>531.19000000000005</v>
      </c>
      <c r="H1132" s="128" t="s">
        <v>1386</v>
      </c>
      <c r="I1132" s="157" t="s">
        <v>1265</v>
      </c>
      <c r="J1132" s="334" t="s">
        <v>1954</v>
      </c>
    </row>
    <row r="1133" spans="1:10" ht="15.75" x14ac:dyDescent="0.25">
      <c r="A1133" s="349">
        <v>43277</v>
      </c>
      <c r="B1133" s="374" t="s">
        <v>1955</v>
      </c>
      <c r="C1133" s="127" t="s">
        <v>759</v>
      </c>
      <c r="D1133" s="134" t="s">
        <v>157</v>
      </c>
      <c r="E1133" s="297">
        <v>36000</v>
      </c>
      <c r="F1133" s="200">
        <f t="shared" si="36"/>
        <v>67.772360172443001</v>
      </c>
      <c r="G1133" s="201">
        <f t="shared" ref="G1133:G1152" si="38">G1132</f>
        <v>531.19000000000005</v>
      </c>
      <c r="H1133" s="128" t="s">
        <v>166</v>
      </c>
      <c r="I1133" s="157" t="s">
        <v>1265</v>
      </c>
      <c r="J1133" s="334" t="s">
        <v>1956</v>
      </c>
    </row>
    <row r="1134" spans="1:10" ht="15.75" x14ac:dyDescent="0.25">
      <c r="A1134" s="349">
        <v>43277</v>
      </c>
      <c r="B1134" s="374" t="s">
        <v>1957</v>
      </c>
      <c r="C1134" s="127" t="s">
        <v>759</v>
      </c>
      <c r="D1134" s="132" t="s">
        <v>157</v>
      </c>
      <c r="E1134" s="297">
        <v>15000</v>
      </c>
      <c r="F1134" s="200">
        <f t="shared" si="36"/>
        <v>28.238483405184581</v>
      </c>
      <c r="G1134" s="201">
        <f t="shared" si="38"/>
        <v>531.19000000000005</v>
      </c>
      <c r="H1134" s="128" t="s">
        <v>166</v>
      </c>
      <c r="I1134" s="157" t="s">
        <v>1265</v>
      </c>
      <c r="J1134" s="334" t="s">
        <v>1958</v>
      </c>
    </row>
    <row r="1135" spans="1:10" ht="15.75" x14ac:dyDescent="0.25">
      <c r="A1135" s="349">
        <v>43277</v>
      </c>
      <c r="B1135" s="374" t="s">
        <v>1957</v>
      </c>
      <c r="C1135" s="127" t="s">
        <v>759</v>
      </c>
      <c r="D1135" s="134" t="s">
        <v>157</v>
      </c>
      <c r="E1135" s="297">
        <v>15000</v>
      </c>
      <c r="F1135" s="200">
        <f t="shared" si="36"/>
        <v>28.238483405184581</v>
      </c>
      <c r="G1135" s="201">
        <f t="shared" si="38"/>
        <v>531.19000000000005</v>
      </c>
      <c r="H1135" s="128" t="s">
        <v>1815</v>
      </c>
      <c r="I1135" s="157" t="s">
        <v>1265</v>
      </c>
      <c r="J1135" s="334" t="s">
        <v>1959</v>
      </c>
    </row>
    <row r="1136" spans="1:10" ht="15.75" x14ac:dyDescent="0.25">
      <c r="A1136" s="349">
        <v>43277</v>
      </c>
      <c r="B1136" s="374" t="s">
        <v>1960</v>
      </c>
      <c r="C1136" s="129" t="s">
        <v>177</v>
      </c>
      <c r="D1136" s="134" t="s">
        <v>3</v>
      </c>
      <c r="E1136" s="297">
        <v>2000</v>
      </c>
      <c r="F1136" s="200">
        <f t="shared" si="36"/>
        <v>3.7651311206912776</v>
      </c>
      <c r="G1136" s="201">
        <f t="shared" si="38"/>
        <v>531.19000000000005</v>
      </c>
      <c r="H1136" s="128" t="s">
        <v>41</v>
      </c>
      <c r="I1136" s="157" t="s">
        <v>1265</v>
      </c>
      <c r="J1136" s="334" t="s">
        <v>1961</v>
      </c>
    </row>
    <row r="1137" spans="1:10" ht="15.75" x14ac:dyDescent="0.25">
      <c r="A1137" s="349">
        <v>43277</v>
      </c>
      <c r="B1137" s="374" t="s">
        <v>1962</v>
      </c>
      <c r="C1137" s="127" t="s">
        <v>161</v>
      </c>
      <c r="D1137" s="132" t="s">
        <v>157</v>
      </c>
      <c r="E1137" s="297">
        <v>8000</v>
      </c>
      <c r="F1137" s="200">
        <f t="shared" si="36"/>
        <v>14.414414414414415</v>
      </c>
      <c r="G1137" s="201">
        <f>G1096</f>
        <v>555</v>
      </c>
      <c r="H1137" s="128" t="s">
        <v>1386</v>
      </c>
      <c r="I1137" s="157" t="s">
        <v>1265</v>
      </c>
      <c r="J1137" s="442" t="s">
        <v>1813</v>
      </c>
    </row>
    <row r="1138" spans="1:10" ht="15.75" x14ac:dyDescent="0.25">
      <c r="A1138" s="349">
        <v>43277</v>
      </c>
      <c r="B1138" s="374" t="s">
        <v>517</v>
      </c>
      <c r="C1138" s="127" t="s">
        <v>161</v>
      </c>
      <c r="D1138" s="132" t="s">
        <v>157</v>
      </c>
      <c r="E1138" s="297">
        <v>4000</v>
      </c>
      <c r="F1138" s="200">
        <f t="shared" si="36"/>
        <v>7.2072072072072073</v>
      </c>
      <c r="G1138" s="201">
        <f>G1137</f>
        <v>555</v>
      </c>
      <c r="H1138" s="128" t="s">
        <v>1386</v>
      </c>
      <c r="I1138" s="157" t="s">
        <v>1265</v>
      </c>
      <c r="J1138" s="442" t="s">
        <v>1813</v>
      </c>
    </row>
    <row r="1139" spans="1:10" ht="15.75" x14ac:dyDescent="0.25">
      <c r="A1139" s="349">
        <v>43277</v>
      </c>
      <c r="B1139" s="374" t="s">
        <v>1963</v>
      </c>
      <c r="C1139" s="127" t="s">
        <v>161</v>
      </c>
      <c r="D1139" s="132" t="s">
        <v>157</v>
      </c>
      <c r="E1139" s="297">
        <v>4000</v>
      </c>
      <c r="F1139" s="200">
        <f t="shared" si="36"/>
        <v>7.2072072072072073</v>
      </c>
      <c r="G1139" s="201">
        <f>G1113</f>
        <v>555</v>
      </c>
      <c r="H1139" s="128" t="s">
        <v>166</v>
      </c>
      <c r="I1139" s="157" t="s">
        <v>1265</v>
      </c>
      <c r="J1139" s="442" t="s">
        <v>1814</v>
      </c>
    </row>
    <row r="1140" spans="1:10" ht="15.75" x14ac:dyDescent="0.25">
      <c r="A1140" s="349">
        <v>43277</v>
      </c>
      <c r="B1140" s="374" t="s">
        <v>1964</v>
      </c>
      <c r="C1140" s="127" t="s">
        <v>161</v>
      </c>
      <c r="D1140" s="132" t="s">
        <v>157</v>
      </c>
      <c r="E1140" s="297">
        <v>34500</v>
      </c>
      <c r="F1140" s="200">
        <f t="shared" si="36"/>
        <v>62.162162162162161</v>
      </c>
      <c r="G1140" s="201">
        <f>G1139</f>
        <v>555</v>
      </c>
      <c r="H1140" s="128" t="s">
        <v>166</v>
      </c>
      <c r="I1140" s="157" t="s">
        <v>1265</v>
      </c>
      <c r="J1140" s="442" t="s">
        <v>1814</v>
      </c>
    </row>
    <row r="1141" spans="1:10" ht="15.75" x14ac:dyDescent="0.25">
      <c r="A1141" s="349">
        <v>43277</v>
      </c>
      <c r="B1141" s="374" t="s">
        <v>1963</v>
      </c>
      <c r="C1141" s="127" t="s">
        <v>161</v>
      </c>
      <c r="D1141" s="132" t="s">
        <v>157</v>
      </c>
      <c r="E1141" s="297">
        <v>4000</v>
      </c>
      <c r="F1141" s="200">
        <f t="shared" si="36"/>
        <v>7.2072072072072073</v>
      </c>
      <c r="G1141" s="201">
        <f>G1092</f>
        <v>555</v>
      </c>
      <c r="H1141" s="128" t="s">
        <v>1815</v>
      </c>
      <c r="I1141" s="157" t="s">
        <v>1265</v>
      </c>
      <c r="J1141" s="442" t="s">
        <v>1816</v>
      </c>
    </row>
    <row r="1142" spans="1:10" ht="15.75" x14ac:dyDescent="0.25">
      <c r="A1142" s="349">
        <v>43277</v>
      </c>
      <c r="B1142" s="374" t="s">
        <v>1965</v>
      </c>
      <c r="C1142" s="127" t="s">
        <v>161</v>
      </c>
      <c r="D1142" s="132" t="s">
        <v>157</v>
      </c>
      <c r="E1142" s="297">
        <v>3500</v>
      </c>
      <c r="F1142" s="200">
        <f t="shared" si="36"/>
        <v>6.3063063063063067</v>
      </c>
      <c r="G1142" s="201">
        <f>G1141</f>
        <v>555</v>
      </c>
      <c r="H1142" s="128" t="s">
        <v>1815</v>
      </c>
      <c r="I1142" s="157" t="s">
        <v>1265</v>
      </c>
      <c r="J1142" s="442" t="s">
        <v>1816</v>
      </c>
    </row>
    <row r="1143" spans="1:10" ht="15.75" x14ac:dyDescent="0.25">
      <c r="A1143" s="349">
        <v>43278</v>
      </c>
      <c r="B1143" s="374" t="s">
        <v>1966</v>
      </c>
      <c r="C1143" s="127" t="s">
        <v>161</v>
      </c>
      <c r="D1143" s="132" t="s">
        <v>157</v>
      </c>
      <c r="E1143" s="297">
        <v>4000</v>
      </c>
      <c r="F1143" s="200">
        <f t="shared" si="36"/>
        <v>7.2072072072072073</v>
      </c>
      <c r="G1143" s="201">
        <f>G1138</f>
        <v>555</v>
      </c>
      <c r="H1143" s="128" t="s">
        <v>1386</v>
      </c>
      <c r="I1143" s="157" t="s">
        <v>1265</v>
      </c>
      <c r="J1143" s="442" t="s">
        <v>1813</v>
      </c>
    </row>
    <row r="1144" spans="1:10" ht="15.75" x14ac:dyDescent="0.25">
      <c r="A1144" s="349">
        <v>43278</v>
      </c>
      <c r="B1144" s="374" t="s">
        <v>992</v>
      </c>
      <c r="C1144" s="127" t="s">
        <v>161</v>
      </c>
      <c r="D1144" s="132" t="s">
        <v>3</v>
      </c>
      <c r="E1144" s="297">
        <v>2500</v>
      </c>
      <c r="F1144" s="200">
        <f t="shared" si="36"/>
        <v>4.5045045045045047</v>
      </c>
      <c r="G1144" s="201">
        <f>G1130</f>
        <v>555</v>
      </c>
      <c r="H1144" s="128" t="s">
        <v>167</v>
      </c>
      <c r="I1144" s="157" t="s">
        <v>1265</v>
      </c>
      <c r="J1144" s="442" t="s">
        <v>1781</v>
      </c>
    </row>
    <row r="1145" spans="1:10" ht="15.75" x14ac:dyDescent="0.25">
      <c r="A1145" s="349">
        <v>43278</v>
      </c>
      <c r="B1145" s="374" t="s">
        <v>1967</v>
      </c>
      <c r="C1145" s="127" t="s">
        <v>159</v>
      </c>
      <c r="D1145" s="132" t="s">
        <v>3</v>
      </c>
      <c r="E1145" s="159">
        <v>2369264</v>
      </c>
      <c r="F1145" s="200">
        <f t="shared" si="36"/>
        <v>4460.2948097667495</v>
      </c>
      <c r="G1145" s="201">
        <f>G1136</f>
        <v>531.19000000000005</v>
      </c>
      <c r="H1145" s="128" t="s">
        <v>1183</v>
      </c>
      <c r="I1145" s="157" t="s">
        <v>1265</v>
      </c>
      <c r="J1145" s="64" t="s">
        <v>1968</v>
      </c>
    </row>
    <row r="1146" spans="1:10" ht="15.75" x14ac:dyDescent="0.25">
      <c r="A1146" s="349">
        <v>43278</v>
      </c>
      <c r="B1146" s="374" t="s">
        <v>1969</v>
      </c>
      <c r="C1146" s="127" t="s">
        <v>161</v>
      </c>
      <c r="D1146" s="134" t="s">
        <v>1808</v>
      </c>
      <c r="E1146" s="297">
        <v>6000</v>
      </c>
      <c r="F1146" s="200">
        <f>E1146/G1146</f>
        <v>10.810810810810811</v>
      </c>
      <c r="G1146" s="201">
        <f>G1097</f>
        <v>555</v>
      </c>
      <c r="H1146" s="462" t="s">
        <v>1058</v>
      </c>
      <c r="I1146" s="157" t="s">
        <v>1265</v>
      </c>
      <c r="J1146" s="442" t="s">
        <v>1850</v>
      </c>
    </row>
    <row r="1147" spans="1:10" ht="15.75" x14ac:dyDescent="0.25">
      <c r="A1147" s="349">
        <v>43279</v>
      </c>
      <c r="B1147" s="374" t="s">
        <v>1970</v>
      </c>
      <c r="C1147" s="127" t="s">
        <v>161</v>
      </c>
      <c r="D1147" s="134" t="s">
        <v>34</v>
      </c>
      <c r="E1147" s="297">
        <v>4000</v>
      </c>
      <c r="F1147" s="200">
        <f>E1147/G1147</f>
        <v>7.2072072072072073</v>
      </c>
      <c r="G1147" s="201">
        <f>G1115</f>
        <v>555</v>
      </c>
      <c r="H1147" s="128" t="s">
        <v>33</v>
      </c>
      <c r="I1147" s="157" t="s">
        <v>1265</v>
      </c>
      <c r="J1147" s="442" t="s">
        <v>1821</v>
      </c>
    </row>
    <row r="1148" spans="1:10" ht="15.75" x14ac:dyDescent="0.25">
      <c r="A1148" s="349">
        <v>43280</v>
      </c>
      <c r="B1148" s="374" t="s">
        <v>1971</v>
      </c>
      <c r="C1148" s="127" t="s">
        <v>161</v>
      </c>
      <c r="D1148" s="134" t="s">
        <v>34</v>
      </c>
      <c r="E1148" s="297">
        <v>7000</v>
      </c>
      <c r="F1148" s="200">
        <f>E1148/G1148</f>
        <v>12.612612612612613</v>
      </c>
      <c r="G1148" s="201">
        <f>G1147</f>
        <v>555</v>
      </c>
      <c r="H1148" s="128" t="s">
        <v>33</v>
      </c>
      <c r="I1148" s="157" t="s">
        <v>1265</v>
      </c>
      <c r="J1148" s="442" t="s">
        <v>1821</v>
      </c>
    </row>
    <row r="1149" spans="1:10" ht="15.75" x14ac:dyDescent="0.25">
      <c r="A1149" s="349">
        <v>43280</v>
      </c>
      <c r="B1149" s="374" t="s">
        <v>1972</v>
      </c>
      <c r="C1149" s="129" t="s">
        <v>156</v>
      </c>
      <c r="D1149" s="134" t="s">
        <v>3</v>
      </c>
      <c r="E1149" s="159">
        <v>29595</v>
      </c>
      <c r="F1149" s="200">
        <f t="shared" si="36"/>
        <v>53.324324324324323</v>
      </c>
      <c r="G1149" s="201">
        <v>555</v>
      </c>
      <c r="H1149" s="128" t="s">
        <v>1183</v>
      </c>
      <c r="I1149" s="157" t="s">
        <v>1265</v>
      </c>
      <c r="J1149" s="64" t="s">
        <v>1973</v>
      </c>
    </row>
    <row r="1150" spans="1:10" ht="15.75" x14ac:dyDescent="0.25">
      <c r="A1150" s="349">
        <v>43280</v>
      </c>
      <c r="B1150" s="374" t="s">
        <v>1974</v>
      </c>
      <c r="C1150" s="127" t="s">
        <v>1244</v>
      </c>
      <c r="D1150" s="134" t="s">
        <v>3</v>
      </c>
      <c r="E1150" s="297">
        <v>5172</v>
      </c>
      <c r="F1150" s="200">
        <f t="shared" si="36"/>
        <v>9.3189189189189197</v>
      </c>
      <c r="G1150" s="201">
        <f t="shared" si="38"/>
        <v>555</v>
      </c>
      <c r="H1150" s="128" t="s">
        <v>33</v>
      </c>
      <c r="I1150" s="157" t="s">
        <v>1265</v>
      </c>
      <c r="J1150" s="334" t="s">
        <v>1975</v>
      </c>
    </row>
    <row r="1151" spans="1:10" ht="15.75" x14ac:dyDescent="0.25">
      <c r="A1151" s="349">
        <v>43280</v>
      </c>
      <c r="B1151" s="374" t="s">
        <v>1976</v>
      </c>
      <c r="C1151" s="127" t="s">
        <v>1244</v>
      </c>
      <c r="D1151" s="134" t="s">
        <v>3</v>
      </c>
      <c r="E1151" s="297">
        <v>500</v>
      </c>
      <c r="F1151" s="200">
        <f t="shared" si="36"/>
        <v>0.90090090090090091</v>
      </c>
      <c r="G1151" s="201">
        <f t="shared" si="38"/>
        <v>555</v>
      </c>
      <c r="H1151" s="128" t="s">
        <v>33</v>
      </c>
      <c r="I1151" s="157" t="s">
        <v>1265</v>
      </c>
      <c r="J1151" s="334" t="s">
        <v>1977</v>
      </c>
    </row>
    <row r="1152" spans="1:10" ht="15.75" x14ac:dyDescent="0.25">
      <c r="A1152" s="342">
        <v>43280</v>
      </c>
      <c r="B1152" s="434" t="s">
        <v>1978</v>
      </c>
      <c r="C1152" s="129" t="s">
        <v>156</v>
      </c>
      <c r="D1152" s="134" t="s">
        <v>3</v>
      </c>
      <c r="E1152" s="311">
        <v>15795</v>
      </c>
      <c r="F1152" s="200">
        <f t="shared" si="36"/>
        <v>28.45945945945946</v>
      </c>
      <c r="G1152" s="201">
        <f t="shared" si="38"/>
        <v>555</v>
      </c>
      <c r="H1152" s="128" t="s">
        <v>160</v>
      </c>
      <c r="I1152" s="157" t="s">
        <v>1265</v>
      </c>
      <c r="J1152" s="461" t="s">
        <v>1979</v>
      </c>
    </row>
    <row r="1154" spans="5:5" x14ac:dyDescent="0.25">
      <c r="E1154" s="464">
        <f>SUM(E5:E1153)</f>
        <v>63003911.349780001</v>
      </c>
    </row>
  </sheetData>
  <autoFilter ref="A4:I1000"/>
  <mergeCells count="81">
    <mergeCell ref="J828:J834"/>
    <mergeCell ref="J835:J838"/>
    <mergeCell ref="J839:J849"/>
    <mergeCell ref="J850:J854"/>
    <mergeCell ref="J796:J800"/>
    <mergeCell ref="J801:J805"/>
    <mergeCell ref="J806:J810"/>
    <mergeCell ref="J811:J818"/>
    <mergeCell ref="J819:J827"/>
    <mergeCell ref="J715:J716"/>
    <mergeCell ref="J733:J734"/>
    <mergeCell ref="J748:J749"/>
    <mergeCell ref="J781:J790"/>
    <mergeCell ref="J791:J795"/>
    <mergeCell ref="J681:J682"/>
    <mergeCell ref="J697:J698"/>
    <mergeCell ref="J707:J708"/>
    <mergeCell ref="J709:J710"/>
    <mergeCell ref="J713:J714"/>
    <mergeCell ref="J648:J652"/>
    <mergeCell ref="J653:J664"/>
    <mergeCell ref="J665:J668"/>
    <mergeCell ref="J606:J616"/>
    <mergeCell ref="J617:J626"/>
    <mergeCell ref="J627:J636"/>
    <mergeCell ref="J637:J640"/>
    <mergeCell ref="J641:J647"/>
    <mergeCell ref="J567:J568"/>
    <mergeCell ref="J576:J577"/>
    <mergeCell ref="J589:J597"/>
    <mergeCell ref="J598:J603"/>
    <mergeCell ref="J604:J605"/>
    <mergeCell ref="J525:J526"/>
    <mergeCell ref="J541:J542"/>
    <mergeCell ref="J556:J558"/>
    <mergeCell ref="J560:J561"/>
    <mergeCell ref="J563:J565"/>
    <mergeCell ref="J480:J481"/>
    <mergeCell ref="J493:J494"/>
    <mergeCell ref="J504:J505"/>
    <mergeCell ref="J513:J514"/>
    <mergeCell ref="J520:J521"/>
    <mergeCell ref="J456:J463"/>
    <mergeCell ref="J465:J466"/>
    <mergeCell ref="J467:J468"/>
    <mergeCell ref="J469:J470"/>
    <mergeCell ref="J474:J476"/>
    <mergeCell ref="J385:J388"/>
    <mergeCell ref="J389:J405"/>
    <mergeCell ref="J406:J429"/>
    <mergeCell ref="J430:J436"/>
    <mergeCell ref="J437:J455"/>
    <mergeCell ref="J218:J219"/>
    <mergeCell ref="J254:J256"/>
    <mergeCell ref="J337:J357"/>
    <mergeCell ref="J358:J377"/>
    <mergeCell ref="J378:J384"/>
    <mergeCell ref="J169:J170"/>
    <mergeCell ref="J171:J183"/>
    <mergeCell ref="J184:J201"/>
    <mergeCell ref="J202:J209"/>
    <mergeCell ref="J215:J217"/>
    <mergeCell ref="J116:J120"/>
    <mergeCell ref="J121:J124"/>
    <mergeCell ref="J125:J128"/>
    <mergeCell ref="J129:J150"/>
    <mergeCell ref="J151:J168"/>
    <mergeCell ref="J866:J867"/>
    <mergeCell ref="J884:J885"/>
    <mergeCell ref="J886:J887"/>
    <mergeCell ref="J923:J928"/>
    <mergeCell ref="J929:J935"/>
    <mergeCell ref="J967:J973"/>
    <mergeCell ref="J974:J982"/>
    <mergeCell ref="J983:J989"/>
    <mergeCell ref="J990:J1000"/>
    <mergeCell ref="J936:J942"/>
    <mergeCell ref="J943:J947"/>
    <mergeCell ref="J948:J954"/>
    <mergeCell ref="J955:J957"/>
    <mergeCell ref="J958:J96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pane ySplit="1" topLeftCell="A5" activePane="bottomLeft" state="frozen"/>
      <selection pane="bottomLeft" activeCell="A15" sqref="A15:XFD15"/>
    </sheetView>
  </sheetViews>
  <sheetFormatPr baseColWidth="10" defaultRowHeight="15" x14ac:dyDescent="0.25"/>
  <cols>
    <col min="1" max="1" width="15.140625" style="150" customWidth="1"/>
    <col min="2" max="2" width="16.85546875" style="150" customWidth="1"/>
    <col min="3" max="3" width="17.5703125" style="150" customWidth="1"/>
    <col min="4" max="4" width="15.42578125" style="150" customWidth="1"/>
    <col min="5" max="5" width="17.28515625" style="150" customWidth="1"/>
    <col min="6" max="6" width="16.85546875" style="150" customWidth="1"/>
    <col min="7" max="7" width="17.140625" style="150" customWidth="1"/>
    <col min="8" max="8" width="14.5703125" style="150" customWidth="1"/>
    <col min="9" max="9" width="16.42578125" style="150" customWidth="1"/>
    <col min="10" max="10" width="17" style="150" customWidth="1"/>
    <col min="11" max="16384" width="11.42578125" style="150"/>
  </cols>
  <sheetData>
    <row r="1" spans="1:10" ht="25.5" x14ac:dyDescent="0.25">
      <c r="A1" s="163" t="s">
        <v>77</v>
      </c>
      <c r="B1" s="164" t="s">
        <v>78</v>
      </c>
      <c r="C1" s="164" t="s">
        <v>79</v>
      </c>
      <c r="D1" s="164" t="s">
        <v>80</v>
      </c>
      <c r="E1" s="164" t="s">
        <v>81</v>
      </c>
      <c r="F1" s="164" t="s">
        <v>82</v>
      </c>
      <c r="G1" s="164" t="s">
        <v>83</v>
      </c>
      <c r="H1" s="165" t="s">
        <v>84</v>
      </c>
      <c r="I1" s="166" t="s">
        <v>85</v>
      </c>
      <c r="J1" s="166" t="s">
        <v>86</v>
      </c>
    </row>
    <row r="2" spans="1:10" x14ac:dyDescent="0.25">
      <c r="A2" s="167" t="s">
        <v>87</v>
      </c>
      <c r="B2" s="168">
        <f>+B3+B4+B5+B6</f>
        <v>1058</v>
      </c>
      <c r="C2" s="168">
        <f>+C3+C4+C5+C6</f>
        <v>1.7432278480240639</v>
      </c>
      <c r="D2" s="168">
        <f t="shared" ref="D2:G2" si="0">+D3+D4+D5+D6</f>
        <v>0</v>
      </c>
      <c r="E2" s="168">
        <f t="shared" si="0"/>
        <v>0</v>
      </c>
      <c r="F2" s="168">
        <f t="shared" si="0"/>
        <v>0</v>
      </c>
      <c r="G2" s="168">
        <f t="shared" si="0"/>
        <v>0</v>
      </c>
      <c r="H2" s="169">
        <f>+B2+D2-F2</f>
        <v>1058</v>
      </c>
      <c r="I2" s="169">
        <f>+C2+E2-G2</f>
        <v>1.7432278480240639</v>
      </c>
      <c r="J2" s="170"/>
    </row>
    <row r="3" spans="1:10" x14ac:dyDescent="0.25">
      <c r="A3" s="171" t="s">
        <v>88</v>
      </c>
      <c r="B3" s="172">
        <f>6559570-6558512</f>
        <v>1058</v>
      </c>
      <c r="C3" s="172">
        <f>+B3/J3</f>
        <v>1.7432278480240639</v>
      </c>
      <c r="D3" s="172"/>
      <c r="E3" s="172"/>
      <c r="F3" s="173"/>
      <c r="G3" s="173"/>
      <c r="H3" s="172">
        <f>+B2+D3-F3</f>
        <v>1058</v>
      </c>
      <c r="I3" s="172">
        <f>+C2+E3-G3</f>
        <v>1.7432278480240639</v>
      </c>
      <c r="J3" s="174">
        <f>6558512/10806.22</f>
        <v>606.92008861563068</v>
      </c>
    </row>
    <row r="4" spans="1:10" x14ac:dyDescent="0.25">
      <c r="A4" s="171" t="s">
        <v>89</v>
      </c>
      <c r="B4" s="173"/>
      <c r="C4" s="173"/>
      <c r="D4" s="173"/>
      <c r="E4" s="173"/>
      <c r="F4" s="173"/>
      <c r="G4" s="173"/>
      <c r="H4" s="173"/>
      <c r="I4" s="172"/>
      <c r="J4" s="170"/>
    </row>
    <row r="5" spans="1:10" x14ac:dyDescent="0.25">
      <c r="A5" s="171" t="s">
        <v>90</v>
      </c>
      <c r="B5" s="173"/>
      <c r="C5" s="173"/>
      <c r="D5" s="173"/>
      <c r="E5" s="173"/>
      <c r="F5" s="173"/>
      <c r="G5" s="173"/>
      <c r="H5" s="173"/>
      <c r="I5" s="172">
        <f t="shared" ref="I5" si="1">+C4+E5-G5</f>
        <v>0</v>
      </c>
      <c r="J5" s="170"/>
    </row>
    <row r="6" spans="1:10" x14ac:dyDescent="0.25">
      <c r="A6" s="171" t="s">
        <v>91</v>
      </c>
      <c r="B6" s="173"/>
      <c r="C6" s="173"/>
      <c r="D6" s="173"/>
      <c r="E6" s="173"/>
      <c r="F6" s="173"/>
      <c r="G6" s="173"/>
      <c r="H6" s="173"/>
      <c r="I6" s="175"/>
      <c r="J6" s="170"/>
    </row>
    <row r="7" spans="1:10" x14ac:dyDescent="0.25">
      <c r="A7" s="171"/>
      <c r="B7" s="173"/>
      <c r="C7" s="173"/>
      <c r="D7" s="173"/>
      <c r="E7" s="173"/>
      <c r="F7" s="173"/>
      <c r="G7" s="173"/>
      <c r="H7" s="173"/>
      <c r="I7" s="175"/>
      <c r="J7" s="170"/>
    </row>
    <row r="8" spans="1:10" x14ac:dyDescent="0.25">
      <c r="A8" s="167" t="s">
        <v>92</v>
      </c>
      <c r="B8" s="169">
        <f>+B9</f>
        <v>417225</v>
      </c>
      <c r="C8" s="169">
        <f>+C9</f>
        <v>872.37</v>
      </c>
      <c r="D8" s="169">
        <f>SUM(D9:D20)</f>
        <v>35404123</v>
      </c>
      <c r="E8" s="169">
        <f t="shared" ref="E8:G8" si="2">SUM(E9:E20)</f>
        <v>64997</v>
      </c>
      <c r="F8" s="169">
        <f t="shared" si="2"/>
        <v>34829879</v>
      </c>
      <c r="G8" s="169">
        <f t="shared" si="2"/>
        <v>64553.344666770994</v>
      </c>
      <c r="H8" s="169">
        <f>+B8+D8-F8</f>
        <v>991469</v>
      </c>
      <c r="I8" s="169">
        <f>+C8+E8-G8</f>
        <v>1316.0253332290013</v>
      </c>
      <c r="J8" s="170"/>
    </row>
    <row r="9" spans="1:10" x14ac:dyDescent="0.25">
      <c r="A9" s="171" t="s">
        <v>88</v>
      </c>
      <c r="B9" s="172">
        <v>417225</v>
      </c>
      <c r="C9" s="172">
        <v>872.37</v>
      </c>
      <c r="D9" s="172"/>
      <c r="E9" s="172"/>
      <c r="F9" s="172">
        <v>417152</v>
      </c>
      <c r="G9" s="172">
        <f>F9/J9</f>
        <v>670.98704221901323</v>
      </c>
      <c r="H9" s="176">
        <f>+B9+D9-F9</f>
        <v>73</v>
      </c>
      <c r="I9" s="176">
        <f>+C9+E9-G9</f>
        <v>201.38295778098677</v>
      </c>
      <c r="J9" s="177">
        <f>15542476/25000</f>
        <v>621.69903999999997</v>
      </c>
    </row>
    <row r="10" spans="1:10" x14ac:dyDescent="0.25">
      <c r="A10" s="171" t="s">
        <v>89</v>
      </c>
      <c r="B10" s="173"/>
      <c r="C10" s="173"/>
      <c r="D10" s="173"/>
      <c r="E10" s="173"/>
      <c r="F10" s="173"/>
      <c r="G10" s="173">
        <f>F10/J9</f>
        <v>0</v>
      </c>
      <c r="H10" s="178">
        <f>+H9+D10-F10</f>
        <v>73</v>
      </c>
      <c r="I10" s="178">
        <f>+I9+E10-G10</f>
        <v>201.38295778098677</v>
      </c>
      <c r="J10" s="170"/>
    </row>
    <row r="11" spans="1:10" x14ac:dyDescent="0.25">
      <c r="A11" s="171" t="s">
        <v>90</v>
      </c>
      <c r="B11" s="173"/>
      <c r="C11" s="173"/>
      <c r="D11" s="173">
        <v>15935843</v>
      </c>
      <c r="E11" s="173">
        <v>30000</v>
      </c>
      <c r="F11" s="173"/>
      <c r="G11" s="173">
        <f>F11/$J$9</f>
        <v>0</v>
      </c>
      <c r="H11" s="178">
        <f t="shared" ref="H11:H20" si="3">+H10+D11-F11</f>
        <v>15935916</v>
      </c>
      <c r="I11" s="179">
        <f t="shared" ref="I11:I18" si="4">I10+E11-G11</f>
        <v>30201.382957780988</v>
      </c>
      <c r="J11" s="338">
        <f>D11/E11</f>
        <v>531.19476666666662</v>
      </c>
    </row>
    <row r="12" spans="1:10" x14ac:dyDescent="0.25">
      <c r="A12" s="171" t="s">
        <v>91</v>
      </c>
      <c r="B12" s="173"/>
      <c r="C12" s="173"/>
      <c r="D12" s="173"/>
      <c r="E12" s="173"/>
      <c r="F12" s="173">
        <v>4030100</v>
      </c>
      <c r="G12" s="173">
        <f>F12/J13</f>
        <v>7261.9659360829928</v>
      </c>
      <c r="H12" s="178">
        <f t="shared" si="3"/>
        <v>11905816</v>
      </c>
      <c r="I12" s="179">
        <f t="shared" si="4"/>
        <v>22939.417021697995</v>
      </c>
      <c r="J12" s="170">
        <v>531.19000000000005</v>
      </c>
    </row>
    <row r="13" spans="1:10" x14ac:dyDescent="0.25">
      <c r="A13" s="171" t="s">
        <v>93</v>
      </c>
      <c r="B13" s="173"/>
      <c r="C13" s="173"/>
      <c r="D13" s="173">
        <v>13872333</v>
      </c>
      <c r="E13" s="173">
        <v>24997</v>
      </c>
      <c r="F13" s="173">
        <v>11576131</v>
      </c>
      <c r="G13" s="173">
        <f>F13/J12</f>
        <v>21792.82554264952</v>
      </c>
      <c r="H13" s="178">
        <f t="shared" si="3"/>
        <v>14202018</v>
      </c>
      <c r="I13" s="179">
        <f t="shared" si="4"/>
        <v>26143.591479048479</v>
      </c>
      <c r="J13" s="419">
        <f>D13/E13</f>
        <v>554.95991518982282</v>
      </c>
    </row>
    <row r="14" spans="1:10" x14ac:dyDescent="0.25">
      <c r="A14" s="171" t="s">
        <v>94</v>
      </c>
      <c r="B14" s="173"/>
      <c r="C14" s="173"/>
      <c r="D14" s="173">
        <v>5595947</v>
      </c>
      <c r="E14" s="173">
        <v>10000</v>
      </c>
      <c r="F14" s="173">
        <v>13504579</v>
      </c>
      <c r="G14" s="173">
        <v>25353</v>
      </c>
      <c r="H14" s="178">
        <f t="shared" si="3"/>
        <v>6293386</v>
      </c>
      <c r="I14" s="179">
        <f t="shared" si="4"/>
        <v>10790.591479048482</v>
      </c>
      <c r="J14" s="170">
        <f>D14/E14</f>
        <v>559.59469999999999</v>
      </c>
    </row>
    <row r="15" spans="1:10" x14ac:dyDescent="0.25">
      <c r="A15" s="171" t="s">
        <v>95</v>
      </c>
      <c r="B15" s="170"/>
      <c r="C15" s="170"/>
      <c r="D15" s="170"/>
      <c r="E15" s="170"/>
      <c r="F15" s="173">
        <v>5301917</v>
      </c>
      <c r="G15" s="173">
        <f>F15/$J$14</f>
        <v>9474.5661458194663</v>
      </c>
      <c r="H15" s="178">
        <f t="shared" si="3"/>
        <v>991469</v>
      </c>
      <c r="I15" s="179">
        <f t="shared" si="4"/>
        <v>1316.0253332290158</v>
      </c>
      <c r="J15" s="173"/>
    </row>
    <row r="16" spans="1:10" x14ac:dyDescent="0.25">
      <c r="A16" s="171" t="s">
        <v>96</v>
      </c>
      <c r="B16" s="170"/>
      <c r="C16" s="170"/>
      <c r="D16" s="170"/>
      <c r="E16" s="170"/>
      <c r="F16" s="170"/>
      <c r="G16" s="173">
        <f t="shared" ref="G16:G20" si="5">F16/$J$9</f>
        <v>0</v>
      </c>
      <c r="H16" s="178">
        <f t="shared" si="3"/>
        <v>991469</v>
      </c>
      <c r="I16" s="179">
        <f t="shared" si="4"/>
        <v>1316.0253332290158</v>
      </c>
      <c r="J16" s="173"/>
    </row>
    <row r="17" spans="1:10" x14ac:dyDescent="0.25">
      <c r="A17" s="171" t="s">
        <v>97</v>
      </c>
      <c r="B17" s="170"/>
      <c r="C17" s="170"/>
      <c r="D17" s="170"/>
      <c r="E17" s="170"/>
      <c r="F17" s="170"/>
      <c r="G17" s="173">
        <f t="shared" si="5"/>
        <v>0</v>
      </c>
      <c r="H17" s="178">
        <f t="shared" si="3"/>
        <v>991469</v>
      </c>
      <c r="I17" s="179">
        <f t="shared" si="4"/>
        <v>1316.0253332290158</v>
      </c>
      <c r="J17" s="173"/>
    </row>
    <row r="18" spans="1:10" x14ac:dyDescent="0.25">
      <c r="A18" s="171" t="s">
        <v>98</v>
      </c>
      <c r="B18" s="170"/>
      <c r="C18" s="170"/>
      <c r="D18" s="170"/>
      <c r="E18" s="170"/>
      <c r="F18" s="170"/>
      <c r="G18" s="173">
        <f t="shared" si="5"/>
        <v>0</v>
      </c>
      <c r="H18" s="178">
        <f t="shared" si="3"/>
        <v>991469</v>
      </c>
      <c r="I18" s="179">
        <f t="shared" si="4"/>
        <v>1316.0253332290158</v>
      </c>
      <c r="J18" s="173"/>
    </row>
    <row r="19" spans="1:10" x14ac:dyDescent="0.25">
      <c r="A19" s="171" t="s">
        <v>99</v>
      </c>
      <c r="B19" s="170"/>
      <c r="C19" s="170"/>
      <c r="D19" s="170"/>
      <c r="E19" s="170"/>
      <c r="F19" s="170"/>
      <c r="G19" s="173">
        <f t="shared" si="5"/>
        <v>0</v>
      </c>
      <c r="H19" s="178">
        <f t="shared" si="3"/>
        <v>991469</v>
      </c>
      <c r="I19" s="179">
        <f>I18+E19-G19</f>
        <v>1316.0253332290158</v>
      </c>
      <c r="J19" s="173"/>
    </row>
    <row r="20" spans="1:10" x14ac:dyDescent="0.25">
      <c r="A20" s="171" t="s">
        <v>100</v>
      </c>
      <c r="B20" s="170"/>
      <c r="C20" s="170"/>
      <c r="D20" s="170"/>
      <c r="E20" s="170"/>
      <c r="F20" s="170"/>
      <c r="G20" s="173">
        <f t="shared" si="5"/>
        <v>0</v>
      </c>
      <c r="H20" s="178">
        <f t="shared" si="3"/>
        <v>991469</v>
      </c>
      <c r="I20" s="179">
        <f>I19+E20-G20</f>
        <v>1316.0253332290158</v>
      </c>
      <c r="J20" s="173"/>
    </row>
    <row r="21" spans="1:10" x14ac:dyDescent="0.25">
      <c r="A21" s="180" t="s">
        <v>101</v>
      </c>
      <c r="B21" s="181">
        <f>+B22</f>
        <v>12531724</v>
      </c>
      <c r="C21" s="181">
        <f>+C22</f>
        <v>22936.61</v>
      </c>
      <c r="D21" s="181">
        <f>SUM(D22:D29)</f>
        <v>0</v>
      </c>
      <c r="E21" s="181">
        <f>SUM(E22:E29)</f>
        <v>0</v>
      </c>
      <c r="F21" s="181">
        <f>SUM(F22:F29)</f>
        <v>12613213</v>
      </c>
      <c r="G21" s="181">
        <f>SUM(G22:G29)</f>
        <v>22940.796236315495</v>
      </c>
      <c r="H21" s="181">
        <f>+B21+D21-F21</f>
        <v>-81489</v>
      </c>
      <c r="I21" s="181">
        <f>+C21+E21-G21</f>
        <v>-4.1862363154941704</v>
      </c>
      <c r="J21" s="182"/>
    </row>
    <row r="22" spans="1:10" x14ac:dyDescent="0.25">
      <c r="A22" s="171" t="s">
        <v>88</v>
      </c>
      <c r="B22" s="173">
        <f>47855656-35323932</f>
        <v>12531724</v>
      </c>
      <c r="C22" s="173">
        <f>85000-62063.39</f>
        <v>22936.61</v>
      </c>
      <c r="D22" s="173"/>
      <c r="E22" s="173"/>
      <c r="F22" s="173">
        <v>8894579</v>
      </c>
      <c r="G22" s="173">
        <f t="shared" ref="G22:G28" si="6">F22/$J$22</f>
        <v>16177.378788958122</v>
      </c>
      <c r="H22" s="173">
        <f>+B22+D22-F22</f>
        <v>3637145</v>
      </c>
      <c r="I22" s="183">
        <f>+C22+E22-G22</f>
        <v>6759.2312110418789</v>
      </c>
      <c r="J22" s="174">
        <f>16494475/30000</f>
        <v>549.81583333333333</v>
      </c>
    </row>
    <row r="23" spans="1:10" x14ac:dyDescent="0.25">
      <c r="A23" s="171" t="s">
        <v>89</v>
      </c>
      <c r="B23" s="173"/>
      <c r="C23" s="173"/>
      <c r="D23" s="173"/>
      <c r="E23" s="173"/>
      <c r="F23" s="173">
        <v>3718634</v>
      </c>
      <c r="G23" s="173">
        <f t="shared" si="6"/>
        <v>6763.417447357373</v>
      </c>
      <c r="H23" s="173">
        <f t="shared" ref="H23:I27" si="7">H22+D23-F23</f>
        <v>-81489</v>
      </c>
      <c r="I23" s="183">
        <f t="shared" si="7"/>
        <v>-4.1862363154941704</v>
      </c>
      <c r="J23" s="173"/>
    </row>
    <row r="24" spans="1:10" x14ac:dyDescent="0.25">
      <c r="A24" s="171" t="s">
        <v>90</v>
      </c>
      <c r="B24" s="173"/>
      <c r="C24" s="173"/>
      <c r="D24" s="173"/>
      <c r="E24" s="173"/>
      <c r="F24" s="173"/>
      <c r="G24" s="173">
        <f t="shared" si="6"/>
        <v>0</v>
      </c>
      <c r="H24" s="173">
        <f t="shared" si="7"/>
        <v>-81489</v>
      </c>
      <c r="I24" s="183">
        <f t="shared" si="7"/>
        <v>-4.1862363154941704</v>
      </c>
      <c r="J24" s="173"/>
    </row>
    <row r="25" spans="1:10" x14ac:dyDescent="0.25">
      <c r="A25" s="171" t="s">
        <v>91</v>
      </c>
      <c r="B25" s="173"/>
      <c r="C25" s="173"/>
      <c r="D25" s="173"/>
      <c r="E25" s="173"/>
      <c r="F25" s="173"/>
      <c r="G25" s="173">
        <f t="shared" si="6"/>
        <v>0</v>
      </c>
      <c r="H25" s="173">
        <f t="shared" si="7"/>
        <v>-81489</v>
      </c>
      <c r="I25" s="183">
        <f t="shared" si="7"/>
        <v>-4.1862363154941704</v>
      </c>
      <c r="J25" s="173"/>
    </row>
    <row r="26" spans="1:10" x14ac:dyDescent="0.25">
      <c r="A26" s="171" t="s">
        <v>93</v>
      </c>
      <c r="B26" s="173"/>
      <c r="C26" s="173"/>
      <c r="D26" s="173"/>
      <c r="E26" s="173"/>
      <c r="F26" s="173"/>
      <c r="G26" s="173">
        <f t="shared" si="6"/>
        <v>0</v>
      </c>
      <c r="H26" s="173">
        <f t="shared" si="7"/>
        <v>-81489</v>
      </c>
      <c r="I26" s="183">
        <f t="shared" si="7"/>
        <v>-4.1862363154941704</v>
      </c>
      <c r="J26" s="173"/>
    </row>
    <row r="27" spans="1:10" x14ac:dyDescent="0.25">
      <c r="A27" s="171" t="s">
        <v>94</v>
      </c>
      <c r="B27" s="173"/>
      <c r="C27" s="173"/>
      <c r="D27" s="173"/>
      <c r="E27" s="173"/>
      <c r="F27" s="173"/>
      <c r="G27" s="173">
        <f t="shared" si="6"/>
        <v>0</v>
      </c>
      <c r="H27" s="173">
        <f t="shared" si="7"/>
        <v>-81489</v>
      </c>
      <c r="I27" s="183">
        <f t="shared" si="7"/>
        <v>-4.1862363154941704</v>
      </c>
      <c r="J27" s="173"/>
    </row>
    <row r="28" spans="1:10" x14ac:dyDescent="0.25">
      <c r="A28" s="171" t="s">
        <v>95</v>
      </c>
      <c r="B28" s="184"/>
      <c r="C28" s="184"/>
      <c r="D28" s="184"/>
      <c r="E28" s="184"/>
      <c r="F28" s="184"/>
      <c r="G28" s="173">
        <f t="shared" si="6"/>
        <v>0</v>
      </c>
      <c r="H28" s="173">
        <f>H23+D28-F28</f>
        <v>-81489</v>
      </c>
      <c r="I28" s="183">
        <f>I23+E28-G28</f>
        <v>-4.1862363154941704</v>
      </c>
      <c r="J28" s="184"/>
    </row>
    <row r="29" spans="1:10" x14ac:dyDescent="0.25">
      <c r="A29" s="185"/>
      <c r="B29" s="184"/>
      <c r="C29" s="184"/>
      <c r="D29" s="184"/>
      <c r="E29" s="184"/>
      <c r="F29" s="184"/>
      <c r="G29" s="173"/>
      <c r="H29" s="173"/>
      <c r="I29" s="186"/>
      <c r="J29" s="184"/>
    </row>
    <row r="30" spans="1:10" x14ac:dyDescent="0.25">
      <c r="A30" s="187" t="s">
        <v>102</v>
      </c>
      <c r="B30" s="188">
        <f>+B31+B32</f>
        <v>462242.48999999836</v>
      </c>
      <c r="C30" s="188">
        <f>+C31+C32</f>
        <v>1553.6499999999942</v>
      </c>
      <c r="D30" s="188">
        <f>SUM(D31:D42)</f>
        <v>10442150</v>
      </c>
      <c r="E30" s="188">
        <f t="shared" ref="E30:F30" si="8">SUM(E31:E42)</f>
        <v>20000</v>
      </c>
      <c r="F30" s="188">
        <f t="shared" si="8"/>
        <v>11322717</v>
      </c>
      <c r="G30" s="188">
        <f>SUM(G31:G42)</f>
        <v>21544.70871635752</v>
      </c>
      <c r="H30" s="188">
        <f>B30+D30-F30</f>
        <v>-418324.51000000164</v>
      </c>
      <c r="I30" s="188">
        <f>C30+E30-G30</f>
        <v>8.9412836424744455</v>
      </c>
      <c r="J30" s="189">
        <f>11979030/20000</f>
        <v>598.95150000000001</v>
      </c>
    </row>
    <row r="31" spans="1:10" x14ac:dyDescent="0.25">
      <c r="A31" s="171" t="s">
        <v>88</v>
      </c>
      <c r="B31" s="190">
        <f>24016508.49-23554266</f>
        <v>462242.48999999836</v>
      </c>
      <c r="C31" s="191">
        <f>40562.09-39008.44</f>
        <v>1553.6499999999942</v>
      </c>
      <c r="D31" s="184"/>
      <c r="E31" s="184"/>
      <c r="F31" s="184">
        <v>462175</v>
      </c>
      <c r="G31" s="184">
        <f t="shared" ref="G31:G42" si="9">F31/$J$9</f>
        <v>743.40632728015794</v>
      </c>
      <c r="H31" s="184">
        <f>+B31+D31-F31</f>
        <v>67.489999998360872</v>
      </c>
      <c r="I31" s="184">
        <f>+C31+E31-G31</f>
        <v>810.24367271983624</v>
      </c>
      <c r="J31" s="192">
        <v>598.95000000000005</v>
      </c>
    </row>
    <row r="32" spans="1:10" x14ac:dyDescent="0.25">
      <c r="A32" s="171" t="s">
        <v>89</v>
      </c>
      <c r="B32" s="313"/>
      <c r="C32" s="314"/>
      <c r="D32" s="190">
        <v>10442150</v>
      </c>
      <c r="E32" s="190">
        <v>20000</v>
      </c>
      <c r="F32" s="315">
        <v>5427905</v>
      </c>
      <c r="G32" s="184">
        <f>F32/J32</f>
        <v>10396.1444721633</v>
      </c>
      <c r="H32" s="184">
        <f t="shared" ref="H32:H36" si="10">+H31+D32-F32</f>
        <v>5014312.4899999984</v>
      </c>
      <c r="I32" s="186">
        <f t="shared" ref="I32:I40" si="11">I31+E32-G32</f>
        <v>10414.099200556537</v>
      </c>
      <c r="J32" s="192">
        <f>D32/E32</f>
        <v>522.10749999999996</v>
      </c>
    </row>
    <row r="33" spans="1:10" x14ac:dyDescent="0.25">
      <c r="A33" s="171" t="s">
        <v>90</v>
      </c>
      <c r="B33" s="190"/>
      <c r="C33" s="190"/>
      <c r="D33" s="190"/>
      <c r="E33" s="190"/>
      <c r="F33" s="190"/>
      <c r="G33" s="184">
        <f t="shared" si="9"/>
        <v>0</v>
      </c>
      <c r="H33" s="184">
        <f t="shared" si="10"/>
        <v>5014312.4899999984</v>
      </c>
      <c r="I33" s="186">
        <f t="shared" si="11"/>
        <v>10414.099200556537</v>
      </c>
      <c r="J33" s="192">
        <v>522.11</v>
      </c>
    </row>
    <row r="34" spans="1:10" x14ac:dyDescent="0.25">
      <c r="A34" s="171" t="s">
        <v>91</v>
      </c>
      <c r="B34" s="190"/>
      <c r="C34" s="190"/>
      <c r="D34" s="190"/>
      <c r="E34" s="190"/>
      <c r="F34" s="313">
        <v>5432637</v>
      </c>
      <c r="G34" s="184">
        <f>F34/J34</f>
        <v>10405.15791691406</v>
      </c>
      <c r="H34" s="184">
        <f t="shared" si="10"/>
        <v>-418324.51000000164</v>
      </c>
      <c r="I34" s="186">
        <f t="shared" si="11"/>
        <v>8.9412836424762645</v>
      </c>
      <c r="J34" s="192">
        <v>522.11</v>
      </c>
    </row>
    <row r="35" spans="1:10" x14ac:dyDescent="0.25">
      <c r="A35" s="171" t="s">
        <v>93</v>
      </c>
      <c r="B35" s="190"/>
      <c r="C35" s="190"/>
      <c r="D35" s="190"/>
      <c r="E35" s="190"/>
      <c r="F35" s="190"/>
      <c r="G35" s="190">
        <f t="shared" si="9"/>
        <v>0</v>
      </c>
      <c r="H35" s="184">
        <f t="shared" si="10"/>
        <v>-418324.51000000164</v>
      </c>
      <c r="I35" s="186">
        <f t="shared" si="11"/>
        <v>8.9412836424762645</v>
      </c>
      <c r="J35" s="192">
        <v>522.11</v>
      </c>
    </row>
    <row r="36" spans="1:10" x14ac:dyDescent="0.25">
      <c r="A36" s="171" t="s">
        <v>94</v>
      </c>
      <c r="B36" s="190"/>
      <c r="C36" s="190"/>
      <c r="D36" s="190"/>
      <c r="E36" s="193"/>
      <c r="F36" s="190"/>
      <c r="G36" s="190">
        <f t="shared" si="9"/>
        <v>0</v>
      </c>
      <c r="H36" s="184">
        <f t="shared" si="10"/>
        <v>-418324.51000000164</v>
      </c>
      <c r="I36" s="186">
        <f t="shared" si="11"/>
        <v>8.9412836424762645</v>
      </c>
      <c r="J36" s="192">
        <v>522.11</v>
      </c>
    </row>
    <row r="37" spans="1:10" x14ac:dyDescent="0.25">
      <c r="A37" s="171" t="s">
        <v>95</v>
      </c>
      <c r="B37" s="190"/>
      <c r="C37" s="190"/>
      <c r="D37" s="190"/>
      <c r="E37" s="193"/>
      <c r="F37" s="190"/>
      <c r="G37" s="190">
        <f t="shared" si="9"/>
        <v>0</v>
      </c>
      <c r="H37" s="184">
        <f t="shared" ref="H37:H40" si="12">H36+D37-F37</f>
        <v>-418324.51000000164</v>
      </c>
      <c r="I37" s="186">
        <f t="shared" si="11"/>
        <v>8.9412836424762645</v>
      </c>
      <c r="J37" s="184"/>
    </row>
    <row r="38" spans="1:10" x14ac:dyDescent="0.25">
      <c r="A38" s="171" t="s">
        <v>96</v>
      </c>
      <c r="B38" s="190"/>
      <c r="C38" s="190"/>
      <c r="D38" s="190"/>
      <c r="E38" s="193"/>
      <c r="F38" s="190"/>
      <c r="G38" s="190">
        <f t="shared" si="9"/>
        <v>0</v>
      </c>
      <c r="H38" s="184">
        <f t="shared" si="12"/>
        <v>-418324.51000000164</v>
      </c>
      <c r="I38" s="186">
        <f t="shared" si="11"/>
        <v>8.9412836424762645</v>
      </c>
      <c r="J38" s="184"/>
    </row>
    <row r="39" spans="1:10" x14ac:dyDescent="0.25">
      <c r="A39" s="171" t="s">
        <v>97</v>
      </c>
      <c r="B39" s="190"/>
      <c r="C39" s="190"/>
      <c r="D39" s="190"/>
      <c r="E39" s="193"/>
      <c r="F39" s="190"/>
      <c r="G39" s="190">
        <f t="shared" si="9"/>
        <v>0</v>
      </c>
      <c r="H39" s="184">
        <f t="shared" si="12"/>
        <v>-418324.51000000164</v>
      </c>
      <c r="I39" s="186">
        <f t="shared" si="11"/>
        <v>8.9412836424762645</v>
      </c>
      <c r="J39" s="184"/>
    </row>
    <row r="40" spans="1:10" x14ac:dyDescent="0.25">
      <c r="A40" s="171" t="s">
        <v>98</v>
      </c>
      <c r="B40" s="190"/>
      <c r="C40" s="190"/>
      <c r="D40" s="190"/>
      <c r="E40" s="193"/>
      <c r="F40" s="190"/>
      <c r="G40" s="190">
        <f t="shared" si="9"/>
        <v>0</v>
      </c>
      <c r="H40" s="184">
        <f t="shared" si="12"/>
        <v>-418324.51000000164</v>
      </c>
      <c r="I40" s="186">
        <f t="shared" si="11"/>
        <v>8.9412836424762645</v>
      </c>
      <c r="J40" s="184"/>
    </row>
    <row r="41" spans="1:10" x14ac:dyDescent="0.25">
      <c r="A41" s="171" t="s">
        <v>99</v>
      </c>
      <c r="B41" s="190"/>
      <c r="C41" s="190"/>
      <c r="D41" s="190"/>
      <c r="E41" s="190"/>
      <c r="F41" s="190"/>
      <c r="G41" s="190">
        <f t="shared" si="9"/>
        <v>0</v>
      </c>
      <c r="H41" s="184">
        <f>H37+D41-F41</f>
        <v>-418324.51000000164</v>
      </c>
      <c r="I41" s="186">
        <f>I37+E41-G41</f>
        <v>8.9412836424762645</v>
      </c>
      <c r="J41" s="184"/>
    </row>
    <row r="42" spans="1:10" ht="15.75" thickBot="1" x14ac:dyDescent="0.3">
      <c r="A42" s="194" t="s">
        <v>100</v>
      </c>
      <c r="B42" s="195"/>
      <c r="C42" s="195"/>
      <c r="D42" s="195"/>
      <c r="E42" s="195"/>
      <c r="F42" s="195"/>
      <c r="G42" s="195">
        <f t="shared" si="9"/>
        <v>0</v>
      </c>
      <c r="H42" s="196">
        <f>H41+D42-F42</f>
        <v>-418324.51000000164</v>
      </c>
      <c r="I42" s="197">
        <f>I41+E42-G42</f>
        <v>8.9412836424762645</v>
      </c>
      <c r="J42" s="184"/>
    </row>
    <row r="43" spans="1:10" ht="15.75" thickBot="1" x14ac:dyDescent="0.3">
      <c r="A43" s="198" t="s">
        <v>103</v>
      </c>
      <c r="B43" s="199">
        <f>+B30+B21+B8+B2</f>
        <v>13412249.489999998</v>
      </c>
      <c r="C43" s="199">
        <f t="shared" ref="C43:I43" si="13">+C30+C21+C8+C2</f>
        <v>25364.373227848017</v>
      </c>
      <c r="D43" s="199">
        <f t="shared" si="13"/>
        <v>45846273</v>
      </c>
      <c r="E43" s="199">
        <f t="shared" si="13"/>
        <v>84997</v>
      </c>
      <c r="F43" s="199">
        <f t="shared" si="13"/>
        <v>58765809</v>
      </c>
      <c r="G43" s="199">
        <f t="shared" si="13"/>
        <v>109038.84961944401</v>
      </c>
      <c r="H43" s="199">
        <f t="shared" si="13"/>
        <v>492713.48999999836</v>
      </c>
      <c r="I43" s="199">
        <f t="shared" si="13"/>
        <v>1322.5236084040057</v>
      </c>
      <c r="J43" s="19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42"/>
  <sheetViews>
    <sheetView workbookViewId="0">
      <pane xSplit="1" topLeftCell="E1" activePane="topRight" state="frozen"/>
      <selection activeCell="A3" sqref="A3"/>
      <selection pane="topRight" activeCell="J37" sqref="J37"/>
    </sheetView>
  </sheetViews>
  <sheetFormatPr baseColWidth="10" defaultColWidth="16" defaultRowHeight="15" x14ac:dyDescent="0.25"/>
  <cols>
    <col min="1" max="16384" width="16" style="80"/>
  </cols>
  <sheetData>
    <row r="2" spans="1:15" x14ac:dyDescent="0.25">
      <c r="D2" s="542" t="s">
        <v>56</v>
      </c>
      <c r="E2" s="542"/>
      <c r="F2" s="542"/>
      <c r="G2" s="542"/>
      <c r="H2" s="542"/>
      <c r="I2" s="542"/>
      <c r="J2" s="542"/>
    </row>
    <row r="3" spans="1:15" x14ac:dyDescent="0.25">
      <c r="D3" s="542"/>
      <c r="E3" s="542"/>
      <c r="F3" s="542"/>
      <c r="G3" s="542"/>
      <c r="H3" s="542"/>
      <c r="I3" s="542"/>
      <c r="J3" s="542"/>
    </row>
    <row r="5" spans="1:15" x14ac:dyDescent="0.25">
      <c r="A5" s="81"/>
      <c r="B5" s="82"/>
      <c r="C5" s="543"/>
      <c r="D5" s="543"/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4"/>
    </row>
    <row r="6" spans="1:15" ht="30" x14ac:dyDescent="0.25">
      <c r="A6" s="83" t="s">
        <v>57</v>
      </c>
      <c r="B6" s="84"/>
      <c r="C6" s="85">
        <v>43101</v>
      </c>
      <c r="D6" s="85" t="s">
        <v>58</v>
      </c>
      <c r="E6" s="85">
        <v>43160</v>
      </c>
      <c r="F6" s="85">
        <v>43191</v>
      </c>
      <c r="G6" s="85">
        <v>43221</v>
      </c>
      <c r="H6" s="85">
        <v>43252</v>
      </c>
      <c r="I6" s="85">
        <v>43282</v>
      </c>
      <c r="J6" s="85" t="s">
        <v>59</v>
      </c>
      <c r="K6" s="85">
        <v>43344</v>
      </c>
      <c r="L6" s="85">
        <v>43374</v>
      </c>
      <c r="M6" s="85">
        <v>43405</v>
      </c>
      <c r="N6" s="85" t="s">
        <v>60</v>
      </c>
      <c r="O6" s="249" t="s">
        <v>129</v>
      </c>
    </row>
    <row r="7" spans="1:15" x14ac:dyDescent="0.25">
      <c r="A7" s="86"/>
      <c r="B7" s="87" t="s">
        <v>61</v>
      </c>
      <c r="C7" s="88">
        <v>2087127</v>
      </c>
      <c r="D7" s="88"/>
      <c r="E7" s="89"/>
      <c r="F7" s="90"/>
      <c r="G7" s="90"/>
      <c r="H7" s="90">
        <f>90000</f>
        <v>90000</v>
      </c>
      <c r="I7" s="91"/>
      <c r="J7" s="90"/>
      <c r="K7" s="90"/>
      <c r="L7" s="90"/>
      <c r="M7" s="90"/>
      <c r="N7" s="90"/>
      <c r="O7" s="90"/>
    </row>
    <row r="8" spans="1:15" x14ac:dyDescent="0.25">
      <c r="A8" s="93" t="s">
        <v>24</v>
      </c>
      <c r="B8" s="94" t="s">
        <v>62</v>
      </c>
      <c r="C8" s="95">
        <v>1000000</v>
      </c>
      <c r="D8" s="95"/>
      <c r="E8" s="95"/>
      <c r="F8" s="95"/>
      <c r="G8" s="95"/>
      <c r="H8" s="95">
        <f>90000</f>
        <v>90000</v>
      </c>
      <c r="I8" s="95"/>
      <c r="J8" s="95"/>
      <c r="K8" s="95"/>
      <c r="L8" s="95"/>
      <c r="M8" s="95"/>
      <c r="N8" s="95"/>
      <c r="O8" s="95"/>
    </row>
    <row r="9" spans="1:15" x14ac:dyDescent="0.25">
      <c r="A9" s="96"/>
      <c r="B9" s="97" t="s">
        <v>9</v>
      </c>
      <c r="C9" s="98">
        <f>C7-C8</f>
        <v>1087127</v>
      </c>
      <c r="D9" s="99"/>
      <c r="E9" s="100"/>
      <c r="F9" s="100"/>
      <c r="G9" s="100"/>
      <c r="H9" s="100">
        <f>H7-H8</f>
        <v>0</v>
      </c>
      <c r="I9" s="100"/>
      <c r="J9" s="100"/>
      <c r="K9" s="100"/>
      <c r="L9" s="100"/>
      <c r="M9" s="100"/>
      <c r="N9" s="100"/>
      <c r="O9" s="100">
        <f>SUM(C9:N9)</f>
        <v>1087127</v>
      </c>
    </row>
    <row r="10" spans="1:15" x14ac:dyDescent="0.25">
      <c r="A10" s="83"/>
      <c r="B10" s="87" t="s">
        <v>61</v>
      </c>
      <c r="C10" s="101">
        <v>34000</v>
      </c>
      <c r="D10" s="101"/>
      <c r="E10" s="102"/>
      <c r="F10" s="102"/>
      <c r="G10" s="101"/>
      <c r="H10" s="101"/>
      <c r="I10" s="102"/>
      <c r="J10" s="101"/>
      <c r="K10" s="101"/>
      <c r="L10" s="101"/>
      <c r="M10" s="101"/>
      <c r="N10" s="101"/>
      <c r="O10" s="101"/>
    </row>
    <row r="11" spans="1:15" x14ac:dyDescent="0.25">
      <c r="A11" s="93" t="s">
        <v>24</v>
      </c>
      <c r="B11" s="94" t="s">
        <v>62</v>
      </c>
      <c r="C11" s="95">
        <v>0</v>
      </c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</row>
    <row r="12" spans="1:15" x14ac:dyDescent="0.25">
      <c r="A12" s="96"/>
      <c r="B12" s="97" t="s">
        <v>9</v>
      </c>
      <c r="C12" s="100">
        <f>C10-C11</f>
        <v>34000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>
        <f>SUM(C12:N12)</f>
        <v>34000</v>
      </c>
    </row>
    <row r="13" spans="1:15" x14ac:dyDescent="0.25">
      <c r="A13" s="83"/>
      <c r="B13" s="87" t="s">
        <v>61</v>
      </c>
      <c r="C13" s="101">
        <v>650000</v>
      </c>
      <c r="D13" s="102">
        <v>100000</v>
      </c>
      <c r="E13" s="101"/>
      <c r="F13" s="102"/>
      <c r="G13" s="101"/>
      <c r="H13" s="101"/>
      <c r="I13" s="91">
        <f>150000+60000</f>
        <v>210000</v>
      </c>
      <c r="J13" s="91"/>
      <c r="K13" s="101"/>
      <c r="L13" s="101"/>
      <c r="M13" s="101"/>
      <c r="N13" s="101"/>
      <c r="O13" s="101"/>
    </row>
    <row r="14" spans="1:15" x14ac:dyDescent="0.25">
      <c r="A14" s="93" t="s">
        <v>63</v>
      </c>
      <c r="B14" s="94" t="s">
        <v>1980</v>
      </c>
      <c r="C14" s="95">
        <v>350000</v>
      </c>
      <c r="D14" s="95">
        <v>100000</v>
      </c>
      <c r="E14" s="95"/>
      <c r="F14" s="95">
        <v>50000</v>
      </c>
      <c r="G14" s="95">
        <v>50000</v>
      </c>
      <c r="H14" s="95">
        <v>50000</v>
      </c>
      <c r="I14" s="95">
        <f>+I13</f>
        <v>210000</v>
      </c>
      <c r="J14" s="95"/>
      <c r="K14" s="95"/>
      <c r="L14" s="95"/>
      <c r="M14" s="95"/>
      <c r="N14" s="95"/>
      <c r="O14" s="95"/>
    </row>
    <row r="15" spans="1:15" x14ac:dyDescent="0.25">
      <c r="A15" s="93"/>
      <c r="B15" s="94" t="s">
        <v>1981</v>
      </c>
      <c r="C15" s="95"/>
      <c r="D15" s="95"/>
      <c r="E15" s="95"/>
      <c r="F15" s="95"/>
      <c r="G15" s="95"/>
      <c r="H15" s="95"/>
      <c r="I15" s="95">
        <f>50000</f>
        <v>50000</v>
      </c>
      <c r="J15" s="95"/>
      <c r="K15" s="95"/>
      <c r="L15" s="95"/>
      <c r="M15" s="95"/>
      <c r="N15" s="95"/>
      <c r="O15" s="95"/>
    </row>
    <row r="16" spans="1:15" x14ac:dyDescent="0.25">
      <c r="A16" s="93"/>
      <c r="B16" s="97" t="s">
        <v>1982</v>
      </c>
      <c r="C16" s="95"/>
      <c r="D16" s="95"/>
      <c r="E16" s="95"/>
      <c r="F16" s="95"/>
      <c r="G16" s="95"/>
      <c r="H16" s="95"/>
      <c r="I16" s="95">
        <f>I13-I14</f>
        <v>0</v>
      </c>
      <c r="J16" s="95"/>
      <c r="K16" s="95"/>
      <c r="L16" s="95"/>
      <c r="M16" s="95"/>
      <c r="N16" s="95"/>
      <c r="O16" s="95"/>
    </row>
    <row r="17" spans="1:15" x14ac:dyDescent="0.25">
      <c r="A17" s="93"/>
      <c r="B17" s="97" t="s">
        <v>1983</v>
      </c>
      <c r="C17" s="95"/>
      <c r="D17" s="95"/>
      <c r="E17" s="95"/>
      <c r="F17" s="95"/>
      <c r="G17" s="95"/>
      <c r="H17" s="95"/>
      <c r="I17" s="95">
        <f>H18-I15</f>
        <v>100000</v>
      </c>
      <c r="J17" s="95"/>
      <c r="K17" s="95"/>
      <c r="L17" s="95"/>
      <c r="M17" s="95"/>
      <c r="N17" s="95"/>
      <c r="O17" s="95"/>
    </row>
    <row r="18" spans="1:15" x14ac:dyDescent="0.25">
      <c r="A18" s="96"/>
      <c r="B18" s="97" t="s">
        <v>1984</v>
      </c>
      <c r="C18" s="100">
        <f>C13-C14</f>
        <v>300000</v>
      </c>
      <c r="D18" s="100">
        <f>D13-D14</f>
        <v>0</v>
      </c>
      <c r="E18" s="100"/>
      <c r="F18" s="100">
        <f>C18-F14</f>
        <v>250000</v>
      </c>
      <c r="G18" s="100">
        <f>F18-G14</f>
        <v>200000</v>
      </c>
      <c r="H18" s="100">
        <f>G18-H14</f>
        <v>150000</v>
      </c>
      <c r="I18" s="100">
        <f>I17</f>
        <v>100000</v>
      </c>
      <c r="J18" s="100"/>
      <c r="K18" s="100"/>
      <c r="L18" s="100"/>
      <c r="M18" s="100"/>
      <c r="N18" s="100"/>
      <c r="O18" s="100">
        <f>I18</f>
        <v>100000</v>
      </c>
    </row>
    <row r="19" spans="1:15" x14ac:dyDescent="0.25">
      <c r="A19" s="83"/>
      <c r="B19" s="87" t="s">
        <v>61</v>
      </c>
      <c r="C19" s="103">
        <v>240000</v>
      </c>
      <c r="D19" s="101"/>
      <c r="E19" s="101"/>
      <c r="F19" s="102"/>
      <c r="G19" s="101"/>
      <c r="H19" s="101"/>
      <c r="I19" s="91"/>
      <c r="J19" s="91"/>
      <c r="K19" s="102"/>
      <c r="L19" s="101"/>
      <c r="M19" s="101"/>
      <c r="N19" s="101"/>
      <c r="O19" s="101"/>
    </row>
    <row r="20" spans="1:15" x14ac:dyDescent="0.25">
      <c r="A20" s="93"/>
      <c r="B20" s="94" t="s">
        <v>62</v>
      </c>
      <c r="C20" s="95">
        <v>240000</v>
      </c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</row>
    <row r="21" spans="1:15" x14ac:dyDescent="0.25">
      <c r="A21" s="96" t="s">
        <v>5</v>
      </c>
      <c r="B21" s="97" t="s">
        <v>9</v>
      </c>
      <c r="C21" s="99">
        <f>C19-C20</f>
        <v>0</v>
      </c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>
        <f>SUM(C21:N21)</f>
        <v>0</v>
      </c>
    </row>
    <row r="22" spans="1:15" x14ac:dyDescent="0.25">
      <c r="A22" s="83"/>
      <c r="B22" s="87" t="s">
        <v>61</v>
      </c>
      <c r="C22" s="103"/>
      <c r="D22" s="103"/>
      <c r="E22" s="101"/>
      <c r="F22" s="101"/>
      <c r="G22" s="101"/>
      <c r="H22" s="101"/>
      <c r="I22" s="91"/>
      <c r="J22" s="101"/>
      <c r="K22" s="101"/>
      <c r="L22" s="101"/>
      <c r="M22" s="101"/>
      <c r="N22" s="101"/>
      <c r="O22" s="101"/>
    </row>
    <row r="23" spans="1:15" x14ac:dyDescent="0.25">
      <c r="A23" s="83" t="s">
        <v>64</v>
      </c>
      <c r="B23" s="94" t="s">
        <v>62</v>
      </c>
      <c r="C23" s="104"/>
      <c r="D23" s="104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5" x14ac:dyDescent="0.25">
      <c r="A24" s="96"/>
      <c r="B24" s="97" t="s">
        <v>9</v>
      </c>
      <c r="C24" s="99"/>
      <c r="D24" s="99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</row>
    <row r="25" spans="1:15" x14ac:dyDescent="0.25">
      <c r="A25" s="83"/>
      <c r="B25" s="87" t="s">
        <v>61</v>
      </c>
      <c r="C25" s="101"/>
      <c r="D25" s="101"/>
      <c r="E25" s="101"/>
      <c r="F25" s="105"/>
      <c r="G25" s="101"/>
      <c r="H25" s="101"/>
      <c r="I25" s="91"/>
      <c r="J25" s="101"/>
      <c r="K25" s="102"/>
      <c r="L25" s="101"/>
      <c r="M25" s="101"/>
      <c r="N25" s="101"/>
      <c r="O25" s="101"/>
    </row>
    <row r="26" spans="1:15" x14ac:dyDescent="0.25">
      <c r="A26" s="83" t="s">
        <v>65</v>
      </c>
      <c r="B26" s="94" t="s">
        <v>62</v>
      </c>
      <c r="C26" s="104"/>
      <c r="D26" s="95"/>
      <c r="E26" s="95"/>
      <c r="F26" s="95"/>
      <c r="G26" s="95"/>
      <c r="H26" s="106"/>
      <c r="I26" s="95"/>
      <c r="J26" s="95"/>
      <c r="K26" s="95"/>
      <c r="L26" s="95"/>
      <c r="M26" s="106"/>
      <c r="N26" s="106"/>
      <c r="O26" s="106"/>
    </row>
    <row r="27" spans="1:15" x14ac:dyDescent="0.25">
      <c r="A27" s="96"/>
      <c r="B27" s="97" t="s">
        <v>9</v>
      </c>
      <c r="C27" s="100"/>
      <c r="D27" s="100"/>
      <c r="E27" s="100"/>
      <c r="F27" s="100"/>
      <c r="G27" s="100"/>
      <c r="H27" s="100"/>
      <c r="I27" s="100"/>
      <c r="J27" s="100"/>
      <c r="K27" s="107"/>
      <c r="L27" s="100"/>
      <c r="M27" s="100"/>
      <c r="N27" s="100"/>
      <c r="O27" s="100"/>
    </row>
    <row r="28" spans="1:15" x14ac:dyDescent="0.25">
      <c r="A28" s="83" t="s">
        <v>66</v>
      </c>
      <c r="B28" s="87" t="s">
        <v>61</v>
      </c>
      <c r="C28" s="103"/>
      <c r="D28" s="103"/>
      <c r="E28" s="101"/>
      <c r="F28" s="105"/>
      <c r="G28" s="101"/>
      <c r="H28" s="101"/>
      <c r="I28" s="101"/>
      <c r="J28" s="101"/>
      <c r="K28" s="108"/>
      <c r="L28" s="101"/>
      <c r="M28" s="101"/>
      <c r="N28" s="101"/>
      <c r="O28" s="101"/>
    </row>
    <row r="29" spans="1:15" x14ac:dyDescent="0.25">
      <c r="A29" s="83"/>
      <c r="B29" s="94" t="s">
        <v>62</v>
      </c>
      <c r="C29" s="104"/>
      <c r="D29" s="104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</row>
    <row r="30" spans="1:15" x14ac:dyDescent="0.25">
      <c r="A30" s="96"/>
      <c r="B30" s="97" t="s">
        <v>9</v>
      </c>
      <c r="C30" s="99"/>
      <c r="D30" s="99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</row>
    <row r="31" spans="1:15" x14ac:dyDescent="0.25">
      <c r="A31" s="83" t="s">
        <v>67</v>
      </c>
      <c r="B31" s="87" t="s">
        <v>61</v>
      </c>
      <c r="C31" s="103"/>
      <c r="D31" s="103">
        <v>100000</v>
      </c>
      <c r="E31" s="101"/>
      <c r="F31" s="105"/>
      <c r="G31" s="101"/>
      <c r="H31" s="101"/>
      <c r="I31" s="101"/>
      <c r="J31" s="101"/>
      <c r="K31" s="102"/>
      <c r="L31" s="101"/>
      <c r="M31" s="101"/>
      <c r="N31" s="101"/>
      <c r="O31" s="101">
        <f>D33</f>
        <v>0</v>
      </c>
    </row>
    <row r="32" spans="1:15" x14ac:dyDescent="0.25">
      <c r="A32" s="83"/>
      <c r="B32" s="94" t="s">
        <v>62</v>
      </c>
      <c r="C32" s="104"/>
      <c r="D32" s="104">
        <v>100000</v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</row>
    <row r="33" spans="1:15" x14ac:dyDescent="0.25">
      <c r="A33" s="96"/>
      <c r="B33" s="97" t="s">
        <v>9</v>
      </c>
      <c r="C33" s="99"/>
      <c r="D33" s="99">
        <f>D31-D32</f>
        <v>0</v>
      </c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</row>
    <row r="34" spans="1:15" x14ac:dyDescent="0.25">
      <c r="A34" s="83"/>
      <c r="B34" s="87" t="s">
        <v>61</v>
      </c>
      <c r="C34" s="101"/>
      <c r="D34" s="101">
        <v>45000</v>
      </c>
      <c r="E34" s="101"/>
      <c r="F34" s="105"/>
      <c r="G34" s="101"/>
      <c r="H34" s="101"/>
      <c r="I34" s="101"/>
      <c r="J34" s="101">
        <v>10000</v>
      </c>
      <c r="K34" s="109"/>
      <c r="L34" s="101"/>
      <c r="M34" s="101"/>
      <c r="N34" s="101"/>
      <c r="O34" s="101">
        <f>D36</f>
        <v>0</v>
      </c>
    </row>
    <row r="35" spans="1:15" x14ac:dyDescent="0.25">
      <c r="A35" s="83" t="s">
        <v>68</v>
      </c>
      <c r="B35" s="94" t="s">
        <v>62</v>
      </c>
      <c r="C35" s="104"/>
      <c r="D35" s="95">
        <v>45000</v>
      </c>
      <c r="E35" s="95"/>
      <c r="F35" s="95"/>
      <c r="G35" s="95"/>
      <c r="H35" s="95"/>
      <c r="I35" s="95"/>
      <c r="J35" s="95">
        <v>10000</v>
      </c>
      <c r="K35" s="95"/>
      <c r="L35" s="95"/>
      <c r="M35" s="95"/>
      <c r="N35" s="95"/>
      <c r="O35" s="95"/>
    </row>
    <row r="36" spans="1:15" x14ac:dyDescent="0.25">
      <c r="A36" s="96"/>
      <c r="B36" s="97" t="s">
        <v>9</v>
      </c>
      <c r="C36" s="100"/>
      <c r="D36" s="100">
        <f>D34-D35</f>
        <v>0</v>
      </c>
      <c r="E36" s="100"/>
      <c r="F36" s="100"/>
      <c r="G36" s="100"/>
      <c r="H36" s="100"/>
      <c r="I36" s="100"/>
      <c r="J36" s="100">
        <f>J34-J35</f>
        <v>0</v>
      </c>
      <c r="K36" s="100"/>
      <c r="L36" s="100"/>
      <c r="M36" s="100"/>
      <c r="N36" s="100"/>
      <c r="O36" s="100"/>
    </row>
    <row r="37" spans="1:15" x14ac:dyDescent="0.25">
      <c r="A37" s="83"/>
      <c r="B37" s="87" t="s">
        <v>61</v>
      </c>
      <c r="C37" s="101"/>
      <c r="D37" s="101"/>
      <c r="E37" s="102"/>
      <c r="F37" s="102"/>
      <c r="G37" s="101"/>
      <c r="H37" s="101"/>
      <c r="I37" s="102"/>
      <c r="J37" s="101"/>
      <c r="K37" s="101"/>
      <c r="L37" s="101"/>
      <c r="M37" s="101"/>
      <c r="N37" s="101"/>
      <c r="O37" s="101"/>
    </row>
    <row r="38" spans="1:15" x14ac:dyDescent="0.25">
      <c r="A38" s="93" t="s">
        <v>69</v>
      </c>
      <c r="B38" s="94" t="s">
        <v>62</v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</row>
    <row r="39" spans="1:15" x14ac:dyDescent="0.25">
      <c r="A39" s="96"/>
      <c r="B39" s="97" t="s">
        <v>9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</row>
    <row r="40" spans="1:15" x14ac:dyDescent="0.25">
      <c r="A40" s="86"/>
      <c r="B40" s="87" t="s">
        <v>61</v>
      </c>
      <c r="C40" s="88"/>
      <c r="D40" s="88"/>
      <c r="E40" s="89"/>
      <c r="F40" s="90"/>
      <c r="G40" s="90"/>
      <c r="H40" s="90"/>
      <c r="I40" s="91"/>
      <c r="J40" s="90"/>
      <c r="K40" s="90"/>
      <c r="L40" s="90"/>
      <c r="M40" s="90"/>
      <c r="N40" s="90"/>
      <c r="O40" s="90"/>
    </row>
    <row r="41" spans="1:15" x14ac:dyDescent="0.25">
      <c r="A41" s="93" t="s">
        <v>70</v>
      </c>
      <c r="B41" s="94" t="s">
        <v>62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</row>
    <row r="42" spans="1:15" x14ac:dyDescent="0.25">
      <c r="A42" s="96"/>
      <c r="B42" s="97" t="s">
        <v>9</v>
      </c>
      <c r="C42" s="98"/>
      <c r="D42" s="99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</row>
  </sheetData>
  <mergeCells count="2">
    <mergeCell ref="D2:J3"/>
    <mergeCell ref="C5:O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8"/>
  <sheetViews>
    <sheetView workbookViewId="0">
      <selection activeCell="D14" sqref="D14"/>
    </sheetView>
  </sheetViews>
  <sheetFormatPr baseColWidth="10" defaultRowHeight="15" x14ac:dyDescent="0.25"/>
  <cols>
    <col min="1" max="1" width="21" style="150" bestFit="1" customWidth="1"/>
    <col min="2" max="2" width="26.85546875" style="150" bestFit="1" customWidth="1"/>
    <col min="3" max="16384" width="11.42578125" style="150"/>
  </cols>
  <sheetData>
    <row r="3" spans="1:2" x14ac:dyDescent="0.25">
      <c r="A3" s="2" t="s">
        <v>6</v>
      </c>
      <c r="B3" s="150" t="s">
        <v>107</v>
      </c>
    </row>
    <row r="4" spans="1:2" x14ac:dyDescent="0.25">
      <c r="A4" s="1" t="s">
        <v>31</v>
      </c>
      <c r="B4" s="3">
        <v>193400</v>
      </c>
    </row>
    <row r="5" spans="1:2" x14ac:dyDescent="0.25">
      <c r="A5" s="1" t="s">
        <v>39</v>
      </c>
      <c r="B5" s="3">
        <v>183620</v>
      </c>
    </row>
    <row r="6" spans="1:2" x14ac:dyDescent="0.25">
      <c r="A6" s="1" t="s">
        <v>33</v>
      </c>
      <c r="B6" s="3">
        <v>182000</v>
      </c>
    </row>
    <row r="7" spans="1:2" x14ac:dyDescent="0.25">
      <c r="A7" s="1" t="s">
        <v>40</v>
      </c>
      <c r="B7" s="3">
        <v>170000</v>
      </c>
    </row>
    <row r="8" spans="1:2" x14ac:dyDescent="0.25">
      <c r="A8" s="1" t="s">
        <v>41</v>
      </c>
      <c r="B8" s="3">
        <v>157000</v>
      </c>
    </row>
    <row r="9" spans="1:2" x14ac:dyDescent="0.25">
      <c r="A9" s="1" t="s">
        <v>166</v>
      </c>
      <c r="B9" s="3">
        <v>154540</v>
      </c>
    </row>
    <row r="10" spans="1:2" x14ac:dyDescent="0.25">
      <c r="A10" s="1" t="s">
        <v>163</v>
      </c>
      <c r="B10" s="3"/>
    </row>
    <row r="11" spans="1:2" x14ac:dyDescent="0.25">
      <c r="A11" s="1" t="s">
        <v>160</v>
      </c>
      <c r="B11" s="3">
        <v>18720</v>
      </c>
    </row>
    <row r="12" spans="1:2" x14ac:dyDescent="0.25">
      <c r="A12" s="1" t="s">
        <v>167</v>
      </c>
      <c r="B12" s="3">
        <v>682612</v>
      </c>
    </row>
    <row r="13" spans="1:2" x14ac:dyDescent="0.25">
      <c r="A13" s="1" t="s">
        <v>164</v>
      </c>
      <c r="B13" s="3">
        <v>163749</v>
      </c>
    </row>
    <row r="14" spans="1:2" x14ac:dyDescent="0.25">
      <c r="A14" s="1" t="s">
        <v>1358</v>
      </c>
      <c r="B14" s="3">
        <v>169000</v>
      </c>
    </row>
    <row r="15" spans="1:2" x14ac:dyDescent="0.25">
      <c r="A15" s="1" t="s">
        <v>1183</v>
      </c>
      <c r="B15" s="3">
        <v>2992808</v>
      </c>
    </row>
    <row r="16" spans="1:2" x14ac:dyDescent="0.25">
      <c r="A16" s="1" t="s">
        <v>63</v>
      </c>
      <c r="B16" s="3">
        <v>166468</v>
      </c>
    </row>
    <row r="17" spans="1:2" x14ac:dyDescent="0.25">
      <c r="A17" s="1" t="s">
        <v>1585</v>
      </c>
      <c r="B17" s="3">
        <v>68000</v>
      </c>
    </row>
    <row r="18" spans="1:2" x14ac:dyDescent="0.25">
      <c r="A18" s="1" t="s">
        <v>7</v>
      </c>
      <c r="B18" s="3">
        <v>5301917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workbookViewId="0">
      <selection activeCell="D18" sqref="D18"/>
    </sheetView>
  </sheetViews>
  <sheetFormatPr baseColWidth="10" defaultRowHeight="15" x14ac:dyDescent="0.25"/>
  <cols>
    <col min="1" max="1" width="13.5703125" customWidth="1"/>
    <col min="2" max="2" width="107.42578125" customWidth="1"/>
    <col min="3" max="3" width="21.85546875" customWidth="1"/>
    <col min="4" max="4" width="15.28515625" customWidth="1"/>
    <col min="5" max="5" width="16.28515625" customWidth="1"/>
    <col min="6" max="6" width="16.140625" customWidth="1"/>
    <col min="8" max="8" width="15" customWidth="1"/>
    <col min="9" max="9" width="18.140625" customWidth="1"/>
  </cols>
  <sheetData>
    <row r="1" spans="1:12" x14ac:dyDescent="0.25">
      <c r="A1" s="130"/>
      <c r="B1" s="130"/>
      <c r="C1" s="130"/>
      <c r="D1" s="130"/>
      <c r="E1" s="49"/>
      <c r="F1" s="49"/>
      <c r="G1" s="49"/>
      <c r="H1" s="130"/>
      <c r="I1" s="130"/>
      <c r="J1" s="130"/>
      <c r="K1" s="130"/>
      <c r="L1" s="130"/>
    </row>
    <row r="2" spans="1:12" ht="26.25" x14ac:dyDescent="0.4">
      <c r="A2" s="130"/>
      <c r="B2" s="130"/>
      <c r="C2" s="319" t="s">
        <v>1750</v>
      </c>
      <c r="D2" s="130"/>
      <c r="E2" s="49"/>
      <c r="F2" s="49"/>
      <c r="G2" s="49"/>
      <c r="H2" s="130"/>
      <c r="I2" s="130"/>
      <c r="J2" s="130"/>
      <c r="K2" s="130"/>
      <c r="L2" s="130"/>
    </row>
    <row r="3" spans="1:12" ht="15.75" thickBot="1" x14ac:dyDescent="0.3">
      <c r="A3" s="130"/>
      <c r="B3" s="130"/>
      <c r="C3" s="130"/>
      <c r="D3" s="130"/>
      <c r="E3" s="49"/>
      <c r="F3" s="49"/>
      <c r="G3" s="49"/>
      <c r="H3" s="130"/>
      <c r="I3" s="130"/>
      <c r="J3" s="130"/>
      <c r="K3" s="130"/>
      <c r="L3" s="130"/>
    </row>
    <row r="4" spans="1:12" x14ac:dyDescent="0.25">
      <c r="A4" s="123" t="s">
        <v>0</v>
      </c>
      <c r="B4" s="74" t="s">
        <v>51</v>
      </c>
      <c r="C4" s="74" t="s">
        <v>52</v>
      </c>
      <c r="D4" s="74" t="s">
        <v>53</v>
      </c>
      <c r="E4" s="124" t="s">
        <v>74</v>
      </c>
      <c r="F4" s="162" t="s">
        <v>75</v>
      </c>
      <c r="G4" s="162" t="s">
        <v>76</v>
      </c>
      <c r="H4" s="156" t="s">
        <v>2</v>
      </c>
      <c r="I4" s="332" t="s">
        <v>106</v>
      </c>
      <c r="J4" s="75" t="s">
        <v>4</v>
      </c>
      <c r="K4" s="75" t="s">
        <v>4</v>
      </c>
      <c r="L4" s="75"/>
    </row>
    <row r="5" spans="1:12" ht="15.75" x14ac:dyDescent="0.25">
      <c r="A5" s="423">
        <v>43283</v>
      </c>
      <c r="B5" s="389" t="s">
        <v>1578</v>
      </c>
      <c r="C5" s="158" t="s">
        <v>177</v>
      </c>
      <c r="D5" s="134" t="s">
        <v>3</v>
      </c>
      <c r="E5" s="325">
        <v>138000</v>
      </c>
      <c r="F5" s="200">
        <f>E5/G5</f>
        <v>246.60912453760787</v>
      </c>
      <c r="G5" s="201">
        <v>559.59</v>
      </c>
      <c r="H5" s="157" t="s">
        <v>92</v>
      </c>
      <c r="I5" s="151" t="s">
        <v>1610</v>
      </c>
      <c r="J5" s="130"/>
      <c r="K5" s="130"/>
      <c r="L5" s="130"/>
    </row>
    <row r="6" spans="1:12" ht="15.75" x14ac:dyDescent="0.25">
      <c r="A6" s="423">
        <v>43283</v>
      </c>
      <c r="B6" s="389" t="s">
        <v>1696</v>
      </c>
      <c r="C6" s="127" t="s">
        <v>161</v>
      </c>
      <c r="D6" s="133" t="s">
        <v>25</v>
      </c>
      <c r="E6" s="325">
        <v>7000</v>
      </c>
      <c r="F6" s="200">
        <f t="shared" ref="F6:F71" si="0">E6/G6</f>
        <v>12.509158491038081</v>
      </c>
      <c r="G6" s="201">
        <v>559.59</v>
      </c>
      <c r="H6" s="157" t="s">
        <v>92</v>
      </c>
      <c r="I6" s="151" t="s">
        <v>1670</v>
      </c>
      <c r="J6" s="50"/>
      <c r="K6" s="50"/>
      <c r="L6" s="50"/>
    </row>
    <row r="7" spans="1:12" ht="15.75" x14ac:dyDescent="0.25">
      <c r="A7" s="112">
        <v>43283</v>
      </c>
      <c r="B7" s="374" t="s">
        <v>1751</v>
      </c>
      <c r="C7" s="158" t="s">
        <v>1249</v>
      </c>
      <c r="D7" s="132" t="s">
        <v>3</v>
      </c>
      <c r="E7" s="328">
        <v>350000</v>
      </c>
      <c r="F7" s="200">
        <f t="shared" si="0"/>
        <v>625.45792455190406</v>
      </c>
      <c r="G7" s="201">
        <v>559.59</v>
      </c>
      <c r="H7" s="157" t="s">
        <v>92</v>
      </c>
      <c r="I7" s="404" t="s">
        <v>1988</v>
      </c>
      <c r="J7" s="50"/>
      <c r="K7" s="50"/>
      <c r="L7" s="50"/>
    </row>
    <row r="8" spans="1:12" ht="15.75" x14ac:dyDescent="0.25">
      <c r="A8" s="112">
        <v>43283</v>
      </c>
      <c r="B8" s="374" t="s">
        <v>1560</v>
      </c>
      <c r="C8" s="158" t="s">
        <v>158</v>
      </c>
      <c r="D8" s="132" t="s">
        <v>3</v>
      </c>
      <c r="E8" s="328">
        <v>100000</v>
      </c>
      <c r="F8" s="200">
        <f t="shared" si="0"/>
        <v>178.70226415768687</v>
      </c>
      <c r="G8" s="201">
        <v>559.59</v>
      </c>
      <c r="H8" s="157" t="s">
        <v>92</v>
      </c>
      <c r="I8" s="404" t="s">
        <v>1988</v>
      </c>
      <c r="J8" s="130"/>
      <c r="K8" s="130"/>
      <c r="L8" s="130"/>
    </row>
    <row r="9" spans="1:12" ht="15.75" x14ac:dyDescent="0.25">
      <c r="A9" s="112">
        <v>43283</v>
      </c>
      <c r="B9" s="374" t="s">
        <v>1752</v>
      </c>
      <c r="C9" s="121" t="s">
        <v>159</v>
      </c>
      <c r="D9" s="132" t="s">
        <v>3</v>
      </c>
      <c r="E9" s="328">
        <v>88200</v>
      </c>
      <c r="F9" s="200">
        <f t="shared" si="0"/>
        <v>157.61539698707981</v>
      </c>
      <c r="G9" s="201">
        <v>559.59</v>
      </c>
      <c r="H9" s="157" t="s">
        <v>92</v>
      </c>
      <c r="I9" s="404" t="s">
        <v>1990</v>
      </c>
      <c r="J9" s="130"/>
      <c r="K9" s="130"/>
      <c r="L9" s="130"/>
    </row>
    <row r="10" spans="1:12" ht="15.75" x14ac:dyDescent="0.25">
      <c r="A10" s="310">
        <v>43283</v>
      </c>
      <c r="B10" s="434" t="s">
        <v>1562</v>
      </c>
      <c r="C10" s="121" t="s">
        <v>159</v>
      </c>
      <c r="D10" s="132" t="s">
        <v>3</v>
      </c>
      <c r="E10" s="328">
        <v>657456</v>
      </c>
      <c r="F10" s="200">
        <f t="shared" si="0"/>
        <v>1174.8887578405618</v>
      </c>
      <c r="G10" s="201">
        <v>559.59</v>
      </c>
      <c r="H10" s="157" t="s">
        <v>92</v>
      </c>
      <c r="I10" s="404" t="s">
        <v>1991</v>
      </c>
      <c r="J10" s="130"/>
      <c r="K10" s="130"/>
      <c r="L10" s="130"/>
    </row>
    <row r="11" spans="1:12" ht="15.75" x14ac:dyDescent="0.25">
      <c r="A11" s="310">
        <v>43283</v>
      </c>
      <c r="B11" s="434" t="s">
        <v>1563</v>
      </c>
      <c r="C11" s="121" t="s">
        <v>159</v>
      </c>
      <c r="D11" s="132" t="s">
        <v>3</v>
      </c>
      <c r="E11" s="303">
        <v>51017</v>
      </c>
      <c r="F11" s="200">
        <f t="shared" si="0"/>
        <v>91.168534105327112</v>
      </c>
      <c r="G11" s="201">
        <v>559.59</v>
      </c>
      <c r="H11" s="157" t="s">
        <v>92</v>
      </c>
      <c r="I11" s="404" t="s">
        <v>1992</v>
      </c>
      <c r="J11" s="50"/>
      <c r="K11" s="50"/>
      <c r="L11" s="50"/>
    </row>
    <row r="12" spans="1:12" ht="15.75" x14ac:dyDescent="0.25">
      <c r="A12" s="310">
        <v>43283</v>
      </c>
      <c r="B12" s="374" t="s">
        <v>1753</v>
      </c>
      <c r="C12" s="121" t="s">
        <v>159</v>
      </c>
      <c r="D12" s="132" t="s">
        <v>3</v>
      </c>
      <c r="E12" s="303">
        <v>763318</v>
      </c>
      <c r="F12" s="200">
        <f t="shared" si="0"/>
        <v>1364.0665487231722</v>
      </c>
      <c r="G12" s="201">
        <v>559.59</v>
      </c>
      <c r="H12" s="157" t="s">
        <v>92</v>
      </c>
      <c r="I12" s="404" t="s">
        <v>1993</v>
      </c>
      <c r="J12" s="50"/>
      <c r="K12" s="50"/>
      <c r="L12" s="50"/>
    </row>
    <row r="13" spans="1:12" ht="15.75" x14ac:dyDescent="0.25">
      <c r="A13" s="310">
        <v>43284</v>
      </c>
      <c r="B13" s="374" t="s">
        <v>1566</v>
      </c>
      <c r="C13" s="121" t="s">
        <v>158</v>
      </c>
      <c r="D13" s="132" t="s">
        <v>3</v>
      </c>
      <c r="E13" s="303">
        <v>53200</v>
      </c>
      <c r="F13" s="200">
        <f t="shared" si="0"/>
        <v>95.069604531889411</v>
      </c>
      <c r="G13" s="201">
        <v>559.59</v>
      </c>
      <c r="H13" s="157" t="s">
        <v>92</v>
      </c>
      <c r="I13" s="404" t="s">
        <v>1996</v>
      </c>
      <c r="J13" s="50"/>
      <c r="K13" s="50"/>
      <c r="L13" s="50"/>
    </row>
    <row r="14" spans="1:12" ht="15.75" x14ac:dyDescent="0.25">
      <c r="A14" s="324">
        <v>43284</v>
      </c>
      <c r="B14" s="389" t="s">
        <v>1576</v>
      </c>
      <c r="C14" s="129" t="s">
        <v>155</v>
      </c>
      <c r="D14" s="134" t="s">
        <v>3</v>
      </c>
      <c r="E14" s="325">
        <v>3540</v>
      </c>
      <c r="F14" s="200">
        <f t="shared" si="0"/>
        <v>6.3260601511821148</v>
      </c>
      <c r="G14" s="201">
        <v>559.59</v>
      </c>
      <c r="H14" s="157" t="s">
        <v>92</v>
      </c>
      <c r="I14" s="151" t="s">
        <v>1611</v>
      </c>
      <c r="J14" s="130"/>
      <c r="K14" s="130"/>
      <c r="L14" s="130"/>
    </row>
    <row r="15" spans="1:12" ht="15.75" x14ac:dyDescent="0.25">
      <c r="A15" s="324">
        <v>43284</v>
      </c>
      <c r="B15" s="389" t="s">
        <v>1570</v>
      </c>
      <c r="C15" s="127" t="s">
        <v>759</v>
      </c>
      <c r="D15" s="132" t="s">
        <v>34</v>
      </c>
      <c r="E15" s="325">
        <v>10000</v>
      </c>
      <c r="F15" s="200">
        <f t="shared" si="0"/>
        <v>17.870226415768688</v>
      </c>
      <c r="G15" s="201">
        <v>559.59</v>
      </c>
      <c r="H15" s="157" t="s">
        <v>92</v>
      </c>
      <c r="I15" s="151" t="s">
        <v>1613</v>
      </c>
      <c r="J15" s="50"/>
      <c r="K15" s="50"/>
      <c r="L15" s="50"/>
    </row>
    <row r="16" spans="1:12" ht="15.75" x14ac:dyDescent="0.25">
      <c r="A16" s="324">
        <v>43284</v>
      </c>
      <c r="B16" s="389" t="s">
        <v>1571</v>
      </c>
      <c r="C16" s="127" t="s">
        <v>759</v>
      </c>
      <c r="D16" s="132" t="s">
        <v>34</v>
      </c>
      <c r="E16" s="325">
        <v>12000</v>
      </c>
      <c r="F16" s="200">
        <f t="shared" si="0"/>
        <v>21.444271698922424</v>
      </c>
      <c r="G16" s="201">
        <v>559.59</v>
      </c>
      <c r="H16" s="157" t="s">
        <v>92</v>
      </c>
      <c r="I16" s="151" t="s">
        <v>1614</v>
      </c>
      <c r="J16" s="130"/>
      <c r="K16" s="130"/>
      <c r="L16" s="130"/>
    </row>
    <row r="17" spans="1:12" ht="15.75" x14ac:dyDescent="0.25">
      <c r="A17" s="324">
        <v>43284</v>
      </c>
      <c r="B17" s="389" t="s">
        <v>1681</v>
      </c>
      <c r="C17" s="127" t="s">
        <v>161</v>
      </c>
      <c r="D17" s="132" t="s">
        <v>34</v>
      </c>
      <c r="E17" s="325">
        <v>5000</v>
      </c>
      <c r="F17" s="200">
        <f t="shared" si="0"/>
        <v>8.9351132078843438</v>
      </c>
      <c r="G17" s="201">
        <v>559.59</v>
      </c>
      <c r="H17" s="157" t="s">
        <v>92</v>
      </c>
      <c r="I17" s="151" t="s">
        <v>1661</v>
      </c>
      <c r="J17" s="130"/>
      <c r="K17" s="130"/>
      <c r="L17" s="130"/>
    </row>
    <row r="18" spans="1:12" ht="15.75" x14ac:dyDescent="0.25">
      <c r="A18" s="324">
        <v>43284</v>
      </c>
      <c r="B18" s="389" t="s">
        <v>1682</v>
      </c>
      <c r="C18" s="127" t="s">
        <v>161</v>
      </c>
      <c r="D18" s="132" t="s">
        <v>34</v>
      </c>
      <c r="E18" s="325">
        <v>15000</v>
      </c>
      <c r="F18" s="200">
        <f t="shared" si="0"/>
        <v>26.80533962365303</v>
      </c>
      <c r="G18" s="201">
        <v>559.59</v>
      </c>
      <c r="H18" s="157" t="s">
        <v>92</v>
      </c>
      <c r="I18" s="151" t="s">
        <v>1661</v>
      </c>
      <c r="J18" s="130"/>
      <c r="K18" s="130"/>
      <c r="L18" s="130"/>
    </row>
    <row r="19" spans="1:12" ht="15.75" x14ac:dyDescent="0.25">
      <c r="A19" s="324">
        <v>43284</v>
      </c>
      <c r="B19" s="389" t="s">
        <v>1683</v>
      </c>
      <c r="C19" s="127" t="s">
        <v>161</v>
      </c>
      <c r="D19" s="132" t="s">
        <v>34</v>
      </c>
      <c r="E19" s="325">
        <v>10000</v>
      </c>
      <c r="F19" s="200">
        <f t="shared" si="0"/>
        <v>17.870226415768688</v>
      </c>
      <c r="G19" s="201">
        <v>559.59</v>
      </c>
      <c r="H19" s="157" t="s">
        <v>92</v>
      </c>
      <c r="I19" s="151" t="s">
        <v>1661</v>
      </c>
      <c r="J19" s="130"/>
      <c r="K19" s="130"/>
      <c r="L19" s="130"/>
    </row>
    <row r="20" spans="1:12" ht="15.75" x14ac:dyDescent="0.25">
      <c r="A20" s="324">
        <v>43284</v>
      </c>
      <c r="B20" s="389" t="s">
        <v>1684</v>
      </c>
      <c r="C20" s="127" t="s">
        <v>161</v>
      </c>
      <c r="D20" s="132" t="s">
        <v>34</v>
      </c>
      <c r="E20" s="325">
        <v>20000</v>
      </c>
      <c r="F20" s="200">
        <f t="shared" si="0"/>
        <v>35.740452831537375</v>
      </c>
      <c r="G20" s="201">
        <v>559.59</v>
      </c>
      <c r="H20" s="157" t="s">
        <v>92</v>
      </c>
      <c r="I20" s="151" t="s">
        <v>1661</v>
      </c>
      <c r="J20" s="130"/>
      <c r="K20" s="130"/>
      <c r="L20" s="130"/>
    </row>
    <row r="21" spans="1:12" ht="15.75" x14ac:dyDescent="0.25">
      <c r="A21" s="324">
        <v>43284</v>
      </c>
      <c r="B21" s="389" t="s">
        <v>1685</v>
      </c>
      <c r="C21" s="127" t="s">
        <v>161</v>
      </c>
      <c r="D21" s="132" t="s">
        <v>34</v>
      </c>
      <c r="E21" s="325">
        <v>10000</v>
      </c>
      <c r="F21" s="200">
        <f t="shared" si="0"/>
        <v>17.870226415768688</v>
      </c>
      <c r="G21" s="201">
        <v>559.59</v>
      </c>
      <c r="H21" s="157" t="s">
        <v>92</v>
      </c>
      <c r="I21" s="151" t="s">
        <v>1663</v>
      </c>
      <c r="J21" s="130"/>
      <c r="K21" s="130"/>
      <c r="L21" s="130"/>
    </row>
    <row r="22" spans="1:12" ht="15.75" x14ac:dyDescent="0.25">
      <c r="A22" s="324">
        <v>43284</v>
      </c>
      <c r="B22" s="389" t="s">
        <v>1686</v>
      </c>
      <c r="C22" s="127" t="s">
        <v>161</v>
      </c>
      <c r="D22" s="132" t="s">
        <v>34</v>
      </c>
      <c r="E22" s="325">
        <v>8500</v>
      </c>
      <c r="F22" s="200">
        <f t="shared" si="0"/>
        <v>15.189692453403383</v>
      </c>
      <c r="G22" s="201">
        <v>559.59</v>
      </c>
      <c r="H22" s="157" t="s">
        <v>92</v>
      </c>
      <c r="I22" s="151" t="s">
        <v>1663</v>
      </c>
      <c r="J22" s="130"/>
      <c r="K22" s="130"/>
      <c r="L22" s="130"/>
    </row>
    <row r="23" spans="1:12" ht="15.75" x14ac:dyDescent="0.25">
      <c r="A23" s="324">
        <v>43284</v>
      </c>
      <c r="B23" s="389" t="s">
        <v>1687</v>
      </c>
      <c r="C23" s="127" t="s">
        <v>161</v>
      </c>
      <c r="D23" s="132" t="s">
        <v>34</v>
      </c>
      <c r="E23" s="325">
        <v>9000</v>
      </c>
      <c r="F23" s="200">
        <f t="shared" si="0"/>
        <v>16.083203774191819</v>
      </c>
      <c r="G23" s="201">
        <v>559.59</v>
      </c>
      <c r="H23" s="157" t="s">
        <v>92</v>
      </c>
      <c r="I23" s="151" t="s">
        <v>1663</v>
      </c>
      <c r="J23" s="130"/>
      <c r="K23" s="130"/>
      <c r="L23" s="130"/>
    </row>
    <row r="24" spans="1:12" ht="15.75" x14ac:dyDescent="0.25">
      <c r="A24" s="324">
        <v>43284</v>
      </c>
      <c r="B24" s="389" t="s">
        <v>1684</v>
      </c>
      <c r="C24" s="127" t="s">
        <v>161</v>
      </c>
      <c r="D24" s="132" t="s">
        <v>34</v>
      </c>
      <c r="E24" s="325">
        <v>20000</v>
      </c>
      <c r="F24" s="200">
        <f t="shared" si="0"/>
        <v>35.740452831537375</v>
      </c>
      <c r="G24" s="201">
        <v>559.59</v>
      </c>
      <c r="H24" s="157" t="s">
        <v>92</v>
      </c>
      <c r="I24" s="151" t="s">
        <v>1663</v>
      </c>
      <c r="J24" s="130"/>
      <c r="K24" s="130"/>
      <c r="L24" s="130"/>
    </row>
    <row r="25" spans="1:12" ht="15.75" x14ac:dyDescent="0.25">
      <c r="A25" s="324">
        <v>43284</v>
      </c>
      <c r="B25" s="389" t="s">
        <v>1689</v>
      </c>
      <c r="C25" s="127" t="s">
        <v>161</v>
      </c>
      <c r="D25" s="132" t="s">
        <v>34</v>
      </c>
      <c r="E25" s="325">
        <v>5000</v>
      </c>
      <c r="F25" s="200">
        <f t="shared" si="0"/>
        <v>8.9351132078843438</v>
      </c>
      <c r="G25" s="201">
        <v>559.59</v>
      </c>
      <c r="H25" s="157" t="s">
        <v>92</v>
      </c>
      <c r="I25" s="151" t="s">
        <v>1662</v>
      </c>
      <c r="J25" s="130"/>
      <c r="K25" s="130"/>
      <c r="L25" s="130"/>
    </row>
    <row r="26" spans="1:12" ht="15.75" x14ac:dyDescent="0.25">
      <c r="A26" s="324">
        <v>43284</v>
      </c>
      <c r="B26" s="389" t="s">
        <v>1690</v>
      </c>
      <c r="C26" s="127" t="s">
        <v>161</v>
      </c>
      <c r="D26" s="132" t="s">
        <v>34</v>
      </c>
      <c r="E26" s="325">
        <v>14000</v>
      </c>
      <c r="F26" s="200">
        <f t="shared" si="0"/>
        <v>25.018316982076161</v>
      </c>
      <c r="G26" s="201">
        <v>559.59</v>
      </c>
      <c r="H26" s="157" t="s">
        <v>92</v>
      </c>
      <c r="I26" s="151" t="s">
        <v>1662</v>
      </c>
      <c r="J26" s="130"/>
      <c r="K26" s="130"/>
      <c r="L26" s="130"/>
    </row>
    <row r="27" spans="1:12" ht="15.75" x14ac:dyDescent="0.25">
      <c r="A27" s="324">
        <v>43284</v>
      </c>
      <c r="B27" s="389" t="s">
        <v>1684</v>
      </c>
      <c r="C27" s="127" t="s">
        <v>161</v>
      </c>
      <c r="D27" s="132" t="s">
        <v>34</v>
      </c>
      <c r="E27" s="325">
        <v>20000</v>
      </c>
      <c r="F27" s="200">
        <f t="shared" si="0"/>
        <v>35.740452831537375</v>
      </c>
      <c r="G27" s="201">
        <v>559.59</v>
      </c>
      <c r="H27" s="157" t="s">
        <v>92</v>
      </c>
      <c r="I27" s="151" t="s">
        <v>1662</v>
      </c>
      <c r="J27" s="130"/>
      <c r="K27" s="130"/>
      <c r="L27" s="130"/>
    </row>
    <row r="28" spans="1:12" ht="15.75" x14ac:dyDescent="0.25">
      <c r="A28" s="324">
        <v>43284</v>
      </c>
      <c r="B28" s="389" t="s">
        <v>1691</v>
      </c>
      <c r="C28" s="127" t="s">
        <v>161</v>
      </c>
      <c r="D28" s="133" t="s">
        <v>25</v>
      </c>
      <c r="E28" s="325">
        <v>3000</v>
      </c>
      <c r="F28" s="200">
        <f t="shared" si="0"/>
        <v>5.3610679247306061</v>
      </c>
      <c r="G28" s="201">
        <v>559.59</v>
      </c>
      <c r="H28" s="157" t="s">
        <v>92</v>
      </c>
      <c r="I28" s="151" t="s">
        <v>1670</v>
      </c>
      <c r="J28" s="130"/>
      <c r="K28" s="130"/>
      <c r="L28" s="130"/>
    </row>
    <row r="29" spans="1:12" ht="15.75" x14ac:dyDescent="0.25">
      <c r="A29" s="324">
        <v>43284</v>
      </c>
      <c r="B29" s="389" t="s">
        <v>1692</v>
      </c>
      <c r="C29" s="127" t="s">
        <v>161</v>
      </c>
      <c r="D29" s="134" t="s">
        <v>157</v>
      </c>
      <c r="E29" s="325">
        <v>2000</v>
      </c>
      <c r="F29" s="200">
        <f t="shared" si="0"/>
        <v>3.5740452831537373</v>
      </c>
      <c r="G29" s="201">
        <v>559.59</v>
      </c>
      <c r="H29" s="157" t="s">
        <v>92</v>
      </c>
      <c r="I29" s="151" t="s">
        <v>1668</v>
      </c>
      <c r="J29" s="130"/>
      <c r="K29" s="130"/>
      <c r="L29" s="130"/>
    </row>
    <row r="30" spans="1:12" ht="15.75" x14ac:dyDescent="0.25">
      <c r="A30" s="324">
        <v>43284</v>
      </c>
      <c r="B30" s="389" t="s">
        <v>1754</v>
      </c>
      <c r="C30" s="127" t="s">
        <v>161</v>
      </c>
      <c r="D30" s="134" t="s">
        <v>157</v>
      </c>
      <c r="E30" s="325">
        <v>10000</v>
      </c>
      <c r="F30" s="200">
        <f t="shared" si="0"/>
        <v>17.870226415768688</v>
      </c>
      <c r="G30" s="201">
        <v>559.59</v>
      </c>
      <c r="H30" s="157" t="s">
        <v>92</v>
      </c>
      <c r="I30" s="151" t="s">
        <v>1668</v>
      </c>
      <c r="J30" s="130"/>
      <c r="K30" s="130"/>
      <c r="L30" s="130"/>
    </row>
    <row r="31" spans="1:12" ht="15.75" x14ac:dyDescent="0.25">
      <c r="A31" s="324">
        <v>43284</v>
      </c>
      <c r="B31" s="389" t="s">
        <v>1754</v>
      </c>
      <c r="C31" s="127" t="s">
        <v>161</v>
      </c>
      <c r="D31" s="134" t="s">
        <v>157</v>
      </c>
      <c r="E31" s="325">
        <v>10000</v>
      </c>
      <c r="F31" s="200">
        <f t="shared" si="0"/>
        <v>17.870226415768688</v>
      </c>
      <c r="G31" s="201">
        <v>559.59</v>
      </c>
      <c r="H31" s="157" t="s">
        <v>92</v>
      </c>
      <c r="I31" s="151" t="s">
        <v>1666</v>
      </c>
      <c r="J31" s="130"/>
      <c r="K31" s="130"/>
      <c r="L31" s="130"/>
    </row>
    <row r="32" spans="1:12" ht="15.75" x14ac:dyDescent="0.25">
      <c r="A32" s="324">
        <v>43284</v>
      </c>
      <c r="B32" s="389" t="s">
        <v>1754</v>
      </c>
      <c r="C32" s="127" t="s">
        <v>161</v>
      </c>
      <c r="D32" s="134" t="s">
        <v>157</v>
      </c>
      <c r="E32" s="325">
        <v>10000</v>
      </c>
      <c r="F32" s="200">
        <f t="shared" si="0"/>
        <v>17.870226415768688</v>
      </c>
      <c r="G32" s="201">
        <v>559.59</v>
      </c>
      <c r="H32" s="157" t="s">
        <v>92</v>
      </c>
      <c r="I32" s="151" t="s">
        <v>1667</v>
      </c>
      <c r="J32" s="130"/>
      <c r="K32" s="130"/>
      <c r="L32" s="130"/>
    </row>
    <row r="33" spans="1:12" ht="15.75" x14ac:dyDescent="0.25">
      <c r="A33" s="324">
        <v>43284</v>
      </c>
      <c r="B33" s="389" t="s">
        <v>1693</v>
      </c>
      <c r="C33" s="127" t="s">
        <v>161</v>
      </c>
      <c r="D33" s="132" t="s">
        <v>34</v>
      </c>
      <c r="E33" s="325">
        <v>7000</v>
      </c>
      <c r="F33" s="200">
        <f t="shared" si="0"/>
        <v>12.509158491038081</v>
      </c>
      <c r="G33" s="201">
        <v>559.59</v>
      </c>
      <c r="H33" s="157" t="s">
        <v>92</v>
      </c>
      <c r="I33" s="151" t="s">
        <v>1664</v>
      </c>
      <c r="J33" s="130"/>
      <c r="K33" s="130"/>
      <c r="L33" s="130"/>
    </row>
    <row r="34" spans="1:12" ht="15.75" x14ac:dyDescent="0.25">
      <c r="A34" s="324">
        <v>43284</v>
      </c>
      <c r="B34" s="389" t="s">
        <v>1694</v>
      </c>
      <c r="C34" s="127" t="s">
        <v>161</v>
      </c>
      <c r="D34" s="132" t="s">
        <v>34</v>
      </c>
      <c r="E34" s="325">
        <v>7000</v>
      </c>
      <c r="F34" s="200">
        <f t="shared" si="0"/>
        <v>12.509158491038081</v>
      </c>
      <c r="G34" s="201">
        <v>559.59</v>
      </c>
      <c r="H34" s="157" t="s">
        <v>92</v>
      </c>
      <c r="I34" s="151" t="s">
        <v>1664</v>
      </c>
      <c r="J34" s="130"/>
      <c r="K34" s="130"/>
      <c r="L34" s="130"/>
    </row>
    <row r="35" spans="1:12" ht="15.75" x14ac:dyDescent="0.25">
      <c r="A35" s="324">
        <v>43284</v>
      </c>
      <c r="B35" s="389" t="s">
        <v>1695</v>
      </c>
      <c r="C35" s="127" t="s">
        <v>161</v>
      </c>
      <c r="D35" s="132" t="s">
        <v>34</v>
      </c>
      <c r="E35" s="325">
        <v>7000</v>
      </c>
      <c r="F35" s="200">
        <f t="shared" si="0"/>
        <v>12.509158491038081</v>
      </c>
      <c r="G35" s="201">
        <v>559.59</v>
      </c>
      <c r="H35" s="157" t="s">
        <v>92</v>
      </c>
      <c r="I35" s="151" t="s">
        <v>1664</v>
      </c>
      <c r="J35" s="50"/>
      <c r="K35" s="50"/>
      <c r="L35" s="50"/>
    </row>
    <row r="36" spans="1:12" ht="15.75" x14ac:dyDescent="0.25">
      <c r="A36" s="324">
        <v>43284</v>
      </c>
      <c r="B36" s="389" t="s">
        <v>1684</v>
      </c>
      <c r="C36" s="127" t="s">
        <v>161</v>
      </c>
      <c r="D36" s="132" t="s">
        <v>34</v>
      </c>
      <c r="E36" s="325">
        <v>20000</v>
      </c>
      <c r="F36" s="200">
        <f t="shared" si="0"/>
        <v>35.740452831537375</v>
      </c>
      <c r="G36" s="201">
        <v>559.59</v>
      </c>
      <c r="H36" s="157" t="s">
        <v>92</v>
      </c>
      <c r="I36" s="151" t="s">
        <v>1664</v>
      </c>
      <c r="J36" s="50"/>
      <c r="K36" s="50"/>
      <c r="L36" s="50"/>
    </row>
    <row r="37" spans="1:12" ht="15.75" x14ac:dyDescent="0.25">
      <c r="A37" s="324">
        <v>43284</v>
      </c>
      <c r="B37" s="389" t="s">
        <v>1683</v>
      </c>
      <c r="C37" s="127" t="s">
        <v>161</v>
      </c>
      <c r="D37" s="132" t="s">
        <v>34</v>
      </c>
      <c r="E37" s="325">
        <v>10000</v>
      </c>
      <c r="F37" s="200">
        <f t="shared" si="0"/>
        <v>17.870226415768688</v>
      </c>
      <c r="G37" s="201">
        <v>559.59</v>
      </c>
      <c r="H37" s="157" t="s">
        <v>92</v>
      </c>
      <c r="I37" s="151" t="s">
        <v>1665</v>
      </c>
      <c r="J37" s="50"/>
      <c r="K37" s="50"/>
      <c r="L37" s="50"/>
    </row>
    <row r="38" spans="1:12" ht="15.75" x14ac:dyDescent="0.25">
      <c r="A38" s="324">
        <v>43284</v>
      </c>
      <c r="B38" s="389" t="s">
        <v>1684</v>
      </c>
      <c r="C38" s="127" t="s">
        <v>161</v>
      </c>
      <c r="D38" s="132" t="s">
        <v>34</v>
      </c>
      <c r="E38" s="325">
        <v>20000</v>
      </c>
      <c r="F38" s="200">
        <f t="shared" si="0"/>
        <v>35.740452831537375</v>
      </c>
      <c r="G38" s="201">
        <v>559.59</v>
      </c>
      <c r="H38" s="157" t="s">
        <v>92</v>
      </c>
      <c r="I38" s="151" t="s">
        <v>1665</v>
      </c>
      <c r="J38" s="50"/>
      <c r="K38" s="50"/>
      <c r="L38" s="50"/>
    </row>
    <row r="39" spans="1:12" ht="15.75" x14ac:dyDescent="0.25">
      <c r="A39" s="324">
        <v>43284</v>
      </c>
      <c r="B39" s="389" t="s">
        <v>992</v>
      </c>
      <c r="C39" s="127" t="s">
        <v>161</v>
      </c>
      <c r="D39" s="132" t="s">
        <v>3</v>
      </c>
      <c r="E39" s="325">
        <v>2000</v>
      </c>
      <c r="F39" s="200">
        <f t="shared" si="0"/>
        <v>3.5740452831537373</v>
      </c>
      <c r="G39" s="201">
        <v>559.59</v>
      </c>
      <c r="H39" s="157" t="s">
        <v>92</v>
      </c>
      <c r="I39" s="151" t="s">
        <v>1669</v>
      </c>
      <c r="J39" s="130"/>
      <c r="K39" s="130"/>
      <c r="L39" s="130"/>
    </row>
    <row r="40" spans="1:12" ht="15.75" x14ac:dyDescent="0.25">
      <c r="A40" s="324">
        <v>43284</v>
      </c>
      <c r="B40" s="389" t="s">
        <v>1755</v>
      </c>
      <c r="C40" s="127" t="s">
        <v>161</v>
      </c>
      <c r="D40" s="132" t="s">
        <v>3</v>
      </c>
      <c r="E40" s="325">
        <v>10000</v>
      </c>
      <c r="F40" s="200">
        <f t="shared" si="0"/>
        <v>17.870226415768688</v>
      </c>
      <c r="G40" s="201">
        <v>559.59</v>
      </c>
      <c r="H40" s="157" t="s">
        <v>92</v>
      </c>
      <c r="I40" s="151" t="s">
        <v>1669</v>
      </c>
      <c r="J40" s="130"/>
      <c r="K40" s="130"/>
      <c r="L40" s="130"/>
    </row>
    <row r="41" spans="1:12" s="150" customFormat="1" ht="15.75" x14ac:dyDescent="0.25">
      <c r="A41" s="138">
        <v>43284</v>
      </c>
      <c r="B41" s="466" t="s">
        <v>2015</v>
      </c>
      <c r="C41" s="127" t="s">
        <v>156</v>
      </c>
      <c r="D41" s="132" t="s">
        <v>3</v>
      </c>
      <c r="E41" s="325">
        <v>2925</v>
      </c>
      <c r="F41" s="200">
        <f t="shared" si="0"/>
        <v>5.2270412266123412</v>
      </c>
      <c r="G41" s="201">
        <v>559.59</v>
      </c>
      <c r="H41" s="157" t="s">
        <v>92</v>
      </c>
      <c r="I41" s="330" t="s">
        <v>1989</v>
      </c>
      <c r="J41" s="130"/>
      <c r="K41" s="130"/>
      <c r="L41" s="130"/>
    </row>
    <row r="42" spans="1:12" s="150" customFormat="1" ht="15.75" x14ac:dyDescent="0.25">
      <c r="A42" s="304">
        <v>43284</v>
      </c>
      <c r="B42" s="374" t="s">
        <v>72</v>
      </c>
      <c r="C42" s="127" t="s">
        <v>156</v>
      </c>
      <c r="D42" s="132" t="s">
        <v>3</v>
      </c>
      <c r="E42" s="325">
        <v>5850</v>
      </c>
      <c r="F42" s="200">
        <f t="shared" si="0"/>
        <v>10.454082453224682</v>
      </c>
      <c r="G42" s="201">
        <v>559.59</v>
      </c>
      <c r="H42" s="157" t="s">
        <v>92</v>
      </c>
      <c r="I42" s="404" t="s">
        <v>1994</v>
      </c>
      <c r="J42" s="130"/>
      <c r="K42" s="130"/>
      <c r="L42" s="130"/>
    </row>
    <row r="43" spans="1:12" ht="15.75" x14ac:dyDescent="0.25">
      <c r="A43" s="324">
        <v>43285</v>
      </c>
      <c r="B43" s="389" t="s">
        <v>1577</v>
      </c>
      <c r="C43" s="158" t="s">
        <v>155</v>
      </c>
      <c r="D43" s="133" t="s">
        <v>3</v>
      </c>
      <c r="E43" s="325">
        <v>1400</v>
      </c>
      <c r="F43" s="200">
        <f t="shared" si="0"/>
        <v>2.5018316982076163</v>
      </c>
      <c r="G43" s="201">
        <v>559.59</v>
      </c>
      <c r="H43" s="157" t="s">
        <v>92</v>
      </c>
      <c r="I43" s="151" t="s">
        <v>1615</v>
      </c>
      <c r="J43" s="130"/>
      <c r="K43" s="130"/>
      <c r="L43" s="130"/>
    </row>
    <row r="44" spans="1:12" ht="15.75" x14ac:dyDescent="0.25">
      <c r="A44" s="324">
        <v>43285</v>
      </c>
      <c r="B44" s="389" t="s">
        <v>1572</v>
      </c>
      <c r="C44" s="121" t="s">
        <v>647</v>
      </c>
      <c r="D44" s="133" t="s">
        <v>3</v>
      </c>
      <c r="E44" s="325">
        <v>64200</v>
      </c>
      <c r="F44" s="200">
        <f t="shared" si="0"/>
        <v>114.72685358923496</v>
      </c>
      <c r="G44" s="201">
        <v>559.59</v>
      </c>
      <c r="H44" s="157" t="s">
        <v>92</v>
      </c>
      <c r="I44" s="151" t="s">
        <v>1616</v>
      </c>
      <c r="J44" s="50"/>
      <c r="K44" s="50"/>
      <c r="L44" s="50"/>
    </row>
    <row r="45" spans="1:12" ht="15.75" x14ac:dyDescent="0.25">
      <c r="A45" s="324">
        <v>43285</v>
      </c>
      <c r="B45" s="389" t="s">
        <v>1573</v>
      </c>
      <c r="C45" s="121" t="s">
        <v>647</v>
      </c>
      <c r="D45" s="133" t="s">
        <v>3</v>
      </c>
      <c r="E45" s="325">
        <v>29000</v>
      </c>
      <c r="F45" s="200">
        <f t="shared" si="0"/>
        <v>51.823656605729191</v>
      </c>
      <c r="G45" s="201">
        <v>559.59</v>
      </c>
      <c r="H45" s="157" t="s">
        <v>92</v>
      </c>
      <c r="I45" s="151" t="s">
        <v>1617</v>
      </c>
      <c r="J45" s="130"/>
      <c r="K45" s="130"/>
      <c r="L45" s="130"/>
    </row>
    <row r="46" spans="1:12" ht="15.75" x14ac:dyDescent="0.25">
      <c r="A46" s="324">
        <v>43285</v>
      </c>
      <c r="B46" s="389" t="s">
        <v>1574</v>
      </c>
      <c r="C46" s="158" t="s">
        <v>1249</v>
      </c>
      <c r="D46" s="132" t="s">
        <v>3</v>
      </c>
      <c r="E46" s="325">
        <v>7072</v>
      </c>
      <c r="F46" s="200">
        <f t="shared" si="0"/>
        <v>12.637824121231615</v>
      </c>
      <c r="G46" s="201">
        <v>559.59</v>
      </c>
      <c r="H46" s="157" t="s">
        <v>92</v>
      </c>
      <c r="I46" s="151" t="s">
        <v>1618</v>
      </c>
      <c r="J46" s="130"/>
      <c r="K46" s="130"/>
      <c r="L46" s="130"/>
    </row>
    <row r="47" spans="1:12" ht="15.75" x14ac:dyDescent="0.25">
      <c r="A47" s="324">
        <v>43285</v>
      </c>
      <c r="B47" s="437" t="s">
        <v>1575</v>
      </c>
      <c r="C47" s="158" t="s">
        <v>1249</v>
      </c>
      <c r="D47" s="132" t="s">
        <v>3</v>
      </c>
      <c r="E47" s="405">
        <v>54090</v>
      </c>
      <c r="F47" s="200">
        <f t="shared" si="0"/>
        <v>96.66005468289282</v>
      </c>
      <c r="G47" s="201">
        <v>559.59</v>
      </c>
      <c r="H47" s="157" t="s">
        <v>92</v>
      </c>
      <c r="I47" s="151" t="s">
        <v>1619</v>
      </c>
      <c r="J47" s="130"/>
      <c r="K47" s="130"/>
      <c r="L47" s="130"/>
    </row>
    <row r="48" spans="1:12" ht="15.75" x14ac:dyDescent="0.25">
      <c r="A48" s="324">
        <v>43285</v>
      </c>
      <c r="B48" s="389" t="s">
        <v>1697</v>
      </c>
      <c r="C48" s="127" t="s">
        <v>161</v>
      </c>
      <c r="D48" s="133" t="s">
        <v>25</v>
      </c>
      <c r="E48" s="325">
        <v>5000</v>
      </c>
      <c r="F48" s="200">
        <f t="shared" si="0"/>
        <v>8.9351132078843438</v>
      </c>
      <c r="G48" s="201">
        <v>559.59</v>
      </c>
      <c r="H48" s="157" t="s">
        <v>92</v>
      </c>
      <c r="I48" s="151" t="s">
        <v>1670</v>
      </c>
      <c r="J48" s="130"/>
      <c r="K48" s="130"/>
      <c r="L48" s="130"/>
    </row>
    <row r="49" spans="1:12" ht="15.75" x14ac:dyDescent="0.25">
      <c r="A49" s="324">
        <v>43285</v>
      </c>
      <c r="B49" s="389" t="s">
        <v>1698</v>
      </c>
      <c r="C49" s="127" t="s">
        <v>161</v>
      </c>
      <c r="D49" s="132" t="s">
        <v>3</v>
      </c>
      <c r="E49" s="325">
        <v>18500</v>
      </c>
      <c r="F49" s="200">
        <f t="shared" si="0"/>
        <v>33.059918869172073</v>
      </c>
      <c r="G49" s="201">
        <v>559.59</v>
      </c>
      <c r="H49" s="157" t="s">
        <v>92</v>
      </c>
      <c r="I49" s="151" t="s">
        <v>1669</v>
      </c>
      <c r="J49" s="50"/>
      <c r="K49" s="50"/>
      <c r="L49" s="50"/>
    </row>
    <row r="50" spans="1:12" ht="15.75" x14ac:dyDescent="0.25">
      <c r="A50" s="324">
        <v>43286</v>
      </c>
      <c r="B50" s="437" t="s">
        <v>1699</v>
      </c>
      <c r="C50" s="127" t="s">
        <v>161</v>
      </c>
      <c r="D50" s="133" t="s">
        <v>25</v>
      </c>
      <c r="E50" s="405">
        <v>5000</v>
      </c>
      <c r="F50" s="200">
        <f t="shared" si="0"/>
        <v>8.9351132078843438</v>
      </c>
      <c r="G50" s="201">
        <v>559.59</v>
      </c>
      <c r="H50" s="157" t="s">
        <v>92</v>
      </c>
      <c r="I50" s="151" t="s">
        <v>1670</v>
      </c>
      <c r="J50" s="50"/>
      <c r="K50" s="50"/>
      <c r="L50" s="50"/>
    </row>
    <row r="51" spans="1:12" ht="15.75" x14ac:dyDescent="0.25">
      <c r="A51" s="324">
        <v>43287</v>
      </c>
      <c r="B51" s="437" t="s">
        <v>1697</v>
      </c>
      <c r="C51" s="127" t="s">
        <v>161</v>
      </c>
      <c r="D51" s="133" t="s">
        <v>25</v>
      </c>
      <c r="E51" s="405">
        <v>4000</v>
      </c>
      <c r="F51" s="200">
        <f t="shared" si="0"/>
        <v>7.1480905663074745</v>
      </c>
      <c r="G51" s="201">
        <v>559.59</v>
      </c>
      <c r="H51" s="157" t="s">
        <v>92</v>
      </c>
      <c r="I51" s="151" t="s">
        <v>1670</v>
      </c>
      <c r="J51" s="130"/>
      <c r="K51" s="130"/>
      <c r="L51" s="130"/>
    </row>
    <row r="52" spans="1:12" ht="15.75" x14ac:dyDescent="0.25">
      <c r="A52" s="324">
        <v>43287</v>
      </c>
      <c r="B52" s="437" t="s">
        <v>1700</v>
      </c>
      <c r="C52" s="127" t="s">
        <v>161</v>
      </c>
      <c r="D52" s="132" t="s">
        <v>34</v>
      </c>
      <c r="E52" s="405">
        <v>4500</v>
      </c>
      <c r="F52" s="200">
        <f t="shared" si="0"/>
        <v>8.0416018870959096</v>
      </c>
      <c r="G52" s="201">
        <v>559.59</v>
      </c>
      <c r="H52" s="157" t="s">
        <v>92</v>
      </c>
      <c r="I52" s="151" t="s">
        <v>1665</v>
      </c>
      <c r="J52" s="130"/>
      <c r="K52" s="130"/>
      <c r="L52" s="130"/>
    </row>
    <row r="53" spans="1:12" ht="15.75" x14ac:dyDescent="0.25">
      <c r="A53" s="324">
        <v>43288</v>
      </c>
      <c r="B53" s="437" t="s">
        <v>1701</v>
      </c>
      <c r="C53" s="127" t="s">
        <v>161</v>
      </c>
      <c r="D53" s="132" t="s">
        <v>157</v>
      </c>
      <c r="E53" s="405">
        <v>3000</v>
      </c>
      <c r="F53" s="200">
        <f t="shared" si="0"/>
        <v>5.3610679247306061</v>
      </c>
      <c r="G53" s="201">
        <v>559.59</v>
      </c>
      <c r="H53" s="157" t="s">
        <v>92</v>
      </c>
      <c r="I53" s="151" t="s">
        <v>1666</v>
      </c>
      <c r="J53" s="130"/>
      <c r="K53" s="130"/>
      <c r="L53" s="130"/>
    </row>
    <row r="54" spans="1:12" ht="15.75" x14ac:dyDescent="0.25">
      <c r="A54" s="324">
        <v>43290</v>
      </c>
      <c r="B54" s="437" t="s">
        <v>1702</v>
      </c>
      <c r="C54" s="127" t="s">
        <v>161</v>
      </c>
      <c r="D54" s="132" t="s">
        <v>34</v>
      </c>
      <c r="E54" s="405">
        <v>4500</v>
      </c>
      <c r="F54" s="200">
        <f t="shared" si="0"/>
        <v>8.0416018870959096</v>
      </c>
      <c r="G54" s="201">
        <v>559.59</v>
      </c>
      <c r="H54" s="157" t="s">
        <v>92</v>
      </c>
      <c r="I54" s="151" t="s">
        <v>1663</v>
      </c>
      <c r="J54" s="130"/>
      <c r="K54" s="130"/>
      <c r="L54" s="130"/>
    </row>
    <row r="55" spans="1:12" ht="15.75" x14ac:dyDescent="0.25">
      <c r="A55" s="324">
        <v>43290</v>
      </c>
      <c r="B55" s="437" t="s">
        <v>517</v>
      </c>
      <c r="C55" s="127" t="s">
        <v>161</v>
      </c>
      <c r="D55" s="132" t="s">
        <v>34</v>
      </c>
      <c r="E55" s="405">
        <v>4000</v>
      </c>
      <c r="F55" s="200">
        <f t="shared" si="0"/>
        <v>7.1480905663074745</v>
      </c>
      <c r="G55" s="201">
        <v>559.59</v>
      </c>
      <c r="H55" s="157" t="s">
        <v>92</v>
      </c>
      <c r="I55" s="151" t="s">
        <v>1663</v>
      </c>
      <c r="J55" s="130"/>
      <c r="K55" s="130"/>
      <c r="L55" s="130"/>
    </row>
    <row r="56" spans="1:12" ht="15.75" x14ac:dyDescent="0.25">
      <c r="A56" s="324">
        <v>43290</v>
      </c>
      <c r="B56" s="437" t="s">
        <v>1703</v>
      </c>
      <c r="C56" s="127" t="s">
        <v>161</v>
      </c>
      <c r="D56" s="132" t="s">
        <v>157</v>
      </c>
      <c r="E56" s="405">
        <v>2000</v>
      </c>
      <c r="F56" s="200">
        <f t="shared" si="0"/>
        <v>3.5740452831537373</v>
      </c>
      <c r="G56" s="201">
        <v>559.59</v>
      </c>
      <c r="H56" s="157" t="s">
        <v>92</v>
      </c>
      <c r="I56" s="151" t="s">
        <v>1668</v>
      </c>
      <c r="J56" s="130"/>
      <c r="K56" s="130"/>
      <c r="L56" s="130"/>
    </row>
    <row r="57" spans="1:12" ht="15.75" x14ac:dyDescent="0.25">
      <c r="A57" s="324">
        <v>43290</v>
      </c>
      <c r="B57" s="437" t="s">
        <v>1703</v>
      </c>
      <c r="C57" s="127" t="s">
        <v>161</v>
      </c>
      <c r="D57" s="132" t="s">
        <v>157</v>
      </c>
      <c r="E57" s="405">
        <v>2000</v>
      </c>
      <c r="F57" s="200">
        <f t="shared" si="0"/>
        <v>3.5740452831537373</v>
      </c>
      <c r="G57" s="201">
        <v>559.59</v>
      </c>
      <c r="H57" s="157" t="s">
        <v>92</v>
      </c>
      <c r="I57" s="151" t="s">
        <v>1666</v>
      </c>
      <c r="J57" s="130"/>
      <c r="K57" s="130"/>
      <c r="L57" s="130"/>
    </row>
    <row r="58" spans="1:12" ht="15.75" x14ac:dyDescent="0.25">
      <c r="A58" s="324">
        <v>43290</v>
      </c>
      <c r="B58" s="437" t="s">
        <v>1703</v>
      </c>
      <c r="C58" s="127" t="s">
        <v>161</v>
      </c>
      <c r="D58" s="132" t="s">
        <v>157</v>
      </c>
      <c r="E58" s="405">
        <v>2000</v>
      </c>
      <c r="F58" s="200">
        <f t="shared" si="0"/>
        <v>3.5740452831537373</v>
      </c>
      <c r="G58" s="201">
        <v>559.59</v>
      </c>
      <c r="H58" s="157" t="s">
        <v>92</v>
      </c>
      <c r="I58" s="151" t="s">
        <v>1667</v>
      </c>
      <c r="J58" s="50"/>
      <c r="K58" s="50"/>
      <c r="L58" s="50"/>
    </row>
    <row r="59" spans="1:12" ht="15.75" x14ac:dyDescent="0.25">
      <c r="A59" s="324">
        <v>43290</v>
      </c>
      <c r="B59" s="437" t="s">
        <v>1704</v>
      </c>
      <c r="C59" s="127" t="s">
        <v>161</v>
      </c>
      <c r="D59" s="132" t="s">
        <v>34</v>
      </c>
      <c r="E59" s="405">
        <v>2000</v>
      </c>
      <c r="F59" s="200">
        <f t="shared" si="0"/>
        <v>3.5740452831537373</v>
      </c>
      <c r="G59" s="201">
        <v>559.59</v>
      </c>
      <c r="H59" s="157" t="s">
        <v>92</v>
      </c>
      <c r="I59" s="151" t="s">
        <v>1665</v>
      </c>
      <c r="J59" s="50"/>
      <c r="K59" s="50"/>
      <c r="L59" s="50"/>
    </row>
    <row r="60" spans="1:12" ht="15.75" x14ac:dyDescent="0.25">
      <c r="A60" s="324">
        <v>43290</v>
      </c>
      <c r="B60" s="437" t="s">
        <v>1705</v>
      </c>
      <c r="C60" s="127" t="s">
        <v>161</v>
      </c>
      <c r="D60" s="132" t="s">
        <v>3</v>
      </c>
      <c r="E60" s="405">
        <v>2000</v>
      </c>
      <c r="F60" s="200">
        <f t="shared" si="0"/>
        <v>3.5740452831537373</v>
      </c>
      <c r="G60" s="201">
        <v>559.59</v>
      </c>
      <c r="H60" s="157" t="s">
        <v>92</v>
      </c>
      <c r="I60" s="151" t="s">
        <v>1669</v>
      </c>
      <c r="J60" s="50"/>
      <c r="K60" s="50"/>
      <c r="L60" s="50"/>
    </row>
    <row r="61" spans="1:12" ht="15.75" x14ac:dyDescent="0.25">
      <c r="A61" s="324">
        <v>43290</v>
      </c>
      <c r="B61" s="437" t="s">
        <v>1743</v>
      </c>
      <c r="C61" s="127" t="s">
        <v>156</v>
      </c>
      <c r="D61" s="134" t="s">
        <v>3</v>
      </c>
      <c r="E61" s="405">
        <v>15749</v>
      </c>
      <c r="F61" s="200">
        <f t="shared" si="0"/>
        <v>28.143819582194105</v>
      </c>
      <c r="G61" s="201">
        <v>559.59</v>
      </c>
      <c r="H61" s="157" t="s">
        <v>92</v>
      </c>
      <c r="I61" s="151" t="s">
        <v>1620</v>
      </c>
      <c r="J61" s="130"/>
      <c r="K61" s="130"/>
      <c r="L61" s="130"/>
    </row>
    <row r="62" spans="1:12" ht="15.75" x14ac:dyDescent="0.25">
      <c r="A62" s="324">
        <v>43291</v>
      </c>
      <c r="B62" s="437" t="s">
        <v>1743</v>
      </c>
      <c r="C62" s="127" t="s">
        <v>156</v>
      </c>
      <c r="D62" s="134" t="s">
        <v>3</v>
      </c>
      <c r="E62" s="405">
        <v>12120</v>
      </c>
      <c r="F62" s="200">
        <f t="shared" si="0"/>
        <v>21.65871441591165</v>
      </c>
      <c r="G62" s="201">
        <v>559.59</v>
      </c>
      <c r="H62" s="157" t="s">
        <v>92</v>
      </c>
      <c r="I62" s="151" t="s">
        <v>1621</v>
      </c>
      <c r="J62" s="130"/>
      <c r="K62" s="130"/>
      <c r="L62" s="130"/>
    </row>
    <row r="63" spans="1:12" ht="15.75" x14ac:dyDescent="0.25">
      <c r="A63" s="324">
        <v>43291</v>
      </c>
      <c r="B63" s="437" t="s">
        <v>1580</v>
      </c>
      <c r="C63" s="129" t="s">
        <v>787</v>
      </c>
      <c r="D63" s="135" t="s">
        <v>34</v>
      </c>
      <c r="E63" s="405">
        <v>500</v>
      </c>
      <c r="F63" s="200">
        <f t="shared" si="0"/>
        <v>0.89351132078843432</v>
      </c>
      <c r="G63" s="201">
        <v>559.59</v>
      </c>
      <c r="H63" s="157" t="s">
        <v>92</v>
      </c>
      <c r="I63" s="151" t="s">
        <v>1623</v>
      </c>
      <c r="J63" s="130"/>
      <c r="K63" s="130"/>
      <c r="L63" s="130"/>
    </row>
    <row r="64" spans="1:12" ht="15.75" x14ac:dyDescent="0.25">
      <c r="A64" s="324">
        <v>43291</v>
      </c>
      <c r="B64" s="437" t="s">
        <v>1706</v>
      </c>
      <c r="C64" s="127" t="s">
        <v>161</v>
      </c>
      <c r="D64" s="132" t="s">
        <v>34</v>
      </c>
      <c r="E64" s="405">
        <v>4500</v>
      </c>
      <c r="F64" s="200">
        <f t="shared" si="0"/>
        <v>8.0416018870959096</v>
      </c>
      <c r="G64" s="201">
        <v>559.59</v>
      </c>
      <c r="H64" s="157" t="s">
        <v>92</v>
      </c>
      <c r="I64" s="151" t="s">
        <v>1661</v>
      </c>
      <c r="J64" s="449"/>
      <c r="K64" s="449"/>
      <c r="L64" s="449"/>
    </row>
    <row r="65" spans="1:12" ht="15.75" x14ac:dyDescent="0.25">
      <c r="A65" s="324">
        <v>43291</v>
      </c>
      <c r="B65" s="437" t="s">
        <v>517</v>
      </c>
      <c r="C65" s="127" t="s">
        <v>161</v>
      </c>
      <c r="D65" s="132" t="s">
        <v>34</v>
      </c>
      <c r="E65" s="405">
        <v>4000</v>
      </c>
      <c r="F65" s="200">
        <f t="shared" si="0"/>
        <v>7.1480905663074745</v>
      </c>
      <c r="G65" s="201">
        <v>559.59</v>
      </c>
      <c r="H65" s="157" t="s">
        <v>92</v>
      </c>
      <c r="I65" s="151" t="s">
        <v>1663</v>
      </c>
      <c r="J65" s="450"/>
      <c r="K65" s="450"/>
      <c r="L65" s="450"/>
    </row>
    <row r="66" spans="1:12" ht="15.75" x14ac:dyDescent="0.25">
      <c r="A66" s="324">
        <v>43291</v>
      </c>
      <c r="B66" s="437" t="s">
        <v>1707</v>
      </c>
      <c r="C66" s="127" t="s">
        <v>161</v>
      </c>
      <c r="D66" s="132" t="s">
        <v>34</v>
      </c>
      <c r="E66" s="405">
        <v>2000</v>
      </c>
      <c r="F66" s="200">
        <f t="shared" si="0"/>
        <v>3.5740452831537373</v>
      </c>
      <c r="G66" s="201">
        <v>559.59</v>
      </c>
      <c r="H66" s="157" t="s">
        <v>92</v>
      </c>
      <c r="I66" s="151" t="s">
        <v>1662</v>
      </c>
      <c r="J66" s="450"/>
      <c r="K66" s="450"/>
      <c r="L66" s="450"/>
    </row>
    <row r="67" spans="1:12" ht="15.75" x14ac:dyDescent="0.25">
      <c r="A67" s="324">
        <v>43291</v>
      </c>
      <c r="B67" s="437" t="s">
        <v>1708</v>
      </c>
      <c r="C67" s="127" t="s">
        <v>161</v>
      </c>
      <c r="D67" s="132" t="s">
        <v>25</v>
      </c>
      <c r="E67" s="405">
        <v>5000</v>
      </c>
      <c r="F67" s="200">
        <f t="shared" si="0"/>
        <v>8.9351132078843438</v>
      </c>
      <c r="G67" s="201">
        <v>559.59</v>
      </c>
      <c r="H67" s="157" t="s">
        <v>92</v>
      </c>
      <c r="I67" s="151" t="s">
        <v>1670</v>
      </c>
      <c r="J67" s="450"/>
      <c r="K67" s="450"/>
      <c r="L67" s="450"/>
    </row>
    <row r="68" spans="1:12" ht="15.75" x14ac:dyDescent="0.25">
      <c r="A68" s="324">
        <v>43291</v>
      </c>
      <c r="B68" s="437" t="s">
        <v>1709</v>
      </c>
      <c r="C68" s="127" t="s">
        <v>161</v>
      </c>
      <c r="D68" s="132" t="s">
        <v>157</v>
      </c>
      <c r="E68" s="405">
        <v>10000</v>
      </c>
      <c r="F68" s="200">
        <f t="shared" si="0"/>
        <v>17.870226415768688</v>
      </c>
      <c r="G68" s="201">
        <v>559.59</v>
      </c>
      <c r="H68" s="157" t="s">
        <v>92</v>
      </c>
      <c r="I68" s="151" t="s">
        <v>1668</v>
      </c>
      <c r="J68" s="451"/>
      <c r="K68" s="451"/>
      <c r="L68" s="451"/>
    </row>
    <row r="69" spans="1:12" ht="15.75" x14ac:dyDescent="0.25">
      <c r="A69" s="324">
        <v>43291</v>
      </c>
      <c r="B69" s="437" t="s">
        <v>1710</v>
      </c>
      <c r="C69" s="127" t="s">
        <v>161</v>
      </c>
      <c r="D69" s="132" t="s">
        <v>157</v>
      </c>
      <c r="E69" s="405">
        <v>4000</v>
      </c>
      <c r="F69" s="200">
        <f t="shared" si="0"/>
        <v>7.1480905663074745</v>
      </c>
      <c r="G69" s="201">
        <v>559.59</v>
      </c>
      <c r="H69" s="157" t="s">
        <v>92</v>
      </c>
      <c r="I69" s="151" t="s">
        <v>1668</v>
      </c>
      <c r="J69" s="130"/>
      <c r="K69" s="130"/>
      <c r="L69" s="130"/>
    </row>
    <row r="70" spans="1:12" ht="15.75" x14ac:dyDescent="0.25">
      <c r="A70" s="324">
        <v>43291</v>
      </c>
      <c r="B70" s="437" t="s">
        <v>1709</v>
      </c>
      <c r="C70" s="127" t="s">
        <v>161</v>
      </c>
      <c r="D70" s="132" t="s">
        <v>157</v>
      </c>
      <c r="E70" s="405">
        <v>10000</v>
      </c>
      <c r="F70" s="200">
        <f t="shared" si="0"/>
        <v>17.870226415768688</v>
      </c>
      <c r="G70" s="201">
        <v>559.59</v>
      </c>
      <c r="H70" s="157" t="s">
        <v>92</v>
      </c>
      <c r="I70" s="151" t="s">
        <v>1666</v>
      </c>
      <c r="J70" s="130"/>
      <c r="K70" s="130"/>
      <c r="L70" s="130"/>
    </row>
    <row r="71" spans="1:12" ht="15.75" x14ac:dyDescent="0.25">
      <c r="A71" s="324">
        <v>43291</v>
      </c>
      <c r="B71" s="437" t="s">
        <v>1709</v>
      </c>
      <c r="C71" s="127" t="s">
        <v>161</v>
      </c>
      <c r="D71" s="132" t="s">
        <v>157</v>
      </c>
      <c r="E71" s="405">
        <v>10000</v>
      </c>
      <c r="F71" s="200">
        <f t="shared" si="0"/>
        <v>17.870226415768688</v>
      </c>
      <c r="G71" s="201">
        <v>559.59</v>
      </c>
      <c r="H71" s="157" t="s">
        <v>92</v>
      </c>
      <c r="I71" s="151" t="s">
        <v>1667</v>
      </c>
      <c r="J71" s="130"/>
      <c r="K71" s="130"/>
      <c r="L71" s="130"/>
    </row>
    <row r="72" spans="1:12" ht="15.75" x14ac:dyDescent="0.25">
      <c r="A72" s="324">
        <v>43291</v>
      </c>
      <c r="B72" s="437" t="s">
        <v>1711</v>
      </c>
      <c r="C72" s="127" t="s">
        <v>161</v>
      </c>
      <c r="D72" s="132" t="s">
        <v>34</v>
      </c>
      <c r="E72" s="405">
        <v>9500</v>
      </c>
      <c r="F72" s="200">
        <f t="shared" ref="F72:F141" si="1">E72/G72</f>
        <v>16.976715094980253</v>
      </c>
      <c r="G72" s="201">
        <v>559.59</v>
      </c>
      <c r="H72" s="157" t="s">
        <v>92</v>
      </c>
      <c r="I72" s="151" t="s">
        <v>1664</v>
      </c>
      <c r="J72" s="50"/>
      <c r="K72" s="50"/>
      <c r="L72" s="50"/>
    </row>
    <row r="73" spans="1:12" ht="15.75" x14ac:dyDescent="0.25">
      <c r="A73" s="324">
        <v>43291</v>
      </c>
      <c r="B73" s="437" t="s">
        <v>1712</v>
      </c>
      <c r="C73" s="127" t="s">
        <v>161</v>
      </c>
      <c r="D73" s="132" t="s">
        <v>3</v>
      </c>
      <c r="E73" s="405">
        <v>10000</v>
      </c>
      <c r="F73" s="200">
        <f t="shared" si="1"/>
        <v>17.870226415768688</v>
      </c>
      <c r="G73" s="201">
        <v>559.59</v>
      </c>
      <c r="H73" s="157" t="s">
        <v>92</v>
      </c>
      <c r="I73" s="151" t="s">
        <v>1669</v>
      </c>
      <c r="J73" s="130"/>
      <c r="K73" s="130"/>
      <c r="L73" s="130"/>
    </row>
    <row r="74" spans="1:12" s="150" customFormat="1" ht="15.75" x14ac:dyDescent="0.25">
      <c r="A74" s="310">
        <v>43291</v>
      </c>
      <c r="B74" s="374" t="s">
        <v>1986</v>
      </c>
      <c r="C74" s="127" t="s">
        <v>156</v>
      </c>
      <c r="D74" s="132" t="s">
        <v>3</v>
      </c>
      <c r="E74" s="405">
        <v>500</v>
      </c>
      <c r="F74" s="200">
        <f t="shared" si="1"/>
        <v>0.89351132078843432</v>
      </c>
      <c r="G74" s="201">
        <v>559.59</v>
      </c>
      <c r="H74" s="157" t="s">
        <v>92</v>
      </c>
      <c r="I74" s="404" t="s">
        <v>1997</v>
      </c>
      <c r="J74" s="130"/>
      <c r="K74" s="130"/>
      <c r="L74" s="130"/>
    </row>
    <row r="75" spans="1:12" s="150" customFormat="1" ht="15.75" x14ac:dyDescent="0.25">
      <c r="A75" s="310">
        <v>43291</v>
      </c>
      <c r="B75" s="374" t="s">
        <v>1986</v>
      </c>
      <c r="C75" s="127" t="s">
        <v>156</v>
      </c>
      <c r="D75" s="132" t="s">
        <v>3</v>
      </c>
      <c r="E75" s="405">
        <v>500</v>
      </c>
      <c r="F75" s="200">
        <f t="shared" si="1"/>
        <v>0.89351132078843432</v>
      </c>
      <c r="G75" s="201">
        <v>559.59</v>
      </c>
      <c r="H75" s="157" t="s">
        <v>92</v>
      </c>
      <c r="I75" s="404" t="s">
        <v>1998</v>
      </c>
      <c r="J75" s="130"/>
      <c r="K75" s="130"/>
      <c r="L75" s="130"/>
    </row>
    <row r="76" spans="1:12" ht="15.75" x14ac:dyDescent="0.25">
      <c r="A76" s="324">
        <v>43292</v>
      </c>
      <c r="B76" s="437" t="s">
        <v>1713</v>
      </c>
      <c r="C76" s="127" t="s">
        <v>161</v>
      </c>
      <c r="D76" s="132" t="s">
        <v>34</v>
      </c>
      <c r="E76" s="405">
        <v>5000</v>
      </c>
      <c r="F76" s="200">
        <f t="shared" si="1"/>
        <v>8.9351132078843438</v>
      </c>
      <c r="G76" s="201">
        <v>559.59</v>
      </c>
      <c r="H76" s="157" t="s">
        <v>92</v>
      </c>
      <c r="I76" s="151" t="s">
        <v>1663</v>
      </c>
      <c r="J76" s="130"/>
      <c r="K76" s="130"/>
      <c r="L76" s="130"/>
    </row>
    <row r="77" spans="1:12" ht="15.75" x14ac:dyDescent="0.25">
      <c r="A77" s="324">
        <v>43292</v>
      </c>
      <c r="B77" s="437" t="s">
        <v>1714</v>
      </c>
      <c r="C77" s="127" t="s">
        <v>161</v>
      </c>
      <c r="D77" s="132" t="s">
        <v>34</v>
      </c>
      <c r="E77" s="405">
        <v>4500</v>
      </c>
      <c r="F77" s="200">
        <f t="shared" si="1"/>
        <v>8.0416018870959096</v>
      </c>
      <c r="G77" s="201">
        <v>559.59</v>
      </c>
      <c r="H77" s="157" t="s">
        <v>92</v>
      </c>
      <c r="I77" s="151" t="s">
        <v>1662</v>
      </c>
      <c r="J77" s="130"/>
      <c r="K77" s="130"/>
      <c r="L77" s="130"/>
    </row>
    <row r="78" spans="1:12" ht="15.75" x14ac:dyDescent="0.25">
      <c r="A78" s="324">
        <v>43292</v>
      </c>
      <c r="B78" s="437" t="s">
        <v>1715</v>
      </c>
      <c r="C78" s="127" t="s">
        <v>161</v>
      </c>
      <c r="D78" s="132" t="s">
        <v>157</v>
      </c>
      <c r="E78" s="405">
        <v>9000</v>
      </c>
      <c r="F78" s="200">
        <f t="shared" si="1"/>
        <v>16.083203774191819</v>
      </c>
      <c r="G78" s="201">
        <v>559.59</v>
      </c>
      <c r="H78" s="157" t="s">
        <v>92</v>
      </c>
      <c r="I78" s="151" t="s">
        <v>1668</v>
      </c>
      <c r="J78" s="452"/>
      <c r="K78" s="452"/>
      <c r="L78" s="452"/>
    </row>
    <row r="79" spans="1:12" ht="15.75" x14ac:dyDescent="0.25">
      <c r="A79" s="324">
        <v>43292</v>
      </c>
      <c r="B79" s="389" t="s">
        <v>1716</v>
      </c>
      <c r="C79" s="127" t="s">
        <v>161</v>
      </c>
      <c r="D79" s="132" t="s">
        <v>34</v>
      </c>
      <c r="E79" s="325">
        <v>5000</v>
      </c>
      <c r="F79" s="200">
        <f t="shared" si="1"/>
        <v>8.9351132078843438</v>
      </c>
      <c r="G79" s="201">
        <v>559.59</v>
      </c>
      <c r="H79" s="157" t="s">
        <v>92</v>
      </c>
      <c r="I79" s="151" t="s">
        <v>1665</v>
      </c>
      <c r="J79" s="453"/>
      <c r="K79" s="453"/>
      <c r="L79" s="453"/>
    </row>
    <row r="80" spans="1:12" ht="15.75" x14ac:dyDescent="0.25">
      <c r="A80" s="324">
        <v>43292</v>
      </c>
      <c r="B80" s="437" t="s">
        <v>1744</v>
      </c>
      <c r="C80" s="129" t="s">
        <v>787</v>
      </c>
      <c r="D80" s="135" t="s">
        <v>34</v>
      </c>
      <c r="E80" s="405">
        <v>2000</v>
      </c>
      <c r="F80" s="200">
        <f t="shared" si="1"/>
        <v>3.5740452831537373</v>
      </c>
      <c r="G80" s="201">
        <v>559.59</v>
      </c>
      <c r="H80" s="157" t="s">
        <v>92</v>
      </c>
      <c r="I80" s="151" t="s">
        <v>1624</v>
      </c>
      <c r="J80" s="130"/>
      <c r="K80" s="130"/>
      <c r="L80" s="130"/>
    </row>
    <row r="81" spans="1:12" ht="15.75" x14ac:dyDescent="0.25">
      <c r="A81" s="324">
        <v>43292</v>
      </c>
      <c r="B81" s="437" t="s">
        <v>1584</v>
      </c>
      <c r="C81" s="129" t="s">
        <v>787</v>
      </c>
      <c r="D81" s="135" t="s">
        <v>34</v>
      </c>
      <c r="E81" s="405">
        <v>3000</v>
      </c>
      <c r="F81" s="200">
        <f t="shared" si="1"/>
        <v>5.3610679247306061</v>
      </c>
      <c r="G81" s="201">
        <v>559.59</v>
      </c>
      <c r="H81" s="157" t="s">
        <v>92</v>
      </c>
      <c r="I81" s="151" t="s">
        <v>1625</v>
      </c>
      <c r="J81" s="130"/>
      <c r="K81" s="130"/>
      <c r="L81" s="130"/>
    </row>
    <row r="82" spans="1:12" ht="15.75" x14ac:dyDescent="0.25">
      <c r="A82" s="324">
        <v>43292</v>
      </c>
      <c r="B82" s="389" t="s">
        <v>1569</v>
      </c>
      <c r="C82" s="158" t="s">
        <v>177</v>
      </c>
      <c r="D82" s="134" t="s">
        <v>3</v>
      </c>
      <c r="E82" s="325">
        <v>2000</v>
      </c>
      <c r="F82" s="200">
        <f t="shared" si="1"/>
        <v>3.5740452831537373</v>
      </c>
      <c r="G82" s="201">
        <v>559.59</v>
      </c>
      <c r="H82" s="157" t="s">
        <v>92</v>
      </c>
      <c r="I82" s="151" t="s">
        <v>1626</v>
      </c>
      <c r="J82" s="130"/>
      <c r="K82" s="130"/>
      <c r="L82" s="130"/>
    </row>
    <row r="83" spans="1:12" ht="15.75" x14ac:dyDescent="0.25">
      <c r="A83" s="324">
        <v>43292</v>
      </c>
      <c r="B83" s="389" t="s">
        <v>1583</v>
      </c>
      <c r="C83" s="129" t="s">
        <v>787</v>
      </c>
      <c r="D83" s="135" t="s">
        <v>34</v>
      </c>
      <c r="E83" s="325">
        <v>12000</v>
      </c>
      <c r="F83" s="200">
        <f t="shared" si="1"/>
        <v>21.444271698922424</v>
      </c>
      <c r="G83" s="201">
        <v>559.59</v>
      </c>
      <c r="H83" s="157" t="s">
        <v>92</v>
      </c>
      <c r="I83" s="151" t="s">
        <v>1627</v>
      </c>
      <c r="J83" s="130"/>
      <c r="K83" s="130"/>
      <c r="L83" s="130"/>
    </row>
    <row r="84" spans="1:12" ht="15.75" x14ac:dyDescent="0.25">
      <c r="A84" s="324">
        <v>43293</v>
      </c>
      <c r="B84" s="389" t="s">
        <v>1717</v>
      </c>
      <c r="C84" s="127" t="s">
        <v>161</v>
      </c>
      <c r="D84" s="132" t="s">
        <v>157</v>
      </c>
      <c r="E84" s="325">
        <v>2000</v>
      </c>
      <c r="F84" s="200">
        <f t="shared" si="1"/>
        <v>3.5740452831537373</v>
      </c>
      <c r="G84" s="201">
        <v>559.59</v>
      </c>
      <c r="H84" s="157" t="s">
        <v>92</v>
      </c>
      <c r="I84" s="151" t="s">
        <v>1668</v>
      </c>
      <c r="J84" s="130"/>
      <c r="K84" s="130"/>
      <c r="L84" s="130"/>
    </row>
    <row r="85" spans="1:12" ht="15.75" x14ac:dyDescent="0.25">
      <c r="A85" s="324">
        <v>43294</v>
      </c>
      <c r="B85" s="389" t="s">
        <v>1718</v>
      </c>
      <c r="C85" s="127" t="s">
        <v>161</v>
      </c>
      <c r="D85" s="132" t="s">
        <v>34</v>
      </c>
      <c r="E85" s="325">
        <v>4500</v>
      </c>
      <c r="F85" s="200">
        <f t="shared" si="1"/>
        <v>8.0416018870959096</v>
      </c>
      <c r="G85" s="201">
        <v>559.59</v>
      </c>
      <c r="H85" s="157" t="s">
        <v>92</v>
      </c>
      <c r="I85" s="151" t="s">
        <v>1663</v>
      </c>
      <c r="J85" s="130"/>
      <c r="K85" s="130"/>
      <c r="L85" s="130"/>
    </row>
    <row r="86" spans="1:12" ht="15.75" x14ac:dyDescent="0.25">
      <c r="A86" s="324">
        <v>43294</v>
      </c>
      <c r="B86" s="389" t="s">
        <v>1719</v>
      </c>
      <c r="C86" s="127" t="s">
        <v>161</v>
      </c>
      <c r="D86" s="132" t="s">
        <v>34</v>
      </c>
      <c r="E86" s="325">
        <v>5000</v>
      </c>
      <c r="F86" s="200">
        <f t="shared" si="1"/>
        <v>8.9351132078843438</v>
      </c>
      <c r="G86" s="201">
        <v>559.59</v>
      </c>
      <c r="H86" s="157" t="s">
        <v>92</v>
      </c>
      <c r="I86" s="151" t="s">
        <v>1662</v>
      </c>
      <c r="J86" s="130"/>
      <c r="K86" s="130"/>
      <c r="L86" s="130"/>
    </row>
    <row r="87" spans="1:12" ht="15.75" x14ac:dyDescent="0.25">
      <c r="A87" s="324">
        <v>43294</v>
      </c>
      <c r="B87" s="389" t="s">
        <v>1720</v>
      </c>
      <c r="C87" s="127" t="s">
        <v>161</v>
      </c>
      <c r="D87" s="132" t="s">
        <v>34</v>
      </c>
      <c r="E87" s="325">
        <v>8000</v>
      </c>
      <c r="F87" s="200">
        <f t="shared" si="1"/>
        <v>14.296181132614949</v>
      </c>
      <c r="G87" s="201">
        <v>559.59</v>
      </c>
      <c r="H87" s="157" t="s">
        <v>92</v>
      </c>
      <c r="I87" s="151" t="s">
        <v>1665</v>
      </c>
      <c r="J87" s="130"/>
      <c r="K87" s="130"/>
      <c r="L87" s="130"/>
    </row>
    <row r="88" spans="1:12" ht="15.75" x14ac:dyDescent="0.25">
      <c r="A88" s="324">
        <v>43295</v>
      </c>
      <c r="B88" s="389" t="s">
        <v>1745</v>
      </c>
      <c r="C88" s="158" t="s">
        <v>155</v>
      </c>
      <c r="D88" s="132" t="s">
        <v>3</v>
      </c>
      <c r="E88" s="325">
        <v>1000</v>
      </c>
      <c r="F88" s="200">
        <f t="shared" si="1"/>
        <v>1.7870226415768686</v>
      </c>
      <c r="G88" s="201">
        <v>559.59</v>
      </c>
      <c r="H88" s="157" t="s">
        <v>92</v>
      </c>
      <c r="I88" s="151" t="s">
        <v>1628</v>
      </c>
      <c r="J88" s="130"/>
      <c r="K88" s="130"/>
      <c r="L88" s="130"/>
    </row>
    <row r="89" spans="1:12" ht="15.75" x14ac:dyDescent="0.25">
      <c r="A89" s="324">
        <v>43297</v>
      </c>
      <c r="B89" s="389" t="s">
        <v>1671</v>
      </c>
      <c r="C89" s="129" t="s">
        <v>787</v>
      </c>
      <c r="D89" s="135" t="s">
        <v>34</v>
      </c>
      <c r="E89" s="325">
        <v>500</v>
      </c>
      <c r="F89" s="200">
        <f t="shared" si="1"/>
        <v>0.89351132078843432</v>
      </c>
      <c r="G89" s="201">
        <v>559.59</v>
      </c>
      <c r="H89" s="157" t="s">
        <v>92</v>
      </c>
      <c r="I89" s="151" t="s">
        <v>1629</v>
      </c>
      <c r="J89" s="130"/>
      <c r="K89" s="130"/>
      <c r="L89" s="130"/>
    </row>
    <row r="90" spans="1:12" ht="15.75" x14ac:dyDescent="0.25">
      <c r="A90" s="324">
        <v>43297</v>
      </c>
      <c r="B90" s="389" t="s">
        <v>1672</v>
      </c>
      <c r="C90" s="129" t="s">
        <v>787</v>
      </c>
      <c r="D90" s="135" t="s">
        <v>34</v>
      </c>
      <c r="E90" s="325">
        <v>500</v>
      </c>
      <c r="F90" s="200">
        <f t="shared" si="1"/>
        <v>0.89351132078843432</v>
      </c>
      <c r="G90" s="201">
        <v>559.59</v>
      </c>
      <c r="H90" s="157" t="s">
        <v>92</v>
      </c>
      <c r="I90" s="151" t="s">
        <v>1630</v>
      </c>
      <c r="J90" s="130"/>
      <c r="K90" s="130"/>
      <c r="L90" s="130"/>
    </row>
    <row r="91" spans="1:12" ht="15.75" x14ac:dyDescent="0.25">
      <c r="A91" s="324">
        <v>43297</v>
      </c>
      <c r="B91" s="389" t="s">
        <v>1673</v>
      </c>
      <c r="C91" s="129" t="s">
        <v>787</v>
      </c>
      <c r="D91" s="135" t="s">
        <v>34</v>
      </c>
      <c r="E91" s="325">
        <v>1000</v>
      </c>
      <c r="F91" s="200">
        <f t="shared" si="1"/>
        <v>1.7870226415768686</v>
      </c>
      <c r="G91" s="201">
        <v>559.59</v>
      </c>
      <c r="H91" s="157" t="s">
        <v>92</v>
      </c>
      <c r="I91" s="151" t="s">
        <v>1631</v>
      </c>
      <c r="J91" s="130"/>
      <c r="K91" s="130"/>
      <c r="L91" s="130"/>
    </row>
    <row r="92" spans="1:12" ht="15.75" x14ac:dyDescent="0.25">
      <c r="A92" s="324">
        <v>43297</v>
      </c>
      <c r="B92" s="322" t="s">
        <v>1746</v>
      </c>
      <c r="C92" s="129" t="s">
        <v>787</v>
      </c>
      <c r="D92" s="135" t="s">
        <v>34</v>
      </c>
      <c r="E92" s="297">
        <v>5000</v>
      </c>
      <c r="F92" s="200">
        <f t="shared" si="1"/>
        <v>8.9351132078843438</v>
      </c>
      <c r="G92" s="201">
        <v>559.59</v>
      </c>
      <c r="H92" s="157" t="s">
        <v>92</v>
      </c>
      <c r="I92" s="151" t="s">
        <v>1632</v>
      </c>
      <c r="J92" s="130"/>
      <c r="K92" s="130"/>
      <c r="L92" s="130"/>
    </row>
    <row r="93" spans="1:12" ht="15.75" x14ac:dyDescent="0.25">
      <c r="A93" s="324">
        <v>43297</v>
      </c>
      <c r="B93" s="374" t="s">
        <v>1721</v>
      </c>
      <c r="C93" s="127" t="s">
        <v>161</v>
      </c>
      <c r="D93" s="134" t="s">
        <v>34</v>
      </c>
      <c r="E93" s="297">
        <v>13500</v>
      </c>
      <c r="F93" s="200">
        <f t="shared" si="1"/>
        <v>24.124805661287727</v>
      </c>
      <c r="G93" s="201">
        <v>559.59</v>
      </c>
      <c r="H93" s="157" t="s">
        <v>92</v>
      </c>
      <c r="I93" s="151" t="s">
        <v>1661</v>
      </c>
      <c r="J93" s="130"/>
      <c r="K93" s="130"/>
      <c r="L93" s="130"/>
    </row>
    <row r="94" spans="1:12" ht="15.75" x14ac:dyDescent="0.25">
      <c r="A94" s="324">
        <v>43297</v>
      </c>
      <c r="B94" s="374" t="s">
        <v>1722</v>
      </c>
      <c r="C94" s="127" t="s">
        <v>161</v>
      </c>
      <c r="D94" s="134" t="s">
        <v>34</v>
      </c>
      <c r="E94" s="297">
        <v>10000</v>
      </c>
      <c r="F94" s="200">
        <f t="shared" si="1"/>
        <v>17.870226415768688</v>
      </c>
      <c r="G94" s="201">
        <v>559.59</v>
      </c>
      <c r="H94" s="157" t="s">
        <v>92</v>
      </c>
      <c r="I94" s="151" t="s">
        <v>1663</v>
      </c>
      <c r="J94" s="130"/>
      <c r="K94" s="130"/>
      <c r="L94" s="130"/>
    </row>
    <row r="95" spans="1:12" ht="15.75" x14ac:dyDescent="0.25">
      <c r="A95" s="324">
        <v>43297</v>
      </c>
      <c r="B95" s="374" t="s">
        <v>1723</v>
      </c>
      <c r="C95" s="127" t="s">
        <v>161</v>
      </c>
      <c r="D95" s="134" t="s">
        <v>34</v>
      </c>
      <c r="E95" s="298">
        <v>9500</v>
      </c>
      <c r="F95" s="200">
        <f t="shared" si="1"/>
        <v>16.976715094980253</v>
      </c>
      <c r="G95" s="201">
        <v>559.59</v>
      </c>
      <c r="H95" s="157" t="s">
        <v>92</v>
      </c>
      <c r="I95" s="151" t="s">
        <v>1663</v>
      </c>
      <c r="J95" s="130"/>
      <c r="K95" s="130"/>
      <c r="L95" s="130"/>
    </row>
    <row r="96" spans="1:12" ht="15.75" x14ac:dyDescent="0.25">
      <c r="A96" s="324">
        <v>43297</v>
      </c>
      <c r="B96" s="374" t="s">
        <v>1724</v>
      </c>
      <c r="C96" s="127" t="s">
        <v>161</v>
      </c>
      <c r="D96" s="134" t="s">
        <v>34</v>
      </c>
      <c r="E96" s="297">
        <v>10000</v>
      </c>
      <c r="F96" s="200">
        <f t="shared" si="1"/>
        <v>17.870226415768688</v>
      </c>
      <c r="G96" s="201">
        <v>559.59</v>
      </c>
      <c r="H96" s="157" t="s">
        <v>92</v>
      </c>
      <c r="I96" s="151" t="s">
        <v>1663</v>
      </c>
      <c r="J96" s="130"/>
      <c r="K96" s="130"/>
      <c r="L96" s="130"/>
    </row>
    <row r="97" spans="1:12" ht="15.75" x14ac:dyDescent="0.25">
      <c r="A97" s="324">
        <v>43297</v>
      </c>
      <c r="B97" s="322" t="s">
        <v>1725</v>
      </c>
      <c r="C97" s="127" t="s">
        <v>161</v>
      </c>
      <c r="D97" s="134" t="s">
        <v>34</v>
      </c>
      <c r="E97" s="200">
        <v>13000</v>
      </c>
      <c r="F97" s="200">
        <f t="shared" si="1"/>
        <v>23.231294340499293</v>
      </c>
      <c r="G97" s="201">
        <v>559.59</v>
      </c>
      <c r="H97" s="157" t="s">
        <v>92</v>
      </c>
      <c r="I97" s="151" t="s">
        <v>1662</v>
      </c>
      <c r="J97" s="50"/>
      <c r="K97" s="50"/>
      <c r="L97" s="50"/>
    </row>
    <row r="98" spans="1:12" ht="15.75" x14ac:dyDescent="0.25">
      <c r="A98" s="324">
        <v>43297</v>
      </c>
      <c r="B98" s="389" t="s">
        <v>1726</v>
      </c>
      <c r="C98" s="127" t="s">
        <v>161</v>
      </c>
      <c r="D98" s="134" t="s">
        <v>157</v>
      </c>
      <c r="E98" s="325">
        <v>8000</v>
      </c>
      <c r="F98" s="200">
        <f t="shared" si="1"/>
        <v>14.296181132614949</v>
      </c>
      <c r="G98" s="201">
        <v>559.59</v>
      </c>
      <c r="H98" s="157" t="s">
        <v>92</v>
      </c>
      <c r="I98" s="151" t="s">
        <v>1668</v>
      </c>
      <c r="J98" s="130"/>
      <c r="K98" s="130"/>
      <c r="L98" s="130"/>
    </row>
    <row r="99" spans="1:12" ht="15.75" x14ac:dyDescent="0.25">
      <c r="A99" s="324">
        <v>43297</v>
      </c>
      <c r="B99" s="389" t="s">
        <v>1727</v>
      </c>
      <c r="C99" s="127" t="s">
        <v>161</v>
      </c>
      <c r="D99" s="134" t="s">
        <v>157</v>
      </c>
      <c r="E99" s="325">
        <v>10000</v>
      </c>
      <c r="F99" s="200">
        <f t="shared" si="1"/>
        <v>17.870226415768688</v>
      </c>
      <c r="G99" s="201">
        <v>559.59</v>
      </c>
      <c r="H99" s="157" t="s">
        <v>92</v>
      </c>
      <c r="I99" s="151" t="s">
        <v>1666</v>
      </c>
      <c r="J99" s="130"/>
      <c r="K99" s="130"/>
      <c r="L99" s="130"/>
    </row>
    <row r="100" spans="1:12" ht="15.75" x14ac:dyDescent="0.25">
      <c r="A100" s="324">
        <v>43297</v>
      </c>
      <c r="B100" s="389" t="s">
        <v>1727</v>
      </c>
      <c r="C100" s="127" t="s">
        <v>161</v>
      </c>
      <c r="D100" s="134" t="s">
        <v>157</v>
      </c>
      <c r="E100" s="325">
        <v>10000</v>
      </c>
      <c r="F100" s="200">
        <f t="shared" si="1"/>
        <v>17.870226415768688</v>
      </c>
      <c r="G100" s="201">
        <v>559.59</v>
      </c>
      <c r="H100" s="157" t="s">
        <v>92</v>
      </c>
      <c r="I100" s="151" t="s">
        <v>1667</v>
      </c>
      <c r="J100" s="130"/>
      <c r="K100" s="130"/>
      <c r="L100" s="130"/>
    </row>
    <row r="101" spans="1:12" ht="15.75" x14ac:dyDescent="0.25">
      <c r="A101" s="324">
        <v>43297</v>
      </c>
      <c r="B101" s="389" t="s">
        <v>1728</v>
      </c>
      <c r="C101" s="127" t="s">
        <v>161</v>
      </c>
      <c r="D101" s="134" t="s">
        <v>34</v>
      </c>
      <c r="E101" s="325">
        <v>11000</v>
      </c>
      <c r="F101" s="200">
        <f t="shared" si="1"/>
        <v>19.657249057345556</v>
      </c>
      <c r="G101" s="201">
        <v>559.59</v>
      </c>
      <c r="H101" s="157" t="s">
        <v>92</v>
      </c>
      <c r="I101" s="151" t="s">
        <v>1664</v>
      </c>
      <c r="J101" s="130"/>
      <c r="K101" s="130"/>
      <c r="L101" s="130"/>
    </row>
    <row r="102" spans="1:12" ht="15.75" x14ac:dyDescent="0.25">
      <c r="A102" s="324">
        <v>43297</v>
      </c>
      <c r="B102" s="389" t="s">
        <v>1729</v>
      </c>
      <c r="C102" s="127" t="s">
        <v>161</v>
      </c>
      <c r="D102" s="134" t="s">
        <v>34</v>
      </c>
      <c r="E102" s="325">
        <v>7500</v>
      </c>
      <c r="F102" s="200">
        <f t="shared" si="1"/>
        <v>13.402669811826515</v>
      </c>
      <c r="G102" s="201">
        <v>559.59</v>
      </c>
      <c r="H102" s="157" t="s">
        <v>92</v>
      </c>
      <c r="I102" s="151" t="s">
        <v>1664</v>
      </c>
      <c r="J102" s="130"/>
      <c r="K102" s="130"/>
      <c r="L102" s="130"/>
    </row>
    <row r="103" spans="1:12" ht="15.75" x14ac:dyDescent="0.25">
      <c r="A103" s="324">
        <v>43297</v>
      </c>
      <c r="B103" s="389" t="s">
        <v>1730</v>
      </c>
      <c r="C103" s="127" t="s">
        <v>161</v>
      </c>
      <c r="D103" s="134" t="s">
        <v>34</v>
      </c>
      <c r="E103" s="325">
        <v>5500</v>
      </c>
      <c r="F103" s="200">
        <f t="shared" si="1"/>
        <v>9.828624528672778</v>
      </c>
      <c r="G103" s="201">
        <v>559.59</v>
      </c>
      <c r="H103" s="157" t="s">
        <v>92</v>
      </c>
      <c r="I103" s="151" t="s">
        <v>1664</v>
      </c>
      <c r="J103" s="130"/>
      <c r="K103" s="130"/>
      <c r="L103" s="130"/>
    </row>
    <row r="104" spans="1:12" ht="15.75" x14ac:dyDescent="0.25">
      <c r="A104" s="324">
        <v>43297</v>
      </c>
      <c r="B104" s="322" t="s">
        <v>1731</v>
      </c>
      <c r="C104" s="127" t="s">
        <v>161</v>
      </c>
      <c r="D104" s="134" t="s">
        <v>34</v>
      </c>
      <c r="E104" s="297">
        <v>15500</v>
      </c>
      <c r="F104" s="200">
        <f t="shared" si="1"/>
        <v>27.698850944441464</v>
      </c>
      <c r="G104" s="201">
        <v>559.59</v>
      </c>
      <c r="H104" s="157" t="s">
        <v>92</v>
      </c>
      <c r="I104" s="151" t="s">
        <v>1665</v>
      </c>
      <c r="J104" s="130"/>
      <c r="K104" s="130"/>
      <c r="L104" s="130"/>
    </row>
    <row r="105" spans="1:12" ht="15.75" x14ac:dyDescent="0.25">
      <c r="A105" s="324">
        <v>43297</v>
      </c>
      <c r="B105" s="389" t="s">
        <v>1732</v>
      </c>
      <c r="C105" s="127" t="s">
        <v>161</v>
      </c>
      <c r="D105" s="134" t="s">
        <v>3</v>
      </c>
      <c r="E105" s="325">
        <v>10000</v>
      </c>
      <c r="F105" s="200">
        <f t="shared" si="1"/>
        <v>17.870226415768688</v>
      </c>
      <c r="G105" s="201">
        <v>559.59</v>
      </c>
      <c r="H105" s="157" t="s">
        <v>92</v>
      </c>
      <c r="I105" s="151" t="s">
        <v>1669</v>
      </c>
      <c r="J105" s="130"/>
      <c r="K105" s="130"/>
      <c r="L105" s="130"/>
    </row>
    <row r="106" spans="1:12" ht="15.75" x14ac:dyDescent="0.25">
      <c r="A106" s="112">
        <v>43298</v>
      </c>
      <c r="B106" s="374" t="s">
        <v>1733</v>
      </c>
      <c r="C106" s="127" t="s">
        <v>161</v>
      </c>
      <c r="D106" s="134" t="s">
        <v>25</v>
      </c>
      <c r="E106" s="297">
        <v>2000</v>
      </c>
      <c r="F106" s="200">
        <f t="shared" si="1"/>
        <v>3.5740452831537373</v>
      </c>
      <c r="G106" s="201">
        <v>559.59</v>
      </c>
      <c r="H106" s="157" t="s">
        <v>92</v>
      </c>
      <c r="I106" s="151" t="s">
        <v>1670</v>
      </c>
      <c r="J106" s="130"/>
      <c r="K106" s="130"/>
      <c r="L106" s="130"/>
    </row>
    <row r="107" spans="1:12" ht="15.75" x14ac:dyDescent="0.25">
      <c r="A107" s="112">
        <v>43298</v>
      </c>
      <c r="B107" s="374" t="s">
        <v>1589</v>
      </c>
      <c r="C107" s="158" t="s">
        <v>177</v>
      </c>
      <c r="D107" s="134" t="s">
        <v>3</v>
      </c>
      <c r="E107" s="297">
        <v>104000</v>
      </c>
      <c r="F107" s="200">
        <f t="shared" si="1"/>
        <v>185.85035472399434</v>
      </c>
      <c r="G107" s="201">
        <v>559.59</v>
      </c>
      <c r="H107" s="157" t="s">
        <v>92</v>
      </c>
      <c r="I107" s="151" t="s">
        <v>1634</v>
      </c>
      <c r="J107" s="130"/>
      <c r="K107" s="130"/>
      <c r="L107" s="130"/>
    </row>
    <row r="108" spans="1:12" ht="15.75" x14ac:dyDescent="0.25">
      <c r="A108" s="112">
        <v>43299</v>
      </c>
      <c r="B108" s="374" t="s">
        <v>1586</v>
      </c>
      <c r="C108" s="127" t="s">
        <v>759</v>
      </c>
      <c r="D108" s="132" t="s">
        <v>104</v>
      </c>
      <c r="E108" s="297">
        <v>10000</v>
      </c>
      <c r="F108" s="200">
        <f t="shared" si="1"/>
        <v>17.870226415768688</v>
      </c>
      <c r="G108" s="201">
        <v>559.59</v>
      </c>
      <c r="H108" s="157" t="s">
        <v>92</v>
      </c>
      <c r="I108" s="151" t="s">
        <v>1635</v>
      </c>
      <c r="J108" s="130"/>
      <c r="K108" s="130"/>
      <c r="L108" s="130"/>
    </row>
    <row r="109" spans="1:12" ht="15.75" x14ac:dyDescent="0.25">
      <c r="A109" s="112">
        <v>43299</v>
      </c>
      <c r="B109" s="374" t="s">
        <v>1587</v>
      </c>
      <c r="C109" s="127" t="s">
        <v>161</v>
      </c>
      <c r="D109" s="132" t="s">
        <v>104</v>
      </c>
      <c r="E109" s="297">
        <v>20000</v>
      </c>
      <c r="F109" s="200">
        <f t="shared" si="1"/>
        <v>35.740452831537375</v>
      </c>
      <c r="G109" s="201">
        <v>559.59</v>
      </c>
      <c r="H109" s="157" t="s">
        <v>92</v>
      </c>
      <c r="I109" s="151" t="s">
        <v>1636</v>
      </c>
      <c r="J109" s="130"/>
      <c r="K109" s="130"/>
      <c r="L109" s="130"/>
    </row>
    <row r="110" spans="1:12" ht="15.75" x14ac:dyDescent="0.25">
      <c r="A110" s="112">
        <v>43299</v>
      </c>
      <c r="B110" s="374" t="s">
        <v>1588</v>
      </c>
      <c r="C110" s="121" t="s">
        <v>155</v>
      </c>
      <c r="D110" s="132" t="s">
        <v>3</v>
      </c>
      <c r="E110" s="297">
        <v>1100</v>
      </c>
      <c r="F110" s="200">
        <f t="shared" si="1"/>
        <v>1.9657249057345556</v>
      </c>
      <c r="G110" s="201">
        <v>559.59</v>
      </c>
      <c r="H110" s="157" t="s">
        <v>92</v>
      </c>
      <c r="I110" s="151" t="s">
        <v>1637</v>
      </c>
      <c r="J110" s="130"/>
      <c r="K110" s="130"/>
      <c r="L110" s="130"/>
    </row>
    <row r="111" spans="1:12" ht="15.75" x14ac:dyDescent="0.25">
      <c r="A111" s="112">
        <v>43299</v>
      </c>
      <c r="B111" s="374" t="s">
        <v>1699</v>
      </c>
      <c r="C111" s="127" t="s">
        <v>161</v>
      </c>
      <c r="D111" s="132" t="s">
        <v>25</v>
      </c>
      <c r="E111" s="297">
        <v>4000</v>
      </c>
      <c r="F111" s="200">
        <f t="shared" si="1"/>
        <v>7.1480905663074745</v>
      </c>
      <c r="G111" s="201">
        <v>559.59</v>
      </c>
      <c r="H111" s="157" t="s">
        <v>92</v>
      </c>
      <c r="I111" s="151" t="s">
        <v>1670</v>
      </c>
      <c r="J111" s="130"/>
      <c r="K111" s="130"/>
      <c r="L111" s="130"/>
    </row>
    <row r="112" spans="1:12" ht="15.75" x14ac:dyDescent="0.25">
      <c r="A112" s="112">
        <v>43299</v>
      </c>
      <c r="B112" s="374" t="s">
        <v>1734</v>
      </c>
      <c r="C112" s="127" t="s">
        <v>161</v>
      </c>
      <c r="D112" s="132" t="s">
        <v>25</v>
      </c>
      <c r="E112" s="297">
        <v>4500</v>
      </c>
      <c r="F112" s="200">
        <f t="shared" si="1"/>
        <v>8.0416018870959096</v>
      </c>
      <c r="G112" s="201">
        <v>559.59</v>
      </c>
      <c r="H112" s="157" t="s">
        <v>92</v>
      </c>
      <c r="I112" s="151" t="s">
        <v>1670</v>
      </c>
      <c r="J112" s="130"/>
      <c r="K112" s="130"/>
      <c r="L112" s="130"/>
    </row>
    <row r="113" spans="1:12" ht="15.75" x14ac:dyDescent="0.25">
      <c r="A113" s="112">
        <v>43300</v>
      </c>
      <c r="B113" s="374" t="s">
        <v>2023</v>
      </c>
      <c r="C113" s="121" t="s">
        <v>159</v>
      </c>
      <c r="D113" s="132" t="s">
        <v>196</v>
      </c>
      <c r="E113" s="297">
        <v>1600</v>
      </c>
      <c r="F113" s="200">
        <f t="shared" si="1"/>
        <v>2.8592362265229898</v>
      </c>
      <c r="G113" s="201">
        <v>559.59</v>
      </c>
      <c r="H113" s="157" t="s">
        <v>92</v>
      </c>
      <c r="I113" s="151" t="s">
        <v>1638</v>
      </c>
      <c r="J113" s="130"/>
      <c r="K113" s="130"/>
      <c r="L113" s="130"/>
    </row>
    <row r="114" spans="1:12" ht="15.75" x14ac:dyDescent="0.25">
      <c r="A114" s="112">
        <v>43301</v>
      </c>
      <c r="B114" s="374" t="s">
        <v>1591</v>
      </c>
      <c r="C114" s="127" t="s">
        <v>759</v>
      </c>
      <c r="D114" s="132" t="s">
        <v>104</v>
      </c>
      <c r="E114" s="297">
        <v>20000</v>
      </c>
      <c r="F114" s="200">
        <f t="shared" si="1"/>
        <v>35.740452831537375</v>
      </c>
      <c r="G114" s="201">
        <v>559.59</v>
      </c>
      <c r="H114" s="157" t="s">
        <v>92</v>
      </c>
      <c r="I114" s="151" t="s">
        <v>1639</v>
      </c>
      <c r="J114" s="130"/>
      <c r="K114" s="130"/>
      <c r="L114" s="130"/>
    </row>
    <row r="115" spans="1:12" ht="15.75" x14ac:dyDescent="0.25">
      <c r="A115" s="112">
        <v>43304</v>
      </c>
      <c r="B115" s="374" t="s">
        <v>1593</v>
      </c>
      <c r="C115" s="127" t="s">
        <v>161</v>
      </c>
      <c r="D115" s="132" t="s">
        <v>104</v>
      </c>
      <c r="E115" s="297">
        <v>18000</v>
      </c>
      <c r="F115" s="200">
        <f t="shared" si="1"/>
        <v>32.166407548383638</v>
      </c>
      <c r="G115" s="201">
        <v>559.59</v>
      </c>
      <c r="H115" s="157" t="s">
        <v>92</v>
      </c>
      <c r="I115" s="151" t="s">
        <v>1641</v>
      </c>
      <c r="J115" s="130"/>
      <c r="K115" s="130"/>
      <c r="L115" s="130"/>
    </row>
    <row r="116" spans="1:12" ht="15.75" x14ac:dyDescent="0.25">
      <c r="A116" s="112">
        <v>43304</v>
      </c>
      <c r="B116" s="374" t="s">
        <v>1735</v>
      </c>
      <c r="C116" s="127" t="s">
        <v>161</v>
      </c>
      <c r="D116" s="132" t="s">
        <v>34</v>
      </c>
      <c r="E116" s="297">
        <v>4000</v>
      </c>
      <c r="F116" s="200">
        <f t="shared" si="1"/>
        <v>7.1480905663074745</v>
      </c>
      <c r="G116" s="201">
        <v>559.59</v>
      </c>
      <c r="H116" s="157" t="s">
        <v>92</v>
      </c>
      <c r="I116" s="151" t="s">
        <v>1662</v>
      </c>
      <c r="J116" s="50"/>
      <c r="K116" s="50"/>
      <c r="L116" s="50"/>
    </row>
    <row r="117" spans="1:12" ht="15.75" x14ac:dyDescent="0.25">
      <c r="A117" s="112">
        <v>43304</v>
      </c>
      <c r="B117" s="374" t="s">
        <v>1736</v>
      </c>
      <c r="C117" s="127" t="s">
        <v>161</v>
      </c>
      <c r="D117" s="132" t="s">
        <v>34</v>
      </c>
      <c r="E117" s="297">
        <v>5000</v>
      </c>
      <c r="F117" s="200">
        <f t="shared" si="1"/>
        <v>8.9351132078843438</v>
      </c>
      <c r="G117" s="201">
        <v>559.59</v>
      </c>
      <c r="H117" s="157" t="s">
        <v>92</v>
      </c>
      <c r="I117" s="151" t="s">
        <v>1665</v>
      </c>
      <c r="J117" s="130"/>
      <c r="K117" s="130"/>
      <c r="L117" s="130"/>
    </row>
    <row r="118" spans="1:12" ht="15.75" x14ac:dyDescent="0.25">
      <c r="A118" s="112">
        <v>43305</v>
      </c>
      <c r="B118" s="374" t="s">
        <v>1708</v>
      </c>
      <c r="C118" s="127" t="s">
        <v>161</v>
      </c>
      <c r="D118" s="132" t="s">
        <v>25</v>
      </c>
      <c r="E118" s="297">
        <v>3000</v>
      </c>
      <c r="F118" s="200">
        <f t="shared" si="1"/>
        <v>5.3610679247306061</v>
      </c>
      <c r="G118" s="201">
        <v>559.59</v>
      </c>
      <c r="H118" s="157" t="s">
        <v>92</v>
      </c>
      <c r="I118" s="151" t="s">
        <v>1670</v>
      </c>
      <c r="J118" s="50"/>
      <c r="K118" s="50"/>
      <c r="L118" s="50"/>
    </row>
    <row r="119" spans="1:12" ht="15.75" x14ac:dyDescent="0.25">
      <c r="A119" s="112">
        <v>43305</v>
      </c>
      <c r="B119" s="374" t="s">
        <v>1747</v>
      </c>
      <c r="C119" s="158" t="s">
        <v>155</v>
      </c>
      <c r="D119" s="135" t="s">
        <v>3</v>
      </c>
      <c r="E119" s="297">
        <v>21750</v>
      </c>
      <c r="F119" s="200">
        <f t="shared" si="1"/>
        <v>38.867742454296895</v>
      </c>
      <c r="G119" s="201">
        <v>559.59</v>
      </c>
      <c r="H119" s="157" t="s">
        <v>92</v>
      </c>
      <c r="I119" s="151" t="s">
        <v>1643</v>
      </c>
      <c r="J119" s="130"/>
      <c r="K119" s="130"/>
      <c r="L119" s="130"/>
    </row>
    <row r="120" spans="1:12" ht="15.75" x14ac:dyDescent="0.25">
      <c r="A120" s="112">
        <v>43305</v>
      </c>
      <c r="B120" s="374" t="s">
        <v>2024</v>
      </c>
      <c r="C120" s="121" t="s">
        <v>159</v>
      </c>
      <c r="D120" s="132" t="s">
        <v>196</v>
      </c>
      <c r="E120" s="297">
        <v>2500</v>
      </c>
      <c r="F120" s="200">
        <f t="shared" si="1"/>
        <v>4.4675566039421719</v>
      </c>
      <c r="G120" s="201">
        <v>559.59</v>
      </c>
      <c r="H120" s="157" t="s">
        <v>92</v>
      </c>
      <c r="I120" s="151" t="s">
        <v>1644</v>
      </c>
      <c r="J120" s="130"/>
      <c r="K120" s="130"/>
      <c r="L120" s="130"/>
    </row>
    <row r="121" spans="1:12" s="150" customFormat="1" ht="15.75" x14ac:dyDescent="0.25">
      <c r="A121" s="310">
        <v>43305</v>
      </c>
      <c r="B121" s="374" t="s">
        <v>1986</v>
      </c>
      <c r="C121" s="121" t="s">
        <v>156</v>
      </c>
      <c r="D121" s="132" t="s">
        <v>3</v>
      </c>
      <c r="E121" s="297">
        <v>500</v>
      </c>
      <c r="F121" s="200">
        <f t="shared" si="1"/>
        <v>0.89351132078843432</v>
      </c>
      <c r="G121" s="201">
        <v>559.59</v>
      </c>
      <c r="H121" s="157" t="s">
        <v>92</v>
      </c>
      <c r="I121" s="404" t="s">
        <v>2001</v>
      </c>
      <c r="J121" s="130"/>
      <c r="K121" s="130"/>
      <c r="L121" s="130"/>
    </row>
    <row r="122" spans="1:12" s="150" customFormat="1" ht="15.75" x14ac:dyDescent="0.25">
      <c r="A122" s="310">
        <v>43305</v>
      </c>
      <c r="B122" s="374" t="s">
        <v>1986</v>
      </c>
      <c r="C122" s="121" t="s">
        <v>156</v>
      </c>
      <c r="D122" s="132" t="s">
        <v>3</v>
      </c>
      <c r="E122" s="297">
        <v>500</v>
      </c>
      <c r="F122" s="200">
        <f t="shared" si="1"/>
        <v>0.89351132078843432</v>
      </c>
      <c r="G122" s="201">
        <v>559.59</v>
      </c>
      <c r="H122" s="157" t="s">
        <v>92</v>
      </c>
      <c r="I122" s="404" t="s">
        <v>2002</v>
      </c>
      <c r="J122" s="130"/>
      <c r="K122" s="130"/>
      <c r="L122" s="130"/>
    </row>
    <row r="123" spans="1:12" ht="15.75" x14ac:dyDescent="0.25">
      <c r="A123" s="112">
        <v>43306</v>
      </c>
      <c r="B123" s="374" t="s">
        <v>1708</v>
      </c>
      <c r="C123" s="127" t="s">
        <v>161</v>
      </c>
      <c r="D123" s="134" t="s">
        <v>25</v>
      </c>
      <c r="E123" s="297">
        <v>2000</v>
      </c>
      <c r="F123" s="200">
        <f t="shared" si="1"/>
        <v>3.5740452831537373</v>
      </c>
      <c r="G123" s="201">
        <v>559.59</v>
      </c>
      <c r="H123" s="157" t="s">
        <v>92</v>
      </c>
      <c r="I123" s="151" t="s">
        <v>1670</v>
      </c>
      <c r="J123" s="50"/>
      <c r="K123" s="50"/>
      <c r="L123" s="50"/>
    </row>
    <row r="124" spans="1:12" ht="15.75" x14ac:dyDescent="0.25">
      <c r="A124" s="112">
        <v>43307</v>
      </c>
      <c r="B124" s="374" t="s">
        <v>1737</v>
      </c>
      <c r="C124" s="127" t="s">
        <v>161</v>
      </c>
      <c r="D124" s="134" t="s">
        <v>25</v>
      </c>
      <c r="E124" s="297">
        <v>4000</v>
      </c>
      <c r="F124" s="200">
        <f t="shared" si="1"/>
        <v>7.1480905663074745</v>
      </c>
      <c r="G124" s="201">
        <v>559.59</v>
      </c>
      <c r="H124" s="157" t="s">
        <v>92</v>
      </c>
      <c r="I124" s="151" t="s">
        <v>1670</v>
      </c>
      <c r="J124" s="50"/>
      <c r="K124" s="50"/>
      <c r="L124" s="50"/>
    </row>
    <row r="125" spans="1:12" ht="15.75" x14ac:dyDescent="0.25">
      <c r="A125" s="112">
        <v>43307</v>
      </c>
      <c r="B125" s="374" t="s">
        <v>1708</v>
      </c>
      <c r="C125" s="127" t="s">
        <v>161</v>
      </c>
      <c r="D125" s="134" t="s">
        <v>25</v>
      </c>
      <c r="E125" s="297">
        <v>3500</v>
      </c>
      <c r="F125" s="200">
        <f t="shared" si="1"/>
        <v>6.2545792455190403</v>
      </c>
      <c r="G125" s="201">
        <v>559.59</v>
      </c>
      <c r="H125" s="157" t="s">
        <v>92</v>
      </c>
      <c r="I125" s="151" t="s">
        <v>1670</v>
      </c>
      <c r="J125" s="50"/>
      <c r="K125" s="50"/>
      <c r="L125" s="50"/>
    </row>
    <row r="126" spans="1:12" ht="15.75" x14ac:dyDescent="0.25">
      <c r="A126" s="310">
        <v>43308</v>
      </c>
      <c r="B126" s="374" t="s">
        <v>1756</v>
      </c>
      <c r="C126" s="121" t="s">
        <v>159</v>
      </c>
      <c r="D126" s="134" t="s">
        <v>25</v>
      </c>
      <c r="E126" s="159">
        <v>900000</v>
      </c>
      <c r="F126" s="200">
        <f t="shared" si="1"/>
        <v>1608.3203774191818</v>
      </c>
      <c r="G126" s="201">
        <v>559.59</v>
      </c>
      <c r="H126" s="157" t="s">
        <v>92</v>
      </c>
      <c r="I126" s="404" t="s">
        <v>2006</v>
      </c>
      <c r="J126" s="50"/>
      <c r="K126" s="50"/>
      <c r="L126" s="50"/>
    </row>
    <row r="127" spans="1:12" ht="15.75" x14ac:dyDescent="0.25">
      <c r="A127" s="112">
        <v>43308</v>
      </c>
      <c r="B127" s="374" t="s">
        <v>1602</v>
      </c>
      <c r="C127" s="158" t="s">
        <v>159</v>
      </c>
      <c r="D127" s="132" t="s">
        <v>34</v>
      </c>
      <c r="E127" s="297">
        <v>80000</v>
      </c>
      <c r="F127" s="200">
        <f t="shared" si="1"/>
        <v>142.9618113261495</v>
      </c>
      <c r="G127" s="201">
        <v>559.59</v>
      </c>
      <c r="H127" s="157" t="s">
        <v>92</v>
      </c>
      <c r="I127" s="151" t="s">
        <v>1649</v>
      </c>
      <c r="J127" s="50"/>
      <c r="K127" s="50"/>
      <c r="L127" s="50"/>
    </row>
    <row r="128" spans="1:12" ht="15.75" x14ac:dyDescent="0.25">
      <c r="A128" s="112">
        <v>43308</v>
      </c>
      <c r="B128" s="374" t="s">
        <v>1603</v>
      </c>
      <c r="C128" s="158" t="s">
        <v>159</v>
      </c>
      <c r="D128" s="132" t="s">
        <v>3</v>
      </c>
      <c r="E128" s="297">
        <v>200000</v>
      </c>
      <c r="F128" s="200">
        <f t="shared" si="1"/>
        <v>357.40452831537374</v>
      </c>
      <c r="G128" s="201">
        <v>559.59</v>
      </c>
      <c r="H128" s="157" t="s">
        <v>92</v>
      </c>
      <c r="I128" s="151" t="s">
        <v>1650</v>
      </c>
      <c r="J128" s="50"/>
      <c r="K128" s="50"/>
      <c r="L128" s="50"/>
    </row>
    <row r="129" spans="1:12" ht="15.75" x14ac:dyDescent="0.25">
      <c r="A129" s="112">
        <v>43308</v>
      </c>
      <c r="B129" s="374" t="s">
        <v>1602</v>
      </c>
      <c r="C129" s="158" t="s">
        <v>159</v>
      </c>
      <c r="D129" s="132" t="s">
        <v>34</v>
      </c>
      <c r="E129" s="297">
        <v>80000</v>
      </c>
      <c r="F129" s="200">
        <f t="shared" si="1"/>
        <v>142.9618113261495</v>
      </c>
      <c r="G129" s="201">
        <v>559.59</v>
      </c>
      <c r="H129" s="157" t="s">
        <v>92</v>
      </c>
      <c r="I129" s="151" t="s">
        <v>1651</v>
      </c>
      <c r="J129" s="50"/>
      <c r="K129" s="50"/>
      <c r="L129" s="50"/>
    </row>
    <row r="130" spans="1:12" ht="15.75" x14ac:dyDescent="0.25">
      <c r="A130" s="112">
        <v>43308</v>
      </c>
      <c r="B130" s="374" t="s">
        <v>1604</v>
      </c>
      <c r="C130" s="158" t="s">
        <v>159</v>
      </c>
      <c r="D130" s="132" t="s">
        <v>34</v>
      </c>
      <c r="E130" s="297">
        <v>80000</v>
      </c>
      <c r="F130" s="200">
        <f t="shared" si="1"/>
        <v>142.9618113261495</v>
      </c>
      <c r="G130" s="201">
        <v>559.59</v>
      </c>
      <c r="H130" s="157" t="s">
        <v>92</v>
      </c>
      <c r="I130" s="151" t="s">
        <v>1652</v>
      </c>
      <c r="J130" s="50"/>
      <c r="K130" s="50"/>
      <c r="L130" s="50"/>
    </row>
    <row r="131" spans="1:12" ht="15.75" x14ac:dyDescent="0.25">
      <c r="A131" s="112">
        <v>43308</v>
      </c>
      <c r="B131" s="374" t="s">
        <v>1604</v>
      </c>
      <c r="C131" s="158" t="s">
        <v>159</v>
      </c>
      <c r="D131" s="132" t="s">
        <v>34</v>
      </c>
      <c r="E131" s="297">
        <v>80000</v>
      </c>
      <c r="F131" s="200">
        <f t="shared" si="1"/>
        <v>142.9618113261495</v>
      </c>
      <c r="G131" s="201">
        <v>559.59</v>
      </c>
      <c r="H131" s="157" t="s">
        <v>92</v>
      </c>
      <c r="I131" s="151" t="s">
        <v>1653</v>
      </c>
      <c r="J131" s="50"/>
      <c r="K131" s="50"/>
      <c r="L131" s="50"/>
    </row>
    <row r="132" spans="1:12" ht="15.75" x14ac:dyDescent="0.25">
      <c r="A132" s="112">
        <v>43308</v>
      </c>
      <c r="B132" s="374" t="s">
        <v>1604</v>
      </c>
      <c r="C132" s="158" t="s">
        <v>159</v>
      </c>
      <c r="D132" s="132" t="s">
        <v>34</v>
      </c>
      <c r="E132" s="297">
        <v>80000</v>
      </c>
      <c r="F132" s="200">
        <f t="shared" si="1"/>
        <v>142.9618113261495</v>
      </c>
      <c r="G132" s="201">
        <v>559.59</v>
      </c>
      <c r="H132" s="157" t="s">
        <v>92</v>
      </c>
      <c r="I132" s="151" t="s">
        <v>1654</v>
      </c>
      <c r="J132" s="50"/>
      <c r="K132" s="50"/>
      <c r="L132" s="50"/>
    </row>
    <row r="133" spans="1:12" ht="15.75" x14ac:dyDescent="0.25">
      <c r="A133" s="112">
        <v>43308</v>
      </c>
      <c r="B133" s="374" t="s">
        <v>1748</v>
      </c>
      <c r="C133" s="158" t="s">
        <v>159</v>
      </c>
      <c r="D133" s="132" t="s">
        <v>157</v>
      </c>
      <c r="E133" s="297">
        <v>100000</v>
      </c>
      <c r="F133" s="200">
        <f t="shared" si="1"/>
        <v>178.70226415768687</v>
      </c>
      <c r="G133" s="201">
        <v>559.59</v>
      </c>
      <c r="H133" s="157" t="s">
        <v>92</v>
      </c>
      <c r="I133" s="151" t="s">
        <v>1655</v>
      </c>
      <c r="J133" s="50"/>
      <c r="K133" s="50"/>
      <c r="L133" s="50"/>
    </row>
    <row r="134" spans="1:12" ht="15.75" x14ac:dyDescent="0.25">
      <c r="A134" s="112">
        <v>43308</v>
      </c>
      <c r="B134" s="374" t="s">
        <v>1748</v>
      </c>
      <c r="C134" s="158" t="s">
        <v>159</v>
      </c>
      <c r="D134" s="132" t="s">
        <v>157</v>
      </c>
      <c r="E134" s="297">
        <v>150000</v>
      </c>
      <c r="F134" s="200">
        <f t="shared" si="1"/>
        <v>268.05339623653032</v>
      </c>
      <c r="G134" s="201">
        <v>559.59</v>
      </c>
      <c r="H134" s="157" t="s">
        <v>92</v>
      </c>
      <c r="I134" s="151" t="s">
        <v>1656</v>
      </c>
      <c r="J134" s="50"/>
      <c r="K134" s="50"/>
      <c r="L134" s="50"/>
    </row>
    <row r="135" spans="1:12" ht="15.75" x14ac:dyDescent="0.25">
      <c r="A135" s="112">
        <v>43308</v>
      </c>
      <c r="B135" s="374" t="s">
        <v>1748</v>
      </c>
      <c r="C135" s="158" t="s">
        <v>159</v>
      </c>
      <c r="D135" s="132" t="s">
        <v>157</v>
      </c>
      <c r="E135" s="297">
        <v>120000</v>
      </c>
      <c r="F135" s="200">
        <f t="shared" si="1"/>
        <v>214.44271698922424</v>
      </c>
      <c r="G135" s="201">
        <v>559.59</v>
      </c>
      <c r="H135" s="157" t="s">
        <v>92</v>
      </c>
      <c r="I135" s="151" t="s">
        <v>1657</v>
      </c>
      <c r="J135" s="50"/>
      <c r="K135" s="50"/>
      <c r="L135" s="50"/>
    </row>
    <row r="136" spans="1:12" ht="15.75" x14ac:dyDescent="0.25">
      <c r="A136" s="112">
        <v>43308</v>
      </c>
      <c r="B136" s="374" t="s">
        <v>2025</v>
      </c>
      <c r="C136" s="121" t="s">
        <v>159</v>
      </c>
      <c r="D136" s="132" t="s">
        <v>196</v>
      </c>
      <c r="E136" s="297">
        <v>1400</v>
      </c>
      <c r="F136" s="200">
        <f t="shared" si="1"/>
        <v>2.5018316982076163</v>
      </c>
      <c r="G136" s="201">
        <v>559.59</v>
      </c>
      <c r="H136" s="157" t="s">
        <v>92</v>
      </c>
      <c r="I136" s="151" t="s">
        <v>1658</v>
      </c>
      <c r="J136" s="50"/>
      <c r="K136" s="50"/>
      <c r="L136" s="50"/>
    </row>
    <row r="137" spans="1:12" ht="15.75" x14ac:dyDescent="0.25">
      <c r="A137" s="112">
        <v>43308</v>
      </c>
      <c r="B137" s="374" t="s">
        <v>1708</v>
      </c>
      <c r="C137" s="127" t="s">
        <v>161</v>
      </c>
      <c r="D137" s="132" t="s">
        <v>25</v>
      </c>
      <c r="E137" s="297">
        <v>3500</v>
      </c>
      <c r="F137" s="200">
        <f t="shared" si="1"/>
        <v>6.2545792455190403</v>
      </c>
      <c r="G137" s="201">
        <v>559.59</v>
      </c>
      <c r="H137" s="157" t="s">
        <v>92</v>
      </c>
      <c r="I137" s="151" t="s">
        <v>1670</v>
      </c>
      <c r="J137" s="50"/>
      <c r="K137" s="50"/>
      <c r="L137" s="50"/>
    </row>
    <row r="138" spans="1:12" s="150" customFormat="1" ht="15.75" x14ac:dyDescent="0.25">
      <c r="A138" s="310">
        <v>43308</v>
      </c>
      <c r="B138" s="374" t="s">
        <v>1986</v>
      </c>
      <c r="C138" s="127" t="s">
        <v>156</v>
      </c>
      <c r="D138" s="132" t="s">
        <v>3</v>
      </c>
      <c r="E138" s="159">
        <v>500</v>
      </c>
      <c r="F138" s="200">
        <f t="shared" si="1"/>
        <v>0.89351132078843432</v>
      </c>
      <c r="G138" s="201">
        <v>559.59</v>
      </c>
      <c r="H138" s="157" t="s">
        <v>92</v>
      </c>
      <c r="I138" s="428" t="s">
        <v>2007</v>
      </c>
      <c r="J138" s="50"/>
      <c r="K138" s="50"/>
      <c r="L138" s="50"/>
    </row>
    <row r="139" spans="1:12" s="150" customFormat="1" ht="15.75" x14ac:dyDescent="0.25">
      <c r="A139" s="310">
        <v>43308</v>
      </c>
      <c r="B139" s="374" t="s">
        <v>1986</v>
      </c>
      <c r="C139" s="127" t="s">
        <v>156</v>
      </c>
      <c r="D139" s="132" t="s">
        <v>3</v>
      </c>
      <c r="E139" s="159">
        <v>500</v>
      </c>
      <c r="F139" s="200">
        <f t="shared" si="1"/>
        <v>0.89351132078843432</v>
      </c>
      <c r="G139" s="201">
        <v>559.59</v>
      </c>
      <c r="H139" s="157" t="s">
        <v>92</v>
      </c>
      <c r="I139" s="428" t="s">
        <v>2008</v>
      </c>
      <c r="J139" s="50"/>
      <c r="K139" s="50"/>
      <c r="L139" s="50"/>
    </row>
    <row r="140" spans="1:12" ht="15.75" x14ac:dyDescent="0.25">
      <c r="A140" s="112">
        <v>43309</v>
      </c>
      <c r="B140" s="374" t="s">
        <v>1708</v>
      </c>
      <c r="C140" s="127" t="s">
        <v>161</v>
      </c>
      <c r="D140" s="132" t="s">
        <v>25</v>
      </c>
      <c r="E140" s="297">
        <v>5000</v>
      </c>
      <c r="F140" s="200">
        <f t="shared" si="1"/>
        <v>8.9351132078843438</v>
      </c>
      <c r="G140" s="201">
        <v>559.59</v>
      </c>
      <c r="H140" s="157" t="s">
        <v>92</v>
      </c>
      <c r="I140" s="151" t="s">
        <v>1670</v>
      </c>
      <c r="J140" s="50"/>
      <c r="K140" s="50"/>
      <c r="L140" s="50"/>
    </row>
    <row r="141" spans="1:12" ht="15.75" x14ac:dyDescent="0.25">
      <c r="A141" s="112">
        <v>43311</v>
      </c>
      <c r="B141" s="374" t="s">
        <v>1738</v>
      </c>
      <c r="C141" s="127" t="s">
        <v>161</v>
      </c>
      <c r="D141" s="134" t="s">
        <v>157</v>
      </c>
      <c r="E141" s="297">
        <v>4000</v>
      </c>
      <c r="F141" s="200">
        <f t="shared" si="1"/>
        <v>7.1480905663074745</v>
      </c>
      <c r="G141" s="201">
        <v>559.59</v>
      </c>
      <c r="H141" s="157" t="s">
        <v>92</v>
      </c>
      <c r="I141" s="151" t="s">
        <v>1668</v>
      </c>
      <c r="J141" s="50"/>
      <c r="K141" s="50"/>
      <c r="L141" s="50"/>
    </row>
    <row r="142" spans="1:12" ht="15.75" x14ac:dyDescent="0.25">
      <c r="A142" s="112">
        <v>43311</v>
      </c>
      <c r="B142" s="374" t="s">
        <v>1739</v>
      </c>
      <c r="C142" s="127" t="s">
        <v>161</v>
      </c>
      <c r="D142" s="134" t="s">
        <v>157</v>
      </c>
      <c r="E142" s="297">
        <v>10000</v>
      </c>
      <c r="F142" s="200">
        <f t="shared" ref="F142:F150" si="2">E142/G142</f>
        <v>17.870226415768688</v>
      </c>
      <c r="G142" s="201">
        <v>559.59</v>
      </c>
      <c r="H142" s="157" t="s">
        <v>92</v>
      </c>
      <c r="I142" s="151" t="s">
        <v>1666</v>
      </c>
      <c r="J142" s="50"/>
      <c r="K142" s="50"/>
      <c r="L142" s="50"/>
    </row>
    <row r="143" spans="1:12" ht="15.75" x14ac:dyDescent="0.25">
      <c r="A143" s="112">
        <v>43311</v>
      </c>
      <c r="B143" s="374" t="s">
        <v>1740</v>
      </c>
      <c r="C143" s="127" t="s">
        <v>161</v>
      </c>
      <c r="D143" s="134" t="s">
        <v>157</v>
      </c>
      <c r="E143" s="297">
        <v>4000</v>
      </c>
      <c r="F143" s="200">
        <f t="shared" si="2"/>
        <v>7.1480905663074745</v>
      </c>
      <c r="G143" s="201">
        <v>559.59</v>
      </c>
      <c r="H143" s="157" t="s">
        <v>92</v>
      </c>
      <c r="I143" s="151" t="s">
        <v>1666</v>
      </c>
      <c r="J143" s="50"/>
      <c r="K143" s="50"/>
      <c r="L143" s="50"/>
    </row>
    <row r="144" spans="1:12" ht="15.75" x14ac:dyDescent="0.25">
      <c r="A144" s="112">
        <v>43311</v>
      </c>
      <c r="B144" s="374" t="s">
        <v>1739</v>
      </c>
      <c r="C144" s="127" t="s">
        <v>161</v>
      </c>
      <c r="D144" s="134" t="s">
        <v>157</v>
      </c>
      <c r="E144" s="297">
        <v>10000</v>
      </c>
      <c r="F144" s="200">
        <f t="shared" si="2"/>
        <v>17.870226415768688</v>
      </c>
      <c r="G144" s="201">
        <v>559.59</v>
      </c>
      <c r="H144" s="157" t="s">
        <v>92</v>
      </c>
      <c r="I144" s="151" t="s">
        <v>1667</v>
      </c>
      <c r="J144" s="50"/>
      <c r="K144" s="50"/>
      <c r="L144" s="50"/>
    </row>
    <row r="145" spans="1:12" ht="15.75" x14ac:dyDescent="0.25">
      <c r="A145" s="112">
        <v>43311</v>
      </c>
      <c r="B145" s="374" t="s">
        <v>1741</v>
      </c>
      <c r="C145" s="127" t="s">
        <v>161</v>
      </c>
      <c r="D145" s="134" t="s">
        <v>3</v>
      </c>
      <c r="E145" s="297">
        <v>10000</v>
      </c>
      <c r="F145" s="200">
        <f t="shared" si="2"/>
        <v>17.870226415768688</v>
      </c>
      <c r="G145" s="201">
        <v>559.59</v>
      </c>
      <c r="H145" s="157" t="s">
        <v>92</v>
      </c>
      <c r="I145" s="151" t="s">
        <v>1669</v>
      </c>
      <c r="J145" s="130"/>
      <c r="K145" s="130"/>
      <c r="L145" s="130"/>
    </row>
    <row r="146" spans="1:12" ht="15.75" x14ac:dyDescent="0.25">
      <c r="A146" s="112">
        <v>43311</v>
      </c>
      <c r="B146" s="374" t="s">
        <v>1742</v>
      </c>
      <c r="C146" s="127" t="s">
        <v>161</v>
      </c>
      <c r="D146" s="134" t="s">
        <v>3</v>
      </c>
      <c r="E146" s="297">
        <v>2000</v>
      </c>
      <c r="F146" s="200">
        <f t="shared" si="2"/>
        <v>3.5740452831537373</v>
      </c>
      <c r="G146" s="201">
        <v>559.59</v>
      </c>
      <c r="H146" s="157" t="s">
        <v>92</v>
      </c>
      <c r="I146" s="151" t="s">
        <v>1669</v>
      </c>
      <c r="J146" s="130"/>
      <c r="K146" s="130"/>
      <c r="L146" s="130"/>
    </row>
    <row r="147" spans="1:12" ht="15.75" x14ac:dyDescent="0.25">
      <c r="A147" s="112">
        <v>43312</v>
      </c>
      <c r="B147" s="374" t="s">
        <v>1678</v>
      </c>
      <c r="C147" s="129" t="s">
        <v>158</v>
      </c>
      <c r="D147" s="134" t="s">
        <v>3</v>
      </c>
      <c r="E147" s="297">
        <v>99368</v>
      </c>
      <c r="F147" s="200">
        <f t="shared" si="2"/>
        <v>177.57286584821028</v>
      </c>
      <c r="G147" s="201">
        <v>559.59</v>
      </c>
      <c r="H147" s="157" t="s">
        <v>92</v>
      </c>
      <c r="I147" s="151" t="s">
        <v>1676</v>
      </c>
      <c r="J147" s="130"/>
      <c r="K147" s="130"/>
      <c r="L147" s="130"/>
    </row>
    <row r="148" spans="1:12" s="150" customFormat="1" ht="15.75" x14ac:dyDescent="0.25">
      <c r="A148" s="304">
        <v>43312</v>
      </c>
      <c r="B148" s="374" t="s">
        <v>1987</v>
      </c>
      <c r="C148" s="129" t="s">
        <v>156</v>
      </c>
      <c r="D148" s="134" t="s">
        <v>3</v>
      </c>
      <c r="E148" s="159">
        <v>20267</v>
      </c>
      <c r="F148" s="200">
        <f t="shared" si="2"/>
        <v>36.217587876838401</v>
      </c>
      <c r="G148" s="201">
        <v>559.59</v>
      </c>
      <c r="H148" s="157" t="s">
        <v>92</v>
      </c>
      <c r="I148" s="404" t="s">
        <v>2012</v>
      </c>
      <c r="J148" s="130"/>
      <c r="K148" s="130"/>
      <c r="L148" s="130"/>
    </row>
    <row r="149" spans="1:12" s="150" customFormat="1" ht="15.75" x14ac:dyDescent="0.25">
      <c r="A149" s="304">
        <v>43312</v>
      </c>
      <c r="B149" s="374" t="s">
        <v>1986</v>
      </c>
      <c r="C149" s="129" t="s">
        <v>156</v>
      </c>
      <c r="D149" s="134" t="s">
        <v>3</v>
      </c>
      <c r="E149" s="159">
        <v>500</v>
      </c>
      <c r="F149" s="200">
        <f t="shared" si="2"/>
        <v>0.89351132078843432</v>
      </c>
      <c r="G149" s="201">
        <v>559.59</v>
      </c>
      <c r="H149" s="157" t="s">
        <v>92</v>
      </c>
      <c r="I149" s="404" t="s">
        <v>2013</v>
      </c>
      <c r="J149" s="130"/>
      <c r="K149" s="130"/>
      <c r="L149" s="130"/>
    </row>
    <row r="150" spans="1:12" ht="15.75" x14ac:dyDescent="0.25">
      <c r="A150" s="126">
        <v>43312</v>
      </c>
      <c r="B150" s="68" t="s">
        <v>2016</v>
      </c>
      <c r="C150" s="127" t="s">
        <v>156</v>
      </c>
      <c r="D150" s="134" t="s">
        <v>3</v>
      </c>
      <c r="E150" s="297">
        <v>15795</v>
      </c>
      <c r="F150" s="200">
        <f t="shared" si="2"/>
        <v>28.226022623706641</v>
      </c>
      <c r="G150" s="201">
        <v>559.59</v>
      </c>
      <c r="H150" s="157" t="s">
        <v>92</v>
      </c>
      <c r="I150" s="470" t="s">
        <v>2014</v>
      </c>
      <c r="J150" s="130"/>
      <c r="K150" s="130"/>
      <c r="L150" s="130"/>
    </row>
    <row r="151" spans="1:12" ht="15.75" x14ac:dyDescent="0.25">
      <c r="A151" s="131"/>
      <c r="B151" s="158"/>
      <c r="C151" s="127"/>
      <c r="D151" s="134"/>
      <c r="E151" s="159"/>
      <c r="F151" s="200"/>
      <c r="G151" s="201"/>
      <c r="H151" s="157"/>
      <c r="I151" s="64"/>
      <c r="J151" s="50"/>
      <c r="K151" s="50"/>
      <c r="L151" s="50"/>
    </row>
    <row r="152" spans="1:12" x14ac:dyDescent="0.25">
      <c r="A152" s="126"/>
      <c r="B152" s="129" t="s">
        <v>151</v>
      </c>
      <c r="C152" s="129"/>
      <c r="D152" s="132"/>
      <c r="E152" s="110">
        <f>SUM(E5:E151)</f>
        <v>5301917</v>
      </c>
      <c r="F152" s="110">
        <f t="shared" ref="F152" si="3">SUM(F5:F151)</f>
        <v>9474.6457227613209</v>
      </c>
      <c r="G152" s="110"/>
      <c r="H152" s="454"/>
      <c r="I152" s="125"/>
      <c r="J152" s="130"/>
      <c r="K152" s="130"/>
      <c r="L152" s="130"/>
    </row>
    <row r="153" spans="1:12" x14ac:dyDescent="0.25">
      <c r="A153" s="130"/>
      <c r="B153" s="130"/>
      <c r="C153" s="130"/>
      <c r="D153" s="130"/>
      <c r="E153" s="49"/>
      <c r="F153" s="49"/>
      <c r="G153" s="49"/>
      <c r="H153" s="130"/>
      <c r="I153" s="130"/>
      <c r="J153" s="130"/>
      <c r="K153" s="130"/>
      <c r="L153" s="130"/>
    </row>
    <row r="154" spans="1:12" x14ac:dyDescent="0.25">
      <c r="A154" s="130"/>
      <c r="B154" s="130"/>
      <c r="C154" s="321"/>
      <c r="D154" s="130"/>
      <c r="E154" s="49"/>
      <c r="F154" s="130"/>
      <c r="G154" s="130"/>
      <c r="H154" s="130"/>
      <c r="I154" s="130"/>
      <c r="J154" s="130"/>
      <c r="K154" s="130"/>
      <c r="L154" s="130"/>
    </row>
    <row r="155" spans="1:12" x14ac:dyDescent="0.25">
      <c r="A155" s="130"/>
      <c r="B155" s="130"/>
      <c r="C155" s="150"/>
      <c r="D155" s="130"/>
      <c r="E155" s="49"/>
      <c r="F155" s="130"/>
      <c r="G155" s="130"/>
      <c r="H155" s="130"/>
      <c r="I155" s="130"/>
      <c r="J155" s="130"/>
      <c r="K155" s="130"/>
      <c r="L155" s="130"/>
    </row>
    <row r="156" spans="1:12" x14ac:dyDescent="0.25">
      <c r="A156" s="130"/>
      <c r="B156" s="130"/>
      <c r="C156" s="150"/>
      <c r="D156" s="130"/>
      <c r="E156" s="49"/>
      <c r="F156" s="130"/>
      <c r="G156" s="130"/>
      <c r="H156" s="130"/>
      <c r="I156" s="130"/>
      <c r="J156" s="130"/>
      <c r="K156" s="130"/>
      <c r="L156" s="130"/>
    </row>
    <row r="157" spans="1:12" x14ac:dyDescent="0.25">
      <c r="A157" s="130"/>
      <c r="B157" s="130"/>
      <c r="C157" s="149"/>
      <c r="D157" s="130"/>
      <c r="E157" s="49"/>
      <c r="F157" s="465"/>
      <c r="G157" s="130"/>
      <c r="H157" s="130"/>
      <c r="I157" s="130"/>
      <c r="J157" s="130"/>
      <c r="K157" s="130"/>
      <c r="L157" s="130"/>
    </row>
    <row r="158" spans="1:12" x14ac:dyDescent="0.25">
      <c r="A158" s="130"/>
      <c r="B158" s="130"/>
      <c r="C158" s="150"/>
      <c r="D158" s="130"/>
      <c r="E158" s="49"/>
      <c r="F158" s="130"/>
      <c r="G158" s="130"/>
      <c r="H158" s="130"/>
      <c r="I158" s="130"/>
      <c r="J158" s="130"/>
      <c r="K158" s="130"/>
      <c r="L158" s="130"/>
    </row>
    <row r="159" spans="1:12" x14ac:dyDescent="0.25">
      <c r="A159" s="130"/>
      <c r="B159" s="130"/>
      <c r="C159" s="150"/>
      <c r="D159" s="130"/>
      <c r="E159" s="250"/>
      <c r="F159" s="130"/>
      <c r="G159" s="130"/>
      <c r="H159" s="130"/>
      <c r="I159" s="130"/>
      <c r="J159" s="130"/>
      <c r="K159" s="130"/>
      <c r="L159" s="130"/>
    </row>
    <row r="160" spans="1:12" x14ac:dyDescent="0.25">
      <c r="A160" s="130"/>
      <c r="B160" s="130"/>
      <c r="C160" s="150"/>
      <c r="D160" s="130"/>
      <c r="E160" s="49"/>
      <c r="F160" s="130"/>
      <c r="G160" s="130"/>
      <c r="H160" s="130"/>
      <c r="I160" s="130"/>
      <c r="J160" s="130"/>
      <c r="K160" s="130"/>
      <c r="L160" s="130"/>
    </row>
    <row r="161" spans="1:12" x14ac:dyDescent="0.25">
      <c r="A161" s="130"/>
      <c r="B161" s="130"/>
      <c r="C161" s="150"/>
      <c r="D161" s="130"/>
      <c r="E161" s="49"/>
      <c r="F161" s="130"/>
      <c r="G161" s="130"/>
      <c r="H161" s="130"/>
      <c r="I161" s="130"/>
      <c r="J161" s="130"/>
      <c r="K161" s="130"/>
      <c r="L161" s="130"/>
    </row>
    <row r="162" spans="1:12" x14ac:dyDescent="0.25">
      <c r="A162" s="130"/>
      <c r="B162" s="130"/>
      <c r="C162" s="150"/>
      <c r="D162" s="130"/>
      <c r="E162" s="49"/>
      <c r="F162" s="130"/>
      <c r="G162" s="130"/>
      <c r="H162" s="130"/>
      <c r="I162" s="130"/>
      <c r="J162" s="130"/>
      <c r="K162" s="130"/>
      <c r="L162" s="130"/>
    </row>
    <row r="163" spans="1:12" x14ac:dyDescent="0.25">
      <c r="A163" s="130"/>
      <c r="B163" s="130"/>
      <c r="C163" s="150"/>
      <c r="D163" s="130"/>
      <c r="E163" s="49"/>
      <c r="F163" s="130"/>
      <c r="G163" s="130"/>
      <c r="H163" s="130"/>
      <c r="I163" s="130"/>
      <c r="J163" s="130"/>
      <c r="K163" s="130"/>
      <c r="L163" s="130"/>
    </row>
    <row r="164" spans="1:12" x14ac:dyDescent="0.25">
      <c r="A164" s="130"/>
      <c r="B164" s="130"/>
      <c r="C164" s="150"/>
      <c r="D164" s="130"/>
      <c r="E164" s="49"/>
      <c r="F164" s="130"/>
      <c r="G164" s="130"/>
      <c r="H164" s="130"/>
      <c r="I164" s="130"/>
      <c r="J164" s="130"/>
      <c r="K164" s="130"/>
      <c r="L164" s="130"/>
    </row>
    <row r="165" spans="1:12" x14ac:dyDescent="0.25">
      <c r="A165" s="130"/>
      <c r="B165" s="130"/>
      <c r="C165" s="150"/>
      <c r="D165" s="130"/>
      <c r="E165" s="49"/>
      <c r="F165" s="130"/>
      <c r="G165" s="130"/>
      <c r="H165" s="130"/>
      <c r="I165" s="130"/>
      <c r="J165" s="130"/>
      <c r="K165" s="130"/>
      <c r="L165" s="130"/>
    </row>
    <row r="166" spans="1:12" x14ac:dyDescent="0.25">
      <c r="A166" s="130"/>
      <c r="B166" s="130"/>
      <c r="C166" s="149"/>
      <c r="D166" s="130"/>
      <c r="E166" s="49"/>
      <c r="F166" s="130"/>
      <c r="G166" s="130"/>
      <c r="H166" s="130"/>
      <c r="I166" s="130"/>
      <c r="J166" s="130"/>
      <c r="K166" s="130"/>
      <c r="L166" s="130"/>
    </row>
    <row r="167" spans="1:12" x14ac:dyDescent="0.25">
      <c r="A167" s="130"/>
      <c r="B167" s="130"/>
      <c r="C167" s="150"/>
      <c r="D167" s="130"/>
      <c r="E167" s="49"/>
      <c r="F167" s="130"/>
      <c r="G167" s="130"/>
      <c r="H167" s="130"/>
      <c r="I167" s="130"/>
      <c r="J167" s="130"/>
      <c r="K167" s="130"/>
      <c r="L167" s="130"/>
    </row>
    <row r="168" spans="1:12" x14ac:dyDescent="0.25">
      <c r="A168" s="130"/>
      <c r="B168" s="130"/>
      <c r="C168" s="150"/>
      <c r="D168" s="130"/>
      <c r="E168" s="49"/>
      <c r="F168" s="130"/>
      <c r="G168" s="130"/>
      <c r="H168" s="130"/>
      <c r="I168" s="130"/>
      <c r="J168" s="130"/>
      <c r="K168" s="130"/>
      <c r="L168" s="130"/>
    </row>
  </sheetData>
  <autoFilter ref="A4:I15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Normal="100" workbookViewId="0">
      <pane ySplit="1" topLeftCell="A5" activePane="bottomLeft" state="frozen"/>
      <selection pane="bottomLeft" activeCell="J15" sqref="J15:J16"/>
    </sheetView>
  </sheetViews>
  <sheetFormatPr baseColWidth="10" defaultColWidth="10.28515625" defaultRowHeight="12.75" x14ac:dyDescent="0.2"/>
  <cols>
    <col min="1" max="1" width="20.7109375" style="7" customWidth="1"/>
    <col min="2" max="2" width="18.140625" style="7" customWidth="1"/>
    <col min="3" max="3" width="14.85546875" style="7" customWidth="1"/>
    <col min="4" max="4" width="15.28515625" style="7" customWidth="1"/>
    <col min="5" max="5" width="21.5703125" style="7" customWidth="1"/>
    <col min="6" max="6" width="14.140625" style="7" customWidth="1"/>
    <col min="7" max="7" width="13.7109375" style="7" customWidth="1"/>
    <col min="8" max="8" width="19" style="7" customWidth="1"/>
    <col min="9" max="9" width="17.85546875" style="7" customWidth="1"/>
    <col min="10" max="10" width="18" style="7" customWidth="1"/>
    <col min="11" max="11" width="10.28515625" style="7"/>
    <col min="12" max="12" width="13.85546875" style="7" bestFit="1" customWidth="1"/>
    <col min="13" max="16384" width="10.28515625" style="7"/>
  </cols>
  <sheetData>
    <row r="1" spans="1:14" ht="26.25" x14ac:dyDescent="0.25">
      <c r="A1" s="5" t="s">
        <v>13</v>
      </c>
      <c r="B1" s="5" t="s">
        <v>8</v>
      </c>
      <c r="C1" s="6" t="s">
        <v>2020</v>
      </c>
      <c r="D1" s="6" t="s">
        <v>14</v>
      </c>
      <c r="E1" s="6" t="s">
        <v>15</v>
      </c>
      <c r="F1" s="65" t="s">
        <v>29</v>
      </c>
      <c r="G1" s="6" t="s">
        <v>37</v>
      </c>
      <c r="H1" s="6" t="s">
        <v>36</v>
      </c>
      <c r="I1" s="5">
        <v>43159</v>
      </c>
      <c r="J1" s="6" t="s">
        <v>9</v>
      </c>
      <c r="K1" s="58"/>
      <c r="L1" s="50"/>
      <c r="M1" s="59"/>
      <c r="N1" s="37"/>
    </row>
    <row r="2" spans="1:14" ht="15" x14ac:dyDescent="0.25">
      <c r="A2" s="8" t="s">
        <v>24</v>
      </c>
      <c r="B2" s="9" t="s">
        <v>25</v>
      </c>
      <c r="C2" s="320">
        <v>1121127</v>
      </c>
      <c r="D2" s="57">
        <v>0</v>
      </c>
      <c r="E2" s="57"/>
      <c r="F2" s="11"/>
      <c r="G2" s="10"/>
      <c r="H2" s="11">
        <v>0</v>
      </c>
      <c r="I2" s="10" t="s">
        <v>4</v>
      </c>
      <c r="J2" s="11">
        <f>C2+D2-E2-H2</f>
        <v>1121127</v>
      </c>
      <c r="K2" s="60"/>
      <c r="L2" s="61"/>
      <c r="M2" s="62"/>
      <c r="N2" s="53"/>
    </row>
    <row r="3" spans="1:14" x14ac:dyDescent="0.2">
      <c r="A3" s="8" t="s">
        <v>23</v>
      </c>
      <c r="B3" s="9" t="s">
        <v>25</v>
      </c>
      <c r="C3" s="320">
        <v>100000</v>
      </c>
      <c r="D3" s="57">
        <v>166468</v>
      </c>
      <c r="E3" s="57">
        <f>+GETPIVOTDATA("depenses en CFA ",'TCD IND juillet 2018'!$A$3,"nom","Cecile")</f>
        <v>166468</v>
      </c>
      <c r="F3" s="11"/>
      <c r="G3" s="10"/>
      <c r="H3" s="11">
        <v>0</v>
      </c>
      <c r="I3" s="10"/>
      <c r="J3" s="11">
        <f t="shared" ref="J3:J7" si="0">C3+D3-E3-H3</f>
        <v>100000</v>
      </c>
    </row>
    <row r="4" spans="1:14" x14ac:dyDescent="0.2">
      <c r="A4" s="8" t="s">
        <v>1766</v>
      </c>
      <c r="B4" s="9" t="s">
        <v>104</v>
      </c>
      <c r="C4" s="320"/>
      <c r="D4" s="57">
        <v>68000</v>
      </c>
      <c r="E4" s="57">
        <f>+GETPIVOTDATA("depenses en CFA ",'TCD IND juillet 2018'!$A$3,"nom","Nicolas ")</f>
        <v>68000</v>
      </c>
      <c r="F4" s="11"/>
      <c r="G4" s="10"/>
      <c r="H4" s="11"/>
      <c r="I4" s="10"/>
      <c r="J4" s="11"/>
    </row>
    <row r="5" spans="1:14" x14ac:dyDescent="0.2">
      <c r="A5" s="8" t="s">
        <v>33</v>
      </c>
      <c r="B5" s="9" t="s">
        <v>34</v>
      </c>
      <c r="C5" s="54"/>
      <c r="D5" s="66">
        <v>182000</v>
      </c>
      <c r="E5" s="66">
        <f>+GETPIVOTDATA("depenses en CFA ",'TCD IND juillet 2018'!$A$3,"nom","E4")</f>
        <v>182000</v>
      </c>
      <c r="F5" s="11"/>
      <c r="G5" s="10"/>
      <c r="H5" s="11"/>
      <c r="I5" s="10"/>
      <c r="J5" s="11">
        <f t="shared" si="0"/>
        <v>0</v>
      </c>
    </row>
    <row r="6" spans="1:14" x14ac:dyDescent="0.2">
      <c r="A6" s="8" t="s">
        <v>31</v>
      </c>
      <c r="B6" s="9" t="s">
        <v>35</v>
      </c>
      <c r="C6" s="54"/>
      <c r="D6" s="66">
        <v>193400</v>
      </c>
      <c r="E6" s="66">
        <f>+GETPIVOTDATA("depenses en CFA ",'TCD IND juillet 2018'!$A$3,"nom","Bassirou")</f>
        <v>193400</v>
      </c>
      <c r="F6" s="11"/>
      <c r="G6" s="10"/>
      <c r="H6" s="11"/>
      <c r="I6" s="10"/>
      <c r="J6" s="11">
        <f t="shared" si="0"/>
        <v>0</v>
      </c>
    </row>
    <row r="7" spans="1:14" x14ac:dyDescent="0.2">
      <c r="A7" s="8" t="s">
        <v>32</v>
      </c>
      <c r="B7" s="9" t="s">
        <v>35</v>
      </c>
      <c r="C7" s="54"/>
      <c r="D7" s="66">
        <v>154540</v>
      </c>
      <c r="E7" s="66">
        <f>+GETPIVOTDATA("depenses en CFA ",'TCD IND juillet 2018'!$A$3,"nom","Maktar")</f>
        <v>154540</v>
      </c>
      <c r="F7" s="11"/>
      <c r="G7" s="10"/>
      <c r="H7" s="11"/>
      <c r="I7" s="10"/>
      <c r="J7" s="11">
        <f t="shared" si="0"/>
        <v>0</v>
      </c>
    </row>
    <row r="8" spans="1:14" x14ac:dyDescent="0.2">
      <c r="A8" s="8" t="s">
        <v>42</v>
      </c>
      <c r="B8" s="9" t="s">
        <v>35</v>
      </c>
      <c r="C8" s="54"/>
      <c r="D8" s="66">
        <v>169000</v>
      </c>
      <c r="E8" s="66">
        <f>+GETPIVOTDATA("depenses en CFA ",'TCD IND juillet 2018'!$A$3,"nom","Sekou")</f>
        <v>169000</v>
      </c>
      <c r="F8" s="11"/>
      <c r="G8" s="10"/>
      <c r="H8" s="11"/>
      <c r="I8" s="10"/>
      <c r="J8" s="11">
        <f>C8+D8-E8+H8</f>
        <v>0</v>
      </c>
    </row>
    <row r="9" spans="1:14" x14ac:dyDescent="0.2">
      <c r="A9" s="8" t="s">
        <v>40</v>
      </c>
      <c r="B9" s="9" t="s">
        <v>34</v>
      </c>
      <c r="C9" s="54"/>
      <c r="D9" s="66">
        <v>170000</v>
      </c>
      <c r="E9" s="66">
        <f>+GETPIVOTDATA("depenses en CFA ",'TCD IND juillet 2018'!$A$3,"nom","E7")</f>
        <v>170000</v>
      </c>
      <c r="F9" s="11"/>
      <c r="G9" s="10"/>
      <c r="H9" s="11"/>
      <c r="I9" s="10"/>
      <c r="J9" s="11">
        <f t="shared" ref="J9:J13" si="1">C9+D9-E9+H9</f>
        <v>0</v>
      </c>
    </row>
    <row r="10" spans="1:14" x14ac:dyDescent="0.2">
      <c r="A10" s="8" t="s">
        <v>41</v>
      </c>
      <c r="B10" s="9" t="s">
        <v>34</v>
      </c>
      <c r="C10" s="54"/>
      <c r="D10" s="66">
        <v>157000</v>
      </c>
      <c r="E10" s="66">
        <f>+GETPIVOTDATA("depenses en CFA ",'TCD IND juillet 2018'!$A$3,"nom","E9")</f>
        <v>157000</v>
      </c>
      <c r="F10" s="11"/>
      <c r="G10" s="10"/>
      <c r="H10" s="11"/>
      <c r="I10" s="10"/>
      <c r="J10" s="11">
        <f t="shared" si="1"/>
        <v>0</v>
      </c>
    </row>
    <row r="11" spans="1:14" x14ac:dyDescent="0.2">
      <c r="A11" s="8" t="s">
        <v>173</v>
      </c>
      <c r="B11" s="9" t="s">
        <v>3</v>
      </c>
      <c r="C11" s="54"/>
      <c r="D11" s="66">
        <v>682612</v>
      </c>
      <c r="E11" s="66">
        <f>+GETPIVOTDATA("depenses en CFA ",'TCD IND juillet 2018'!$A$3,"nom","Khady ")</f>
        <v>682612</v>
      </c>
      <c r="F11" s="11"/>
      <c r="G11" s="10"/>
      <c r="H11" s="11"/>
      <c r="I11" s="10"/>
      <c r="J11" s="11"/>
      <c r="L11" s="208">
        <f>D3-E3</f>
        <v>0</v>
      </c>
    </row>
    <row r="12" spans="1:14" x14ac:dyDescent="0.2">
      <c r="A12" s="8" t="s">
        <v>164</v>
      </c>
      <c r="B12" s="9" t="s">
        <v>34</v>
      </c>
      <c r="C12" s="54"/>
      <c r="D12" s="66">
        <v>163749</v>
      </c>
      <c r="E12" s="66">
        <f>+GETPIVOTDATA("depenses en CFA ",'TCD IND juillet 2018'!$A$3,"nom","E11")</f>
        <v>163749</v>
      </c>
      <c r="F12" s="11"/>
      <c r="G12" s="10"/>
      <c r="H12" s="11"/>
      <c r="I12" s="10"/>
      <c r="J12" s="11"/>
    </row>
    <row r="13" spans="1:14" x14ac:dyDescent="0.2">
      <c r="A13" s="8" t="s">
        <v>39</v>
      </c>
      <c r="B13" s="9" t="s">
        <v>34</v>
      </c>
      <c r="C13" s="54"/>
      <c r="D13" s="66">
        <v>183620</v>
      </c>
      <c r="E13" s="66">
        <f>+GETPIVOTDATA("depenses en CFA ",'TCD IND juillet 2018'!$A$3,"nom","E10")</f>
        <v>183620</v>
      </c>
      <c r="F13" s="11"/>
      <c r="G13" s="10"/>
      <c r="H13" s="11"/>
      <c r="I13" s="10"/>
      <c r="J13" s="11">
        <f t="shared" si="1"/>
        <v>0</v>
      </c>
    </row>
    <row r="14" spans="1:14" x14ac:dyDescent="0.2">
      <c r="A14" s="12" t="s">
        <v>27</v>
      </c>
      <c r="B14" s="13"/>
      <c r="C14" s="55">
        <f>SUM(C2:C13)</f>
        <v>1221127</v>
      </c>
      <c r="D14" s="56">
        <f>SUM(D2:D13)</f>
        <v>2290389</v>
      </c>
      <c r="E14" s="56">
        <f>SUM(E2:E13)</f>
        <v>2290389</v>
      </c>
      <c r="F14" s="14"/>
      <c r="G14" s="14"/>
      <c r="H14" s="14">
        <f>SUM(H2:H13)</f>
        <v>0</v>
      </c>
      <c r="I14" s="14">
        <f>SUM(I2:I3)</f>
        <v>0</v>
      </c>
      <c r="J14" s="11">
        <f>SUM(J2:J13)</f>
        <v>1221127</v>
      </c>
    </row>
    <row r="15" spans="1:14" x14ac:dyDescent="0.2">
      <c r="A15" s="30" t="s">
        <v>46</v>
      </c>
      <c r="B15" s="15">
        <v>0</v>
      </c>
      <c r="C15" s="39">
        <f>+'journal sgbs 1'!E5</f>
        <v>7139126</v>
      </c>
      <c r="D15" s="15"/>
      <c r="E15" s="39">
        <f>+GETPIVOTDATA("depenses en CFA ",'TCD IND juillet 2018'!$A$3,"nom","SGBS1")</f>
        <v>2992808</v>
      </c>
      <c r="F15" s="40">
        <v>4030000</v>
      </c>
      <c r="G15" s="15"/>
      <c r="H15" s="15"/>
      <c r="I15" s="31">
        <v>0</v>
      </c>
      <c r="J15" s="41">
        <f>C15-E15-F15</f>
        <v>116318</v>
      </c>
    </row>
    <row r="16" spans="1:14" x14ac:dyDescent="0.2">
      <c r="A16" s="30" t="s">
        <v>47</v>
      </c>
      <c r="B16" s="15">
        <v>0</v>
      </c>
      <c r="C16" s="15">
        <f>+'Rapprocht bancaire SGBS2'!J21</f>
        <v>236911</v>
      </c>
      <c r="D16" s="15"/>
      <c r="E16" s="15">
        <f>+GETPIVOTDATA("depenses en CFA ",'TCD IND juillet 2018'!$A$3,"nom","SGBS2")</f>
        <v>18720</v>
      </c>
      <c r="F16" s="17">
        <v>0</v>
      </c>
      <c r="G16" s="15"/>
      <c r="H16" s="15">
        <v>0</v>
      </c>
      <c r="I16" s="31">
        <v>0</v>
      </c>
      <c r="J16" s="16">
        <f>+C16+D16-E16+F16</f>
        <v>218191</v>
      </c>
      <c r="L16" s="38"/>
    </row>
    <row r="17" spans="1:13" x14ac:dyDescent="0.2">
      <c r="A17" s="32"/>
      <c r="B17" s="33">
        <v>0</v>
      </c>
      <c r="C17" s="33"/>
      <c r="D17" s="33"/>
      <c r="E17" s="33"/>
      <c r="F17" s="34"/>
      <c r="G17" s="33"/>
      <c r="H17" s="33"/>
      <c r="I17" s="35">
        <v>0</v>
      </c>
      <c r="J17" s="16">
        <f>+C17+D17-E17+F17</f>
        <v>0</v>
      </c>
      <c r="L17" s="208"/>
    </row>
    <row r="18" spans="1:13" ht="13.5" thickBot="1" x14ac:dyDescent="0.25">
      <c r="A18" s="18" t="s">
        <v>10</v>
      </c>
      <c r="B18" s="18"/>
      <c r="C18" s="19">
        <f>SUM(C15:C17)</f>
        <v>7376037</v>
      </c>
      <c r="D18" s="19">
        <f>SUM(D15:D17)</f>
        <v>0</v>
      </c>
      <c r="E18" s="19">
        <f>SUM(E15:E17)</f>
        <v>3011528</v>
      </c>
      <c r="F18" s="19">
        <f>SUM(F15:F17)</f>
        <v>4030000</v>
      </c>
      <c r="G18" s="19"/>
      <c r="H18" s="19">
        <f>SUM(H15:H17)</f>
        <v>0</v>
      </c>
      <c r="I18" s="19">
        <f>SUM(I15:I17)</f>
        <v>0</v>
      </c>
      <c r="J18" s="28">
        <f>C18+D18-E18-F18</f>
        <v>334509</v>
      </c>
      <c r="L18" s="418"/>
    </row>
    <row r="19" spans="1:13" ht="13.5" thickBot="1" x14ac:dyDescent="0.25">
      <c r="A19" s="20" t="s">
        <v>28</v>
      </c>
      <c r="B19" s="21"/>
      <c r="C19" s="22">
        <f>+C14+C18</f>
        <v>8597164</v>
      </c>
      <c r="D19" s="22">
        <f>+D14+D18</f>
        <v>2290389</v>
      </c>
      <c r="E19" s="22">
        <f>+E14+E18</f>
        <v>5301917</v>
      </c>
      <c r="F19" s="22">
        <f>+F14+F18</f>
        <v>4030000</v>
      </c>
      <c r="G19" s="22">
        <f>+G14+G18</f>
        <v>0</v>
      </c>
      <c r="H19" s="22">
        <f>+H14+H15</f>
        <v>0</v>
      </c>
      <c r="I19" s="22">
        <f>+I14+I18</f>
        <v>0</v>
      </c>
      <c r="J19" s="29">
        <f>+J14+J18</f>
        <v>1555636</v>
      </c>
      <c r="L19" s="418"/>
    </row>
    <row r="21" spans="1:13" x14ac:dyDescent="0.2">
      <c r="A21" s="4" t="s">
        <v>26</v>
      </c>
      <c r="B21" s="4"/>
      <c r="C21" s="4">
        <f>+'Journal caisse JUILLET  2018'!D5</f>
        <v>154909</v>
      </c>
      <c r="D21" s="42">
        <f>'Journal caisse JUILLET  2018'!D73-154909</f>
        <v>4304000</v>
      </c>
      <c r="E21" s="4">
        <f>+'Journal caisse JUILLET  2018'!E73</f>
        <v>2510389</v>
      </c>
      <c r="F21" s="4"/>
      <c r="G21" s="42"/>
      <c r="H21" s="4"/>
      <c r="I21" s="42">
        <f>+C21+D21-E21</f>
        <v>1948520</v>
      </c>
      <c r="J21" s="38"/>
    </row>
    <row r="22" spans="1:13" x14ac:dyDescent="0.2">
      <c r="A22" s="23"/>
      <c r="B22" s="23"/>
      <c r="C22" s="23"/>
      <c r="D22" s="23"/>
      <c r="E22" s="23"/>
      <c r="F22" s="23"/>
      <c r="G22" s="23"/>
      <c r="H22" s="23"/>
      <c r="I22" s="23"/>
      <c r="J22" s="38"/>
      <c r="M22" s="208"/>
    </row>
    <row r="23" spans="1:13" x14ac:dyDescent="0.2">
      <c r="A23" s="24" t="s">
        <v>2021</v>
      </c>
      <c r="B23" s="25"/>
      <c r="C23" s="23"/>
      <c r="D23" s="24" t="s">
        <v>22</v>
      </c>
      <c r="E23" s="25"/>
      <c r="F23" s="23"/>
      <c r="G23" s="24" t="s">
        <v>48</v>
      </c>
      <c r="H23" s="25" t="s">
        <v>2022</v>
      </c>
      <c r="I23" s="23"/>
      <c r="J23" s="38"/>
    </row>
    <row r="24" spans="1:13" x14ac:dyDescent="0.2">
      <c r="A24" s="26" t="s">
        <v>16</v>
      </c>
      <c r="B24" s="27">
        <f>+C21</f>
        <v>154909</v>
      </c>
      <c r="C24" s="23"/>
      <c r="D24" s="26" t="s">
        <v>19</v>
      </c>
      <c r="E24" s="27">
        <f>+D15</f>
        <v>0</v>
      </c>
      <c r="F24" s="23"/>
      <c r="G24" s="26" t="s">
        <v>16</v>
      </c>
      <c r="H24" s="27">
        <f>+I21</f>
        <v>1948520</v>
      </c>
      <c r="I24" s="36"/>
      <c r="J24" s="38"/>
    </row>
    <row r="25" spans="1:13" x14ac:dyDescent="0.2">
      <c r="A25" s="26" t="s">
        <v>17</v>
      </c>
      <c r="B25" s="44">
        <f>+C18</f>
        <v>7376037</v>
      </c>
      <c r="C25" s="45"/>
      <c r="D25" s="43" t="s">
        <v>18</v>
      </c>
      <c r="E25" s="44">
        <f>+E19</f>
        <v>5301917</v>
      </c>
      <c r="F25" s="45" t="s">
        <v>38</v>
      </c>
      <c r="G25" s="43" t="s">
        <v>17</v>
      </c>
      <c r="H25" s="44">
        <f>+J18</f>
        <v>334509</v>
      </c>
      <c r="I25" s="36"/>
      <c r="J25" s="208"/>
    </row>
    <row r="26" spans="1:13" x14ac:dyDescent="0.2">
      <c r="A26" s="26" t="s">
        <v>30</v>
      </c>
      <c r="B26" s="44">
        <f>+C14</f>
        <v>1221127</v>
      </c>
      <c r="C26" s="45"/>
      <c r="D26" s="43"/>
      <c r="E26" s="44"/>
      <c r="F26" s="45"/>
      <c r="G26" s="26" t="s">
        <v>30</v>
      </c>
      <c r="H26" s="44">
        <f>+J14</f>
        <v>1221127</v>
      </c>
      <c r="I26" s="36"/>
    </row>
    <row r="27" spans="1:13" x14ac:dyDescent="0.2">
      <c r="A27" s="51" t="s">
        <v>11</v>
      </c>
      <c r="B27" s="47">
        <f>SUM(B24:B26)+54000</f>
        <v>8806073</v>
      </c>
      <c r="C27" s="45"/>
      <c r="D27" s="46"/>
      <c r="E27" s="47">
        <f>+E24-E25</f>
        <v>-5301917</v>
      </c>
      <c r="F27" s="45"/>
      <c r="G27" s="46" t="s">
        <v>11</v>
      </c>
      <c r="H27" s="47">
        <f>SUM(H24:H26)</f>
        <v>3504156</v>
      </c>
      <c r="I27" s="36"/>
    </row>
    <row r="28" spans="1:13" x14ac:dyDescent="0.2">
      <c r="A28" s="52"/>
      <c r="B28" s="52"/>
      <c r="C28" s="45"/>
      <c r="D28" s="52"/>
      <c r="E28" s="52"/>
      <c r="F28" s="45"/>
      <c r="G28" s="52"/>
      <c r="H28" s="52"/>
      <c r="I28" s="36"/>
    </row>
    <row r="29" spans="1:13" x14ac:dyDescent="0.2">
      <c r="A29" s="23"/>
      <c r="B29" s="23"/>
      <c r="C29" s="23"/>
      <c r="D29" s="23"/>
      <c r="E29" s="23"/>
      <c r="F29" s="23"/>
      <c r="G29" s="23"/>
      <c r="H29" s="23"/>
      <c r="I29" s="23"/>
    </row>
    <row r="30" spans="1:13" x14ac:dyDescent="0.2">
      <c r="A30" s="23" t="s">
        <v>20</v>
      </c>
      <c r="B30" s="45">
        <f>+B27+E27</f>
        <v>3504156</v>
      </c>
      <c r="C30" s="45"/>
      <c r="D30" s="23"/>
      <c r="E30" s="37"/>
      <c r="F30" s="37"/>
      <c r="G30" s="23"/>
      <c r="H30" s="23"/>
      <c r="I30" s="23"/>
    </row>
    <row r="31" spans="1:13" x14ac:dyDescent="0.2">
      <c r="A31" s="23" t="s">
        <v>21</v>
      </c>
      <c r="B31" s="45">
        <f>+H27</f>
        <v>3504156</v>
      </c>
      <c r="C31" s="45"/>
      <c r="D31" s="76"/>
      <c r="E31" s="76"/>
      <c r="F31" s="76"/>
      <c r="G31" s="76"/>
      <c r="H31" s="76"/>
      <c r="I31" s="23"/>
    </row>
    <row r="32" spans="1:13" ht="15" x14ac:dyDescent="0.25">
      <c r="A32" s="23" t="s">
        <v>12</v>
      </c>
      <c r="B32" s="67">
        <f>+B30-B31</f>
        <v>0</v>
      </c>
      <c r="C32" s="209"/>
      <c r="D32" s="211"/>
      <c r="E32" s="77"/>
      <c r="F32" s="78"/>
      <c r="G32" s="78"/>
      <c r="H32" s="76"/>
      <c r="I32" s="23"/>
    </row>
    <row r="33" spans="1:9" ht="15" x14ac:dyDescent="0.25">
      <c r="A33" s="23"/>
      <c r="B33" s="67"/>
      <c r="C33" s="209"/>
      <c r="D33" s="211"/>
      <c r="E33" s="210"/>
      <c r="F33" s="77"/>
      <c r="G33" s="78"/>
      <c r="H33" s="76"/>
      <c r="I33" s="23"/>
    </row>
    <row r="34" spans="1:9" ht="15" x14ac:dyDescent="0.25">
      <c r="A34" s="23"/>
      <c r="B34" s="23"/>
      <c r="C34" s="37"/>
      <c r="D34" s="212"/>
      <c r="E34" s="48"/>
      <c r="F34" s="79"/>
      <c r="G34" s="76"/>
      <c r="H34" s="76"/>
      <c r="I34" s="23"/>
    </row>
    <row r="35" spans="1:9" x14ac:dyDescent="0.2">
      <c r="H35" s="208"/>
    </row>
    <row r="36" spans="1:9" x14ac:dyDescent="0.2">
      <c r="I36" s="208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W75"/>
  <sheetViews>
    <sheetView zoomScaleNormal="100" workbookViewId="0">
      <selection activeCell="C4" sqref="C4"/>
    </sheetView>
  </sheetViews>
  <sheetFormatPr baseColWidth="10" defaultRowHeight="15" x14ac:dyDescent="0.25"/>
  <cols>
    <col min="1" max="1" width="15.28515625" style="150" customWidth="1"/>
    <col min="2" max="2" width="15.140625" customWidth="1"/>
    <col min="3" max="3" width="107.140625" customWidth="1"/>
    <col min="4" max="4" width="13.28515625" style="114" customWidth="1"/>
    <col min="5" max="5" width="16.28515625" style="115" customWidth="1"/>
    <col min="6" max="6" width="17.7109375" customWidth="1"/>
    <col min="7" max="7" width="16.42578125" customWidth="1"/>
  </cols>
  <sheetData>
    <row r="1" spans="1:878" s="150" customFormat="1" x14ac:dyDescent="0.25">
      <c r="D1" s="114"/>
      <c r="E1" s="115"/>
    </row>
    <row r="2" spans="1:878" s="150" customFormat="1" ht="18.75" x14ac:dyDescent="0.3">
      <c r="C2" s="300" t="s">
        <v>1556</v>
      </c>
      <c r="D2" s="114"/>
      <c r="E2" s="115"/>
    </row>
    <row r="3" spans="1:878" s="150" customFormat="1" x14ac:dyDescent="0.25">
      <c r="D3" s="114"/>
      <c r="E3" s="115"/>
    </row>
    <row r="4" spans="1:878" s="145" customFormat="1" ht="15.75" x14ac:dyDescent="0.25">
      <c r="A4" s="146" t="s">
        <v>73</v>
      </c>
      <c r="B4" s="144" t="s">
        <v>43</v>
      </c>
      <c r="C4" s="146" t="s">
        <v>44</v>
      </c>
      <c r="D4" s="147" t="s">
        <v>54</v>
      </c>
      <c r="E4" s="148" t="s">
        <v>55</v>
      </c>
      <c r="F4" s="323" t="s">
        <v>45</v>
      </c>
      <c r="G4" s="144" t="s">
        <v>169</v>
      </c>
    </row>
    <row r="5" spans="1:878" s="145" customFormat="1" ht="15.75" customHeight="1" x14ac:dyDescent="0.25">
      <c r="A5" s="151"/>
      <c r="B5" s="433">
        <v>43283</v>
      </c>
      <c r="C5" s="146" t="s">
        <v>1070</v>
      </c>
      <c r="D5" s="147">
        <f>154909</f>
        <v>154909</v>
      </c>
      <c r="E5" s="148"/>
      <c r="F5" s="327">
        <f>D5</f>
        <v>154909</v>
      </c>
      <c r="G5" s="323" t="s">
        <v>162</v>
      </c>
    </row>
    <row r="6" spans="1:878" s="145" customFormat="1" ht="15.75" customHeight="1" x14ac:dyDescent="0.25">
      <c r="A6" s="151" t="s">
        <v>1610</v>
      </c>
      <c r="B6" s="423">
        <v>43283</v>
      </c>
      <c r="C6" s="389" t="s">
        <v>1578</v>
      </c>
      <c r="D6" s="147"/>
      <c r="E6" s="325">
        <v>138000</v>
      </c>
      <c r="F6" s="327">
        <f>F5+D6-E6</f>
        <v>16909</v>
      </c>
      <c r="G6" s="323" t="s">
        <v>162</v>
      </c>
    </row>
    <row r="7" spans="1:878" s="145" customFormat="1" ht="15.75" customHeight="1" x14ac:dyDescent="0.25">
      <c r="A7" s="151" t="s">
        <v>1611</v>
      </c>
      <c r="B7" s="324">
        <v>43284</v>
      </c>
      <c r="C7" s="389" t="s">
        <v>1576</v>
      </c>
      <c r="D7" s="403"/>
      <c r="E7" s="325">
        <v>3540</v>
      </c>
      <c r="F7" s="327">
        <f>F6+D7-E7</f>
        <v>13369</v>
      </c>
      <c r="G7" s="323" t="s">
        <v>162</v>
      </c>
    </row>
    <row r="8" spans="1:878" s="145" customFormat="1" ht="15.75" customHeight="1" x14ac:dyDescent="0.25">
      <c r="A8" s="151" t="s">
        <v>1612</v>
      </c>
      <c r="B8" s="324">
        <v>43284</v>
      </c>
      <c r="C8" s="389" t="s">
        <v>1757</v>
      </c>
      <c r="D8" s="147">
        <v>580000</v>
      </c>
      <c r="E8" s="325"/>
      <c r="F8" s="327">
        <f t="shared" ref="F8:F71" si="0">F7+D8-E8</f>
        <v>593369</v>
      </c>
      <c r="G8" s="323" t="s">
        <v>162</v>
      </c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2"/>
      <c r="FZ8" s="152"/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2"/>
      <c r="HS8" s="152"/>
      <c r="HT8" s="152"/>
      <c r="HU8" s="152"/>
      <c r="HV8" s="152"/>
      <c r="HW8" s="152"/>
      <c r="HX8" s="152"/>
      <c r="HY8" s="152"/>
      <c r="HZ8" s="152"/>
      <c r="IA8" s="152"/>
      <c r="IB8" s="152"/>
      <c r="IC8" s="152"/>
      <c r="ID8" s="152"/>
      <c r="IE8" s="152"/>
      <c r="IF8" s="152"/>
      <c r="IG8" s="152"/>
      <c r="IH8" s="152"/>
      <c r="II8" s="152"/>
      <c r="IJ8" s="152"/>
      <c r="IK8" s="152"/>
      <c r="IL8" s="152"/>
      <c r="IM8" s="152"/>
      <c r="IN8" s="152"/>
      <c r="IO8" s="152"/>
      <c r="IP8" s="152"/>
      <c r="IQ8" s="152"/>
      <c r="IR8" s="152"/>
      <c r="IS8" s="152"/>
      <c r="IT8" s="152"/>
      <c r="IU8" s="152"/>
      <c r="IV8" s="152"/>
      <c r="IW8" s="152"/>
      <c r="IX8" s="152"/>
      <c r="IY8" s="152"/>
      <c r="IZ8" s="152"/>
      <c r="JA8" s="152"/>
      <c r="JB8" s="152"/>
      <c r="JC8" s="152"/>
      <c r="JD8" s="152"/>
      <c r="JE8" s="152"/>
      <c r="JF8" s="152"/>
      <c r="JG8" s="152"/>
      <c r="JH8" s="152"/>
      <c r="JI8" s="152"/>
      <c r="JJ8" s="152"/>
      <c r="JK8" s="152"/>
      <c r="JL8" s="152"/>
      <c r="JM8" s="152"/>
      <c r="JN8" s="152"/>
      <c r="JO8" s="152"/>
      <c r="JP8" s="152"/>
      <c r="JQ8" s="152"/>
      <c r="JR8" s="152"/>
      <c r="JS8" s="152"/>
      <c r="JT8" s="152"/>
      <c r="JU8" s="152"/>
      <c r="JV8" s="152"/>
      <c r="JW8" s="152"/>
      <c r="JX8" s="152"/>
      <c r="JY8" s="152"/>
      <c r="JZ8" s="152"/>
      <c r="KA8" s="152"/>
      <c r="KB8" s="152"/>
      <c r="KC8" s="152"/>
      <c r="KD8" s="152"/>
      <c r="KE8" s="152"/>
      <c r="KF8" s="152"/>
      <c r="KG8" s="152"/>
      <c r="KH8" s="152"/>
      <c r="KI8" s="152"/>
      <c r="KJ8" s="152"/>
      <c r="KK8" s="152"/>
      <c r="KL8" s="152"/>
      <c r="KM8" s="152"/>
      <c r="KN8" s="152"/>
      <c r="KO8" s="152"/>
      <c r="KP8" s="152"/>
      <c r="KQ8" s="152"/>
      <c r="KR8" s="152"/>
      <c r="KS8" s="152"/>
      <c r="KT8" s="152"/>
      <c r="KU8" s="152"/>
      <c r="KV8" s="152"/>
      <c r="KW8" s="152"/>
      <c r="KX8" s="152"/>
      <c r="KY8" s="152"/>
      <c r="KZ8" s="152"/>
      <c r="LA8" s="152"/>
      <c r="LB8" s="152"/>
      <c r="LC8" s="152"/>
      <c r="LD8" s="152"/>
      <c r="LE8" s="152"/>
      <c r="LF8" s="152"/>
      <c r="LG8" s="152"/>
      <c r="LH8" s="152"/>
      <c r="LI8" s="152"/>
      <c r="LJ8" s="152"/>
      <c r="LK8" s="152"/>
      <c r="LL8" s="152"/>
      <c r="LM8" s="152"/>
      <c r="LN8" s="152"/>
      <c r="LO8" s="152"/>
      <c r="LP8" s="152"/>
      <c r="LQ8" s="152"/>
      <c r="LR8" s="152"/>
      <c r="LS8" s="152"/>
      <c r="LT8" s="152"/>
      <c r="LU8" s="152"/>
      <c r="LV8" s="152"/>
      <c r="LW8" s="152"/>
      <c r="LX8" s="152"/>
      <c r="LY8" s="152"/>
      <c r="LZ8" s="152"/>
      <c r="MA8" s="152"/>
      <c r="MB8" s="152"/>
      <c r="MC8" s="152"/>
      <c r="MD8" s="152"/>
      <c r="ME8" s="152"/>
      <c r="MF8" s="152"/>
      <c r="MG8" s="152"/>
      <c r="MH8" s="152"/>
      <c r="MI8" s="152"/>
      <c r="MJ8" s="152"/>
      <c r="MK8" s="152"/>
      <c r="ML8" s="152"/>
      <c r="MM8" s="152"/>
      <c r="MN8" s="152"/>
      <c r="MO8" s="152"/>
      <c r="MP8" s="152"/>
      <c r="MQ8" s="152"/>
      <c r="MR8" s="152"/>
      <c r="MS8" s="152"/>
      <c r="MT8" s="152"/>
      <c r="MU8" s="152"/>
      <c r="MV8" s="152"/>
      <c r="MW8" s="152"/>
      <c r="MX8" s="152"/>
      <c r="MY8" s="152"/>
      <c r="MZ8" s="152"/>
      <c r="NA8" s="152"/>
      <c r="NB8" s="152"/>
      <c r="NC8" s="152"/>
      <c r="ND8" s="152"/>
      <c r="NE8" s="152"/>
      <c r="NF8" s="152"/>
      <c r="NG8" s="152"/>
      <c r="NH8" s="152"/>
      <c r="NI8" s="152"/>
      <c r="NJ8" s="152"/>
      <c r="NK8" s="152"/>
      <c r="NL8" s="152"/>
      <c r="NM8" s="152"/>
      <c r="NN8" s="152"/>
      <c r="NO8" s="152"/>
      <c r="NP8" s="152"/>
      <c r="NQ8" s="152"/>
      <c r="NR8" s="152"/>
      <c r="NS8" s="152"/>
      <c r="NT8" s="152"/>
      <c r="NU8" s="152"/>
      <c r="NV8" s="152"/>
      <c r="NW8" s="152"/>
      <c r="NX8" s="152"/>
      <c r="NY8" s="152"/>
      <c r="NZ8" s="152"/>
      <c r="OA8" s="152"/>
      <c r="OB8" s="152"/>
      <c r="OC8" s="152"/>
      <c r="OD8" s="152"/>
      <c r="OE8" s="152"/>
      <c r="OF8" s="152"/>
      <c r="OG8" s="152"/>
      <c r="OH8" s="152"/>
      <c r="OI8" s="152"/>
      <c r="OJ8" s="152"/>
      <c r="OK8" s="152"/>
      <c r="OL8" s="152"/>
      <c r="OM8" s="152"/>
      <c r="ON8" s="152"/>
      <c r="OO8" s="152"/>
      <c r="OP8" s="152"/>
      <c r="OQ8" s="152"/>
      <c r="OR8" s="152"/>
      <c r="OS8" s="152"/>
      <c r="OT8" s="152"/>
      <c r="OU8" s="152"/>
      <c r="OV8" s="152"/>
      <c r="OW8" s="152"/>
      <c r="OX8" s="152"/>
      <c r="OY8" s="152"/>
      <c r="OZ8" s="152"/>
      <c r="PA8" s="152"/>
      <c r="PB8" s="152"/>
      <c r="PC8" s="152"/>
      <c r="PD8" s="152"/>
      <c r="PE8" s="152"/>
      <c r="PF8" s="152"/>
      <c r="PG8" s="152"/>
      <c r="PH8" s="152"/>
      <c r="PI8" s="152"/>
      <c r="PJ8" s="152"/>
      <c r="PK8" s="152"/>
      <c r="PL8" s="152"/>
      <c r="PM8" s="152"/>
      <c r="PN8" s="152"/>
      <c r="PO8" s="152"/>
      <c r="PP8" s="152"/>
      <c r="PQ8" s="152"/>
      <c r="PR8" s="152"/>
      <c r="PS8" s="152"/>
      <c r="PT8" s="152"/>
      <c r="PU8" s="152"/>
      <c r="PV8" s="152"/>
      <c r="PW8" s="152"/>
      <c r="PX8" s="152"/>
      <c r="PY8" s="152"/>
      <c r="PZ8" s="152"/>
      <c r="QA8" s="152"/>
      <c r="QB8" s="152"/>
      <c r="QC8" s="152"/>
      <c r="QD8" s="152"/>
      <c r="QE8" s="152"/>
      <c r="QF8" s="152"/>
      <c r="QG8" s="152"/>
      <c r="QH8" s="152"/>
      <c r="QI8" s="152"/>
      <c r="QJ8" s="152"/>
      <c r="QK8" s="152"/>
      <c r="QL8" s="152"/>
      <c r="QM8" s="152"/>
      <c r="QN8" s="152"/>
      <c r="QO8" s="152"/>
      <c r="QP8" s="152"/>
      <c r="QQ8" s="152"/>
      <c r="QR8" s="152"/>
      <c r="QS8" s="152"/>
      <c r="QT8" s="152"/>
      <c r="QU8" s="152"/>
      <c r="QV8" s="152"/>
      <c r="QW8" s="152"/>
      <c r="QX8" s="152"/>
      <c r="QY8" s="152"/>
      <c r="QZ8" s="152"/>
      <c r="RA8" s="152"/>
      <c r="RB8" s="152"/>
      <c r="RC8" s="152"/>
      <c r="RD8" s="152"/>
      <c r="RE8" s="152"/>
      <c r="RF8" s="152"/>
      <c r="RG8" s="152"/>
      <c r="RH8" s="152"/>
      <c r="RI8" s="152"/>
      <c r="RJ8" s="152"/>
      <c r="RK8" s="152"/>
      <c r="RL8" s="152"/>
      <c r="RM8" s="152"/>
      <c r="RN8" s="152"/>
      <c r="RO8" s="152"/>
      <c r="RP8" s="152"/>
      <c r="RQ8" s="152"/>
      <c r="RR8" s="152"/>
      <c r="RS8" s="152"/>
      <c r="RT8" s="152"/>
      <c r="RU8" s="152"/>
      <c r="RV8" s="152"/>
      <c r="RW8" s="152"/>
      <c r="RX8" s="152"/>
      <c r="RY8" s="152"/>
      <c r="RZ8" s="152"/>
      <c r="SA8" s="152"/>
      <c r="SB8" s="152"/>
      <c r="SC8" s="152"/>
      <c r="SD8" s="152"/>
      <c r="SE8" s="152"/>
      <c r="SF8" s="152"/>
      <c r="SG8" s="152"/>
      <c r="SH8" s="152"/>
      <c r="SI8" s="152"/>
      <c r="SJ8" s="152"/>
      <c r="SK8" s="152"/>
      <c r="SL8" s="152"/>
      <c r="SM8" s="152"/>
      <c r="SN8" s="152"/>
      <c r="SO8" s="152"/>
      <c r="SP8" s="152"/>
      <c r="SQ8" s="152"/>
      <c r="SR8" s="152"/>
      <c r="SS8" s="152"/>
      <c r="ST8" s="152"/>
      <c r="SU8" s="152"/>
      <c r="SV8" s="152"/>
      <c r="SW8" s="152"/>
      <c r="SX8" s="152"/>
      <c r="SY8" s="152"/>
      <c r="SZ8" s="152"/>
      <c r="TA8" s="152"/>
      <c r="TB8" s="152"/>
      <c r="TC8" s="152"/>
      <c r="TD8" s="152"/>
      <c r="TE8" s="152"/>
      <c r="TF8" s="152"/>
      <c r="TG8" s="152"/>
      <c r="TH8" s="152"/>
      <c r="TI8" s="152"/>
      <c r="TJ8" s="152"/>
      <c r="TK8" s="152"/>
      <c r="TL8" s="152"/>
      <c r="TM8" s="152"/>
      <c r="TN8" s="152"/>
      <c r="TO8" s="152"/>
      <c r="TP8" s="152"/>
      <c r="TQ8" s="152"/>
      <c r="TR8" s="152"/>
      <c r="TS8" s="152"/>
      <c r="TT8" s="152"/>
      <c r="TU8" s="152"/>
      <c r="TV8" s="152"/>
      <c r="TW8" s="152"/>
      <c r="TX8" s="152"/>
      <c r="TY8" s="152"/>
      <c r="TZ8" s="152"/>
      <c r="UA8" s="152"/>
      <c r="UB8" s="152"/>
      <c r="UC8" s="152"/>
      <c r="UD8" s="152"/>
      <c r="UE8" s="152"/>
      <c r="UF8" s="152"/>
      <c r="UG8" s="152"/>
      <c r="UH8" s="152"/>
      <c r="UI8" s="152"/>
      <c r="UJ8" s="152"/>
      <c r="UK8" s="152"/>
      <c r="UL8" s="152"/>
      <c r="UM8" s="152"/>
      <c r="UN8" s="152"/>
      <c r="UO8" s="152"/>
      <c r="UP8" s="152"/>
      <c r="UQ8" s="152"/>
      <c r="UR8" s="152"/>
      <c r="US8" s="152"/>
      <c r="UT8" s="152"/>
      <c r="UU8" s="152"/>
      <c r="UV8" s="152"/>
      <c r="UW8" s="152"/>
      <c r="UX8" s="152"/>
      <c r="UY8" s="152"/>
      <c r="UZ8" s="152"/>
      <c r="VA8" s="152"/>
      <c r="VB8" s="152"/>
      <c r="VC8" s="152"/>
      <c r="VD8" s="152"/>
      <c r="VE8" s="152"/>
      <c r="VF8" s="152"/>
      <c r="VG8" s="152"/>
      <c r="VH8" s="152"/>
      <c r="VI8" s="152"/>
      <c r="VJ8" s="152"/>
      <c r="VK8" s="152"/>
      <c r="VL8" s="152"/>
      <c r="VM8" s="152"/>
      <c r="VN8" s="152"/>
      <c r="VO8" s="152"/>
      <c r="VP8" s="152"/>
      <c r="VQ8" s="152"/>
      <c r="VR8" s="152"/>
      <c r="VS8" s="152"/>
      <c r="VT8" s="152"/>
      <c r="VU8" s="152"/>
      <c r="VV8" s="152"/>
      <c r="VW8" s="152"/>
      <c r="VX8" s="152"/>
      <c r="VY8" s="152"/>
      <c r="VZ8" s="152"/>
      <c r="WA8" s="152"/>
      <c r="WB8" s="152"/>
      <c r="WC8" s="152"/>
      <c r="WD8" s="152"/>
      <c r="WE8" s="152"/>
      <c r="WF8" s="152"/>
      <c r="WG8" s="152"/>
      <c r="WH8" s="152"/>
      <c r="WI8" s="152"/>
      <c r="WJ8" s="152"/>
      <c r="WK8" s="152"/>
      <c r="WL8" s="152"/>
      <c r="WM8" s="152"/>
      <c r="WN8" s="152"/>
      <c r="WO8" s="152"/>
      <c r="WP8" s="152"/>
      <c r="WQ8" s="152"/>
      <c r="WR8" s="152"/>
      <c r="WS8" s="152"/>
      <c r="WT8" s="152"/>
      <c r="WU8" s="152"/>
      <c r="WV8" s="152"/>
      <c r="WW8" s="152"/>
      <c r="WX8" s="152"/>
      <c r="WY8" s="152"/>
      <c r="WZ8" s="152"/>
      <c r="XA8" s="152"/>
      <c r="XB8" s="152"/>
      <c r="XC8" s="152"/>
      <c r="XD8" s="152"/>
      <c r="XE8" s="152"/>
      <c r="XF8" s="152"/>
      <c r="XG8" s="152"/>
      <c r="XH8" s="152"/>
      <c r="XI8" s="152"/>
      <c r="XJ8" s="152"/>
      <c r="XK8" s="152"/>
      <c r="XL8" s="152"/>
      <c r="XM8" s="152"/>
      <c r="XN8" s="152"/>
      <c r="XO8" s="152"/>
      <c r="XP8" s="152"/>
      <c r="XQ8" s="152"/>
      <c r="XR8" s="152"/>
      <c r="XS8" s="152"/>
      <c r="XT8" s="152"/>
      <c r="XU8" s="152"/>
      <c r="XV8" s="152"/>
      <c r="XW8" s="152"/>
      <c r="XX8" s="152"/>
      <c r="XY8" s="152"/>
      <c r="XZ8" s="152"/>
      <c r="YA8" s="152"/>
      <c r="YB8" s="152"/>
      <c r="YC8" s="152"/>
      <c r="YD8" s="152"/>
      <c r="YE8" s="152"/>
      <c r="YF8" s="152"/>
      <c r="YG8" s="152"/>
      <c r="YH8" s="152"/>
      <c r="YI8" s="152"/>
      <c r="YJ8" s="152"/>
      <c r="YK8" s="152"/>
      <c r="YL8" s="152"/>
      <c r="YM8" s="152"/>
      <c r="YN8" s="152"/>
      <c r="YO8" s="152"/>
      <c r="YP8" s="152"/>
      <c r="YQ8" s="152"/>
      <c r="YR8" s="152"/>
      <c r="YS8" s="152"/>
      <c r="YT8" s="152"/>
      <c r="YU8" s="152"/>
      <c r="YV8" s="152"/>
      <c r="YW8" s="152"/>
      <c r="YX8" s="152"/>
      <c r="YY8" s="152"/>
      <c r="YZ8" s="152"/>
      <c r="ZA8" s="152"/>
      <c r="ZB8" s="152"/>
      <c r="ZC8" s="152"/>
      <c r="ZD8" s="152"/>
      <c r="ZE8" s="152"/>
      <c r="ZF8" s="152"/>
      <c r="ZG8" s="152"/>
      <c r="ZH8" s="152"/>
      <c r="ZI8" s="152"/>
      <c r="ZJ8" s="152"/>
      <c r="ZK8" s="152"/>
      <c r="ZL8" s="152"/>
      <c r="ZM8" s="152"/>
      <c r="ZN8" s="152"/>
      <c r="ZO8" s="152"/>
      <c r="ZP8" s="152"/>
      <c r="ZQ8" s="152"/>
      <c r="ZR8" s="152"/>
      <c r="ZS8" s="152"/>
      <c r="ZT8" s="152"/>
      <c r="ZU8" s="152"/>
      <c r="ZV8" s="152"/>
      <c r="ZW8" s="152"/>
      <c r="ZX8" s="152"/>
      <c r="ZY8" s="152"/>
      <c r="ZZ8" s="152"/>
      <c r="AAA8" s="152"/>
      <c r="AAB8" s="152"/>
      <c r="AAC8" s="152"/>
      <c r="AAD8" s="152"/>
      <c r="AAE8" s="152"/>
      <c r="AAF8" s="152"/>
      <c r="AAG8" s="152"/>
      <c r="AAH8" s="152"/>
      <c r="AAI8" s="152"/>
      <c r="AAJ8" s="152"/>
      <c r="AAK8" s="152"/>
      <c r="AAL8" s="152"/>
      <c r="AAM8" s="152"/>
      <c r="AAN8" s="152"/>
      <c r="AAO8" s="152"/>
      <c r="AAP8" s="152"/>
      <c r="AAQ8" s="152"/>
      <c r="AAR8" s="152"/>
      <c r="AAS8" s="152"/>
      <c r="AAT8" s="152"/>
      <c r="AAU8" s="152"/>
      <c r="AAV8" s="152"/>
      <c r="AAW8" s="152"/>
      <c r="AAX8" s="152"/>
      <c r="AAY8" s="152"/>
      <c r="AAZ8" s="152"/>
      <c r="ABA8" s="152"/>
      <c r="ABB8" s="152"/>
      <c r="ABC8" s="152"/>
      <c r="ABD8" s="152"/>
      <c r="ABE8" s="152"/>
      <c r="ABF8" s="152"/>
      <c r="ABG8" s="152"/>
      <c r="ABH8" s="152"/>
      <c r="ABI8" s="152"/>
      <c r="ABJ8" s="152"/>
      <c r="ABK8" s="152"/>
      <c r="ABL8" s="152"/>
      <c r="ABM8" s="152"/>
      <c r="ABN8" s="152"/>
      <c r="ABO8" s="152"/>
      <c r="ABP8" s="152"/>
      <c r="ABQ8" s="152"/>
      <c r="ABR8" s="152"/>
      <c r="ABS8" s="152"/>
      <c r="ABT8" s="152"/>
      <c r="ABU8" s="152"/>
      <c r="ABV8" s="152"/>
      <c r="ABW8" s="152"/>
      <c r="ABX8" s="152"/>
      <c r="ABY8" s="152"/>
      <c r="ABZ8" s="152"/>
      <c r="ACA8" s="152"/>
      <c r="ACB8" s="152"/>
      <c r="ACC8" s="152"/>
      <c r="ACD8" s="152"/>
      <c r="ACE8" s="152"/>
      <c r="ACF8" s="152"/>
      <c r="ACG8" s="152"/>
      <c r="ACH8" s="152"/>
      <c r="ACI8" s="152"/>
      <c r="ACJ8" s="152"/>
      <c r="ACK8" s="152"/>
      <c r="ACL8" s="152"/>
      <c r="ACM8" s="152"/>
      <c r="ACN8" s="152"/>
      <c r="ACO8" s="152"/>
      <c r="ACP8" s="152"/>
      <c r="ACQ8" s="152"/>
      <c r="ACR8" s="152"/>
      <c r="ACS8" s="152"/>
      <c r="ACT8" s="152"/>
      <c r="ACU8" s="152"/>
      <c r="ACV8" s="152"/>
      <c r="ACW8" s="152"/>
      <c r="ACX8" s="152"/>
      <c r="ACY8" s="152"/>
      <c r="ACZ8" s="152"/>
      <c r="ADA8" s="152"/>
      <c r="ADB8" s="152"/>
      <c r="ADC8" s="152"/>
      <c r="ADD8" s="152"/>
      <c r="ADE8" s="152"/>
      <c r="ADF8" s="152"/>
      <c r="ADG8" s="152"/>
      <c r="ADH8" s="152"/>
      <c r="ADI8" s="152"/>
      <c r="ADJ8" s="152"/>
      <c r="ADK8" s="152"/>
      <c r="ADL8" s="152"/>
      <c r="ADM8" s="152"/>
      <c r="ADN8" s="152"/>
      <c r="ADO8" s="152"/>
      <c r="ADP8" s="152"/>
      <c r="ADQ8" s="152"/>
      <c r="ADR8" s="152"/>
      <c r="ADS8" s="152"/>
      <c r="ADT8" s="152"/>
      <c r="ADU8" s="152"/>
      <c r="ADV8" s="152"/>
      <c r="ADW8" s="152"/>
      <c r="ADX8" s="152"/>
      <c r="ADY8" s="152"/>
      <c r="ADZ8" s="152"/>
      <c r="AEA8" s="152"/>
      <c r="AEB8" s="152"/>
      <c r="AEC8" s="152"/>
      <c r="AED8" s="152"/>
      <c r="AEE8" s="152"/>
      <c r="AEF8" s="152"/>
      <c r="AEG8" s="152"/>
      <c r="AEH8" s="152"/>
      <c r="AEI8" s="152"/>
      <c r="AEJ8" s="152"/>
      <c r="AEK8" s="152"/>
      <c r="AEL8" s="152"/>
      <c r="AEM8" s="152"/>
      <c r="AEN8" s="152"/>
      <c r="AEO8" s="152"/>
      <c r="AEP8" s="152"/>
      <c r="AEQ8" s="152"/>
      <c r="AER8" s="152"/>
      <c r="AES8" s="152"/>
      <c r="AET8" s="152"/>
      <c r="AEU8" s="152"/>
      <c r="AEV8" s="152"/>
      <c r="AEW8" s="152"/>
      <c r="AEX8" s="152"/>
      <c r="AEY8" s="152"/>
      <c r="AEZ8" s="152"/>
      <c r="AFA8" s="152"/>
      <c r="AFB8" s="152"/>
      <c r="AFC8" s="152"/>
      <c r="AFD8" s="152"/>
      <c r="AFE8" s="152"/>
      <c r="AFF8" s="152"/>
      <c r="AFG8" s="152"/>
      <c r="AFH8" s="152"/>
      <c r="AFI8" s="152"/>
      <c r="AFJ8" s="152"/>
      <c r="AFK8" s="152"/>
      <c r="AFL8" s="152"/>
      <c r="AFM8" s="152"/>
      <c r="AFN8" s="152"/>
      <c r="AFO8" s="152"/>
      <c r="AFP8" s="152"/>
      <c r="AFQ8" s="152"/>
      <c r="AFR8" s="152"/>
      <c r="AFS8" s="152"/>
      <c r="AFT8" s="152"/>
      <c r="AFU8" s="152"/>
      <c r="AFV8" s="152"/>
      <c r="AFW8" s="152"/>
      <c r="AFX8" s="152"/>
      <c r="AFY8" s="152"/>
      <c r="AFZ8" s="152"/>
      <c r="AGA8" s="152"/>
      <c r="AGB8" s="152"/>
      <c r="AGC8" s="152"/>
      <c r="AGD8" s="152"/>
      <c r="AGE8" s="152"/>
      <c r="AGF8" s="152"/>
      <c r="AGG8" s="152"/>
      <c r="AGH8" s="152"/>
      <c r="AGI8" s="152"/>
      <c r="AGJ8" s="152"/>
      <c r="AGK8" s="152"/>
      <c r="AGL8" s="152"/>
      <c r="AGM8" s="152"/>
      <c r="AGN8" s="152"/>
      <c r="AGO8" s="152"/>
      <c r="AGP8" s="152"/>
      <c r="AGQ8" s="152"/>
      <c r="AGR8" s="152"/>
      <c r="AGS8" s="152"/>
      <c r="AGT8" s="152"/>
    </row>
    <row r="9" spans="1:878" s="145" customFormat="1" ht="15.75" customHeight="1" x14ac:dyDescent="0.25">
      <c r="A9" s="151" t="s">
        <v>1613</v>
      </c>
      <c r="B9" s="324">
        <v>43284</v>
      </c>
      <c r="C9" s="389" t="s">
        <v>1570</v>
      </c>
      <c r="D9" s="403"/>
      <c r="E9" s="325">
        <v>10000</v>
      </c>
      <c r="F9" s="327">
        <f t="shared" si="0"/>
        <v>583369</v>
      </c>
      <c r="G9" s="323" t="s">
        <v>162</v>
      </c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52"/>
      <c r="IA9" s="152"/>
      <c r="IB9" s="152"/>
      <c r="IC9" s="152"/>
      <c r="ID9" s="152"/>
      <c r="IE9" s="152"/>
      <c r="IF9" s="152"/>
      <c r="IG9" s="152"/>
      <c r="IH9" s="152"/>
      <c r="II9" s="152"/>
      <c r="IJ9" s="152"/>
      <c r="IK9" s="152"/>
      <c r="IL9" s="152"/>
      <c r="IM9" s="152"/>
      <c r="IN9" s="152"/>
      <c r="IO9" s="152"/>
      <c r="IP9" s="152"/>
      <c r="IQ9" s="152"/>
      <c r="IR9" s="152"/>
      <c r="IS9" s="152"/>
      <c r="IT9" s="152"/>
      <c r="IU9" s="152"/>
      <c r="IV9" s="152"/>
      <c r="IW9" s="152"/>
      <c r="IX9" s="152"/>
      <c r="IY9" s="152"/>
      <c r="IZ9" s="152"/>
      <c r="JA9" s="152"/>
      <c r="JB9" s="152"/>
      <c r="JC9" s="152"/>
      <c r="JD9" s="152"/>
      <c r="JE9" s="152"/>
      <c r="JF9" s="152"/>
      <c r="JG9" s="152"/>
      <c r="JH9" s="152"/>
      <c r="JI9" s="152"/>
      <c r="JJ9" s="152"/>
      <c r="JK9" s="152"/>
      <c r="JL9" s="152"/>
      <c r="JM9" s="152"/>
      <c r="JN9" s="152"/>
      <c r="JO9" s="152"/>
      <c r="JP9" s="152"/>
      <c r="JQ9" s="152"/>
      <c r="JR9" s="152"/>
      <c r="JS9" s="152"/>
      <c r="JT9" s="152"/>
      <c r="JU9" s="152"/>
      <c r="JV9" s="152"/>
      <c r="JW9" s="152"/>
      <c r="JX9" s="152"/>
      <c r="JY9" s="152"/>
      <c r="JZ9" s="152"/>
      <c r="KA9" s="152"/>
      <c r="KB9" s="152"/>
      <c r="KC9" s="152"/>
      <c r="KD9" s="152"/>
      <c r="KE9" s="152"/>
      <c r="KF9" s="152"/>
      <c r="KG9" s="152"/>
      <c r="KH9" s="152"/>
      <c r="KI9" s="152"/>
      <c r="KJ9" s="152"/>
      <c r="KK9" s="152"/>
      <c r="KL9" s="152"/>
      <c r="KM9" s="152"/>
      <c r="KN9" s="152"/>
      <c r="KO9" s="152"/>
      <c r="KP9" s="152"/>
      <c r="KQ9" s="152"/>
      <c r="KR9" s="152"/>
      <c r="KS9" s="152"/>
      <c r="KT9" s="152"/>
      <c r="KU9" s="152"/>
      <c r="KV9" s="152"/>
      <c r="KW9" s="152"/>
      <c r="KX9" s="152"/>
      <c r="KY9" s="152"/>
      <c r="KZ9" s="152"/>
      <c r="LA9" s="152"/>
      <c r="LB9" s="152"/>
      <c r="LC9" s="152"/>
      <c r="LD9" s="152"/>
      <c r="LE9" s="152"/>
      <c r="LF9" s="152"/>
      <c r="LG9" s="152"/>
      <c r="LH9" s="152"/>
      <c r="LI9" s="152"/>
      <c r="LJ9" s="152"/>
      <c r="LK9" s="152"/>
      <c r="LL9" s="152"/>
      <c r="LM9" s="152"/>
      <c r="LN9" s="152"/>
      <c r="LO9" s="152"/>
      <c r="LP9" s="152"/>
      <c r="LQ9" s="152"/>
      <c r="LR9" s="152"/>
      <c r="LS9" s="152"/>
      <c r="LT9" s="152"/>
      <c r="LU9" s="152"/>
      <c r="LV9" s="152"/>
      <c r="LW9" s="152"/>
      <c r="LX9" s="152"/>
      <c r="LY9" s="152"/>
      <c r="LZ9" s="152"/>
      <c r="MA9" s="152"/>
      <c r="MB9" s="152"/>
      <c r="MC9" s="152"/>
      <c r="MD9" s="152"/>
      <c r="ME9" s="152"/>
      <c r="MF9" s="152"/>
      <c r="MG9" s="152"/>
      <c r="MH9" s="152"/>
      <c r="MI9" s="152"/>
      <c r="MJ9" s="152"/>
      <c r="MK9" s="152"/>
      <c r="ML9" s="152"/>
      <c r="MM9" s="152"/>
      <c r="MN9" s="152"/>
      <c r="MO9" s="152"/>
      <c r="MP9" s="152"/>
      <c r="MQ9" s="152"/>
      <c r="MR9" s="152"/>
      <c r="MS9" s="152"/>
      <c r="MT9" s="152"/>
      <c r="MU9" s="152"/>
      <c r="MV9" s="152"/>
      <c r="MW9" s="152"/>
      <c r="MX9" s="152"/>
      <c r="MY9" s="152"/>
      <c r="MZ9" s="152"/>
      <c r="NA9" s="152"/>
      <c r="NB9" s="152"/>
      <c r="NC9" s="152"/>
      <c r="ND9" s="152"/>
      <c r="NE9" s="152"/>
      <c r="NF9" s="152"/>
      <c r="NG9" s="152"/>
      <c r="NH9" s="152"/>
      <c r="NI9" s="152"/>
      <c r="NJ9" s="152"/>
      <c r="NK9" s="152"/>
      <c r="NL9" s="152"/>
      <c r="NM9" s="152"/>
      <c r="NN9" s="152"/>
      <c r="NO9" s="152"/>
      <c r="NP9" s="152"/>
      <c r="NQ9" s="152"/>
      <c r="NR9" s="152"/>
      <c r="NS9" s="152"/>
      <c r="NT9" s="152"/>
      <c r="NU9" s="152"/>
      <c r="NV9" s="152"/>
      <c r="NW9" s="152"/>
      <c r="NX9" s="152"/>
      <c r="NY9" s="152"/>
      <c r="NZ9" s="152"/>
      <c r="OA9" s="152"/>
      <c r="OB9" s="152"/>
      <c r="OC9" s="152"/>
      <c r="OD9" s="152"/>
      <c r="OE9" s="152"/>
      <c r="OF9" s="152"/>
      <c r="OG9" s="152"/>
      <c r="OH9" s="152"/>
      <c r="OI9" s="152"/>
      <c r="OJ9" s="152"/>
      <c r="OK9" s="152"/>
      <c r="OL9" s="152"/>
      <c r="OM9" s="152"/>
      <c r="ON9" s="152"/>
      <c r="OO9" s="152"/>
      <c r="OP9" s="152"/>
      <c r="OQ9" s="152"/>
      <c r="OR9" s="152"/>
      <c r="OS9" s="152"/>
      <c r="OT9" s="152"/>
      <c r="OU9" s="152"/>
      <c r="OV9" s="152"/>
      <c r="OW9" s="152"/>
      <c r="OX9" s="152"/>
      <c r="OY9" s="152"/>
      <c r="OZ9" s="152"/>
      <c r="PA9" s="152"/>
      <c r="PB9" s="152"/>
      <c r="PC9" s="152"/>
      <c r="PD9" s="152"/>
      <c r="PE9" s="152"/>
      <c r="PF9" s="152"/>
      <c r="PG9" s="152"/>
      <c r="PH9" s="152"/>
      <c r="PI9" s="152"/>
      <c r="PJ9" s="152"/>
      <c r="PK9" s="152"/>
      <c r="PL9" s="152"/>
      <c r="PM9" s="152"/>
      <c r="PN9" s="152"/>
      <c r="PO9" s="152"/>
      <c r="PP9" s="152"/>
      <c r="PQ9" s="152"/>
      <c r="PR9" s="152"/>
      <c r="PS9" s="152"/>
      <c r="PT9" s="152"/>
      <c r="PU9" s="152"/>
      <c r="PV9" s="152"/>
      <c r="PW9" s="152"/>
      <c r="PX9" s="152"/>
      <c r="PY9" s="152"/>
      <c r="PZ9" s="152"/>
      <c r="QA9" s="152"/>
      <c r="QB9" s="152"/>
      <c r="QC9" s="152"/>
      <c r="QD9" s="152"/>
      <c r="QE9" s="152"/>
      <c r="QF9" s="152"/>
      <c r="QG9" s="152"/>
      <c r="QH9" s="152"/>
      <c r="QI9" s="152"/>
      <c r="QJ9" s="152"/>
      <c r="QK9" s="152"/>
      <c r="QL9" s="152"/>
      <c r="QM9" s="152"/>
      <c r="QN9" s="152"/>
      <c r="QO9" s="152"/>
      <c r="QP9" s="152"/>
      <c r="QQ9" s="152"/>
      <c r="QR9" s="152"/>
      <c r="QS9" s="152"/>
      <c r="QT9" s="152"/>
      <c r="QU9" s="152"/>
      <c r="QV9" s="152"/>
      <c r="QW9" s="152"/>
      <c r="QX9" s="152"/>
      <c r="QY9" s="152"/>
      <c r="QZ9" s="152"/>
      <c r="RA9" s="152"/>
      <c r="RB9" s="152"/>
      <c r="RC9" s="152"/>
      <c r="RD9" s="152"/>
      <c r="RE9" s="152"/>
      <c r="RF9" s="152"/>
      <c r="RG9" s="152"/>
      <c r="RH9" s="152"/>
      <c r="RI9" s="152"/>
      <c r="RJ9" s="152"/>
      <c r="RK9" s="152"/>
      <c r="RL9" s="152"/>
      <c r="RM9" s="152"/>
      <c r="RN9" s="152"/>
      <c r="RO9" s="152"/>
      <c r="RP9" s="152"/>
      <c r="RQ9" s="152"/>
      <c r="RR9" s="152"/>
      <c r="RS9" s="152"/>
      <c r="RT9" s="152"/>
      <c r="RU9" s="152"/>
      <c r="RV9" s="152"/>
      <c r="RW9" s="152"/>
      <c r="RX9" s="152"/>
      <c r="RY9" s="152"/>
      <c r="RZ9" s="152"/>
      <c r="SA9" s="152"/>
      <c r="SB9" s="152"/>
      <c r="SC9" s="152"/>
      <c r="SD9" s="152"/>
      <c r="SE9" s="152"/>
      <c r="SF9" s="152"/>
      <c r="SG9" s="152"/>
      <c r="SH9" s="152"/>
      <c r="SI9" s="152"/>
      <c r="SJ9" s="152"/>
      <c r="SK9" s="152"/>
      <c r="SL9" s="152"/>
      <c r="SM9" s="152"/>
      <c r="SN9" s="152"/>
      <c r="SO9" s="152"/>
      <c r="SP9" s="152"/>
      <c r="SQ9" s="152"/>
      <c r="SR9" s="152"/>
      <c r="SS9" s="152"/>
      <c r="ST9" s="152"/>
      <c r="SU9" s="152"/>
      <c r="SV9" s="152"/>
      <c r="SW9" s="152"/>
      <c r="SX9" s="152"/>
      <c r="SY9" s="152"/>
      <c r="SZ9" s="152"/>
      <c r="TA9" s="152"/>
      <c r="TB9" s="152"/>
      <c r="TC9" s="152"/>
      <c r="TD9" s="152"/>
      <c r="TE9" s="152"/>
      <c r="TF9" s="152"/>
      <c r="TG9" s="152"/>
      <c r="TH9" s="152"/>
      <c r="TI9" s="152"/>
      <c r="TJ9" s="152"/>
      <c r="TK9" s="152"/>
      <c r="TL9" s="152"/>
      <c r="TM9" s="152"/>
      <c r="TN9" s="152"/>
      <c r="TO9" s="152"/>
      <c r="TP9" s="152"/>
      <c r="TQ9" s="152"/>
      <c r="TR9" s="152"/>
      <c r="TS9" s="152"/>
      <c r="TT9" s="152"/>
      <c r="TU9" s="152"/>
      <c r="TV9" s="152"/>
      <c r="TW9" s="152"/>
      <c r="TX9" s="152"/>
      <c r="TY9" s="152"/>
      <c r="TZ9" s="152"/>
      <c r="UA9" s="152"/>
      <c r="UB9" s="152"/>
      <c r="UC9" s="152"/>
      <c r="UD9" s="152"/>
      <c r="UE9" s="152"/>
      <c r="UF9" s="152"/>
      <c r="UG9" s="152"/>
      <c r="UH9" s="152"/>
      <c r="UI9" s="152"/>
      <c r="UJ9" s="152"/>
      <c r="UK9" s="152"/>
      <c r="UL9" s="152"/>
      <c r="UM9" s="152"/>
      <c r="UN9" s="152"/>
      <c r="UO9" s="152"/>
      <c r="UP9" s="152"/>
      <c r="UQ9" s="152"/>
      <c r="UR9" s="152"/>
      <c r="US9" s="152"/>
      <c r="UT9" s="152"/>
      <c r="UU9" s="152"/>
      <c r="UV9" s="152"/>
      <c r="UW9" s="152"/>
      <c r="UX9" s="152"/>
      <c r="UY9" s="152"/>
      <c r="UZ9" s="152"/>
      <c r="VA9" s="152"/>
      <c r="VB9" s="152"/>
      <c r="VC9" s="152"/>
      <c r="VD9" s="152"/>
      <c r="VE9" s="152"/>
      <c r="VF9" s="152"/>
      <c r="VG9" s="152"/>
      <c r="VH9" s="152"/>
      <c r="VI9" s="152"/>
      <c r="VJ9" s="152"/>
      <c r="VK9" s="152"/>
      <c r="VL9" s="152"/>
      <c r="VM9" s="152"/>
      <c r="VN9" s="152"/>
      <c r="VO9" s="152"/>
      <c r="VP9" s="152"/>
      <c r="VQ9" s="152"/>
      <c r="VR9" s="152"/>
      <c r="VS9" s="152"/>
      <c r="VT9" s="152"/>
      <c r="VU9" s="152"/>
      <c r="VV9" s="152"/>
      <c r="VW9" s="152"/>
      <c r="VX9" s="152"/>
      <c r="VY9" s="152"/>
      <c r="VZ9" s="152"/>
      <c r="WA9" s="152"/>
      <c r="WB9" s="152"/>
      <c r="WC9" s="152"/>
      <c r="WD9" s="152"/>
      <c r="WE9" s="152"/>
      <c r="WF9" s="152"/>
      <c r="WG9" s="152"/>
      <c r="WH9" s="152"/>
      <c r="WI9" s="152"/>
      <c r="WJ9" s="152"/>
      <c r="WK9" s="152"/>
      <c r="WL9" s="152"/>
      <c r="WM9" s="152"/>
      <c r="WN9" s="152"/>
      <c r="WO9" s="152"/>
      <c r="WP9" s="152"/>
      <c r="WQ9" s="152"/>
      <c r="WR9" s="152"/>
      <c r="WS9" s="152"/>
      <c r="WT9" s="152"/>
      <c r="WU9" s="152"/>
      <c r="WV9" s="152"/>
      <c r="WW9" s="152"/>
      <c r="WX9" s="152"/>
      <c r="WY9" s="152"/>
      <c r="WZ9" s="152"/>
      <c r="XA9" s="152"/>
      <c r="XB9" s="152"/>
      <c r="XC9" s="152"/>
      <c r="XD9" s="152"/>
      <c r="XE9" s="152"/>
      <c r="XF9" s="152"/>
      <c r="XG9" s="152"/>
      <c r="XH9" s="152"/>
      <c r="XI9" s="152"/>
      <c r="XJ9" s="152"/>
      <c r="XK9" s="152"/>
      <c r="XL9" s="152"/>
      <c r="XM9" s="152"/>
      <c r="XN9" s="152"/>
      <c r="XO9" s="152"/>
      <c r="XP9" s="152"/>
      <c r="XQ9" s="152"/>
      <c r="XR9" s="152"/>
      <c r="XS9" s="152"/>
      <c r="XT9" s="152"/>
      <c r="XU9" s="152"/>
      <c r="XV9" s="152"/>
      <c r="XW9" s="152"/>
      <c r="XX9" s="152"/>
      <c r="XY9" s="152"/>
      <c r="XZ9" s="152"/>
      <c r="YA9" s="152"/>
      <c r="YB9" s="152"/>
      <c r="YC9" s="152"/>
      <c r="YD9" s="152"/>
      <c r="YE9" s="152"/>
      <c r="YF9" s="152"/>
      <c r="YG9" s="152"/>
      <c r="YH9" s="152"/>
      <c r="YI9" s="152"/>
      <c r="YJ9" s="152"/>
      <c r="YK9" s="152"/>
      <c r="YL9" s="152"/>
      <c r="YM9" s="152"/>
      <c r="YN9" s="152"/>
      <c r="YO9" s="152"/>
      <c r="YP9" s="152"/>
      <c r="YQ9" s="152"/>
      <c r="YR9" s="152"/>
      <c r="YS9" s="152"/>
      <c r="YT9" s="152"/>
      <c r="YU9" s="152"/>
      <c r="YV9" s="152"/>
      <c r="YW9" s="152"/>
      <c r="YX9" s="152"/>
      <c r="YY9" s="152"/>
      <c r="YZ9" s="152"/>
      <c r="ZA9" s="152"/>
      <c r="ZB9" s="152"/>
      <c r="ZC9" s="152"/>
      <c r="ZD9" s="152"/>
      <c r="ZE9" s="152"/>
      <c r="ZF9" s="152"/>
      <c r="ZG9" s="152"/>
      <c r="ZH9" s="152"/>
      <c r="ZI9" s="152"/>
      <c r="ZJ9" s="152"/>
      <c r="ZK9" s="152"/>
      <c r="ZL9" s="152"/>
      <c r="ZM9" s="152"/>
      <c r="ZN9" s="152"/>
      <c r="ZO9" s="152"/>
      <c r="ZP9" s="152"/>
      <c r="ZQ9" s="152"/>
      <c r="ZR9" s="152"/>
      <c r="ZS9" s="152"/>
      <c r="ZT9" s="152"/>
      <c r="ZU9" s="152"/>
      <c r="ZV9" s="152"/>
      <c r="ZW9" s="152"/>
      <c r="ZX9" s="152"/>
      <c r="ZY9" s="152"/>
      <c r="ZZ9" s="152"/>
      <c r="AAA9" s="152"/>
      <c r="AAB9" s="152"/>
      <c r="AAC9" s="152"/>
      <c r="AAD9" s="152"/>
      <c r="AAE9" s="152"/>
      <c r="AAF9" s="152"/>
      <c r="AAG9" s="152"/>
      <c r="AAH9" s="152"/>
      <c r="AAI9" s="152"/>
      <c r="AAJ9" s="152"/>
      <c r="AAK9" s="152"/>
      <c r="AAL9" s="152"/>
      <c r="AAM9" s="152"/>
      <c r="AAN9" s="152"/>
      <c r="AAO9" s="152"/>
      <c r="AAP9" s="152"/>
      <c r="AAQ9" s="152"/>
      <c r="AAR9" s="152"/>
      <c r="AAS9" s="152"/>
      <c r="AAT9" s="152"/>
      <c r="AAU9" s="152"/>
      <c r="AAV9" s="152"/>
      <c r="AAW9" s="152"/>
      <c r="AAX9" s="152"/>
      <c r="AAY9" s="152"/>
      <c r="AAZ9" s="152"/>
      <c r="ABA9" s="152"/>
      <c r="ABB9" s="152"/>
      <c r="ABC9" s="152"/>
      <c r="ABD9" s="152"/>
      <c r="ABE9" s="152"/>
      <c r="ABF9" s="152"/>
      <c r="ABG9" s="152"/>
      <c r="ABH9" s="152"/>
      <c r="ABI9" s="152"/>
      <c r="ABJ9" s="152"/>
      <c r="ABK9" s="152"/>
      <c r="ABL9" s="152"/>
      <c r="ABM9" s="152"/>
      <c r="ABN9" s="152"/>
      <c r="ABO9" s="152"/>
      <c r="ABP9" s="152"/>
      <c r="ABQ9" s="152"/>
      <c r="ABR9" s="152"/>
      <c r="ABS9" s="152"/>
      <c r="ABT9" s="152"/>
      <c r="ABU9" s="152"/>
      <c r="ABV9" s="152"/>
      <c r="ABW9" s="152"/>
      <c r="ABX9" s="152"/>
      <c r="ABY9" s="152"/>
      <c r="ABZ9" s="152"/>
      <c r="ACA9" s="152"/>
      <c r="ACB9" s="152"/>
      <c r="ACC9" s="152"/>
      <c r="ACD9" s="152"/>
      <c r="ACE9" s="152"/>
      <c r="ACF9" s="152"/>
      <c r="ACG9" s="152"/>
      <c r="ACH9" s="152"/>
      <c r="ACI9" s="152"/>
      <c r="ACJ9" s="152"/>
      <c r="ACK9" s="152"/>
      <c r="ACL9" s="152"/>
      <c r="ACM9" s="152"/>
      <c r="ACN9" s="152"/>
      <c r="ACO9" s="152"/>
      <c r="ACP9" s="152"/>
      <c r="ACQ9" s="152"/>
      <c r="ACR9" s="152"/>
      <c r="ACS9" s="152"/>
      <c r="ACT9" s="152"/>
      <c r="ACU9" s="152"/>
      <c r="ACV9" s="152"/>
      <c r="ACW9" s="152"/>
      <c r="ACX9" s="152"/>
      <c r="ACY9" s="152"/>
      <c r="ACZ9" s="152"/>
      <c r="ADA9" s="152"/>
      <c r="ADB9" s="152"/>
      <c r="ADC9" s="152"/>
      <c r="ADD9" s="152"/>
      <c r="ADE9" s="152"/>
      <c r="ADF9" s="152"/>
      <c r="ADG9" s="152"/>
      <c r="ADH9" s="152"/>
      <c r="ADI9" s="152"/>
      <c r="ADJ9" s="152"/>
      <c r="ADK9" s="152"/>
      <c r="ADL9" s="152"/>
      <c r="ADM9" s="152"/>
      <c r="ADN9" s="152"/>
      <c r="ADO9" s="152"/>
      <c r="ADP9" s="152"/>
      <c r="ADQ9" s="152"/>
      <c r="ADR9" s="152"/>
      <c r="ADS9" s="152"/>
      <c r="ADT9" s="152"/>
      <c r="ADU9" s="152"/>
      <c r="ADV9" s="152"/>
      <c r="ADW9" s="152"/>
      <c r="ADX9" s="152"/>
      <c r="ADY9" s="152"/>
      <c r="ADZ9" s="152"/>
      <c r="AEA9" s="152"/>
      <c r="AEB9" s="152"/>
      <c r="AEC9" s="152"/>
      <c r="AED9" s="152"/>
      <c r="AEE9" s="152"/>
      <c r="AEF9" s="152"/>
      <c r="AEG9" s="152"/>
      <c r="AEH9" s="152"/>
      <c r="AEI9" s="152"/>
      <c r="AEJ9" s="152"/>
      <c r="AEK9" s="152"/>
      <c r="AEL9" s="152"/>
      <c r="AEM9" s="152"/>
      <c r="AEN9" s="152"/>
      <c r="AEO9" s="152"/>
      <c r="AEP9" s="152"/>
      <c r="AEQ9" s="152"/>
      <c r="AER9" s="152"/>
      <c r="AES9" s="152"/>
      <c r="AET9" s="152"/>
      <c r="AEU9" s="152"/>
      <c r="AEV9" s="152"/>
      <c r="AEW9" s="152"/>
      <c r="AEX9" s="152"/>
      <c r="AEY9" s="152"/>
      <c r="AEZ9" s="152"/>
      <c r="AFA9" s="152"/>
      <c r="AFB9" s="152"/>
      <c r="AFC9" s="152"/>
      <c r="AFD9" s="152"/>
      <c r="AFE9" s="152"/>
      <c r="AFF9" s="152"/>
      <c r="AFG9" s="152"/>
      <c r="AFH9" s="152"/>
      <c r="AFI9" s="152"/>
      <c r="AFJ9" s="152"/>
      <c r="AFK9" s="152"/>
      <c r="AFL9" s="152"/>
      <c r="AFM9" s="152"/>
      <c r="AFN9" s="152"/>
      <c r="AFO9" s="152"/>
      <c r="AFP9" s="152"/>
      <c r="AFQ9" s="152"/>
      <c r="AFR9" s="152"/>
      <c r="AFS9" s="152"/>
      <c r="AFT9" s="152"/>
      <c r="AFU9" s="152"/>
      <c r="AFV9" s="152"/>
      <c r="AFW9" s="152"/>
      <c r="AFX9" s="152"/>
      <c r="AFY9" s="152"/>
      <c r="AFZ9" s="152"/>
      <c r="AGA9" s="152"/>
      <c r="AGB9" s="152"/>
      <c r="AGC9" s="152"/>
      <c r="AGD9" s="152"/>
      <c r="AGE9" s="152"/>
      <c r="AGF9" s="152"/>
      <c r="AGG9" s="152"/>
      <c r="AGH9" s="152"/>
      <c r="AGI9" s="152"/>
      <c r="AGJ9" s="152"/>
      <c r="AGK9" s="152"/>
      <c r="AGL9" s="152"/>
      <c r="AGM9" s="152"/>
      <c r="AGN9" s="152"/>
      <c r="AGO9" s="152"/>
      <c r="AGP9" s="152"/>
      <c r="AGQ9" s="152"/>
      <c r="AGR9" s="152"/>
      <c r="AGS9" s="152"/>
      <c r="AGT9" s="152"/>
    </row>
    <row r="10" spans="1:878" s="145" customFormat="1" ht="15.75" customHeight="1" x14ac:dyDescent="0.25">
      <c r="A10" s="151" t="s">
        <v>1614</v>
      </c>
      <c r="B10" s="324">
        <v>43284</v>
      </c>
      <c r="C10" s="389" t="s">
        <v>1571</v>
      </c>
      <c r="D10" s="403"/>
      <c r="E10" s="325">
        <v>12000</v>
      </c>
      <c r="F10" s="327">
        <f t="shared" si="0"/>
        <v>571369</v>
      </c>
      <c r="G10" s="323" t="s">
        <v>162</v>
      </c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HM10" s="152"/>
      <c r="HN10" s="152"/>
      <c r="HO10" s="152"/>
      <c r="HP10" s="152"/>
      <c r="HQ10" s="152"/>
      <c r="HR10" s="152"/>
      <c r="HS10" s="152"/>
      <c r="HT10" s="152"/>
      <c r="HU10" s="152"/>
      <c r="HV10" s="152"/>
      <c r="HW10" s="152"/>
      <c r="HX10" s="152"/>
      <c r="HY10" s="152"/>
      <c r="HZ10" s="152"/>
      <c r="IA10" s="152"/>
      <c r="IB10" s="152"/>
      <c r="IC10" s="152"/>
      <c r="ID10" s="152"/>
      <c r="IE10" s="152"/>
      <c r="IF10" s="152"/>
      <c r="IG10" s="152"/>
      <c r="IH10" s="152"/>
      <c r="II10" s="152"/>
      <c r="IJ10" s="152"/>
      <c r="IK10" s="152"/>
      <c r="IL10" s="152"/>
      <c r="IM10" s="152"/>
      <c r="IN10" s="152"/>
      <c r="IO10" s="152"/>
      <c r="IP10" s="152"/>
      <c r="IQ10" s="152"/>
      <c r="IR10" s="152"/>
      <c r="IS10" s="152"/>
      <c r="IT10" s="152"/>
      <c r="IU10" s="152"/>
      <c r="IV10" s="152"/>
      <c r="IW10" s="152"/>
      <c r="IX10" s="152"/>
      <c r="IY10" s="152"/>
      <c r="IZ10" s="152"/>
      <c r="JA10" s="152"/>
      <c r="JB10" s="152"/>
      <c r="JC10" s="152"/>
      <c r="JD10" s="152"/>
      <c r="JE10" s="152"/>
      <c r="JF10" s="152"/>
      <c r="JG10" s="152"/>
      <c r="JH10" s="152"/>
      <c r="JI10" s="152"/>
      <c r="JJ10" s="152"/>
      <c r="JK10" s="152"/>
      <c r="JL10" s="152"/>
      <c r="JM10" s="152"/>
      <c r="JN10" s="152"/>
      <c r="JO10" s="152"/>
      <c r="JP10" s="152"/>
      <c r="JQ10" s="152"/>
      <c r="JR10" s="152"/>
      <c r="JS10" s="152"/>
      <c r="JT10" s="152"/>
      <c r="JU10" s="152"/>
      <c r="JV10" s="152"/>
      <c r="JW10" s="152"/>
      <c r="JX10" s="152"/>
      <c r="JY10" s="152"/>
      <c r="JZ10" s="152"/>
      <c r="KA10" s="152"/>
      <c r="KB10" s="152"/>
      <c r="KC10" s="152"/>
      <c r="KD10" s="152"/>
      <c r="KE10" s="152"/>
      <c r="KF10" s="152"/>
      <c r="KG10" s="152"/>
      <c r="KH10" s="152"/>
      <c r="KI10" s="152"/>
      <c r="KJ10" s="152"/>
      <c r="KK10" s="152"/>
      <c r="KL10" s="152"/>
      <c r="KM10" s="152"/>
      <c r="KN10" s="152"/>
      <c r="KO10" s="152"/>
      <c r="KP10" s="152"/>
      <c r="KQ10" s="152"/>
      <c r="KR10" s="152"/>
      <c r="KS10" s="152"/>
      <c r="KT10" s="152"/>
      <c r="KU10" s="152"/>
      <c r="KV10" s="152"/>
      <c r="KW10" s="152"/>
      <c r="KX10" s="152"/>
      <c r="KY10" s="152"/>
      <c r="KZ10" s="152"/>
      <c r="LA10" s="152"/>
      <c r="LB10" s="152"/>
      <c r="LC10" s="152"/>
      <c r="LD10" s="152"/>
      <c r="LE10" s="152"/>
      <c r="LF10" s="152"/>
      <c r="LG10" s="152"/>
      <c r="LH10" s="152"/>
      <c r="LI10" s="152"/>
      <c r="LJ10" s="152"/>
      <c r="LK10" s="152"/>
      <c r="LL10" s="152"/>
      <c r="LM10" s="152"/>
      <c r="LN10" s="152"/>
      <c r="LO10" s="152"/>
      <c r="LP10" s="152"/>
      <c r="LQ10" s="152"/>
      <c r="LR10" s="152"/>
      <c r="LS10" s="152"/>
      <c r="LT10" s="152"/>
      <c r="LU10" s="152"/>
      <c r="LV10" s="152"/>
      <c r="LW10" s="152"/>
      <c r="LX10" s="152"/>
      <c r="LY10" s="152"/>
      <c r="LZ10" s="152"/>
      <c r="MA10" s="152"/>
      <c r="MB10" s="152"/>
      <c r="MC10" s="152"/>
      <c r="MD10" s="152"/>
      <c r="ME10" s="152"/>
      <c r="MF10" s="152"/>
      <c r="MG10" s="152"/>
      <c r="MH10" s="152"/>
      <c r="MI10" s="152"/>
      <c r="MJ10" s="152"/>
      <c r="MK10" s="152"/>
      <c r="ML10" s="152"/>
      <c r="MM10" s="152"/>
      <c r="MN10" s="152"/>
      <c r="MO10" s="152"/>
      <c r="MP10" s="152"/>
      <c r="MQ10" s="152"/>
      <c r="MR10" s="152"/>
      <c r="MS10" s="152"/>
      <c r="MT10" s="152"/>
      <c r="MU10" s="152"/>
      <c r="MV10" s="152"/>
      <c r="MW10" s="152"/>
      <c r="MX10" s="152"/>
      <c r="MY10" s="152"/>
      <c r="MZ10" s="152"/>
      <c r="NA10" s="152"/>
      <c r="NB10" s="152"/>
      <c r="NC10" s="152"/>
      <c r="ND10" s="152"/>
      <c r="NE10" s="152"/>
      <c r="NF10" s="152"/>
      <c r="NG10" s="152"/>
      <c r="NH10" s="152"/>
      <c r="NI10" s="152"/>
      <c r="NJ10" s="152"/>
      <c r="NK10" s="152"/>
      <c r="NL10" s="152"/>
      <c r="NM10" s="152"/>
      <c r="NN10" s="152"/>
      <c r="NO10" s="152"/>
      <c r="NP10" s="152"/>
      <c r="NQ10" s="152"/>
      <c r="NR10" s="152"/>
      <c r="NS10" s="152"/>
      <c r="NT10" s="152"/>
      <c r="NU10" s="152"/>
      <c r="NV10" s="152"/>
      <c r="NW10" s="152"/>
      <c r="NX10" s="152"/>
      <c r="NY10" s="152"/>
      <c r="NZ10" s="152"/>
      <c r="OA10" s="152"/>
      <c r="OB10" s="152"/>
      <c r="OC10" s="152"/>
      <c r="OD10" s="152"/>
      <c r="OE10" s="152"/>
      <c r="OF10" s="152"/>
      <c r="OG10" s="152"/>
      <c r="OH10" s="152"/>
      <c r="OI10" s="152"/>
      <c r="OJ10" s="152"/>
      <c r="OK10" s="152"/>
      <c r="OL10" s="152"/>
      <c r="OM10" s="152"/>
      <c r="ON10" s="152"/>
      <c r="OO10" s="152"/>
      <c r="OP10" s="152"/>
      <c r="OQ10" s="152"/>
      <c r="OR10" s="152"/>
      <c r="OS10" s="152"/>
      <c r="OT10" s="152"/>
      <c r="OU10" s="152"/>
      <c r="OV10" s="152"/>
      <c r="OW10" s="152"/>
      <c r="OX10" s="152"/>
      <c r="OY10" s="152"/>
      <c r="OZ10" s="152"/>
      <c r="PA10" s="152"/>
      <c r="PB10" s="152"/>
      <c r="PC10" s="152"/>
      <c r="PD10" s="152"/>
      <c r="PE10" s="152"/>
      <c r="PF10" s="152"/>
      <c r="PG10" s="152"/>
      <c r="PH10" s="152"/>
      <c r="PI10" s="152"/>
      <c r="PJ10" s="152"/>
      <c r="PK10" s="152"/>
      <c r="PL10" s="152"/>
      <c r="PM10" s="152"/>
      <c r="PN10" s="152"/>
      <c r="PO10" s="152"/>
      <c r="PP10" s="152"/>
      <c r="PQ10" s="152"/>
      <c r="PR10" s="152"/>
      <c r="PS10" s="152"/>
      <c r="PT10" s="152"/>
      <c r="PU10" s="152"/>
      <c r="PV10" s="152"/>
      <c r="PW10" s="152"/>
      <c r="PX10" s="152"/>
      <c r="PY10" s="152"/>
      <c r="PZ10" s="152"/>
      <c r="QA10" s="152"/>
      <c r="QB10" s="152"/>
      <c r="QC10" s="152"/>
      <c r="QD10" s="152"/>
      <c r="QE10" s="152"/>
      <c r="QF10" s="152"/>
      <c r="QG10" s="152"/>
      <c r="QH10" s="152"/>
      <c r="QI10" s="152"/>
      <c r="QJ10" s="152"/>
      <c r="QK10" s="152"/>
      <c r="QL10" s="152"/>
      <c r="QM10" s="152"/>
      <c r="QN10" s="152"/>
      <c r="QO10" s="152"/>
      <c r="QP10" s="152"/>
      <c r="QQ10" s="152"/>
      <c r="QR10" s="152"/>
      <c r="QS10" s="152"/>
      <c r="QT10" s="152"/>
      <c r="QU10" s="152"/>
      <c r="QV10" s="152"/>
      <c r="QW10" s="152"/>
      <c r="QX10" s="152"/>
      <c r="QY10" s="152"/>
      <c r="QZ10" s="152"/>
      <c r="RA10" s="152"/>
      <c r="RB10" s="152"/>
      <c r="RC10" s="152"/>
      <c r="RD10" s="152"/>
      <c r="RE10" s="152"/>
      <c r="RF10" s="152"/>
      <c r="RG10" s="152"/>
      <c r="RH10" s="152"/>
      <c r="RI10" s="152"/>
      <c r="RJ10" s="152"/>
      <c r="RK10" s="152"/>
      <c r="RL10" s="152"/>
      <c r="RM10" s="152"/>
      <c r="RN10" s="152"/>
      <c r="RO10" s="152"/>
      <c r="RP10" s="152"/>
      <c r="RQ10" s="152"/>
      <c r="RR10" s="152"/>
      <c r="RS10" s="152"/>
      <c r="RT10" s="152"/>
      <c r="RU10" s="152"/>
      <c r="RV10" s="152"/>
      <c r="RW10" s="152"/>
      <c r="RX10" s="152"/>
      <c r="RY10" s="152"/>
      <c r="RZ10" s="152"/>
      <c r="SA10" s="152"/>
      <c r="SB10" s="152"/>
      <c r="SC10" s="152"/>
      <c r="SD10" s="152"/>
      <c r="SE10" s="152"/>
      <c r="SF10" s="152"/>
      <c r="SG10" s="152"/>
      <c r="SH10" s="152"/>
      <c r="SI10" s="152"/>
      <c r="SJ10" s="152"/>
      <c r="SK10" s="152"/>
      <c r="SL10" s="152"/>
      <c r="SM10" s="152"/>
      <c r="SN10" s="152"/>
      <c r="SO10" s="152"/>
      <c r="SP10" s="152"/>
      <c r="SQ10" s="152"/>
      <c r="SR10" s="152"/>
      <c r="SS10" s="152"/>
      <c r="ST10" s="152"/>
      <c r="SU10" s="152"/>
      <c r="SV10" s="152"/>
      <c r="SW10" s="152"/>
      <c r="SX10" s="152"/>
      <c r="SY10" s="152"/>
      <c r="SZ10" s="152"/>
      <c r="TA10" s="152"/>
      <c r="TB10" s="152"/>
      <c r="TC10" s="152"/>
      <c r="TD10" s="152"/>
      <c r="TE10" s="152"/>
      <c r="TF10" s="152"/>
      <c r="TG10" s="152"/>
      <c r="TH10" s="152"/>
      <c r="TI10" s="152"/>
      <c r="TJ10" s="152"/>
      <c r="TK10" s="152"/>
      <c r="TL10" s="152"/>
      <c r="TM10" s="152"/>
      <c r="TN10" s="152"/>
      <c r="TO10" s="152"/>
      <c r="TP10" s="152"/>
      <c r="TQ10" s="152"/>
      <c r="TR10" s="152"/>
      <c r="TS10" s="152"/>
      <c r="TT10" s="152"/>
      <c r="TU10" s="152"/>
      <c r="TV10" s="152"/>
      <c r="TW10" s="152"/>
      <c r="TX10" s="152"/>
      <c r="TY10" s="152"/>
      <c r="TZ10" s="152"/>
      <c r="UA10" s="152"/>
      <c r="UB10" s="152"/>
      <c r="UC10" s="152"/>
      <c r="UD10" s="152"/>
      <c r="UE10" s="152"/>
      <c r="UF10" s="152"/>
      <c r="UG10" s="152"/>
      <c r="UH10" s="152"/>
      <c r="UI10" s="152"/>
      <c r="UJ10" s="152"/>
      <c r="UK10" s="152"/>
      <c r="UL10" s="152"/>
      <c r="UM10" s="152"/>
      <c r="UN10" s="152"/>
      <c r="UO10" s="152"/>
      <c r="UP10" s="152"/>
      <c r="UQ10" s="152"/>
      <c r="UR10" s="152"/>
      <c r="US10" s="152"/>
      <c r="UT10" s="152"/>
      <c r="UU10" s="152"/>
      <c r="UV10" s="152"/>
      <c r="UW10" s="152"/>
      <c r="UX10" s="152"/>
      <c r="UY10" s="152"/>
      <c r="UZ10" s="152"/>
      <c r="VA10" s="152"/>
      <c r="VB10" s="152"/>
      <c r="VC10" s="152"/>
      <c r="VD10" s="152"/>
      <c r="VE10" s="152"/>
      <c r="VF10" s="152"/>
      <c r="VG10" s="152"/>
      <c r="VH10" s="152"/>
      <c r="VI10" s="152"/>
      <c r="VJ10" s="152"/>
      <c r="VK10" s="152"/>
      <c r="VL10" s="152"/>
      <c r="VM10" s="152"/>
      <c r="VN10" s="152"/>
      <c r="VO10" s="152"/>
      <c r="VP10" s="152"/>
      <c r="VQ10" s="152"/>
      <c r="VR10" s="152"/>
      <c r="VS10" s="152"/>
      <c r="VT10" s="152"/>
      <c r="VU10" s="152"/>
      <c r="VV10" s="152"/>
      <c r="VW10" s="152"/>
      <c r="VX10" s="152"/>
      <c r="VY10" s="152"/>
      <c r="VZ10" s="152"/>
      <c r="WA10" s="152"/>
      <c r="WB10" s="152"/>
      <c r="WC10" s="152"/>
      <c r="WD10" s="152"/>
      <c r="WE10" s="152"/>
      <c r="WF10" s="152"/>
      <c r="WG10" s="152"/>
      <c r="WH10" s="152"/>
      <c r="WI10" s="152"/>
      <c r="WJ10" s="152"/>
      <c r="WK10" s="152"/>
      <c r="WL10" s="152"/>
      <c r="WM10" s="152"/>
      <c r="WN10" s="152"/>
      <c r="WO10" s="152"/>
      <c r="WP10" s="152"/>
      <c r="WQ10" s="152"/>
      <c r="WR10" s="152"/>
      <c r="WS10" s="152"/>
      <c r="WT10" s="152"/>
      <c r="WU10" s="152"/>
      <c r="WV10" s="152"/>
      <c r="WW10" s="152"/>
      <c r="WX10" s="152"/>
      <c r="WY10" s="152"/>
      <c r="WZ10" s="152"/>
      <c r="XA10" s="152"/>
      <c r="XB10" s="152"/>
      <c r="XC10" s="152"/>
      <c r="XD10" s="152"/>
      <c r="XE10" s="152"/>
      <c r="XF10" s="152"/>
      <c r="XG10" s="152"/>
      <c r="XH10" s="152"/>
      <c r="XI10" s="152"/>
      <c r="XJ10" s="152"/>
      <c r="XK10" s="152"/>
      <c r="XL10" s="152"/>
      <c r="XM10" s="152"/>
      <c r="XN10" s="152"/>
      <c r="XO10" s="152"/>
      <c r="XP10" s="152"/>
      <c r="XQ10" s="152"/>
      <c r="XR10" s="152"/>
      <c r="XS10" s="152"/>
      <c r="XT10" s="152"/>
      <c r="XU10" s="152"/>
      <c r="XV10" s="152"/>
      <c r="XW10" s="152"/>
      <c r="XX10" s="152"/>
      <c r="XY10" s="152"/>
      <c r="XZ10" s="152"/>
      <c r="YA10" s="152"/>
      <c r="YB10" s="152"/>
      <c r="YC10" s="152"/>
      <c r="YD10" s="152"/>
      <c r="YE10" s="152"/>
      <c r="YF10" s="152"/>
      <c r="YG10" s="152"/>
      <c r="YH10" s="152"/>
      <c r="YI10" s="152"/>
      <c r="YJ10" s="152"/>
      <c r="YK10" s="152"/>
      <c r="YL10" s="152"/>
      <c r="YM10" s="152"/>
      <c r="YN10" s="152"/>
      <c r="YO10" s="152"/>
      <c r="YP10" s="152"/>
      <c r="YQ10" s="152"/>
      <c r="YR10" s="152"/>
      <c r="YS10" s="152"/>
      <c r="YT10" s="152"/>
      <c r="YU10" s="152"/>
      <c r="YV10" s="152"/>
      <c r="YW10" s="152"/>
      <c r="YX10" s="152"/>
      <c r="YY10" s="152"/>
      <c r="YZ10" s="152"/>
      <c r="ZA10" s="152"/>
      <c r="ZB10" s="152"/>
      <c r="ZC10" s="152"/>
      <c r="ZD10" s="152"/>
      <c r="ZE10" s="152"/>
      <c r="ZF10" s="152"/>
      <c r="ZG10" s="152"/>
      <c r="ZH10" s="152"/>
      <c r="ZI10" s="152"/>
      <c r="ZJ10" s="152"/>
      <c r="ZK10" s="152"/>
      <c r="ZL10" s="152"/>
      <c r="ZM10" s="152"/>
      <c r="ZN10" s="152"/>
      <c r="ZO10" s="152"/>
      <c r="ZP10" s="152"/>
      <c r="ZQ10" s="152"/>
      <c r="ZR10" s="152"/>
      <c r="ZS10" s="152"/>
      <c r="ZT10" s="152"/>
      <c r="ZU10" s="152"/>
      <c r="ZV10" s="152"/>
      <c r="ZW10" s="152"/>
      <c r="ZX10" s="152"/>
      <c r="ZY10" s="152"/>
      <c r="ZZ10" s="152"/>
      <c r="AAA10" s="152"/>
      <c r="AAB10" s="152"/>
      <c r="AAC10" s="152"/>
      <c r="AAD10" s="152"/>
      <c r="AAE10" s="152"/>
      <c r="AAF10" s="152"/>
      <c r="AAG10" s="152"/>
      <c r="AAH10" s="152"/>
      <c r="AAI10" s="152"/>
      <c r="AAJ10" s="152"/>
      <c r="AAK10" s="152"/>
      <c r="AAL10" s="152"/>
      <c r="AAM10" s="152"/>
      <c r="AAN10" s="152"/>
      <c r="AAO10" s="152"/>
      <c r="AAP10" s="152"/>
      <c r="AAQ10" s="152"/>
      <c r="AAR10" s="152"/>
      <c r="AAS10" s="152"/>
      <c r="AAT10" s="152"/>
      <c r="AAU10" s="152"/>
      <c r="AAV10" s="152"/>
      <c r="AAW10" s="152"/>
      <c r="AAX10" s="152"/>
      <c r="AAY10" s="152"/>
      <c r="AAZ10" s="152"/>
      <c r="ABA10" s="152"/>
      <c r="ABB10" s="152"/>
      <c r="ABC10" s="152"/>
      <c r="ABD10" s="152"/>
      <c r="ABE10" s="152"/>
      <c r="ABF10" s="152"/>
      <c r="ABG10" s="152"/>
      <c r="ABH10" s="152"/>
      <c r="ABI10" s="152"/>
      <c r="ABJ10" s="152"/>
      <c r="ABK10" s="152"/>
      <c r="ABL10" s="152"/>
      <c r="ABM10" s="152"/>
      <c r="ABN10" s="152"/>
      <c r="ABO10" s="152"/>
      <c r="ABP10" s="152"/>
      <c r="ABQ10" s="152"/>
      <c r="ABR10" s="152"/>
      <c r="ABS10" s="152"/>
      <c r="ABT10" s="152"/>
      <c r="ABU10" s="152"/>
      <c r="ABV10" s="152"/>
      <c r="ABW10" s="152"/>
      <c r="ABX10" s="152"/>
      <c r="ABY10" s="152"/>
      <c r="ABZ10" s="152"/>
      <c r="ACA10" s="152"/>
      <c r="ACB10" s="152"/>
      <c r="ACC10" s="152"/>
      <c r="ACD10" s="152"/>
      <c r="ACE10" s="152"/>
      <c r="ACF10" s="152"/>
      <c r="ACG10" s="152"/>
      <c r="ACH10" s="152"/>
      <c r="ACI10" s="152"/>
      <c r="ACJ10" s="152"/>
      <c r="ACK10" s="152"/>
      <c r="ACL10" s="152"/>
      <c r="ACM10" s="152"/>
      <c r="ACN10" s="152"/>
      <c r="ACO10" s="152"/>
      <c r="ACP10" s="152"/>
      <c r="ACQ10" s="152"/>
      <c r="ACR10" s="152"/>
      <c r="ACS10" s="152"/>
      <c r="ACT10" s="152"/>
      <c r="ACU10" s="152"/>
      <c r="ACV10" s="152"/>
      <c r="ACW10" s="152"/>
      <c r="ACX10" s="152"/>
      <c r="ACY10" s="152"/>
      <c r="ACZ10" s="152"/>
      <c r="ADA10" s="152"/>
      <c r="ADB10" s="152"/>
      <c r="ADC10" s="152"/>
      <c r="ADD10" s="152"/>
      <c r="ADE10" s="152"/>
      <c r="ADF10" s="152"/>
      <c r="ADG10" s="152"/>
      <c r="ADH10" s="152"/>
      <c r="ADI10" s="152"/>
      <c r="ADJ10" s="152"/>
      <c r="ADK10" s="152"/>
      <c r="ADL10" s="152"/>
      <c r="ADM10" s="152"/>
      <c r="ADN10" s="152"/>
      <c r="ADO10" s="152"/>
      <c r="ADP10" s="152"/>
      <c r="ADQ10" s="152"/>
      <c r="ADR10" s="152"/>
      <c r="ADS10" s="152"/>
      <c r="ADT10" s="152"/>
      <c r="ADU10" s="152"/>
      <c r="ADV10" s="152"/>
      <c r="ADW10" s="152"/>
      <c r="ADX10" s="152"/>
      <c r="ADY10" s="152"/>
      <c r="ADZ10" s="152"/>
      <c r="AEA10" s="152"/>
      <c r="AEB10" s="152"/>
      <c r="AEC10" s="152"/>
      <c r="AED10" s="152"/>
      <c r="AEE10" s="152"/>
      <c r="AEF10" s="152"/>
      <c r="AEG10" s="152"/>
      <c r="AEH10" s="152"/>
      <c r="AEI10" s="152"/>
      <c r="AEJ10" s="152"/>
      <c r="AEK10" s="152"/>
      <c r="AEL10" s="152"/>
      <c r="AEM10" s="152"/>
      <c r="AEN10" s="152"/>
      <c r="AEO10" s="152"/>
      <c r="AEP10" s="152"/>
      <c r="AEQ10" s="152"/>
      <c r="AER10" s="152"/>
      <c r="AES10" s="152"/>
      <c r="AET10" s="152"/>
      <c r="AEU10" s="152"/>
      <c r="AEV10" s="152"/>
      <c r="AEW10" s="152"/>
      <c r="AEX10" s="152"/>
      <c r="AEY10" s="152"/>
      <c r="AEZ10" s="152"/>
      <c r="AFA10" s="152"/>
      <c r="AFB10" s="152"/>
      <c r="AFC10" s="152"/>
      <c r="AFD10" s="152"/>
      <c r="AFE10" s="152"/>
      <c r="AFF10" s="152"/>
      <c r="AFG10" s="152"/>
      <c r="AFH10" s="152"/>
      <c r="AFI10" s="152"/>
      <c r="AFJ10" s="152"/>
      <c r="AFK10" s="152"/>
      <c r="AFL10" s="152"/>
      <c r="AFM10" s="152"/>
      <c r="AFN10" s="152"/>
      <c r="AFO10" s="152"/>
      <c r="AFP10" s="152"/>
      <c r="AFQ10" s="152"/>
      <c r="AFR10" s="152"/>
      <c r="AFS10" s="152"/>
      <c r="AFT10" s="152"/>
      <c r="AFU10" s="152"/>
      <c r="AFV10" s="152"/>
      <c r="AFW10" s="152"/>
      <c r="AFX10" s="152"/>
      <c r="AFY10" s="152"/>
      <c r="AFZ10" s="152"/>
      <c r="AGA10" s="152"/>
      <c r="AGB10" s="152"/>
      <c r="AGC10" s="152"/>
      <c r="AGD10" s="152"/>
      <c r="AGE10" s="152"/>
      <c r="AGF10" s="152"/>
      <c r="AGG10" s="152"/>
      <c r="AGH10" s="152"/>
      <c r="AGI10" s="152"/>
      <c r="AGJ10" s="152"/>
      <c r="AGK10" s="152"/>
      <c r="AGL10" s="152"/>
      <c r="AGM10" s="152"/>
      <c r="AGN10" s="152"/>
      <c r="AGO10" s="152"/>
      <c r="AGP10" s="152"/>
      <c r="AGQ10" s="152"/>
      <c r="AGR10" s="152"/>
      <c r="AGS10" s="152"/>
      <c r="AGT10" s="152"/>
    </row>
    <row r="11" spans="1:878" s="145" customFormat="1" ht="15.75" customHeight="1" x14ac:dyDescent="0.25">
      <c r="A11" s="151" t="s">
        <v>1615</v>
      </c>
      <c r="B11" s="324">
        <v>43285</v>
      </c>
      <c r="C11" s="389" t="s">
        <v>1577</v>
      </c>
      <c r="D11" s="147"/>
      <c r="E11" s="325">
        <v>1400</v>
      </c>
      <c r="F11" s="327">
        <f t="shared" si="0"/>
        <v>569969</v>
      </c>
      <c r="G11" s="323" t="s">
        <v>162</v>
      </c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  <c r="DT11" s="152"/>
      <c r="DU11" s="152"/>
      <c r="DV11" s="152"/>
      <c r="DW11" s="152"/>
      <c r="DX11" s="152"/>
      <c r="DY11" s="152"/>
      <c r="DZ11" s="152"/>
      <c r="EA11" s="152"/>
      <c r="EB11" s="152"/>
      <c r="EC11" s="152"/>
      <c r="ED11" s="152"/>
      <c r="EE11" s="152"/>
      <c r="EF11" s="152"/>
      <c r="EG11" s="152"/>
      <c r="EH11" s="152"/>
      <c r="EI11" s="152"/>
      <c r="EJ11" s="152"/>
      <c r="EK11" s="152"/>
      <c r="EL11" s="152"/>
      <c r="EM11" s="152"/>
      <c r="EN11" s="152"/>
      <c r="EO11" s="152"/>
      <c r="EP11" s="152"/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  <c r="FA11" s="152"/>
      <c r="FB11" s="152"/>
      <c r="FC11" s="152"/>
      <c r="FD11" s="152"/>
      <c r="FE11" s="152"/>
      <c r="FF11" s="152"/>
      <c r="FG11" s="152"/>
      <c r="FH11" s="152"/>
      <c r="FI11" s="152"/>
      <c r="FJ11" s="152"/>
      <c r="FK11" s="152"/>
      <c r="FL11" s="152"/>
      <c r="FM11" s="152"/>
      <c r="FN11" s="152"/>
      <c r="FO11" s="152"/>
      <c r="FP11" s="152"/>
      <c r="FQ11" s="152"/>
      <c r="FR11" s="152"/>
      <c r="FS11" s="152"/>
      <c r="FT11" s="152"/>
      <c r="FU11" s="152"/>
      <c r="FV11" s="152"/>
      <c r="FW11" s="152"/>
      <c r="FX11" s="152"/>
      <c r="FY11" s="152"/>
      <c r="FZ11" s="152"/>
      <c r="GA11" s="152"/>
      <c r="GB11" s="152"/>
      <c r="GC11" s="152"/>
      <c r="GD11" s="152"/>
      <c r="GE11" s="152"/>
      <c r="GF11" s="152"/>
      <c r="GG11" s="152"/>
      <c r="GH11" s="152"/>
      <c r="GI11" s="152"/>
      <c r="GJ11" s="152"/>
      <c r="GK11" s="152"/>
      <c r="GL11" s="152"/>
      <c r="GM11" s="152"/>
      <c r="GN11" s="152"/>
      <c r="GO11" s="152"/>
      <c r="GP11" s="152"/>
      <c r="GQ11" s="152"/>
      <c r="GR11" s="152"/>
      <c r="GS11" s="152"/>
      <c r="GT11" s="152"/>
      <c r="GU11" s="152"/>
      <c r="GV11" s="152"/>
      <c r="GW11" s="152"/>
      <c r="GX11" s="152"/>
      <c r="GY11" s="152"/>
      <c r="GZ11" s="152"/>
      <c r="HA11" s="152"/>
      <c r="HB11" s="152"/>
      <c r="HC11" s="152"/>
      <c r="HD11" s="152"/>
      <c r="HE11" s="152"/>
      <c r="HF11" s="152"/>
      <c r="HG11" s="152"/>
      <c r="HH11" s="152"/>
      <c r="HI11" s="152"/>
      <c r="HJ11" s="152"/>
      <c r="HK11" s="152"/>
      <c r="HL11" s="152"/>
      <c r="HM11" s="152"/>
      <c r="HN11" s="152"/>
      <c r="HO11" s="152"/>
      <c r="HP11" s="152"/>
      <c r="HQ11" s="152"/>
      <c r="HR11" s="152"/>
      <c r="HS11" s="152"/>
      <c r="HT11" s="152"/>
      <c r="HU11" s="152"/>
      <c r="HV11" s="152"/>
      <c r="HW11" s="152"/>
      <c r="HX11" s="152"/>
      <c r="HY11" s="152"/>
      <c r="HZ11" s="152"/>
      <c r="IA11" s="152"/>
      <c r="IB11" s="152"/>
      <c r="IC11" s="152"/>
      <c r="ID11" s="152"/>
      <c r="IE11" s="152"/>
      <c r="IF11" s="152"/>
      <c r="IG11" s="152"/>
      <c r="IH11" s="152"/>
      <c r="II11" s="152"/>
      <c r="IJ11" s="152"/>
      <c r="IK11" s="152"/>
      <c r="IL11" s="152"/>
      <c r="IM11" s="152"/>
      <c r="IN11" s="152"/>
      <c r="IO11" s="152"/>
      <c r="IP11" s="152"/>
      <c r="IQ11" s="152"/>
      <c r="IR11" s="152"/>
      <c r="IS11" s="152"/>
      <c r="IT11" s="152"/>
      <c r="IU11" s="152"/>
      <c r="IV11" s="152"/>
      <c r="IW11" s="152"/>
      <c r="IX11" s="152"/>
      <c r="IY11" s="152"/>
      <c r="IZ11" s="152"/>
      <c r="JA11" s="152"/>
      <c r="JB11" s="152"/>
      <c r="JC11" s="152"/>
      <c r="JD11" s="152"/>
      <c r="JE11" s="152"/>
      <c r="JF11" s="152"/>
      <c r="JG11" s="152"/>
      <c r="JH11" s="152"/>
      <c r="JI11" s="152"/>
      <c r="JJ11" s="152"/>
      <c r="JK11" s="152"/>
      <c r="JL11" s="152"/>
      <c r="JM11" s="152"/>
      <c r="JN11" s="152"/>
      <c r="JO11" s="152"/>
      <c r="JP11" s="152"/>
      <c r="JQ11" s="152"/>
      <c r="JR11" s="152"/>
      <c r="JS11" s="152"/>
      <c r="JT11" s="152"/>
      <c r="JU11" s="152"/>
      <c r="JV11" s="152"/>
      <c r="JW11" s="152"/>
      <c r="JX11" s="152"/>
      <c r="JY11" s="152"/>
      <c r="JZ11" s="152"/>
      <c r="KA11" s="152"/>
      <c r="KB11" s="152"/>
      <c r="KC11" s="152"/>
      <c r="KD11" s="152"/>
      <c r="KE11" s="152"/>
      <c r="KF11" s="152"/>
      <c r="KG11" s="152"/>
      <c r="KH11" s="152"/>
      <c r="KI11" s="152"/>
      <c r="KJ11" s="152"/>
      <c r="KK11" s="152"/>
      <c r="KL11" s="152"/>
      <c r="KM11" s="152"/>
      <c r="KN11" s="152"/>
      <c r="KO11" s="152"/>
      <c r="KP11" s="152"/>
      <c r="KQ11" s="152"/>
      <c r="KR11" s="152"/>
      <c r="KS11" s="152"/>
      <c r="KT11" s="152"/>
      <c r="KU11" s="152"/>
      <c r="KV11" s="152"/>
      <c r="KW11" s="152"/>
      <c r="KX11" s="152"/>
      <c r="KY11" s="152"/>
      <c r="KZ11" s="152"/>
      <c r="LA11" s="152"/>
      <c r="LB11" s="152"/>
      <c r="LC11" s="152"/>
      <c r="LD11" s="152"/>
      <c r="LE11" s="152"/>
      <c r="LF11" s="152"/>
      <c r="LG11" s="152"/>
      <c r="LH11" s="152"/>
      <c r="LI11" s="152"/>
      <c r="LJ11" s="152"/>
      <c r="LK11" s="152"/>
      <c r="LL11" s="152"/>
      <c r="LM11" s="152"/>
      <c r="LN11" s="152"/>
      <c r="LO11" s="152"/>
      <c r="LP11" s="152"/>
      <c r="LQ11" s="152"/>
      <c r="LR11" s="152"/>
      <c r="LS11" s="152"/>
      <c r="LT11" s="152"/>
      <c r="LU11" s="152"/>
      <c r="LV11" s="152"/>
      <c r="LW11" s="152"/>
      <c r="LX11" s="152"/>
      <c r="LY11" s="152"/>
      <c r="LZ11" s="152"/>
      <c r="MA11" s="152"/>
      <c r="MB11" s="152"/>
      <c r="MC11" s="152"/>
      <c r="MD11" s="152"/>
      <c r="ME11" s="152"/>
      <c r="MF11" s="152"/>
      <c r="MG11" s="152"/>
      <c r="MH11" s="152"/>
      <c r="MI11" s="152"/>
      <c r="MJ11" s="152"/>
      <c r="MK11" s="152"/>
      <c r="ML11" s="152"/>
      <c r="MM11" s="152"/>
      <c r="MN11" s="152"/>
      <c r="MO11" s="152"/>
      <c r="MP11" s="152"/>
      <c r="MQ11" s="152"/>
      <c r="MR11" s="152"/>
      <c r="MS11" s="152"/>
      <c r="MT11" s="152"/>
      <c r="MU11" s="152"/>
      <c r="MV11" s="152"/>
      <c r="MW11" s="152"/>
      <c r="MX11" s="152"/>
      <c r="MY11" s="152"/>
      <c r="MZ11" s="152"/>
      <c r="NA11" s="152"/>
      <c r="NB11" s="152"/>
      <c r="NC11" s="152"/>
      <c r="ND11" s="152"/>
      <c r="NE11" s="152"/>
      <c r="NF11" s="152"/>
      <c r="NG11" s="152"/>
      <c r="NH11" s="152"/>
      <c r="NI11" s="152"/>
      <c r="NJ11" s="152"/>
      <c r="NK11" s="152"/>
      <c r="NL11" s="152"/>
      <c r="NM11" s="152"/>
      <c r="NN11" s="152"/>
      <c r="NO11" s="152"/>
      <c r="NP11" s="152"/>
      <c r="NQ11" s="152"/>
      <c r="NR11" s="152"/>
      <c r="NS11" s="152"/>
      <c r="NT11" s="152"/>
      <c r="NU11" s="152"/>
      <c r="NV11" s="152"/>
      <c r="NW11" s="152"/>
      <c r="NX11" s="152"/>
      <c r="NY11" s="152"/>
      <c r="NZ11" s="152"/>
      <c r="OA11" s="152"/>
      <c r="OB11" s="152"/>
      <c r="OC11" s="152"/>
      <c r="OD11" s="152"/>
      <c r="OE11" s="152"/>
      <c r="OF11" s="152"/>
      <c r="OG11" s="152"/>
      <c r="OH11" s="152"/>
      <c r="OI11" s="152"/>
      <c r="OJ11" s="152"/>
      <c r="OK11" s="152"/>
      <c r="OL11" s="152"/>
      <c r="OM11" s="152"/>
      <c r="ON11" s="152"/>
      <c r="OO11" s="152"/>
      <c r="OP11" s="152"/>
      <c r="OQ11" s="152"/>
      <c r="OR11" s="152"/>
      <c r="OS11" s="152"/>
      <c r="OT11" s="152"/>
      <c r="OU11" s="152"/>
      <c r="OV11" s="152"/>
      <c r="OW11" s="152"/>
      <c r="OX11" s="152"/>
      <c r="OY11" s="152"/>
      <c r="OZ11" s="152"/>
      <c r="PA11" s="152"/>
      <c r="PB11" s="152"/>
      <c r="PC11" s="152"/>
      <c r="PD11" s="152"/>
      <c r="PE11" s="152"/>
      <c r="PF11" s="152"/>
      <c r="PG11" s="152"/>
      <c r="PH11" s="152"/>
      <c r="PI11" s="152"/>
      <c r="PJ11" s="152"/>
      <c r="PK11" s="152"/>
      <c r="PL11" s="152"/>
      <c r="PM11" s="152"/>
      <c r="PN11" s="152"/>
      <c r="PO11" s="152"/>
      <c r="PP11" s="152"/>
      <c r="PQ11" s="152"/>
      <c r="PR11" s="152"/>
      <c r="PS11" s="152"/>
      <c r="PT11" s="152"/>
      <c r="PU11" s="152"/>
      <c r="PV11" s="152"/>
      <c r="PW11" s="152"/>
      <c r="PX11" s="152"/>
      <c r="PY11" s="152"/>
      <c r="PZ11" s="152"/>
      <c r="QA11" s="152"/>
      <c r="QB11" s="152"/>
      <c r="QC11" s="152"/>
      <c r="QD11" s="152"/>
      <c r="QE11" s="152"/>
      <c r="QF11" s="152"/>
      <c r="QG11" s="152"/>
      <c r="QH11" s="152"/>
      <c r="QI11" s="152"/>
      <c r="QJ11" s="152"/>
      <c r="QK11" s="152"/>
      <c r="QL11" s="152"/>
      <c r="QM11" s="152"/>
      <c r="QN11" s="152"/>
      <c r="QO11" s="152"/>
      <c r="QP11" s="152"/>
      <c r="QQ11" s="152"/>
      <c r="QR11" s="152"/>
      <c r="QS11" s="152"/>
      <c r="QT11" s="152"/>
      <c r="QU11" s="152"/>
      <c r="QV11" s="152"/>
      <c r="QW11" s="152"/>
      <c r="QX11" s="152"/>
      <c r="QY11" s="152"/>
      <c r="QZ11" s="152"/>
      <c r="RA11" s="152"/>
      <c r="RB11" s="152"/>
      <c r="RC11" s="152"/>
      <c r="RD11" s="152"/>
      <c r="RE11" s="152"/>
      <c r="RF11" s="152"/>
      <c r="RG11" s="152"/>
      <c r="RH11" s="152"/>
      <c r="RI11" s="152"/>
      <c r="RJ11" s="152"/>
      <c r="RK11" s="152"/>
      <c r="RL11" s="152"/>
      <c r="RM11" s="152"/>
      <c r="RN11" s="152"/>
      <c r="RO11" s="152"/>
      <c r="RP11" s="152"/>
      <c r="RQ11" s="152"/>
      <c r="RR11" s="152"/>
      <c r="RS11" s="152"/>
      <c r="RT11" s="152"/>
      <c r="RU11" s="152"/>
      <c r="RV11" s="152"/>
      <c r="RW11" s="152"/>
      <c r="RX11" s="152"/>
      <c r="RY11" s="152"/>
      <c r="RZ11" s="152"/>
      <c r="SA11" s="152"/>
      <c r="SB11" s="152"/>
      <c r="SC11" s="152"/>
      <c r="SD11" s="152"/>
      <c r="SE11" s="152"/>
      <c r="SF11" s="152"/>
      <c r="SG11" s="152"/>
      <c r="SH11" s="152"/>
      <c r="SI11" s="152"/>
      <c r="SJ11" s="152"/>
      <c r="SK11" s="152"/>
      <c r="SL11" s="152"/>
      <c r="SM11" s="152"/>
      <c r="SN11" s="152"/>
      <c r="SO11" s="152"/>
      <c r="SP11" s="152"/>
      <c r="SQ11" s="152"/>
      <c r="SR11" s="152"/>
      <c r="SS11" s="152"/>
      <c r="ST11" s="152"/>
      <c r="SU11" s="152"/>
      <c r="SV11" s="152"/>
      <c r="SW11" s="152"/>
      <c r="SX11" s="152"/>
      <c r="SY11" s="152"/>
      <c r="SZ11" s="152"/>
      <c r="TA11" s="152"/>
      <c r="TB11" s="152"/>
      <c r="TC11" s="152"/>
      <c r="TD11" s="152"/>
      <c r="TE11" s="152"/>
      <c r="TF11" s="152"/>
      <c r="TG11" s="152"/>
      <c r="TH11" s="152"/>
      <c r="TI11" s="152"/>
      <c r="TJ11" s="152"/>
      <c r="TK11" s="152"/>
      <c r="TL11" s="152"/>
      <c r="TM11" s="152"/>
      <c r="TN11" s="152"/>
      <c r="TO11" s="152"/>
      <c r="TP11" s="152"/>
      <c r="TQ11" s="152"/>
      <c r="TR11" s="152"/>
      <c r="TS11" s="152"/>
      <c r="TT11" s="152"/>
      <c r="TU11" s="152"/>
      <c r="TV11" s="152"/>
      <c r="TW11" s="152"/>
      <c r="TX11" s="152"/>
      <c r="TY11" s="152"/>
      <c r="TZ11" s="152"/>
      <c r="UA11" s="152"/>
      <c r="UB11" s="152"/>
      <c r="UC11" s="152"/>
      <c r="UD11" s="152"/>
      <c r="UE11" s="152"/>
      <c r="UF11" s="152"/>
      <c r="UG11" s="152"/>
      <c r="UH11" s="152"/>
      <c r="UI11" s="152"/>
      <c r="UJ11" s="152"/>
      <c r="UK11" s="152"/>
      <c r="UL11" s="152"/>
      <c r="UM11" s="152"/>
      <c r="UN11" s="152"/>
      <c r="UO11" s="152"/>
      <c r="UP11" s="152"/>
      <c r="UQ11" s="152"/>
      <c r="UR11" s="152"/>
      <c r="US11" s="152"/>
      <c r="UT11" s="152"/>
      <c r="UU11" s="152"/>
      <c r="UV11" s="152"/>
      <c r="UW11" s="152"/>
      <c r="UX11" s="152"/>
      <c r="UY11" s="152"/>
      <c r="UZ11" s="152"/>
      <c r="VA11" s="152"/>
      <c r="VB11" s="152"/>
      <c r="VC11" s="152"/>
      <c r="VD11" s="152"/>
      <c r="VE11" s="152"/>
      <c r="VF11" s="152"/>
      <c r="VG11" s="152"/>
      <c r="VH11" s="152"/>
      <c r="VI11" s="152"/>
      <c r="VJ11" s="152"/>
      <c r="VK11" s="152"/>
      <c r="VL11" s="152"/>
      <c r="VM11" s="152"/>
      <c r="VN11" s="152"/>
      <c r="VO11" s="152"/>
      <c r="VP11" s="152"/>
      <c r="VQ11" s="152"/>
      <c r="VR11" s="152"/>
      <c r="VS11" s="152"/>
      <c r="VT11" s="152"/>
      <c r="VU11" s="152"/>
      <c r="VV11" s="152"/>
      <c r="VW11" s="152"/>
      <c r="VX11" s="152"/>
      <c r="VY11" s="152"/>
      <c r="VZ11" s="152"/>
      <c r="WA11" s="152"/>
      <c r="WB11" s="152"/>
      <c r="WC11" s="152"/>
      <c r="WD11" s="152"/>
      <c r="WE11" s="152"/>
      <c r="WF11" s="152"/>
      <c r="WG11" s="152"/>
      <c r="WH11" s="152"/>
      <c r="WI11" s="152"/>
      <c r="WJ11" s="152"/>
      <c r="WK11" s="152"/>
      <c r="WL11" s="152"/>
      <c r="WM11" s="152"/>
      <c r="WN11" s="152"/>
      <c r="WO11" s="152"/>
      <c r="WP11" s="152"/>
      <c r="WQ11" s="152"/>
      <c r="WR11" s="152"/>
      <c r="WS11" s="152"/>
      <c r="WT11" s="152"/>
      <c r="WU11" s="152"/>
      <c r="WV11" s="152"/>
      <c r="WW11" s="152"/>
      <c r="WX11" s="152"/>
      <c r="WY11" s="152"/>
      <c r="WZ11" s="152"/>
      <c r="XA11" s="152"/>
      <c r="XB11" s="152"/>
      <c r="XC11" s="152"/>
      <c r="XD11" s="152"/>
      <c r="XE11" s="152"/>
      <c r="XF11" s="152"/>
      <c r="XG11" s="152"/>
      <c r="XH11" s="152"/>
      <c r="XI11" s="152"/>
      <c r="XJ11" s="152"/>
      <c r="XK11" s="152"/>
      <c r="XL11" s="152"/>
      <c r="XM11" s="152"/>
      <c r="XN11" s="152"/>
      <c r="XO11" s="152"/>
      <c r="XP11" s="152"/>
      <c r="XQ11" s="152"/>
      <c r="XR11" s="152"/>
      <c r="XS11" s="152"/>
      <c r="XT11" s="152"/>
      <c r="XU11" s="152"/>
      <c r="XV11" s="152"/>
      <c r="XW11" s="152"/>
      <c r="XX11" s="152"/>
      <c r="XY11" s="152"/>
      <c r="XZ11" s="152"/>
      <c r="YA11" s="152"/>
      <c r="YB11" s="152"/>
      <c r="YC11" s="152"/>
      <c r="YD11" s="152"/>
      <c r="YE11" s="152"/>
      <c r="YF11" s="152"/>
      <c r="YG11" s="152"/>
      <c r="YH11" s="152"/>
      <c r="YI11" s="152"/>
      <c r="YJ11" s="152"/>
      <c r="YK11" s="152"/>
      <c r="YL11" s="152"/>
      <c r="YM11" s="152"/>
      <c r="YN11" s="152"/>
      <c r="YO11" s="152"/>
      <c r="YP11" s="152"/>
      <c r="YQ11" s="152"/>
      <c r="YR11" s="152"/>
      <c r="YS11" s="152"/>
      <c r="YT11" s="152"/>
      <c r="YU11" s="152"/>
      <c r="YV11" s="152"/>
      <c r="YW11" s="152"/>
      <c r="YX11" s="152"/>
      <c r="YY11" s="152"/>
      <c r="YZ11" s="152"/>
      <c r="ZA11" s="152"/>
      <c r="ZB11" s="152"/>
      <c r="ZC11" s="152"/>
      <c r="ZD11" s="152"/>
      <c r="ZE11" s="152"/>
      <c r="ZF11" s="152"/>
      <c r="ZG11" s="152"/>
      <c r="ZH11" s="152"/>
      <c r="ZI11" s="152"/>
      <c r="ZJ11" s="152"/>
      <c r="ZK11" s="152"/>
      <c r="ZL11" s="152"/>
      <c r="ZM11" s="152"/>
      <c r="ZN11" s="152"/>
      <c r="ZO11" s="152"/>
      <c r="ZP11" s="152"/>
      <c r="ZQ11" s="152"/>
      <c r="ZR11" s="152"/>
      <c r="ZS11" s="152"/>
      <c r="ZT11" s="152"/>
      <c r="ZU11" s="152"/>
      <c r="ZV11" s="152"/>
      <c r="ZW11" s="152"/>
      <c r="ZX11" s="152"/>
      <c r="ZY11" s="152"/>
      <c r="ZZ11" s="152"/>
      <c r="AAA11" s="152"/>
      <c r="AAB11" s="152"/>
      <c r="AAC11" s="152"/>
      <c r="AAD11" s="152"/>
      <c r="AAE11" s="152"/>
      <c r="AAF11" s="152"/>
      <c r="AAG11" s="152"/>
      <c r="AAH11" s="152"/>
      <c r="AAI11" s="152"/>
      <c r="AAJ11" s="152"/>
      <c r="AAK11" s="152"/>
      <c r="AAL11" s="152"/>
      <c r="AAM11" s="152"/>
      <c r="AAN11" s="152"/>
      <c r="AAO11" s="152"/>
      <c r="AAP11" s="152"/>
      <c r="AAQ11" s="152"/>
      <c r="AAR11" s="152"/>
      <c r="AAS11" s="152"/>
      <c r="AAT11" s="152"/>
      <c r="AAU11" s="152"/>
      <c r="AAV11" s="152"/>
      <c r="AAW11" s="152"/>
      <c r="AAX11" s="152"/>
      <c r="AAY11" s="152"/>
      <c r="AAZ11" s="152"/>
      <c r="ABA11" s="152"/>
      <c r="ABB11" s="152"/>
      <c r="ABC11" s="152"/>
      <c r="ABD11" s="152"/>
      <c r="ABE11" s="152"/>
      <c r="ABF11" s="152"/>
      <c r="ABG11" s="152"/>
      <c r="ABH11" s="152"/>
      <c r="ABI11" s="152"/>
      <c r="ABJ11" s="152"/>
      <c r="ABK11" s="152"/>
      <c r="ABL11" s="152"/>
      <c r="ABM11" s="152"/>
      <c r="ABN11" s="152"/>
      <c r="ABO11" s="152"/>
      <c r="ABP11" s="152"/>
      <c r="ABQ11" s="152"/>
      <c r="ABR11" s="152"/>
      <c r="ABS11" s="152"/>
      <c r="ABT11" s="152"/>
      <c r="ABU11" s="152"/>
      <c r="ABV11" s="152"/>
      <c r="ABW11" s="152"/>
      <c r="ABX11" s="152"/>
      <c r="ABY11" s="152"/>
      <c r="ABZ11" s="152"/>
      <c r="ACA11" s="152"/>
      <c r="ACB11" s="152"/>
      <c r="ACC11" s="152"/>
      <c r="ACD11" s="152"/>
      <c r="ACE11" s="152"/>
      <c r="ACF11" s="152"/>
      <c r="ACG11" s="152"/>
      <c r="ACH11" s="152"/>
      <c r="ACI11" s="152"/>
      <c r="ACJ11" s="152"/>
      <c r="ACK11" s="152"/>
      <c r="ACL11" s="152"/>
      <c r="ACM11" s="152"/>
      <c r="ACN11" s="152"/>
      <c r="ACO11" s="152"/>
      <c r="ACP11" s="152"/>
      <c r="ACQ11" s="152"/>
      <c r="ACR11" s="152"/>
      <c r="ACS11" s="152"/>
      <c r="ACT11" s="152"/>
      <c r="ACU11" s="152"/>
      <c r="ACV11" s="152"/>
      <c r="ACW11" s="152"/>
      <c r="ACX11" s="152"/>
      <c r="ACY11" s="152"/>
      <c r="ACZ11" s="152"/>
      <c r="ADA11" s="152"/>
      <c r="ADB11" s="152"/>
      <c r="ADC11" s="152"/>
      <c r="ADD11" s="152"/>
      <c r="ADE11" s="152"/>
      <c r="ADF11" s="152"/>
      <c r="ADG11" s="152"/>
      <c r="ADH11" s="152"/>
      <c r="ADI11" s="152"/>
      <c r="ADJ11" s="152"/>
      <c r="ADK11" s="152"/>
      <c r="ADL11" s="152"/>
      <c r="ADM11" s="152"/>
      <c r="ADN11" s="152"/>
      <c r="ADO11" s="152"/>
      <c r="ADP11" s="152"/>
      <c r="ADQ11" s="152"/>
      <c r="ADR11" s="152"/>
      <c r="ADS11" s="152"/>
      <c r="ADT11" s="152"/>
      <c r="ADU11" s="152"/>
      <c r="ADV11" s="152"/>
      <c r="ADW11" s="152"/>
      <c r="ADX11" s="152"/>
      <c r="ADY11" s="152"/>
      <c r="ADZ11" s="152"/>
      <c r="AEA11" s="152"/>
      <c r="AEB11" s="152"/>
      <c r="AEC11" s="152"/>
      <c r="AED11" s="152"/>
      <c r="AEE11" s="152"/>
      <c r="AEF11" s="152"/>
      <c r="AEG11" s="152"/>
      <c r="AEH11" s="152"/>
      <c r="AEI11" s="152"/>
      <c r="AEJ11" s="152"/>
      <c r="AEK11" s="152"/>
      <c r="AEL11" s="152"/>
      <c r="AEM11" s="152"/>
      <c r="AEN11" s="152"/>
      <c r="AEO11" s="152"/>
      <c r="AEP11" s="152"/>
      <c r="AEQ11" s="152"/>
      <c r="AER11" s="152"/>
      <c r="AES11" s="152"/>
      <c r="AET11" s="152"/>
      <c r="AEU11" s="152"/>
      <c r="AEV11" s="152"/>
      <c r="AEW11" s="152"/>
      <c r="AEX11" s="152"/>
      <c r="AEY11" s="152"/>
      <c r="AEZ11" s="152"/>
      <c r="AFA11" s="152"/>
      <c r="AFB11" s="152"/>
      <c r="AFC11" s="152"/>
      <c r="AFD11" s="152"/>
      <c r="AFE11" s="152"/>
      <c r="AFF11" s="152"/>
      <c r="AFG11" s="152"/>
      <c r="AFH11" s="152"/>
      <c r="AFI11" s="152"/>
      <c r="AFJ11" s="152"/>
      <c r="AFK11" s="152"/>
      <c r="AFL11" s="152"/>
      <c r="AFM11" s="152"/>
      <c r="AFN11" s="152"/>
      <c r="AFO11" s="152"/>
      <c r="AFP11" s="152"/>
      <c r="AFQ11" s="152"/>
      <c r="AFR11" s="152"/>
      <c r="AFS11" s="152"/>
      <c r="AFT11" s="152"/>
      <c r="AFU11" s="152"/>
      <c r="AFV11" s="152"/>
      <c r="AFW11" s="152"/>
      <c r="AFX11" s="152"/>
      <c r="AFY11" s="152"/>
      <c r="AFZ11" s="152"/>
      <c r="AGA11" s="152"/>
      <c r="AGB11" s="152"/>
      <c r="AGC11" s="152"/>
      <c r="AGD11" s="152"/>
      <c r="AGE11" s="152"/>
      <c r="AGF11" s="152"/>
      <c r="AGG11" s="152"/>
      <c r="AGH11" s="152"/>
      <c r="AGI11" s="152"/>
      <c r="AGJ11" s="152"/>
      <c r="AGK11" s="152"/>
      <c r="AGL11" s="152"/>
      <c r="AGM11" s="152"/>
      <c r="AGN11" s="152"/>
      <c r="AGO11" s="152"/>
      <c r="AGP11" s="152"/>
      <c r="AGQ11" s="152"/>
      <c r="AGR11" s="152"/>
      <c r="AGS11" s="152"/>
      <c r="AGT11" s="152"/>
    </row>
    <row r="12" spans="1:878" s="145" customFormat="1" ht="15.75" customHeight="1" x14ac:dyDescent="0.25">
      <c r="A12" s="151" t="s">
        <v>1616</v>
      </c>
      <c r="B12" s="324">
        <v>43285</v>
      </c>
      <c r="C12" s="389" t="s">
        <v>1572</v>
      </c>
      <c r="D12" s="147"/>
      <c r="E12" s="325">
        <v>64200</v>
      </c>
      <c r="F12" s="327">
        <f t="shared" si="0"/>
        <v>505769</v>
      </c>
      <c r="G12" s="323" t="s">
        <v>162</v>
      </c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2"/>
      <c r="EG12" s="152"/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152"/>
      <c r="FE12" s="152"/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2"/>
      <c r="FT12" s="152"/>
      <c r="FU12" s="152"/>
      <c r="FV12" s="152"/>
      <c r="FW12" s="152"/>
      <c r="FX12" s="152"/>
      <c r="FY12" s="152"/>
      <c r="FZ12" s="152"/>
      <c r="GA12" s="152"/>
      <c r="GB12" s="152"/>
      <c r="GC12" s="152"/>
      <c r="GD12" s="152"/>
      <c r="GE12" s="152"/>
      <c r="GF12" s="152"/>
      <c r="GG12" s="152"/>
      <c r="GH12" s="152"/>
      <c r="GI12" s="152"/>
      <c r="GJ12" s="152"/>
      <c r="GK12" s="152"/>
      <c r="GL12" s="152"/>
      <c r="GM12" s="152"/>
      <c r="GN12" s="152"/>
      <c r="GO12" s="152"/>
      <c r="GP12" s="152"/>
      <c r="GQ12" s="152"/>
      <c r="GR12" s="152"/>
      <c r="GS12" s="152"/>
      <c r="GT12" s="152"/>
      <c r="GU12" s="152"/>
      <c r="GV12" s="152"/>
      <c r="GW12" s="152"/>
      <c r="GX12" s="152"/>
      <c r="GY12" s="152"/>
      <c r="GZ12" s="152"/>
      <c r="HA12" s="152"/>
      <c r="HB12" s="152"/>
      <c r="HC12" s="152"/>
      <c r="HD12" s="152"/>
      <c r="HE12" s="152"/>
      <c r="HF12" s="152"/>
      <c r="HG12" s="152"/>
      <c r="HH12" s="152"/>
      <c r="HI12" s="152"/>
      <c r="HJ12" s="152"/>
      <c r="HK12" s="152"/>
      <c r="HL12" s="152"/>
      <c r="HM12" s="152"/>
      <c r="HN12" s="152"/>
      <c r="HO12" s="152"/>
      <c r="HP12" s="152"/>
      <c r="HQ12" s="152"/>
      <c r="HR12" s="152"/>
      <c r="HS12" s="152"/>
      <c r="HT12" s="152"/>
      <c r="HU12" s="152"/>
      <c r="HV12" s="152"/>
      <c r="HW12" s="152"/>
      <c r="HX12" s="152"/>
      <c r="HY12" s="152"/>
      <c r="HZ12" s="152"/>
      <c r="IA12" s="152"/>
      <c r="IB12" s="152"/>
      <c r="IC12" s="152"/>
      <c r="ID12" s="152"/>
      <c r="IE12" s="152"/>
      <c r="IF12" s="152"/>
      <c r="IG12" s="152"/>
      <c r="IH12" s="152"/>
      <c r="II12" s="152"/>
      <c r="IJ12" s="152"/>
      <c r="IK12" s="152"/>
      <c r="IL12" s="152"/>
      <c r="IM12" s="152"/>
      <c r="IN12" s="152"/>
      <c r="IO12" s="152"/>
      <c r="IP12" s="152"/>
      <c r="IQ12" s="152"/>
      <c r="IR12" s="152"/>
      <c r="IS12" s="152"/>
      <c r="IT12" s="152"/>
      <c r="IU12" s="152"/>
      <c r="IV12" s="152"/>
      <c r="IW12" s="152"/>
      <c r="IX12" s="152"/>
      <c r="IY12" s="152"/>
      <c r="IZ12" s="152"/>
      <c r="JA12" s="152"/>
      <c r="JB12" s="152"/>
      <c r="JC12" s="152"/>
      <c r="JD12" s="152"/>
      <c r="JE12" s="152"/>
      <c r="JF12" s="152"/>
      <c r="JG12" s="152"/>
      <c r="JH12" s="152"/>
      <c r="JI12" s="152"/>
      <c r="JJ12" s="152"/>
      <c r="JK12" s="152"/>
      <c r="JL12" s="152"/>
      <c r="JM12" s="152"/>
      <c r="JN12" s="152"/>
      <c r="JO12" s="152"/>
      <c r="JP12" s="152"/>
      <c r="JQ12" s="152"/>
      <c r="JR12" s="152"/>
      <c r="JS12" s="152"/>
      <c r="JT12" s="152"/>
      <c r="JU12" s="152"/>
      <c r="JV12" s="152"/>
      <c r="JW12" s="152"/>
      <c r="JX12" s="152"/>
      <c r="JY12" s="152"/>
      <c r="JZ12" s="152"/>
      <c r="KA12" s="152"/>
      <c r="KB12" s="152"/>
      <c r="KC12" s="152"/>
      <c r="KD12" s="152"/>
      <c r="KE12" s="152"/>
      <c r="KF12" s="152"/>
      <c r="KG12" s="152"/>
      <c r="KH12" s="152"/>
      <c r="KI12" s="152"/>
      <c r="KJ12" s="152"/>
      <c r="KK12" s="152"/>
      <c r="KL12" s="152"/>
      <c r="KM12" s="152"/>
      <c r="KN12" s="152"/>
      <c r="KO12" s="152"/>
      <c r="KP12" s="152"/>
      <c r="KQ12" s="152"/>
      <c r="KR12" s="152"/>
      <c r="KS12" s="152"/>
      <c r="KT12" s="152"/>
      <c r="KU12" s="152"/>
      <c r="KV12" s="152"/>
      <c r="KW12" s="152"/>
      <c r="KX12" s="152"/>
      <c r="KY12" s="152"/>
      <c r="KZ12" s="152"/>
      <c r="LA12" s="152"/>
      <c r="LB12" s="152"/>
      <c r="LC12" s="152"/>
      <c r="LD12" s="152"/>
      <c r="LE12" s="152"/>
      <c r="LF12" s="152"/>
      <c r="LG12" s="152"/>
      <c r="LH12" s="152"/>
      <c r="LI12" s="152"/>
      <c r="LJ12" s="152"/>
      <c r="LK12" s="152"/>
      <c r="LL12" s="152"/>
      <c r="LM12" s="152"/>
      <c r="LN12" s="152"/>
      <c r="LO12" s="152"/>
      <c r="LP12" s="152"/>
      <c r="LQ12" s="152"/>
      <c r="LR12" s="152"/>
      <c r="LS12" s="152"/>
      <c r="LT12" s="152"/>
      <c r="LU12" s="152"/>
      <c r="LV12" s="152"/>
      <c r="LW12" s="152"/>
      <c r="LX12" s="152"/>
      <c r="LY12" s="152"/>
      <c r="LZ12" s="152"/>
      <c r="MA12" s="152"/>
      <c r="MB12" s="152"/>
      <c r="MC12" s="152"/>
      <c r="MD12" s="152"/>
      <c r="ME12" s="152"/>
      <c r="MF12" s="152"/>
      <c r="MG12" s="152"/>
      <c r="MH12" s="152"/>
      <c r="MI12" s="152"/>
      <c r="MJ12" s="152"/>
      <c r="MK12" s="152"/>
      <c r="ML12" s="152"/>
      <c r="MM12" s="152"/>
      <c r="MN12" s="152"/>
      <c r="MO12" s="152"/>
      <c r="MP12" s="152"/>
      <c r="MQ12" s="152"/>
      <c r="MR12" s="152"/>
      <c r="MS12" s="152"/>
      <c r="MT12" s="152"/>
      <c r="MU12" s="152"/>
      <c r="MV12" s="152"/>
      <c r="MW12" s="152"/>
      <c r="MX12" s="152"/>
      <c r="MY12" s="152"/>
      <c r="MZ12" s="152"/>
      <c r="NA12" s="152"/>
      <c r="NB12" s="152"/>
      <c r="NC12" s="152"/>
      <c r="ND12" s="152"/>
      <c r="NE12" s="152"/>
      <c r="NF12" s="152"/>
      <c r="NG12" s="152"/>
      <c r="NH12" s="152"/>
      <c r="NI12" s="152"/>
      <c r="NJ12" s="152"/>
      <c r="NK12" s="152"/>
      <c r="NL12" s="152"/>
      <c r="NM12" s="152"/>
      <c r="NN12" s="152"/>
      <c r="NO12" s="152"/>
      <c r="NP12" s="152"/>
      <c r="NQ12" s="152"/>
      <c r="NR12" s="152"/>
      <c r="NS12" s="152"/>
      <c r="NT12" s="152"/>
      <c r="NU12" s="152"/>
      <c r="NV12" s="152"/>
      <c r="NW12" s="152"/>
      <c r="NX12" s="152"/>
      <c r="NY12" s="152"/>
      <c r="NZ12" s="152"/>
      <c r="OA12" s="152"/>
      <c r="OB12" s="152"/>
      <c r="OC12" s="152"/>
      <c r="OD12" s="152"/>
      <c r="OE12" s="152"/>
      <c r="OF12" s="152"/>
      <c r="OG12" s="152"/>
      <c r="OH12" s="152"/>
      <c r="OI12" s="152"/>
      <c r="OJ12" s="152"/>
      <c r="OK12" s="152"/>
      <c r="OL12" s="152"/>
      <c r="OM12" s="152"/>
      <c r="ON12" s="152"/>
      <c r="OO12" s="152"/>
      <c r="OP12" s="152"/>
      <c r="OQ12" s="152"/>
      <c r="OR12" s="152"/>
      <c r="OS12" s="152"/>
      <c r="OT12" s="152"/>
      <c r="OU12" s="152"/>
      <c r="OV12" s="152"/>
      <c r="OW12" s="152"/>
      <c r="OX12" s="152"/>
      <c r="OY12" s="152"/>
      <c r="OZ12" s="152"/>
      <c r="PA12" s="152"/>
      <c r="PB12" s="152"/>
      <c r="PC12" s="152"/>
      <c r="PD12" s="152"/>
      <c r="PE12" s="152"/>
      <c r="PF12" s="152"/>
      <c r="PG12" s="152"/>
      <c r="PH12" s="152"/>
      <c r="PI12" s="152"/>
      <c r="PJ12" s="152"/>
      <c r="PK12" s="152"/>
      <c r="PL12" s="152"/>
      <c r="PM12" s="152"/>
      <c r="PN12" s="152"/>
      <c r="PO12" s="152"/>
      <c r="PP12" s="152"/>
      <c r="PQ12" s="152"/>
      <c r="PR12" s="152"/>
      <c r="PS12" s="152"/>
      <c r="PT12" s="152"/>
      <c r="PU12" s="152"/>
      <c r="PV12" s="152"/>
      <c r="PW12" s="152"/>
      <c r="PX12" s="152"/>
      <c r="PY12" s="152"/>
      <c r="PZ12" s="152"/>
      <c r="QA12" s="152"/>
      <c r="QB12" s="152"/>
      <c r="QC12" s="152"/>
      <c r="QD12" s="152"/>
      <c r="QE12" s="152"/>
      <c r="QF12" s="152"/>
      <c r="QG12" s="152"/>
      <c r="QH12" s="152"/>
      <c r="QI12" s="152"/>
      <c r="QJ12" s="152"/>
      <c r="QK12" s="152"/>
      <c r="QL12" s="152"/>
      <c r="QM12" s="152"/>
      <c r="QN12" s="152"/>
      <c r="QO12" s="152"/>
      <c r="QP12" s="152"/>
      <c r="QQ12" s="152"/>
      <c r="QR12" s="152"/>
      <c r="QS12" s="152"/>
      <c r="QT12" s="152"/>
      <c r="QU12" s="152"/>
      <c r="QV12" s="152"/>
      <c r="QW12" s="152"/>
      <c r="QX12" s="152"/>
      <c r="QY12" s="152"/>
      <c r="QZ12" s="152"/>
      <c r="RA12" s="152"/>
      <c r="RB12" s="152"/>
      <c r="RC12" s="152"/>
      <c r="RD12" s="152"/>
      <c r="RE12" s="152"/>
      <c r="RF12" s="152"/>
      <c r="RG12" s="152"/>
      <c r="RH12" s="152"/>
      <c r="RI12" s="152"/>
      <c r="RJ12" s="152"/>
      <c r="RK12" s="152"/>
      <c r="RL12" s="152"/>
      <c r="RM12" s="152"/>
      <c r="RN12" s="152"/>
      <c r="RO12" s="152"/>
      <c r="RP12" s="152"/>
      <c r="RQ12" s="152"/>
      <c r="RR12" s="152"/>
      <c r="RS12" s="152"/>
      <c r="RT12" s="152"/>
      <c r="RU12" s="152"/>
      <c r="RV12" s="152"/>
      <c r="RW12" s="152"/>
      <c r="RX12" s="152"/>
      <c r="RY12" s="152"/>
      <c r="RZ12" s="152"/>
      <c r="SA12" s="152"/>
      <c r="SB12" s="152"/>
      <c r="SC12" s="152"/>
      <c r="SD12" s="152"/>
      <c r="SE12" s="152"/>
      <c r="SF12" s="152"/>
      <c r="SG12" s="152"/>
      <c r="SH12" s="152"/>
      <c r="SI12" s="152"/>
      <c r="SJ12" s="152"/>
      <c r="SK12" s="152"/>
      <c r="SL12" s="152"/>
      <c r="SM12" s="152"/>
      <c r="SN12" s="152"/>
      <c r="SO12" s="152"/>
      <c r="SP12" s="152"/>
      <c r="SQ12" s="152"/>
      <c r="SR12" s="152"/>
      <c r="SS12" s="152"/>
      <c r="ST12" s="152"/>
      <c r="SU12" s="152"/>
      <c r="SV12" s="152"/>
      <c r="SW12" s="152"/>
      <c r="SX12" s="152"/>
      <c r="SY12" s="152"/>
      <c r="SZ12" s="152"/>
      <c r="TA12" s="152"/>
      <c r="TB12" s="152"/>
      <c r="TC12" s="152"/>
      <c r="TD12" s="152"/>
      <c r="TE12" s="152"/>
      <c r="TF12" s="152"/>
      <c r="TG12" s="152"/>
      <c r="TH12" s="152"/>
      <c r="TI12" s="152"/>
      <c r="TJ12" s="152"/>
      <c r="TK12" s="152"/>
      <c r="TL12" s="152"/>
      <c r="TM12" s="152"/>
      <c r="TN12" s="152"/>
      <c r="TO12" s="152"/>
      <c r="TP12" s="152"/>
      <c r="TQ12" s="152"/>
      <c r="TR12" s="152"/>
      <c r="TS12" s="152"/>
      <c r="TT12" s="152"/>
      <c r="TU12" s="152"/>
      <c r="TV12" s="152"/>
      <c r="TW12" s="152"/>
      <c r="TX12" s="152"/>
      <c r="TY12" s="152"/>
      <c r="TZ12" s="152"/>
      <c r="UA12" s="152"/>
      <c r="UB12" s="152"/>
      <c r="UC12" s="152"/>
      <c r="UD12" s="152"/>
      <c r="UE12" s="152"/>
      <c r="UF12" s="152"/>
      <c r="UG12" s="152"/>
      <c r="UH12" s="152"/>
      <c r="UI12" s="152"/>
      <c r="UJ12" s="152"/>
      <c r="UK12" s="152"/>
      <c r="UL12" s="152"/>
      <c r="UM12" s="152"/>
      <c r="UN12" s="152"/>
      <c r="UO12" s="152"/>
      <c r="UP12" s="152"/>
      <c r="UQ12" s="152"/>
      <c r="UR12" s="152"/>
      <c r="US12" s="152"/>
      <c r="UT12" s="152"/>
      <c r="UU12" s="152"/>
      <c r="UV12" s="152"/>
      <c r="UW12" s="152"/>
      <c r="UX12" s="152"/>
      <c r="UY12" s="152"/>
      <c r="UZ12" s="152"/>
      <c r="VA12" s="152"/>
      <c r="VB12" s="152"/>
      <c r="VC12" s="152"/>
      <c r="VD12" s="152"/>
      <c r="VE12" s="152"/>
      <c r="VF12" s="152"/>
      <c r="VG12" s="152"/>
      <c r="VH12" s="152"/>
      <c r="VI12" s="152"/>
      <c r="VJ12" s="152"/>
      <c r="VK12" s="152"/>
      <c r="VL12" s="152"/>
      <c r="VM12" s="152"/>
      <c r="VN12" s="152"/>
      <c r="VO12" s="152"/>
      <c r="VP12" s="152"/>
      <c r="VQ12" s="152"/>
      <c r="VR12" s="152"/>
      <c r="VS12" s="152"/>
      <c r="VT12" s="152"/>
      <c r="VU12" s="152"/>
      <c r="VV12" s="152"/>
      <c r="VW12" s="152"/>
      <c r="VX12" s="152"/>
      <c r="VY12" s="152"/>
      <c r="VZ12" s="152"/>
      <c r="WA12" s="152"/>
      <c r="WB12" s="152"/>
      <c r="WC12" s="152"/>
      <c r="WD12" s="152"/>
      <c r="WE12" s="152"/>
      <c r="WF12" s="152"/>
      <c r="WG12" s="152"/>
      <c r="WH12" s="152"/>
      <c r="WI12" s="152"/>
      <c r="WJ12" s="152"/>
      <c r="WK12" s="152"/>
      <c r="WL12" s="152"/>
      <c r="WM12" s="152"/>
      <c r="WN12" s="152"/>
      <c r="WO12" s="152"/>
      <c r="WP12" s="152"/>
      <c r="WQ12" s="152"/>
      <c r="WR12" s="152"/>
      <c r="WS12" s="152"/>
      <c r="WT12" s="152"/>
      <c r="WU12" s="152"/>
      <c r="WV12" s="152"/>
      <c r="WW12" s="152"/>
      <c r="WX12" s="152"/>
      <c r="WY12" s="152"/>
      <c r="WZ12" s="152"/>
      <c r="XA12" s="152"/>
      <c r="XB12" s="152"/>
      <c r="XC12" s="152"/>
      <c r="XD12" s="152"/>
      <c r="XE12" s="152"/>
      <c r="XF12" s="152"/>
      <c r="XG12" s="152"/>
      <c r="XH12" s="152"/>
      <c r="XI12" s="152"/>
      <c r="XJ12" s="152"/>
      <c r="XK12" s="152"/>
      <c r="XL12" s="152"/>
      <c r="XM12" s="152"/>
      <c r="XN12" s="152"/>
      <c r="XO12" s="152"/>
      <c r="XP12" s="152"/>
      <c r="XQ12" s="152"/>
      <c r="XR12" s="152"/>
      <c r="XS12" s="152"/>
      <c r="XT12" s="152"/>
      <c r="XU12" s="152"/>
      <c r="XV12" s="152"/>
      <c r="XW12" s="152"/>
      <c r="XX12" s="152"/>
      <c r="XY12" s="152"/>
      <c r="XZ12" s="152"/>
      <c r="YA12" s="152"/>
      <c r="YB12" s="152"/>
      <c r="YC12" s="152"/>
      <c r="YD12" s="152"/>
      <c r="YE12" s="152"/>
      <c r="YF12" s="152"/>
      <c r="YG12" s="152"/>
      <c r="YH12" s="152"/>
      <c r="YI12" s="152"/>
      <c r="YJ12" s="152"/>
      <c r="YK12" s="152"/>
      <c r="YL12" s="152"/>
      <c r="YM12" s="152"/>
      <c r="YN12" s="152"/>
      <c r="YO12" s="152"/>
      <c r="YP12" s="152"/>
      <c r="YQ12" s="152"/>
      <c r="YR12" s="152"/>
      <c r="YS12" s="152"/>
      <c r="YT12" s="152"/>
      <c r="YU12" s="152"/>
      <c r="YV12" s="152"/>
      <c r="YW12" s="152"/>
      <c r="YX12" s="152"/>
      <c r="YY12" s="152"/>
      <c r="YZ12" s="152"/>
      <c r="ZA12" s="152"/>
      <c r="ZB12" s="152"/>
      <c r="ZC12" s="152"/>
      <c r="ZD12" s="152"/>
      <c r="ZE12" s="152"/>
      <c r="ZF12" s="152"/>
      <c r="ZG12" s="152"/>
      <c r="ZH12" s="152"/>
      <c r="ZI12" s="152"/>
      <c r="ZJ12" s="152"/>
      <c r="ZK12" s="152"/>
      <c r="ZL12" s="152"/>
      <c r="ZM12" s="152"/>
      <c r="ZN12" s="152"/>
      <c r="ZO12" s="152"/>
      <c r="ZP12" s="152"/>
      <c r="ZQ12" s="152"/>
      <c r="ZR12" s="152"/>
      <c r="ZS12" s="152"/>
      <c r="ZT12" s="152"/>
      <c r="ZU12" s="152"/>
      <c r="ZV12" s="152"/>
      <c r="ZW12" s="152"/>
      <c r="ZX12" s="152"/>
      <c r="ZY12" s="152"/>
      <c r="ZZ12" s="152"/>
      <c r="AAA12" s="152"/>
      <c r="AAB12" s="152"/>
      <c r="AAC12" s="152"/>
      <c r="AAD12" s="152"/>
      <c r="AAE12" s="152"/>
      <c r="AAF12" s="152"/>
      <c r="AAG12" s="152"/>
      <c r="AAH12" s="152"/>
      <c r="AAI12" s="152"/>
      <c r="AAJ12" s="152"/>
      <c r="AAK12" s="152"/>
      <c r="AAL12" s="152"/>
      <c r="AAM12" s="152"/>
      <c r="AAN12" s="152"/>
      <c r="AAO12" s="152"/>
      <c r="AAP12" s="152"/>
      <c r="AAQ12" s="152"/>
      <c r="AAR12" s="152"/>
      <c r="AAS12" s="152"/>
      <c r="AAT12" s="152"/>
      <c r="AAU12" s="152"/>
      <c r="AAV12" s="152"/>
      <c r="AAW12" s="152"/>
      <c r="AAX12" s="152"/>
      <c r="AAY12" s="152"/>
      <c r="AAZ12" s="152"/>
      <c r="ABA12" s="152"/>
      <c r="ABB12" s="152"/>
      <c r="ABC12" s="152"/>
      <c r="ABD12" s="152"/>
      <c r="ABE12" s="152"/>
      <c r="ABF12" s="152"/>
      <c r="ABG12" s="152"/>
      <c r="ABH12" s="152"/>
      <c r="ABI12" s="152"/>
      <c r="ABJ12" s="152"/>
      <c r="ABK12" s="152"/>
      <c r="ABL12" s="152"/>
      <c r="ABM12" s="152"/>
      <c r="ABN12" s="152"/>
      <c r="ABO12" s="152"/>
      <c r="ABP12" s="152"/>
      <c r="ABQ12" s="152"/>
      <c r="ABR12" s="152"/>
      <c r="ABS12" s="152"/>
      <c r="ABT12" s="152"/>
      <c r="ABU12" s="152"/>
      <c r="ABV12" s="152"/>
      <c r="ABW12" s="152"/>
      <c r="ABX12" s="152"/>
      <c r="ABY12" s="152"/>
      <c r="ABZ12" s="152"/>
      <c r="ACA12" s="152"/>
      <c r="ACB12" s="152"/>
      <c r="ACC12" s="152"/>
      <c r="ACD12" s="152"/>
      <c r="ACE12" s="152"/>
      <c r="ACF12" s="152"/>
      <c r="ACG12" s="152"/>
      <c r="ACH12" s="152"/>
      <c r="ACI12" s="152"/>
      <c r="ACJ12" s="152"/>
      <c r="ACK12" s="152"/>
      <c r="ACL12" s="152"/>
      <c r="ACM12" s="152"/>
      <c r="ACN12" s="152"/>
      <c r="ACO12" s="152"/>
      <c r="ACP12" s="152"/>
      <c r="ACQ12" s="152"/>
      <c r="ACR12" s="152"/>
      <c r="ACS12" s="152"/>
      <c r="ACT12" s="152"/>
      <c r="ACU12" s="152"/>
      <c r="ACV12" s="152"/>
      <c r="ACW12" s="152"/>
      <c r="ACX12" s="152"/>
      <c r="ACY12" s="152"/>
      <c r="ACZ12" s="152"/>
      <c r="ADA12" s="152"/>
      <c r="ADB12" s="152"/>
      <c r="ADC12" s="152"/>
      <c r="ADD12" s="152"/>
      <c r="ADE12" s="152"/>
      <c r="ADF12" s="152"/>
      <c r="ADG12" s="152"/>
      <c r="ADH12" s="152"/>
      <c r="ADI12" s="152"/>
      <c r="ADJ12" s="152"/>
      <c r="ADK12" s="152"/>
      <c r="ADL12" s="152"/>
      <c r="ADM12" s="152"/>
      <c r="ADN12" s="152"/>
      <c r="ADO12" s="152"/>
      <c r="ADP12" s="152"/>
      <c r="ADQ12" s="152"/>
      <c r="ADR12" s="152"/>
      <c r="ADS12" s="152"/>
      <c r="ADT12" s="152"/>
      <c r="ADU12" s="152"/>
      <c r="ADV12" s="152"/>
      <c r="ADW12" s="152"/>
      <c r="ADX12" s="152"/>
      <c r="ADY12" s="152"/>
      <c r="ADZ12" s="152"/>
      <c r="AEA12" s="152"/>
      <c r="AEB12" s="152"/>
      <c r="AEC12" s="152"/>
      <c r="AED12" s="152"/>
      <c r="AEE12" s="152"/>
      <c r="AEF12" s="152"/>
      <c r="AEG12" s="152"/>
      <c r="AEH12" s="152"/>
      <c r="AEI12" s="152"/>
      <c r="AEJ12" s="152"/>
      <c r="AEK12" s="152"/>
      <c r="AEL12" s="152"/>
      <c r="AEM12" s="152"/>
      <c r="AEN12" s="152"/>
      <c r="AEO12" s="152"/>
      <c r="AEP12" s="152"/>
      <c r="AEQ12" s="152"/>
      <c r="AER12" s="152"/>
      <c r="AES12" s="152"/>
      <c r="AET12" s="152"/>
      <c r="AEU12" s="152"/>
      <c r="AEV12" s="152"/>
      <c r="AEW12" s="152"/>
      <c r="AEX12" s="152"/>
      <c r="AEY12" s="152"/>
      <c r="AEZ12" s="152"/>
      <c r="AFA12" s="152"/>
      <c r="AFB12" s="152"/>
      <c r="AFC12" s="152"/>
      <c r="AFD12" s="152"/>
      <c r="AFE12" s="152"/>
      <c r="AFF12" s="152"/>
      <c r="AFG12" s="152"/>
      <c r="AFH12" s="152"/>
      <c r="AFI12" s="152"/>
      <c r="AFJ12" s="152"/>
      <c r="AFK12" s="152"/>
      <c r="AFL12" s="152"/>
      <c r="AFM12" s="152"/>
      <c r="AFN12" s="152"/>
      <c r="AFO12" s="152"/>
      <c r="AFP12" s="152"/>
      <c r="AFQ12" s="152"/>
      <c r="AFR12" s="152"/>
      <c r="AFS12" s="152"/>
      <c r="AFT12" s="152"/>
      <c r="AFU12" s="152"/>
      <c r="AFV12" s="152"/>
      <c r="AFW12" s="152"/>
      <c r="AFX12" s="152"/>
      <c r="AFY12" s="152"/>
      <c r="AFZ12" s="152"/>
      <c r="AGA12" s="152"/>
      <c r="AGB12" s="152"/>
      <c r="AGC12" s="152"/>
      <c r="AGD12" s="152"/>
      <c r="AGE12" s="152"/>
      <c r="AGF12" s="152"/>
      <c r="AGG12" s="152"/>
      <c r="AGH12" s="152"/>
      <c r="AGI12" s="152"/>
      <c r="AGJ12" s="152"/>
      <c r="AGK12" s="152"/>
      <c r="AGL12" s="152"/>
      <c r="AGM12" s="152"/>
      <c r="AGN12" s="152"/>
      <c r="AGO12" s="152"/>
      <c r="AGP12" s="152"/>
      <c r="AGQ12" s="152"/>
      <c r="AGR12" s="152"/>
      <c r="AGS12" s="152"/>
      <c r="AGT12" s="152"/>
    </row>
    <row r="13" spans="1:878" s="145" customFormat="1" ht="15.75" customHeight="1" x14ac:dyDescent="0.25">
      <c r="A13" s="151" t="s">
        <v>1617</v>
      </c>
      <c r="B13" s="324">
        <v>43285</v>
      </c>
      <c r="C13" s="389" t="s">
        <v>1573</v>
      </c>
      <c r="D13" s="147"/>
      <c r="E13" s="325">
        <v>29000</v>
      </c>
      <c r="F13" s="327">
        <f t="shared" si="0"/>
        <v>476769</v>
      </c>
      <c r="G13" s="323" t="s">
        <v>162</v>
      </c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52"/>
      <c r="DO13" s="152"/>
      <c r="DP13" s="152"/>
      <c r="DQ13" s="152"/>
      <c r="DR13" s="152"/>
      <c r="DS13" s="152"/>
      <c r="DT13" s="152"/>
      <c r="DU13" s="152"/>
      <c r="DV13" s="152"/>
      <c r="DW13" s="152"/>
      <c r="DX13" s="152"/>
      <c r="DY13" s="152"/>
      <c r="DZ13" s="152"/>
      <c r="EA13" s="152"/>
      <c r="EB13" s="152"/>
      <c r="EC13" s="152"/>
      <c r="ED13" s="152"/>
      <c r="EE13" s="152"/>
      <c r="EF13" s="152"/>
      <c r="EG13" s="152"/>
      <c r="EH13" s="152"/>
      <c r="EI13" s="152"/>
      <c r="EJ13" s="152"/>
      <c r="EK13" s="152"/>
      <c r="EL13" s="152"/>
      <c r="EM13" s="152"/>
      <c r="EN13" s="152"/>
      <c r="EO13" s="152"/>
      <c r="EP13" s="152"/>
      <c r="EQ13" s="152"/>
      <c r="ER13" s="152"/>
      <c r="ES13" s="152"/>
      <c r="ET13" s="152"/>
      <c r="EU13" s="152"/>
      <c r="EV13" s="152"/>
      <c r="EW13" s="152"/>
      <c r="EX13" s="152"/>
      <c r="EY13" s="152"/>
      <c r="EZ13" s="152"/>
      <c r="FA13" s="152"/>
      <c r="FB13" s="152"/>
      <c r="FC13" s="152"/>
      <c r="FD13" s="152"/>
      <c r="FE13" s="152"/>
      <c r="FF13" s="152"/>
      <c r="FG13" s="152"/>
      <c r="FH13" s="152"/>
      <c r="FI13" s="152"/>
      <c r="FJ13" s="152"/>
      <c r="FK13" s="152"/>
      <c r="FL13" s="152"/>
      <c r="FM13" s="152"/>
      <c r="FN13" s="152"/>
      <c r="FO13" s="152"/>
      <c r="FP13" s="152"/>
      <c r="FQ13" s="152"/>
      <c r="FR13" s="152"/>
      <c r="FS13" s="152"/>
      <c r="FT13" s="152"/>
      <c r="FU13" s="152"/>
      <c r="FV13" s="152"/>
      <c r="FW13" s="152"/>
      <c r="FX13" s="152"/>
      <c r="FY13" s="152"/>
      <c r="FZ13" s="152"/>
      <c r="GA13" s="152"/>
      <c r="GB13" s="152"/>
      <c r="GC13" s="152"/>
      <c r="GD13" s="152"/>
      <c r="GE13" s="152"/>
      <c r="GF13" s="152"/>
      <c r="GG13" s="152"/>
      <c r="GH13" s="152"/>
      <c r="GI13" s="152"/>
      <c r="GJ13" s="152"/>
      <c r="GK13" s="152"/>
      <c r="GL13" s="152"/>
      <c r="GM13" s="152"/>
      <c r="GN13" s="152"/>
      <c r="GO13" s="152"/>
      <c r="GP13" s="152"/>
      <c r="GQ13" s="152"/>
      <c r="GR13" s="152"/>
      <c r="GS13" s="152"/>
      <c r="GT13" s="152"/>
      <c r="GU13" s="152"/>
      <c r="GV13" s="152"/>
      <c r="GW13" s="152"/>
      <c r="GX13" s="152"/>
      <c r="GY13" s="152"/>
      <c r="GZ13" s="152"/>
      <c r="HA13" s="152"/>
      <c r="HB13" s="152"/>
      <c r="HC13" s="152"/>
      <c r="HD13" s="152"/>
      <c r="HE13" s="152"/>
      <c r="HF13" s="152"/>
      <c r="HG13" s="152"/>
      <c r="HH13" s="152"/>
      <c r="HI13" s="152"/>
      <c r="HJ13" s="152"/>
      <c r="HK13" s="152"/>
      <c r="HL13" s="152"/>
      <c r="HM13" s="152"/>
      <c r="HN13" s="152"/>
      <c r="HO13" s="152"/>
      <c r="HP13" s="152"/>
      <c r="HQ13" s="152"/>
      <c r="HR13" s="152"/>
      <c r="HS13" s="152"/>
      <c r="HT13" s="152"/>
      <c r="HU13" s="152"/>
      <c r="HV13" s="152"/>
      <c r="HW13" s="152"/>
      <c r="HX13" s="152"/>
      <c r="HY13" s="152"/>
      <c r="HZ13" s="152"/>
      <c r="IA13" s="152"/>
      <c r="IB13" s="152"/>
      <c r="IC13" s="152"/>
      <c r="ID13" s="152"/>
      <c r="IE13" s="152"/>
      <c r="IF13" s="152"/>
      <c r="IG13" s="152"/>
      <c r="IH13" s="152"/>
      <c r="II13" s="152"/>
      <c r="IJ13" s="152"/>
      <c r="IK13" s="152"/>
      <c r="IL13" s="152"/>
      <c r="IM13" s="152"/>
      <c r="IN13" s="152"/>
      <c r="IO13" s="152"/>
      <c r="IP13" s="152"/>
      <c r="IQ13" s="152"/>
      <c r="IR13" s="152"/>
      <c r="IS13" s="152"/>
      <c r="IT13" s="152"/>
      <c r="IU13" s="152"/>
      <c r="IV13" s="152"/>
      <c r="IW13" s="152"/>
      <c r="IX13" s="152"/>
      <c r="IY13" s="152"/>
      <c r="IZ13" s="152"/>
      <c r="JA13" s="152"/>
      <c r="JB13" s="152"/>
      <c r="JC13" s="152"/>
      <c r="JD13" s="152"/>
      <c r="JE13" s="152"/>
      <c r="JF13" s="152"/>
      <c r="JG13" s="152"/>
      <c r="JH13" s="152"/>
      <c r="JI13" s="152"/>
      <c r="JJ13" s="152"/>
      <c r="JK13" s="152"/>
      <c r="JL13" s="152"/>
      <c r="JM13" s="152"/>
      <c r="JN13" s="152"/>
      <c r="JO13" s="152"/>
      <c r="JP13" s="152"/>
      <c r="JQ13" s="152"/>
      <c r="JR13" s="152"/>
      <c r="JS13" s="152"/>
      <c r="JT13" s="152"/>
      <c r="JU13" s="152"/>
      <c r="JV13" s="152"/>
      <c r="JW13" s="152"/>
      <c r="JX13" s="152"/>
      <c r="JY13" s="152"/>
      <c r="JZ13" s="152"/>
      <c r="KA13" s="152"/>
      <c r="KB13" s="152"/>
      <c r="KC13" s="152"/>
      <c r="KD13" s="152"/>
      <c r="KE13" s="152"/>
      <c r="KF13" s="152"/>
      <c r="KG13" s="152"/>
      <c r="KH13" s="152"/>
      <c r="KI13" s="152"/>
      <c r="KJ13" s="152"/>
      <c r="KK13" s="152"/>
      <c r="KL13" s="152"/>
      <c r="KM13" s="152"/>
      <c r="KN13" s="152"/>
      <c r="KO13" s="152"/>
      <c r="KP13" s="152"/>
      <c r="KQ13" s="152"/>
      <c r="KR13" s="152"/>
      <c r="KS13" s="152"/>
      <c r="KT13" s="152"/>
      <c r="KU13" s="152"/>
      <c r="KV13" s="152"/>
      <c r="KW13" s="152"/>
      <c r="KX13" s="152"/>
      <c r="KY13" s="152"/>
      <c r="KZ13" s="152"/>
      <c r="LA13" s="152"/>
      <c r="LB13" s="152"/>
      <c r="LC13" s="152"/>
      <c r="LD13" s="152"/>
      <c r="LE13" s="152"/>
      <c r="LF13" s="152"/>
      <c r="LG13" s="152"/>
      <c r="LH13" s="152"/>
      <c r="LI13" s="152"/>
      <c r="LJ13" s="152"/>
      <c r="LK13" s="152"/>
      <c r="LL13" s="152"/>
      <c r="LM13" s="152"/>
      <c r="LN13" s="152"/>
      <c r="LO13" s="152"/>
      <c r="LP13" s="152"/>
      <c r="LQ13" s="152"/>
      <c r="LR13" s="152"/>
      <c r="LS13" s="152"/>
      <c r="LT13" s="152"/>
      <c r="LU13" s="152"/>
      <c r="LV13" s="152"/>
      <c r="LW13" s="152"/>
      <c r="LX13" s="152"/>
      <c r="LY13" s="152"/>
      <c r="LZ13" s="152"/>
      <c r="MA13" s="152"/>
      <c r="MB13" s="152"/>
      <c r="MC13" s="152"/>
      <c r="MD13" s="152"/>
      <c r="ME13" s="152"/>
      <c r="MF13" s="152"/>
      <c r="MG13" s="152"/>
      <c r="MH13" s="152"/>
      <c r="MI13" s="152"/>
      <c r="MJ13" s="152"/>
      <c r="MK13" s="152"/>
      <c r="ML13" s="152"/>
      <c r="MM13" s="152"/>
      <c r="MN13" s="152"/>
      <c r="MO13" s="152"/>
      <c r="MP13" s="152"/>
      <c r="MQ13" s="152"/>
      <c r="MR13" s="152"/>
      <c r="MS13" s="152"/>
      <c r="MT13" s="152"/>
      <c r="MU13" s="152"/>
      <c r="MV13" s="152"/>
      <c r="MW13" s="152"/>
      <c r="MX13" s="152"/>
      <c r="MY13" s="152"/>
      <c r="MZ13" s="152"/>
      <c r="NA13" s="152"/>
      <c r="NB13" s="152"/>
      <c r="NC13" s="152"/>
      <c r="ND13" s="152"/>
      <c r="NE13" s="152"/>
      <c r="NF13" s="152"/>
      <c r="NG13" s="152"/>
      <c r="NH13" s="152"/>
      <c r="NI13" s="152"/>
      <c r="NJ13" s="152"/>
      <c r="NK13" s="152"/>
      <c r="NL13" s="152"/>
      <c r="NM13" s="152"/>
      <c r="NN13" s="152"/>
      <c r="NO13" s="152"/>
      <c r="NP13" s="152"/>
      <c r="NQ13" s="152"/>
      <c r="NR13" s="152"/>
      <c r="NS13" s="152"/>
      <c r="NT13" s="152"/>
      <c r="NU13" s="152"/>
      <c r="NV13" s="152"/>
      <c r="NW13" s="152"/>
      <c r="NX13" s="152"/>
      <c r="NY13" s="152"/>
      <c r="NZ13" s="152"/>
      <c r="OA13" s="152"/>
      <c r="OB13" s="152"/>
      <c r="OC13" s="152"/>
      <c r="OD13" s="152"/>
      <c r="OE13" s="152"/>
      <c r="OF13" s="152"/>
      <c r="OG13" s="152"/>
      <c r="OH13" s="152"/>
      <c r="OI13" s="152"/>
      <c r="OJ13" s="152"/>
      <c r="OK13" s="152"/>
      <c r="OL13" s="152"/>
      <c r="OM13" s="152"/>
      <c r="ON13" s="152"/>
      <c r="OO13" s="152"/>
      <c r="OP13" s="152"/>
      <c r="OQ13" s="152"/>
      <c r="OR13" s="152"/>
      <c r="OS13" s="152"/>
      <c r="OT13" s="152"/>
      <c r="OU13" s="152"/>
      <c r="OV13" s="152"/>
      <c r="OW13" s="152"/>
      <c r="OX13" s="152"/>
      <c r="OY13" s="152"/>
      <c r="OZ13" s="152"/>
      <c r="PA13" s="152"/>
      <c r="PB13" s="152"/>
      <c r="PC13" s="152"/>
      <c r="PD13" s="152"/>
      <c r="PE13" s="152"/>
      <c r="PF13" s="152"/>
      <c r="PG13" s="152"/>
      <c r="PH13" s="152"/>
      <c r="PI13" s="152"/>
      <c r="PJ13" s="152"/>
      <c r="PK13" s="152"/>
      <c r="PL13" s="152"/>
      <c r="PM13" s="152"/>
      <c r="PN13" s="152"/>
      <c r="PO13" s="152"/>
      <c r="PP13" s="152"/>
      <c r="PQ13" s="152"/>
      <c r="PR13" s="152"/>
      <c r="PS13" s="152"/>
      <c r="PT13" s="152"/>
      <c r="PU13" s="152"/>
      <c r="PV13" s="152"/>
      <c r="PW13" s="152"/>
      <c r="PX13" s="152"/>
      <c r="PY13" s="152"/>
      <c r="PZ13" s="152"/>
      <c r="QA13" s="152"/>
      <c r="QB13" s="152"/>
      <c r="QC13" s="152"/>
      <c r="QD13" s="152"/>
      <c r="QE13" s="152"/>
      <c r="QF13" s="152"/>
      <c r="QG13" s="152"/>
      <c r="QH13" s="152"/>
      <c r="QI13" s="152"/>
      <c r="QJ13" s="152"/>
      <c r="QK13" s="152"/>
      <c r="QL13" s="152"/>
      <c r="QM13" s="152"/>
      <c r="QN13" s="152"/>
      <c r="QO13" s="152"/>
      <c r="QP13" s="152"/>
      <c r="QQ13" s="152"/>
      <c r="QR13" s="152"/>
      <c r="QS13" s="152"/>
      <c r="QT13" s="152"/>
      <c r="QU13" s="152"/>
      <c r="QV13" s="152"/>
      <c r="QW13" s="152"/>
      <c r="QX13" s="152"/>
      <c r="QY13" s="152"/>
      <c r="QZ13" s="152"/>
      <c r="RA13" s="152"/>
      <c r="RB13" s="152"/>
      <c r="RC13" s="152"/>
      <c r="RD13" s="152"/>
      <c r="RE13" s="152"/>
      <c r="RF13" s="152"/>
      <c r="RG13" s="152"/>
      <c r="RH13" s="152"/>
      <c r="RI13" s="152"/>
      <c r="RJ13" s="152"/>
      <c r="RK13" s="152"/>
      <c r="RL13" s="152"/>
      <c r="RM13" s="152"/>
      <c r="RN13" s="152"/>
      <c r="RO13" s="152"/>
      <c r="RP13" s="152"/>
      <c r="RQ13" s="152"/>
      <c r="RR13" s="152"/>
      <c r="RS13" s="152"/>
      <c r="RT13" s="152"/>
      <c r="RU13" s="152"/>
      <c r="RV13" s="152"/>
      <c r="RW13" s="152"/>
      <c r="RX13" s="152"/>
      <c r="RY13" s="152"/>
      <c r="RZ13" s="152"/>
      <c r="SA13" s="152"/>
      <c r="SB13" s="152"/>
      <c r="SC13" s="152"/>
      <c r="SD13" s="152"/>
      <c r="SE13" s="152"/>
      <c r="SF13" s="152"/>
      <c r="SG13" s="152"/>
      <c r="SH13" s="152"/>
      <c r="SI13" s="152"/>
      <c r="SJ13" s="152"/>
      <c r="SK13" s="152"/>
      <c r="SL13" s="152"/>
      <c r="SM13" s="152"/>
      <c r="SN13" s="152"/>
      <c r="SO13" s="152"/>
      <c r="SP13" s="152"/>
      <c r="SQ13" s="152"/>
      <c r="SR13" s="152"/>
      <c r="SS13" s="152"/>
      <c r="ST13" s="152"/>
      <c r="SU13" s="152"/>
      <c r="SV13" s="152"/>
      <c r="SW13" s="152"/>
      <c r="SX13" s="152"/>
      <c r="SY13" s="152"/>
      <c r="SZ13" s="152"/>
      <c r="TA13" s="152"/>
      <c r="TB13" s="152"/>
      <c r="TC13" s="152"/>
      <c r="TD13" s="152"/>
      <c r="TE13" s="152"/>
      <c r="TF13" s="152"/>
      <c r="TG13" s="152"/>
      <c r="TH13" s="152"/>
      <c r="TI13" s="152"/>
      <c r="TJ13" s="152"/>
      <c r="TK13" s="152"/>
      <c r="TL13" s="152"/>
      <c r="TM13" s="152"/>
      <c r="TN13" s="152"/>
      <c r="TO13" s="152"/>
      <c r="TP13" s="152"/>
      <c r="TQ13" s="152"/>
      <c r="TR13" s="152"/>
      <c r="TS13" s="152"/>
      <c r="TT13" s="152"/>
      <c r="TU13" s="152"/>
      <c r="TV13" s="152"/>
      <c r="TW13" s="152"/>
      <c r="TX13" s="152"/>
      <c r="TY13" s="152"/>
      <c r="TZ13" s="152"/>
      <c r="UA13" s="152"/>
      <c r="UB13" s="152"/>
      <c r="UC13" s="152"/>
      <c r="UD13" s="152"/>
      <c r="UE13" s="152"/>
      <c r="UF13" s="152"/>
      <c r="UG13" s="152"/>
      <c r="UH13" s="152"/>
      <c r="UI13" s="152"/>
      <c r="UJ13" s="152"/>
      <c r="UK13" s="152"/>
      <c r="UL13" s="152"/>
      <c r="UM13" s="152"/>
      <c r="UN13" s="152"/>
      <c r="UO13" s="152"/>
      <c r="UP13" s="152"/>
      <c r="UQ13" s="152"/>
      <c r="UR13" s="152"/>
      <c r="US13" s="152"/>
      <c r="UT13" s="152"/>
      <c r="UU13" s="152"/>
      <c r="UV13" s="152"/>
      <c r="UW13" s="152"/>
      <c r="UX13" s="152"/>
      <c r="UY13" s="152"/>
      <c r="UZ13" s="152"/>
      <c r="VA13" s="152"/>
      <c r="VB13" s="152"/>
      <c r="VC13" s="152"/>
      <c r="VD13" s="152"/>
      <c r="VE13" s="152"/>
      <c r="VF13" s="152"/>
      <c r="VG13" s="152"/>
      <c r="VH13" s="152"/>
      <c r="VI13" s="152"/>
      <c r="VJ13" s="152"/>
      <c r="VK13" s="152"/>
      <c r="VL13" s="152"/>
      <c r="VM13" s="152"/>
      <c r="VN13" s="152"/>
      <c r="VO13" s="152"/>
      <c r="VP13" s="152"/>
      <c r="VQ13" s="152"/>
      <c r="VR13" s="152"/>
      <c r="VS13" s="152"/>
      <c r="VT13" s="152"/>
      <c r="VU13" s="152"/>
      <c r="VV13" s="152"/>
      <c r="VW13" s="152"/>
      <c r="VX13" s="152"/>
      <c r="VY13" s="152"/>
      <c r="VZ13" s="152"/>
      <c r="WA13" s="152"/>
      <c r="WB13" s="152"/>
      <c r="WC13" s="152"/>
      <c r="WD13" s="152"/>
      <c r="WE13" s="152"/>
      <c r="WF13" s="152"/>
      <c r="WG13" s="152"/>
      <c r="WH13" s="152"/>
      <c r="WI13" s="152"/>
      <c r="WJ13" s="152"/>
      <c r="WK13" s="152"/>
      <c r="WL13" s="152"/>
      <c r="WM13" s="152"/>
      <c r="WN13" s="152"/>
      <c r="WO13" s="152"/>
      <c r="WP13" s="152"/>
      <c r="WQ13" s="152"/>
      <c r="WR13" s="152"/>
      <c r="WS13" s="152"/>
      <c r="WT13" s="152"/>
      <c r="WU13" s="152"/>
      <c r="WV13" s="152"/>
      <c r="WW13" s="152"/>
      <c r="WX13" s="152"/>
      <c r="WY13" s="152"/>
      <c r="WZ13" s="152"/>
      <c r="XA13" s="152"/>
      <c r="XB13" s="152"/>
      <c r="XC13" s="152"/>
      <c r="XD13" s="152"/>
      <c r="XE13" s="152"/>
      <c r="XF13" s="152"/>
      <c r="XG13" s="152"/>
      <c r="XH13" s="152"/>
      <c r="XI13" s="152"/>
      <c r="XJ13" s="152"/>
      <c r="XK13" s="152"/>
      <c r="XL13" s="152"/>
      <c r="XM13" s="152"/>
      <c r="XN13" s="152"/>
      <c r="XO13" s="152"/>
      <c r="XP13" s="152"/>
      <c r="XQ13" s="152"/>
      <c r="XR13" s="152"/>
      <c r="XS13" s="152"/>
      <c r="XT13" s="152"/>
      <c r="XU13" s="152"/>
      <c r="XV13" s="152"/>
      <c r="XW13" s="152"/>
      <c r="XX13" s="152"/>
      <c r="XY13" s="152"/>
      <c r="XZ13" s="152"/>
      <c r="YA13" s="152"/>
      <c r="YB13" s="152"/>
      <c r="YC13" s="152"/>
      <c r="YD13" s="152"/>
      <c r="YE13" s="152"/>
      <c r="YF13" s="152"/>
      <c r="YG13" s="152"/>
      <c r="YH13" s="152"/>
      <c r="YI13" s="152"/>
      <c r="YJ13" s="152"/>
      <c r="YK13" s="152"/>
      <c r="YL13" s="152"/>
      <c r="YM13" s="152"/>
      <c r="YN13" s="152"/>
      <c r="YO13" s="152"/>
      <c r="YP13" s="152"/>
      <c r="YQ13" s="152"/>
      <c r="YR13" s="152"/>
      <c r="YS13" s="152"/>
      <c r="YT13" s="152"/>
      <c r="YU13" s="152"/>
      <c r="YV13" s="152"/>
      <c r="YW13" s="152"/>
      <c r="YX13" s="152"/>
      <c r="YY13" s="152"/>
      <c r="YZ13" s="152"/>
      <c r="ZA13" s="152"/>
      <c r="ZB13" s="152"/>
      <c r="ZC13" s="152"/>
      <c r="ZD13" s="152"/>
      <c r="ZE13" s="152"/>
      <c r="ZF13" s="152"/>
      <c r="ZG13" s="152"/>
      <c r="ZH13" s="152"/>
      <c r="ZI13" s="152"/>
      <c r="ZJ13" s="152"/>
      <c r="ZK13" s="152"/>
      <c r="ZL13" s="152"/>
      <c r="ZM13" s="152"/>
      <c r="ZN13" s="152"/>
      <c r="ZO13" s="152"/>
      <c r="ZP13" s="152"/>
      <c r="ZQ13" s="152"/>
      <c r="ZR13" s="152"/>
      <c r="ZS13" s="152"/>
      <c r="ZT13" s="152"/>
      <c r="ZU13" s="152"/>
      <c r="ZV13" s="152"/>
      <c r="ZW13" s="152"/>
      <c r="ZX13" s="152"/>
      <c r="ZY13" s="152"/>
      <c r="ZZ13" s="152"/>
      <c r="AAA13" s="152"/>
      <c r="AAB13" s="152"/>
      <c r="AAC13" s="152"/>
      <c r="AAD13" s="152"/>
      <c r="AAE13" s="152"/>
      <c r="AAF13" s="152"/>
      <c r="AAG13" s="152"/>
      <c r="AAH13" s="152"/>
      <c r="AAI13" s="152"/>
      <c r="AAJ13" s="152"/>
      <c r="AAK13" s="152"/>
      <c r="AAL13" s="152"/>
      <c r="AAM13" s="152"/>
      <c r="AAN13" s="152"/>
      <c r="AAO13" s="152"/>
      <c r="AAP13" s="152"/>
      <c r="AAQ13" s="152"/>
      <c r="AAR13" s="152"/>
      <c r="AAS13" s="152"/>
      <c r="AAT13" s="152"/>
      <c r="AAU13" s="152"/>
      <c r="AAV13" s="152"/>
      <c r="AAW13" s="152"/>
      <c r="AAX13" s="152"/>
      <c r="AAY13" s="152"/>
      <c r="AAZ13" s="152"/>
      <c r="ABA13" s="152"/>
      <c r="ABB13" s="152"/>
      <c r="ABC13" s="152"/>
      <c r="ABD13" s="152"/>
      <c r="ABE13" s="152"/>
      <c r="ABF13" s="152"/>
      <c r="ABG13" s="152"/>
      <c r="ABH13" s="152"/>
      <c r="ABI13" s="152"/>
      <c r="ABJ13" s="152"/>
      <c r="ABK13" s="152"/>
      <c r="ABL13" s="152"/>
      <c r="ABM13" s="152"/>
      <c r="ABN13" s="152"/>
      <c r="ABO13" s="152"/>
      <c r="ABP13" s="152"/>
      <c r="ABQ13" s="152"/>
      <c r="ABR13" s="152"/>
      <c r="ABS13" s="152"/>
      <c r="ABT13" s="152"/>
      <c r="ABU13" s="152"/>
      <c r="ABV13" s="152"/>
      <c r="ABW13" s="152"/>
      <c r="ABX13" s="152"/>
      <c r="ABY13" s="152"/>
      <c r="ABZ13" s="152"/>
      <c r="ACA13" s="152"/>
      <c r="ACB13" s="152"/>
      <c r="ACC13" s="152"/>
      <c r="ACD13" s="152"/>
      <c r="ACE13" s="152"/>
      <c r="ACF13" s="152"/>
      <c r="ACG13" s="152"/>
      <c r="ACH13" s="152"/>
      <c r="ACI13" s="152"/>
      <c r="ACJ13" s="152"/>
      <c r="ACK13" s="152"/>
      <c r="ACL13" s="152"/>
      <c r="ACM13" s="152"/>
      <c r="ACN13" s="152"/>
      <c r="ACO13" s="152"/>
      <c r="ACP13" s="152"/>
      <c r="ACQ13" s="152"/>
      <c r="ACR13" s="152"/>
      <c r="ACS13" s="152"/>
      <c r="ACT13" s="152"/>
      <c r="ACU13" s="152"/>
      <c r="ACV13" s="152"/>
      <c r="ACW13" s="152"/>
      <c r="ACX13" s="152"/>
      <c r="ACY13" s="152"/>
      <c r="ACZ13" s="152"/>
      <c r="ADA13" s="152"/>
      <c r="ADB13" s="152"/>
      <c r="ADC13" s="152"/>
      <c r="ADD13" s="152"/>
      <c r="ADE13" s="152"/>
      <c r="ADF13" s="152"/>
      <c r="ADG13" s="152"/>
      <c r="ADH13" s="152"/>
      <c r="ADI13" s="152"/>
      <c r="ADJ13" s="152"/>
      <c r="ADK13" s="152"/>
      <c r="ADL13" s="152"/>
      <c r="ADM13" s="152"/>
      <c r="ADN13" s="152"/>
      <c r="ADO13" s="152"/>
      <c r="ADP13" s="152"/>
      <c r="ADQ13" s="152"/>
      <c r="ADR13" s="152"/>
      <c r="ADS13" s="152"/>
      <c r="ADT13" s="152"/>
      <c r="ADU13" s="152"/>
      <c r="ADV13" s="152"/>
      <c r="ADW13" s="152"/>
      <c r="ADX13" s="152"/>
      <c r="ADY13" s="152"/>
      <c r="ADZ13" s="152"/>
      <c r="AEA13" s="152"/>
      <c r="AEB13" s="152"/>
      <c r="AEC13" s="152"/>
      <c r="AED13" s="152"/>
      <c r="AEE13" s="152"/>
      <c r="AEF13" s="152"/>
      <c r="AEG13" s="152"/>
      <c r="AEH13" s="152"/>
      <c r="AEI13" s="152"/>
      <c r="AEJ13" s="152"/>
      <c r="AEK13" s="152"/>
      <c r="AEL13" s="152"/>
      <c r="AEM13" s="152"/>
      <c r="AEN13" s="152"/>
      <c r="AEO13" s="152"/>
      <c r="AEP13" s="152"/>
      <c r="AEQ13" s="152"/>
      <c r="AER13" s="152"/>
      <c r="AES13" s="152"/>
      <c r="AET13" s="152"/>
      <c r="AEU13" s="152"/>
      <c r="AEV13" s="152"/>
      <c r="AEW13" s="152"/>
      <c r="AEX13" s="152"/>
      <c r="AEY13" s="152"/>
      <c r="AEZ13" s="152"/>
      <c r="AFA13" s="152"/>
      <c r="AFB13" s="152"/>
      <c r="AFC13" s="152"/>
      <c r="AFD13" s="152"/>
      <c r="AFE13" s="152"/>
      <c r="AFF13" s="152"/>
      <c r="AFG13" s="152"/>
      <c r="AFH13" s="152"/>
      <c r="AFI13" s="152"/>
      <c r="AFJ13" s="152"/>
      <c r="AFK13" s="152"/>
      <c r="AFL13" s="152"/>
      <c r="AFM13" s="152"/>
      <c r="AFN13" s="152"/>
      <c r="AFO13" s="152"/>
      <c r="AFP13" s="152"/>
      <c r="AFQ13" s="152"/>
      <c r="AFR13" s="152"/>
      <c r="AFS13" s="152"/>
      <c r="AFT13" s="152"/>
      <c r="AFU13" s="152"/>
      <c r="AFV13" s="152"/>
      <c r="AFW13" s="152"/>
      <c r="AFX13" s="152"/>
      <c r="AFY13" s="152"/>
      <c r="AFZ13" s="152"/>
      <c r="AGA13" s="152"/>
      <c r="AGB13" s="152"/>
      <c r="AGC13" s="152"/>
      <c r="AGD13" s="152"/>
      <c r="AGE13" s="152"/>
      <c r="AGF13" s="152"/>
      <c r="AGG13" s="152"/>
      <c r="AGH13" s="152"/>
      <c r="AGI13" s="152"/>
      <c r="AGJ13" s="152"/>
      <c r="AGK13" s="152"/>
      <c r="AGL13" s="152"/>
      <c r="AGM13" s="152"/>
      <c r="AGN13" s="152"/>
      <c r="AGO13" s="152"/>
      <c r="AGP13" s="152"/>
      <c r="AGQ13" s="152"/>
      <c r="AGR13" s="152"/>
      <c r="AGS13" s="152"/>
      <c r="AGT13" s="152"/>
    </row>
    <row r="14" spans="1:878" s="145" customFormat="1" ht="15.75" customHeight="1" x14ac:dyDescent="0.25">
      <c r="A14" s="151" t="s">
        <v>1618</v>
      </c>
      <c r="B14" s="324">
        <v>43285</v>
      </c>
      <c r="C14" s="389" t="s">
        <v>1574</v>
      </c>
      <c r="D14" s="147"/>
      <c r="E14" s="325">
        <v>7072</v>
      </c>
      <c r="F14" s="327">
        <f t="shared" si="0"/>
        <v>469697</v>
      </c>
      <c r="G14" s="323" t="s">
        <v>162</v>
      </c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52"/>
      <c r="EM14" s="152"/>
      <c r="EN14" s="152"/>
      <c r="EO14" s="152"/>
      <c r="EP14" s="152"/>
      <c r="EQ14" s="152"/>
      <c r="ER14" s="152"/>
      <c r="ES14" s="152"/>
      <c r="ET14" s="152"/>
      <c r="EU14" s="152"/>
      <c r="EV14" s="152"/>
      <c r="EW14" s="152"/>
      <c r="EX14" s="152"/>
      <c r="EY14" s="152"/>
      <c r="EZ14" s="152"/>
      <c r="FA14" s="152"/>
      <c r="FB14" s="152"/>
      <c r="FC14" s="152"/>
      <c r="FD14" s="152"/>
      <c r="FE14" s="152"/>
      <c r="FF14" s="152"/>
      <c r="FG14" s="152"/>
      <c r="FH14" s="152"/>
      <c r="FI14" s="152"/>
      <c r="FJ14" s="152"/>
      <c r="FK14" s="152"/>
      <c r="FL14" s="152"/>
      <c r="FM14" s="152"/>
      <c r="FN14" s="152"/>
      <c r="FO14" s="152"/>
      <c r="FP14" s="152"/>
      <c r="FQ14" s="152"/>
      <c r="FR14" s="152"/>
      <c r="FS14" s="152"/>
      <c r="FT14" s="152"/>
      <c r="FU14" s="152"/>
      <c r="FV14" s="152"/>
      <c r="FW14" s="152"/>
      <c r="FX14" s="152"/>
      <c r="FY14" s="152"/>
      <c r="FZ14" s="152"/>
      <c r="GA14" s="152"/>
      <c r="GB14" s="152"/>
      <c r="GC14" s="152"/>
      <c r="GD14" s="152"/>
      <c r="GE14" s="152"/>
      <c r="GF14" s="152"/>
      <c r="GG14" s="152"/>
      <c r="GH14" s="152"/>
      <c r="GI14" s="152"/>
      <c r="GJ14" s="152"/>
      <c r="GK14" s="152"/>
      <c r="GL14" s="152"/>
      <c r="GM14" s="152"/>
      <c r="GN14" s="152"/>
      <c r="GO14" s="152"/>
      <c r="GP14" s="152"/>
      <c r="GQ14" s="152"/>
      <c r="GR14" s="152"/>
      <c r="GS14" s="152"/>
      <c r="GT14" s="152"/>
      <c r="GU14" s="152"/>
      <c r="GV14" s="152"/>
      <c r="GW14" s="152"/>
      <c r="GX14" s="152"/>
      <c r="GY14" s="152"/>
      <c r="GZ14" s="152"/>
      <c r="HA14" s="152"/>
      <c r="HB14" s="152"/>
      <c r="HC14" s="152"/>
      <c r="HD14" s="152"/>
      <c r="HE14" s="152"/>
      <c r="HF14" s="152"/>
      <c r="HG14" s="152"/>
      <c r="HH14" s="152"/>
      <c r="HI14" s="152"/>
      <c r="HJ14" s="152"/>
      <c r="HK14" s="152"/>
      <c r="HL14" s="152"/>
      <c r="HM14" s="152"/>
      <c r="HN14" s="152"/>
      <c r="HO14" s="152"/>
      <c r="HP14" s="152"/>
      <c r="HQ14" s="152"/>
      <c r="HR14" s="152"/>
      <c r="HS14" s="152"/>
      <c r="HT14" s="152"/>
      <c r="HU14" s="152"/>
      <c r="HV14" s="152"/>
      <c r="HW14" s="152"/>
      <c r="HX14" s="152"/>
      <c r="HY14" s="152"/>
      <c r="HZ14" s="152"/>
      <c r="IA14" s="152"/>
      <c r="IB14" s="152"/>
      <c r="IC14" s="152"/>
      <c r="ID14" s="152"/>
      <c r="IE14" s="152"/>
      <c r="IF14" s="152"/>
      <c r="IG14" s="152"/>
      <c r="IH14" s="152"/>
      <c r="II14" s="152"/>
      <c r="IJ14" s="152"/>
      <c r="IK14" s="152"/>
      <c r="IL14" s="152"/>
      <c r="IM14" s="152"/>
      <c r="IN14" s="152"/>
      <c r="IO14" s="152"/>
      <c r="IP14" s="152"/>
      <c r="IQ14" s="152"/>
      <c r="IR14" s="152"/>
      <c r="IS14" s="152"/>
      <c r="IT14" s="152"/>
      <c r="IU14" s="152"/>
      <c r="IV14" s="152"/>
      <c r="IW14" s="152"/>
      <c r="IX14" s="152"/>
      <c r="IY14" s="152"/>
      <c r="IZ14" s="152"/>
      <c r="JA14" s="152"/>
      <c r="JB14" s="152"/>
      <c r="JC14" s="152"/>
      <c r="JD14" s="152"/>
      <c r="JE14" s="152"/>
      <c r="JF14" s="152"/>
      <c r="JG14" s="152"/>
      <c r="JH14" s="152"/>
      <c r="JI14" s="152"/>
      <c r="JJ14" s="152"/>
      <c r="JK14" s="152"/>
      <c r="JL14" s="152"/>
      <c r="JM14" s="152"/>
      <c r="JN14" s="152"/>
      <c r="JO14" s="152"/>
      <c r="JP14" s="152"/>
      <c r="JQ14" s="152"/>
      <c r="JR14" s="152"/>
      <c r="JS14" s="152"/>
      <c r="JT14" s="152"/>
      <c r="JU14" s="152"/>
      <c r="JV14" s="152"/>
      <c r="JW14" s="152"/>
      <c r="JX14" s="152"/>
      <c r="JY14" s="152"/>
      <c r="JZ14" s="152"/>
      <c r="KA14" s="152"/>
      <c r="KB14" s="152"/>
      <c r="KC14" s="152"/>
      <c r="KD14" s="152"/>
      <c r="KE14" s="152"/>
      <c r="KF14" s="152"/>
      <c r="KG14" s="152"/>
      <c r="KH14" s="152"/>
      <c r="KI14" s="152"/>
      <c r="KJ14" s="152"/>
      <c r="KK14" s="152"/>
      <c r="KL14" s="152"/>
      <c r="KM14" s="152"/>
      <c r="KN14" s="152"/>
      <c r="KO14" s="152"/>
      <c r="KP14" s="152"/>
      <c r="KQ14" s="152"/>
      <c r="KR14" s="152"/>
      <c r="KS14" s="152"/>
      <c r="KT14" s="152"/>
      <c r="KU14" s="152"/>
      <c r="KV14" s="152"/>
      <c r="KW14" s="152"/>
      <c r="KX14" s="152"/>
      <c r="KY14" s="152"/>
      <c r="KZ14" s="152"/>
      <c r="LA14" s="152"/>
      <c r="LB14" s="152"/>
      <c r="LC14" s="152"/>
      <c r="LD14" s="152"/>
      <c r="LE14" s="152"/>
      <c r="LF14" s="152"/>
      <c r="LG14" s="152"/>
      <c r="LH14" s="152"/>
      <c r="LI14" s="152"/>
      <c r="LJ14" s="152"/>
      <c r="LK14" s="152"/>
      <c r="LL14" s="152"/>
      <c r="LM14" s="152"/>
      <c r="LN14" s="152"/>
      <c r="LO14" s="152"/>
      <c r="LP14" s="152"/>
      <c r="LQ14" s="152"/>
      <c r="LR14" s="152"/>
      <c r="LS14" s="152"/>
      <c r="LT14" s="152"/>
      <c r="LU14" s="152"/>
      <c r="LV14" s="152"/>
      <c r="LW14" s="152"/>
      <c r="LX14" s="152"/>
      <c r="LY14" s="152"/>
      <c r="LZ14" s="152"/>
      <c r="MA14" s="152"/>
      <c r="MB14" s="152"/>
      <c r="MC14" s="152"/>
      <c r="MD14" s="152"/>
      <c r="ME14" s="152"/>
      <c r="MF14" s="152"/>
      <c r="MG14" s="152"/>
      <c r="MH14" s="152"/>
      <c r="MI14" s="152"/>
      <c r="MJ14" s="152"/>
      <c r="MK14" s="152"/>
      <c r="ML14" s="152"/>
      <c r="MM14" s="152"/>
      <c r="MN14" s="152"/>
      <c r="MO14" s="152"/>
      <c r="MP14" s="152"/>
      <c r="MQ14" s="152"/>
      <c r="MR14" s="152"/>
      <c r="MS14" s="152"/>
      <c r="MT14" s="152"/>
      <c r="MU14" s="152"/>
      <c r="MV14" s="152"/>
      <c r="MW14" s="152"/>
      <c r="MX14" s="152"/>
      <c r="MY14" s="152"/>
      <c r="MZ14" s="152"/>
      <c r="NA14" s="152"/>
      <c r="NB14" s="152"/>
      <c r="NC14" s="152"/>
      <c r="ND14" s="152"/>
      <c r="NE14" s="152"/>
      <c r="NF14" s="152"/>
      <c r="NG14" s="152"/>
      <c r="NH14" s="152"/>
      <c r="NI14" s="152"/>
      <c r="NJ14" s="152"/>
      <c r="NK14" s="152"/>
      <c r="NL14" s="152"/>
      <c r="NM14" s="152"/>
      <c r="NN14" s="152"/>
      <c r="NO14" s="152"/>
      <c r="NP14" s="152"/>
      <c r="NQ14" s="152"/>
      <c r="NR14" s="152"/>
      <c r="NS14" s="152"/>
      <c r="NT14" s="152"/>
      <c r="NU14" s="152"/>
      <c r="NV14" s="152"/>
      <c r="NW14" s="152"/>
      <c r="NX14" s="152"/>
      <c r="NY14" s="152"/>
      <c r="NZ14" s="152"/>
      <c r="OA14" s="152"/>
      <c r="OB14" s="152"/>
      <c r="OC14" s="152"/>
      <c r="OD14" s="152"/>
      <c r="OE14" s="152"/>
      <c r="OF14" s="152"/>
      <c r="OG14" s="152"/>
      <c r="OH14" s="152"/>
      <c r="OI14" s="152"/>
      <c r="OJ14" s="152"/>
      <c r="OK14" s="152"/>
      <c r="OL14" s="152"/>
      <c r="OM14" s="152"/>
      <c r="ON14" s="152"/>
      <c r="OO14" s="152"/>
      <c r="OP14" s="152"/>
      <c r="OQ14" s="152"/>
      <c r="OR14" s="152"/>
      <c r="OS14" s="152"/>
      <c r="OT14" s="152"/>
      <c r="OU14" s="152"/>
      <c r="OV14" s="152"/>
      <c r="OW14" s="152"/>
      <c r="OX14" s="152"/>
      <c r="OY14" s="152"/>
      <c r="OZ14" s="152"/>
      <c r="PA14" s="152"/>
      <c r="PB14" s="152"/>
      <c r="PC14" s="152"/>
      <c r="PD14" s="152"/>
      <c r="PE14" s="152"/>
      <c r="PF14" s="152"/>
      <c r="PG14" s="152"/>
      <c r="PH14" s="152"/>
      <c r="PI14" s="152"/>
      <c r="PJ14" s="152"/>
      <c r="PK14" s="152"/>
      <c r="PL14" s="152"/>
      <c r="PM14" s="152"/>
      <c r="PN14" s="152"/>
      <c r="PO14" s="152"/>
      <c r="PP14" s="152"/>
      <c r="PQ14" s="152"/>
      <c r="PR14" s="152"/>
      <c r="PS14" s="152"/>
      <c r="PT14" s="152"/>
      <c r="PU14" s="152"/>
      <c r="PV14" s="152"/>
      <c r="PW14" s="152"/>
      <c r="PX14" s="152"/>
      <c r="PY14" s="152"/>
      <c r="PZ14" s="152"/>
      <c r="QA14" s="152"/>
      <c r="QB14" s="152"/>
      <c r="QC14" s="152"/>
      <c r="QD14" s="152"/>
      <c r="QE14" s="152"/>
      <c r="QF14" s="152"/>
      <c r="QG14" s="152"/>
      <c r="QH14" s="152"/>
      <c r="QI14" s="152"/>
      <c r="QJ14" s="152"/>
      <c r="QK14" s="152"/>
      <c r="QL14" s="152"/>
      <c r="QM14" s="152"/>
      <c r="QN14" s="152"/>
      <c r="QO14" s="152"/>
      <c r="QP14" s="152"/>
      <c r="QQ14" s="152"/>
      <c r="QR14" s="152"/>
      <c r="QS14" s="152"/>
      <c r="QT14" s="152"/>
      <c r="QU14" s="152"/>
      <c r="QV14" s="152"/>
      <c r="QW14" s="152"/>
      <c r="QX14" s="152"/>
      <c r="QY14" s="152"/>
      <c r="QZ14" s="152"/>
      <c r="RA14" s="152"/>
      <c r="RB14" s="152"/>
      <c r="RC14" s="152"/>
      <c r="RD14" s="152"/>
      <c r="RE14" s="152"/>
      <c r="RF14" s="152"/>
      <c r="RG14" s="152"/>
      <c r="RH14" s="152"/>
      <c r="RI14" s="152"/>
      <c r="RJ14" s="152"/>
      <c r="RK14" s="152"/>
      <c r="RL14" s="152"/>
      <c r="RM14" s="152"/>
      <c r="RN14" s="152"/>
      <c r="RO14" s="152"/>
      <c r="RP14" s="152"/>
      <c r="RQ14" s="152"/>
      <c r="RR14" s="152"/>
      <c r="RS14" s="152"/>
      <c r="RT14" s="152"/>
      <c r="RU14" s="152"/>
      <c r="RV14" s="152"/>
      <c r="RW14" s="152"/>
      <c r="RX14" s="152"/>
      <c r="RY14" s="152"/>
      <c r="RZ14" s="152"/>
      <c r="SA14" s="152"/>
      <c r="SB14" s="152"/>
      <c r="SC14" s="152"/>
      <c r="SD14" s="152"/>
      <c r="SE14" s="152"/>
      <c r="SF14" s="152"/>
      <c r="SG14" s="152"/>
      <c r="SH14" s="152"/>
      <c r="SI14" s="152"/>
      <c r="SJ14" s="152"/>
      <c r="SK14" s="152"/>
      <c r="SL14" s="152"/>
      <c r="SM14" s="152"/>
      <c r="SN14" s="152"/>
      <c r="SO14" s="152"/>
      <c r="SP14" s="152"/>
      <c r="SQ14" s="152"/>
      <c r="SR14" s="152"/>
      <c r="SS14" s="152"/>
      <c r="ST14" s="152"/>
      <c r="SU14" s="152"/>
      <c r="SV14" s="152"/>
      <c r="SW14" s="152"/>
      <c r="SX14" s="152"/>
      <c r="SY14" s="152"/>
      <c r="SZ14" s="152"/>
      <c r="TA14" s="152"/>
      <c r="TB14" s="152"/>
      <c r="TC14" s="152"/>
      <c r="TD14" s="152"/>
      <c r="TE14" s="152"/>
      <c r="TF14" s="152"/>
      <c r="TG14" s="152"/>
      <c r="TH14" s="152"/>
      <c r="TI14" s="152"/>
      <c r="TJ14" s="152"/>
      <c r="TK14" s="152"/>
      <c r="TL14" s="152"/>
      <c r="TM14" s="152"/>
      <c r="TN14" s="152"/>
      <c r="TO14" s="152"/>
      <c r="TP14" s="152"/>
      <c r="TQ14" s="152"/>
      <c r="TR14" s="152"/>
      <c r="TS14" s="152"/>
      <c r="TT14" s="152"/>
      <c r="TU14" s="152"/>
      <c r="TV14" s="152"/>
      <c r="TW14" s="152"/>
      <c r="TX14" s="152"/>
      <c r="TY14" s="152"/>
      <c r="TZ14" s="152"/>
      <c r="UA14" s="152"/>
      <c r="UB14" s="152"/>
      <c r="UC14" s="152"/>
      <c r="UD14" s="152"/>
      <c r="UE14" s="152"/>
      <c r="UF14" s="152"/>
      <c r="UG14" s="152"/>
      <c r="UH14" s="152"/>
      <c r="UI14" s="152"/>
      <c r="UJ14" s="152"/>
      <c r="UK14" s="152"/>
      <c r="UL14" s="152"/>
      <c r="UM14" s="152"/>
      <c r="UN14" s="152"/>
      <c r="UO14" s="152"/>
      <c r="UP14" s="152"/>
      <c r="UQ14" s="152"/>
      <c r="UR14" s="152"/>
      <c r="US14" s="152"/>
      <c r="UT14" s="152"/>
      <c r="UU14" s="152"/>
      <c r="UV14" s="152"/>
      <c r="UW14" s="152"/>
      <c r="UX14" s="152"/>
      <c r="UY14" s="152"/>
      <c r="UZ14" s="152"/>
      <c r="VA14" s="152"/>
      <c r="VB14" s="152"/>
      <c r="VC14" s="152"/>
      <c r="VD14" s="152"/>
      <c r="VE14" s="152"/>
      <c r="VF14" s="152"/>
      <c r="VG14" s="152"/>
      <c r="VH14" s="152"/>
      <c r="VI14" s="152"/>
      <c r="VJ14" s="152"/>
      <c r="VK14" s="152"/>
      <c r="VL14" s="152"/>
      <c r="VM14" s="152"/>
      <c r="VN14" s="152"/>
      <c r="VO14" s="152"/>
      <c r="VP14" s="152"/>
      <c r="VQ14" s="152"/>
      <c r="VR14" s="152"/>
      <c r="VS14" s="152"/>
      <c r="VT14" s="152"/>
      <c r="VU14" s="152"/>
      <c r="VV14" s="152"/>
      <c r="VW14" s="152"/>
      <c r="VX14" s="152"/>
      <c r="VY14" s="152"/>
      <c r="VZ14" s="152"/>
      <c r="WA14" s="152"/>
      <c r="WB14" s="152"/>
      <c r="WC14" s="152"/>
      <c r="WD14" s="152"/>
      <c r="WE14" s="152"/>
      <c r="WF14" s="152"/>
      <c r="WG14" s="152"/>
      <c r="WH14" s="152"/>
      <c r="WI14" s="152"/>
      <c r="WJ14" s="152"/>
      <c r="WK14" s="152"/>
      <c r="WL14" s="152"/>
      <c r="WM14" s="152"/>
      <c r="WN14" s="152"/>
      <c r="WO14" s="152"/>
      <c r="WP14" s="152"/>
      <c r="WQ14" s="152"/>
      <c r="WR14" s="152"/>
      <c r="WS14" s="152"/>
      <c r="WT14" s="152"/>
      <c r="WU14" s="152"/>
      <c r="WV14" s="152"/>
      <c r="WW14" s="152"/>
      <c r="WX14" s="152"/>
      <c r="WY14" s="152"/>
      <c r="WZ14" s="152"/>
      <c r="XA14" s="152"/>
      <c r="XB14" s="152"/>
      <c r="XC14" s="152"/>
      <c r="XD14" s="152"/>
      <c r="XE14" s="152"/>
      <c r="XF14" s="152"/>
      <c r="XG14" s="152"/>
      <c r="XH14" s="152"/>
      <c r="XI14" s="152"/>
      <c r="XJ14" s="152"/>
      <c r="XK14" s="152"/>
      <c r="XL14" s="152"/>
      <c r="XM14" s="152"/>
      <c r="XN14" s="152"/>
      <c r="XO14" s="152"/>
      <c r="XP14" s="152"/>
      <c r="XQ14" s="152"/>
      <c r="XR14" s="152"/>
      <c r="XS14" s="152"/>
      <c r="XT14" s="152"/>
      <c r="XU14" s="152"/>
      <c r="XV14" s="152"/>
      <c r="XW14" s="152"/>
      <c r="XX14" s="152"/>
      <c r="XY14" s="152"/>
      <c r="XZ14" s="152"/>
      <c r="YA14" s="152"/>
      <c r="YB14" s="152"/>
      <c r="YC14" s="152"/>
      <c r="YD14" s="152"/>
      <c r="YE14" s="152"/>
      <c r="YF14" s="152"/>
      <c r="YG14" s="152"/>
      <c r="YH14" s="152"/>
      <c r="YI14" s="152"/>
      <c r="YJ14" s="152"/>
      <c r="YK14" s="152"/>
      <c r="YL14" s="152"/>
      <c r="YM14" s="152"/>
      <c r="YN14" s="152"/>
      <c r="YO14" s="152"/>
      <c r="YP14" s="152"/>
      <c r="YQ14" s="152"/>
      <c r="YR14" s="152"/>
      <c r="YS14" s="152"/>
      <c r="YT14" s="152"/>
      <c r="YU14" s="152"/>
      <c r="YV14" s="152"/>
      <c r="YW14" s="152"/>
      <c r="YX14" s="152"/>
      <c r="YY14" s="152"/>
      <c r="YZ14" s="152"/>
      <c r="ZA14" s="152"/>
      <c r="ZB14" s="152"/>
      <c r="ZC14" s="152"/>
      <c r="ZD14" s="152"/>
      <c r="ZE14" s="152"/>
      <c r="ZF14" s="152"/>
      <c r="ZG14" s="152"/>
      <c r="ZH14" s="152"/>
      <c r="ZI14" s="152"/>
      <c r="ZJ14" s="152"/>
      <c r="ZK14" s="152"/>
      <c r="ZL14" s="152"/>
      <c r="ZM14" s="152"/>
      <c r="ZN14" s="152"/>
      <c r="ZO14" s="152"/>
      <c r="ZP14" s="152"/>
      <c r="ZQ14" s="152"/>
      <c r="ZR14" s="152"/>
      <c r="ZS14" s="152"/>
      <c r="ZT14" s="152"/>
      <c r="ZU14" s="152"/>
      <c r="ZV14" s="152"/>
      <c r="ZW14" s="152"/>
      <c r="ZX14" s="152"/>
      <c r="ZY14" s="152"/>
      <c r="ZZ14" s="152"/>
      <c r="AAA14" s="152"/>
      <c r="AAB14" s="152"/>
      <c r="AAC14" s="152"/>
      <c r="AAD14" s="152"/>
      <c r="AAE14" s="152"/>
      <c r="AAF14" s="152"/>
      <c r="AAG14" s="152"/>
      <c r="AAH14" s="152"/>
      <c r="AAI14" s="152"/>
      <c r="AAJ14" s="152"/>
      <c r="AAK14" s="152"/>
      <c r="AAL14" s="152"/>
      <c r="AAM14" s="152"/>
      <c r="AAN14" s="152"/>
      <c r="AAO14" s="152"/>
      <c r="AAP14" s="152"/>
      <c r="AAQ14" s="152"/>
      <c r="AAR14" s="152"/>
      <c r="AAS14" s="152"/>
      <c r="AAT14" s="152"/>
      <c r="AAU14" s="152"/>
      <c r="AAV14" s="152"/>
      <c r="AAW14" s="152"/>
      <c r="AAX14" s="152"/>
      <c r="AAY14" s="152"/>
      <c r="AAZ14" s="152"/>
      <c r="ABA14" s="152"/>
      <c r="ABB14" s="152"/>
      <c r="ABC14" s="152"/>
      <c r="ABD14" s="152"/>
      <c r="ABE14" s="152"/>
      <c r="ABF14" s="152"/>
      <c r="ABG14" s="152"/>
      <c r="ABH14" s="152"/>
      <c r="ABI14" s="152"/>
      <c r="ABJ14" s="152"/>
      <c r="ABK14" s="152"/>
      <c r="ABL14" s="152"/>
      <c r="ABM14" s="152"/>
      <c r="ABN14" s="152"/>
      <c r="ABO14" s="152"/>
      <c r="ABP14" s="152"/>
      <c r="ABQ14" s="152"/>
      <c r="ABR14" s="152"/>
      <c r="ABS14" s="152"/>
      <c r="ABT14" s="152"/>
      <c r="ABU14" s="152"/>
      <c r="ABV14" s="152"/>
      <c r="ABW14" s="152"/>
      <c r="ABX14" s="152"/>
      <c r="ABY14" s="152"/>
      <c r="ABZ14" s="152"/>
      <c r="ACA14" s="152"/>
      <c r="ACB14" s="152"/>
      <c r="ACC14" s="152"/>
      <c r="ACD14" s="152"/>
      <c r="ACE14" s="152"/>
      <c r="ACF14" s="152"/>
      <c r="ACG14" s="152"/>
      <c r="ACH14" s="152"/>
      <c r="ACI14" s="152"/>
      <c r="ACJ14" s="152"/>
      <c r="ACK14" s="152"/>
      <c r="ACL14" s="152"/>
      <c r="ACM14" s="152"/>
      <c r="ACN14" s="152"/>
      <c r="ACO14" s="152"/>
      <c r="ACP14" s="152"/>
      <c r="ACQ14" s="152"/>
      <c r="ACR14" s="152"/>
      <c r="ACS14" s="152"/>
      <c r="ACT14" s="152"/>
      <c r="ACU14" s="152"/>
      <c r="ACV14" s="152"/>
      <c r="ACW14" s="152"/>
      <c r="ACX14" s="152"/>
      <c r="ACY14" s="152"/>
      <c r="ACZ14" s="152"/>
      <c r="ADA14" s="152"/>
      <c r="ADB14" s="152"/>
      <c r="ADC14" s="152"/>
      <c r="ADD14" s="152"/>
      <c r="ADE14" s="152"/>
      <c r="ADF14" s="152"/>
      <c r="ADG14" s="152"/>
      <c r="ADH14" s="152"/>
      <c r="ADI14" s="152"/>
      <c r="ADJ14" s="152"/>
      <c r="ADK14" s="152"/>
      <c r="ADL14" s="152"/>
      <c r="ADM14" s="152"/>
      <c r="ADN14" s="152"/>
      <c r="ADO14" s="152"/>
      <c r="ADP14" s="152"/>
      <c r="ADQ14" s="152"/>
      <c r="ADR14" s="152"/>
      <c r="ADS14" s="152"/>
      <c r="ADT14" s="152"/>
      <c r="ADU14" s="152"/>
      <c r="ADV14" s="152"/>
      <c r="ADW14" s="152"/>
      <c r="ADX14" s="152"/>
      <c r="ADY14" s="152"/>
      <c r="ADZ14" s="152"/>
      <c r="AEA14" s="152"/>
      <c r="AEB14" s="152"/>
      <c r="AEC14" s="152"/>
      <c r="AED14" s="152"/>
      <c r="AEE14" s="152"/>
      <c r="AEF14" s="152"/>
      <c r="AEG14" s="152"/>
      <c r="AEH14" s="152"/>
      <c r="AEI14" s="152"/>
      <c r="AEJ14" s="152"/>
      <c r="AEK14" s="152"/>
      <c r="AEL14" s="152"/>
      <c r="AEM14" s="152"/>
      <c r="AEN14" s="152"/>
      <c r="AEO14" s="152"/>
      <c r="AEP14" s="152"/>
      <c r="AEQ14" s="152"/>
      <c r="AER14" s="152"/>
      <c r="AES14" s="152"/>
      <c r="AET14" s="152"/>
      <c r="AEU14" s="152"/>
      <c r="AEV14" s="152"/>
      <c r="AEW14" s="152"/>
      <c r="AEX14" s="152"/>
      <c r="AEY14" s="152"/>
      <c r="AEZ14" s="152"/>
      <c r="AFA14" s="152"/>
      <c r="AFB14" s="152"/>
      <c r="AFC14" s="152"/>
      <c r="AFD14" s="152"/>
      <c r="AFE14" s="152"/>
      <c r="AFF14" s="152"/>
      <c r="AFG14" s="152"/>
      <c r="AFH14" s="152"/>
      <c r="AFI14" s="152"/>
      <c r="AFJ14" s="152"/>
      <c r="AFK14" s="152"/>
      <c r="AFL14" s="152"/>
      <c r="AFM14" s="152"/>
      <c r="AFN14" s="152"/>
      <c r="AFO14" s="152"/>
      <c r="AFP14" s="152"/>
      <c r="AFQ14" s="152"/>
      <c r="AFR14" s="152"/>
      <c r="AFS14" s="152"/>
      <c r="AFT14" s="152"/>
      <c r="AFU14" s="152"/>
      <c r="AFV14" s="152"/>
      <c r="AFW14" s="152"/>
      <c r="AFX14" s="152"/>
      <c r="AFY14" s="152"/>
      <c r="AFZ14" s="152"/>
      <c r="AGA14" s="152"/>
      <c r="AGB14" s="152"/>
      <c r="AGC14" s="152"/>
      <c r="AGD14" s="152"/>
      <c r="AGE14" s="152"/>
      <c r="AGF14" s="152"/>
      <c r="AGG14" s="152"/>
      <c r="AGH14" s="152"/>
      <c r="AGI14" s="152"/>
      <c r="AGJ14" s="152"/>
      <c r="AGK14" s="152"/>
      <c r="AGL14" s="152"/>
      <c r="AGM14" s="152"/>
      <c r="AGN14" s="152"/>
      <c r="AGO14" s="152"/>
      <c r="AGP14" s="152"/>
      <c r="AGQ14" s="152"/>
      <c r="AGR14" s="152"/>
      <c r="AGS14" s="152"/>
      <c r="AGT14" s="152"/>
    </row>
    <row r="15" spans="1:878" ht="15.75" x14ac:dyDescent="0.25">
      <c r="A15" s="151" t="s">
        <v>1619</v>
      </c>
      <c r="B15" s="324">
        <v>43285</v>
      </c>
      <c r="C15" s="437" t="s">
        <v>1575</v>
      </c>
      <c r="D15" s="299"/>
      <c r="E15" s="405">
        <v>54090</v>
      </c>
      <c r="F15" s="327">
        <f t="shared" si="0"/>
        <v>415607</v>
      </c>
      <c r="G15" s="323" t="s">
        <v>162</v>
      </c>
    </row>
    <row r="16" spans="1:878" s="150" customFormat="1" ht="15.75" x14ac:dyDescent="0.25">
      <c r="A16" s="151" t="s">
        <v>1620</v>
      </c>
      <c r="B16" s="324">
        <v>43290</v>
      </c>
      <c r="C16" s="437" t="s">
        <v>1758</v>
      </c>
      <c r="D16" s="299"/>
      <c r="E16" s="405">
        <v>15749</v>
      </c>
      <c r="F16" s="327">
        <f t="shared" si="0"/>
        <v>399858</v>
      </c>
      <c r="G16" s="323" t="s">
        <v>162</v>
      </c>
    </row>
    <row r="17" spans="1:2649" s="150" customFormat="1" ht="15.75" x14ac:dyDescent="0.25">
      <c r="A17" s="151" t="s">
        <v>1621</v>
      </c>
      <c r="B17" s="324">
        <v>43291</v>
      </c>
      <c r="C17" s="437" t="s">
        <v>1758</v>
      </c>
      <c r="D17" s="299"/>
      <c r="E17" s="405">
        <v>12120</v>
      </c>
      <c r="F17" s="327">
        <f t="shared" si="0"/>
        <v>387738</v>
      </c>
      <c r="G17" s="323" t="s">
        <v>162</v>
      </c>
    </row>
    <row r="18" spans="1:2649" s="150" customFormat="1" ht="15.75" x14ac:dyDescent="0.25">
      <c r="A18" s="151" t="s">
        <v>1622</v>
      </c>
      <c r="B18" s="324">
        <v>43291</v>
      </c>
      <c r="C18" s="437" t="s">
        <v>1579</v>
      </c>
      <c r="D18" s="299">
        <v>350000</v>
      </c>
      <c r="E18" s="436"/>
      <c r="F18" s="327">
        <f t="shared" si="0"/>
        <v>737738</v>
      </c>
      <c r="G18" s="323" t="s">
        <v>162</v>
      </c>
    </row>
    <row r="19" spans="1:2649" s="150" customFormat="1" ht="15.75" x14ac:dyDescent="0.25">
      <c r="A19" s="151" t="s">
        <v>1623</v>
      </c>
      <c r="B19" s="324">
        <v>43291</v>
      </c>
      <c r="C19" s="437" t="s">
        <v>1580</v>
      </c>
      <c r="D19" s="299"/>
      <c r="E19" s="405">
        <v>500</v>
      </c>
      <c r="F19" s="327">
        <f t="shared" si="0"/>
        <v>737238</v>
      </c>
      <c r="G19" s="323" t="s">
        <v>162</v>
      </c>
    </row>
    <row r="20" spans="1:2649" s="150" customFormat="1" ht="15.75" x14ac:dyDescent="0.25">
      <c r="A20" s="151" t="s">
        <v>1624</v>
      </c>
      <c r="B20" s="324">
        <v>43292</v>
      </c>
      <c r="C20" s="437" t="s">
        <v>1759</v>
      </c>
      <c r="D20" s="299"/>
      <c r="E20" s="405">
        <v>2000</v>
      </c>
      <c r="F20" s="327">
        <f t="shared" si="0"/>
        <v>735238</v>
      </c>
      <c r="G20" s="323" t="s">
        <v>162</v>
      </c>
    </row>
    <row r="21" spans="1:2649" s="150" customFormat="1" ht="15.75" x14ac:dyDescent="0.25">
      <c r="A21" s="151" t="s">
        <v>1625</v>
      </c>
      <c r="B21" s="324">
        <v>43292</v>
      </c>
      <c r="C21" s="437" t="s">
        <v>1584</v>
      </c>
      <c r="D21" s="299"/>
      <c r="E21" s="405">
        <v>3000</v>
      </c>
      <c r="F21" s="327">
        <f t="shared" si="0"/>
        <v>732238</v>
      </c>
      <c r="G21" s="323" t="s">
        <v>162</v>
      </c>
    </row>
    <row r="22" spans="1:2649" s="145" customFormat="1" ht="15.75" customHeight="1" x14ac:dyDescent="0.25">
      <c r="A22" s="151" t="s">
        <v>1626</v>
      </c>
      <c r="B22" s="324">
        <v>43292</v>
      </c>
      <c r="C22" s="389" t="s">
        <v>1569</v>
      </c>
      <c r="D22" s="147"/>
      <c r="E22" s="325">
        <v>2000</v>
      </c>
      <c r="F22" s="327">
        <f t="shared" si="0"/>
        <v>730238</v>
      </c>
      <c r="G22" s="323" t="s">
        <v>162</v>
      </c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  <c r="CA22" s="152"/>
      <c r="CB22" s="152"/>
      <c r="CC22" s="152"/>
      <c r="CD22" s="152"/>
      <c r="CE22" s="152"/>
      <c r="CF22" s="152"/>
      <c r="CG22" s="152"/>
      <c r="CH22" s="152"/>
      <c r="CI22" s="152"/>
      <c r="CJ22" s="152"/>
      <c r="CK22" s="152"/>
      <c r="CL22" s="152"/>
      <c r="CM22" s="152"/>
      <c r="CN22" s="152"/>
      <c r="CO22" s="152"/>
      <c r="CP22" s="152"/>
      <c r="CQ22" s="152"/>
      <c r="CR22" s="152"/>
      <c r="CS22" s="152"/>
      <c r="CT22" s="152"/>
      <c r="CU22" s="152"/>
      <c r="CV22" s="152"/>
      <c r="CW22" s="152"/>
      <c r="CX22" s="152"/>
      <c r="CY22" s="152"/>
      <c r="CZ22" s="152"/>
      <c r="DA22" s="152"/>
      <c r="DB22" s="152"/>
      <c r="DC22" s="152"/>
      <c r="DD22" s="152"/>
      <c r="DE22" s="152"/>
      <c r="DF22" s="152"/>
      <c r="DG22" s="152"/>
      <c r="DH22" s="152"/>
      <c r="DI22" s="152"/>
      <c r="DJ22" s="152"/>
      <c r="DK22" s="152"/>
      <c r="DL22" s="152"/>
      <c r="DM22" s="152"/>
      <c r="DN22" s="152"/>
      <c r="DO22" s="152"/>
      <c r="DP22" s="152"/>
      <c r="DQ22" s="152"/>
      <c r="DR22" s="152"/>
      <c r="DS22" s="152"/>
      <c r="DT22" s="152"/>
      <c r="DU22" s="152"/>
      <c r="DV22" s="152"/>
      <c r="DW22" s="152"/>
      <c r="DX22" s="152"/>
      <c r="DY22" s="152"/>
      <c r="DZ22" s="152"/>
      <c r="EA22" s="152"/>
      <c r="EB22" s="152"/>
      <c r="EC22" s="152"/>
      <c r="ED22" s="152"/>
      <c r="EE22" s="152"/>
      <c r="EF22" s="152"/>
      <c r="EG22" s="152"/>
      <c r="EH22" s="152"/>
      <c r="EI22" s="152"/>
      <c r="EJ22" s="152"/>
      <c r="EK22" s="152"/>
      <c r="EL22" s="152"/>
      <c r="EM22" s="152"/>
      <c r="EN22" s="152"/>
      <c r="EO22" s="152"/>
      <c r="EP22" s="152"/>
      <c r="EQ22" s="152"/>
      <c r="ER22" s="152"/>
      <c r="ES22" s="152"/>
      <c r="ET22" s="152"/>
      <c r="EU22" s="152"/>
      <c r="EV22" s="152"/>
      <c r="EW22" s="152"/>
      <c r="EX22" s="152"/>
      <c r="EY22" s="152"/>
      <c r="EZ22" s="152"/>
      <c r="FA22" s="152"/>
      <c r="FB22" s="152"/>
      <c r="FC22" s="152"/>
      <c r="FD22" s="152"/>
      <c r="FE22" s="152"/>
      <c r="FF22" s="152"/>
      <c r="FG22" s="152"/>
      <c r="FH22" s="152"/>
      <c r="FI22" s="152"/>
      <c r="FJ22" s="152"/>
      <c r="FK22" s="152"/>
      <c r="FL22" s="152"/>
      <c r="FM22" s="152"/>
      <c r="FN22" s="152"/>
      <c r="FO22" s="152"/>
      <c r="FP22" s="152"/>
      <c r="FQ22" s="152"/>
      <c r="FR22" s="152"/>
      <c r="FS22" s="152"/>
      <c r="FT22" s="152"/>
      <c r="FU22" s="152"/>
      <c r="FV22" s="152"/>
      <c r="FW22" s="152"/>
      <c r="FX22" s="152"/>
      <c r="FY22" s="152"/>
      <c r="FZ22" s="152"/>
      <c r="GA22" s="152"/>
      <c r="GB22" s="152"/>
      <c r="GC22" s="152"/>
      <c r="GD22" s="152"/>
      <c r="GE22" s="152"/>
      <c r="GF22" s="152"/>
      <c r="GG22" s="152"/>
      <c r="GH22" s="152"/>
      <c r="GI22" s="152"/>
      <c r="GJ22" s="152"/>
      <c r="GK22" s="152"/>
      <c r="GL22" s="152"/>
      <c r="GM22" s="152"/>
      <c r="GN22" s="152"/>
      <c r="GO22" s="152"/>
      <c r="GP22" s="152"/>
      <c r="GQ22" s="152"/>
      <c r="GR22" s="152"/>
      <c r="GS22" s="152"/>
      <c r="GT22" s="152"/>
      <c r="GU22" s="152"/>
      <c r="GV22" s="152"/>
      <c r="GW22" s="152"/>
      <c r="GX22" s="152"/>
      <c r="GY22" s="152"/>
      <c r="GZ22" s="152"/>
      <c r="HA22" s="152"/>
      <c r="HB22" s="152"/>
      <c r="HC22" s="152"/>
      <c r="HD22" s="152"/>
      <c r="HE22" s="152"/>
      <c r="HF22" s="152"/>
      <c r="HG22" s="152"/>
      <c r="HH22" s="152"/>
      <c r="HI22" s="152"/>
      <c r="HJ22" s="152"/>
      <c r="HK22" s="152"/>
      <c r="HL22" s="152"/>
      <c r="HM22" s="152"/>
      <c r="HN22" s="152"/>
      <c r="HO22" s="152"/>
      <c r="HP22" s="152"/>
      <c r="HQ22" s="152"/>
      <c r="HR22" s="152"/>
      <c r="HS22" s="152"/>
      <c r="HT22" s="152"/>
      <c r="HU22" s="152"/>
      <c r="HV22" s="152"/>
      <c r="HW22" s="152"/>
      <c r="HX22" s="152"/>
      <c r="HY22" s="152"/>
      <c r="HZ22" s="152"/>
      <c r="IA22" s="152"/>
      <c r="IB22" s="152"/>
      <c r="IC22" s="152"/>
      <c r="ID22" s="152"/>
      <c r="IE22" s="152"/>
      <c r="IF22" s="152"/>
      <c r="IG22" s="152"/>
      <c r="IH22" s="152"/>
      <c r="II22" s="152"/>
      <c r="IJ22" s="152"/>
      <c r="IK22" s="152"/>
      <c r="IL22" s="152"/>
      <c r="IM22" s="152"/>
      <c r="IN22" s="152"/>
      <c r="IO22" s="152"/>
      <c r="IP22" s="152"/>
      <c r="IQ22" s="152"/>
      <c r="IR22" s="152"/>
      <c r="IS22" s="152"/>
      <c r="IT22" s="152"/>
      <c r="IU22" s="152"/>
      <c r="IV22" s="152"/>
      <c r="IW22" s="152"/>
      <c r="IX22" s="152"/>
      <c r="IY22" s="152"/>
      <c r="IZ22" s="152"/>
      <c r="JA22" s="152"/>
      <c r="JB22" s="152"/>
      <c r="JC22" s="152"/>
      <c r="JD22" s="152"/>
      <c r="JE22" s="152"/>
      <c r="JF22" s="152"/>
      <c r="JG22" s="152"/>
      <c r="JH22" s="152"/>
      <c r="JI22" s="152"/>
      <c r="JJ22" s="152"/>
      <c r="JK22" s="152"/>
      <c r="JL22" s="152"/>
      <c r="JM22" s="152"/>
      <c r="JN22" s="152"/>
      <c r="JO22" s="152"/>
      <c r="JP22" s="152"/>
      <c r="JQ22" s="152"/>
      <c r="JR22" s="152"/>
      <c r="JS22" s="152"/>
      <c r="JT22" s="152"/>
      <c r="JU22" s="152"/>
      <c r="JV22" s="152"/>
      <c r="JW22" s="152"/>
      <c r="JX22" s="152"/>
      <c r="JY22" s="152"/>
      <c r="JZ22" s="152"/>
      <c r="KA22" s="152"/>
      <c r="KB22" s="152"/>
      <c r="KC22" s="152"/>
      <c r="KD22" s="152"/>
      <c r="KE22" s="152"/>
      <c r="KF22" s="152"/>
      <c r="KG22" s="152"/>
      <c r="KH22" s="152"/>
      <c r="KI22" s="152"/>
      <c r="KJ22" s="152"/>
      <c r="KK22" s="152"/>
      <c r="KL22" s="152"/>
      <c r="KM22" s="152"/>
      <c r="KN22" s="152"/>
      <c r="KO22" s="152"/>
      <c r="KP22" s="152"/>
      <c r="KQ22" s="152"/>
      <c r="KR22" s="152"/>
      <c r="KS22" s="152"/>
      <c r="KT22" s="152"/>
      <c r="KU22" s="152"/>
      <c r="KV22" s="152"/>
      <c r="KW22" s="152"/>
      <c r="KX22" s="152"/>
      <c r="KY22" s="152"/>
      <c r="KZ22" s="152"/>
      <c r="LA22" s="152"/>
      <c r="LB22" s="152"/>
      <c r="LC22" s="152"/>
      <c r="LD22" s="152"/>
      <c r="LE22" s="152"/>
      <c r="LF22" s="152"/>
      <c r="LG22" s="152"/>
      <c r="LH22" s="152"/>
      <c r="LI22" s="152"/>
      <c r="LJ22" s="152"/>
      <c r="LK22" s="152"/>
      <c r="LL22" s="152"/>
      <c r="LM22" s="152"/>
      <c r="LN22" s="152"/>
      <c r="LO22" s="152"/>
      <c r="LP22" s="152"/>
      <c r="LQ22" s="152"/>
      <c r="LR22" s="152"/>
      <c r="LS22" s="152"/>
      <c r="LT22" s="152"/>
      <c r="LU22" s="152"/>
      <c r="LV22" s="152"/>
      <c r="LW22" s="152"/>
      <c r="LX22" s="152"/>
      <c r="LY22" s="152"/>
      <c r="LZ22" s="152"/>
      <c r="MA22" s="152"/>
      <c r="MB22" s="152"/>
      <c r="MC22" s="152"/>
      <c r="MD22" s="152"/>
      <c r="ME22" s="152"/>
      <c r="MF22" s="152"/>
      <c r="MG22" s="152"/>
      <c r="MH22" s="152"/>
      <c r="MI22" s="152"/>
      <c r="MJ22" s="152"/>
      <c r="MK22" s="152"/>
      <c r="ML22" s="152"/>
      <c r="MM22" s="152"/>
      <c r="MN22" s="152"/>
      <c r="MO22" s="152"/>
      <c r="MP22" s="152"/>
      <c r="MQ22" s="152"/>
      <c r="MR22" s="152"/>
      <c r="MS22" s="152"/>
      <c r="MT22" s="152"/>
      <c r="MU22" s="152"/>
      <c r="MV22" s="152"/>
      <c r="MW22" s="152"/>
      <c r="MX22" s="152"/>
      <c r="MY22" s="152"/>
      <c r="MZ22" s="152"/>
      <c r="NA22" s="152"/>
      <c r="NB22" s="152"/>
      <c r="NC22" s="152"/>
      <c r="ND22" s="152"/>
      <c r="NE22" s="152"/>
      <c r="NF22" s="152"/>
      <c r="NG22" s="152"/>
      <c r="NH22" s="152"/>
      <c r="NI22" s="152"/>
      <c r="NJ22" s="152"/>
      <c r="NK22" s="152"/>
      <c r="NL22" s="152"/>
      <c r="NM22" s="152"/>
      <c r="NN22" s="152"/>
      <c r="NO22" s="152"/>
      <c r="NP22" s="152"/>
      <c r="NQ22" s="152"/>
      <c r="NR22" s="152"/>
      <c r="NS22" s="152"/>
      <c r="NT22" s="152"/>
      <c r="NU22" s="152"/>
      <c r="NV22" s="152"/>
      <c r="NW22" s="152"/>
      <c r="NX22" s="152"/>
      <c r="NY22" s="152"/>
      <c r="NZ22" s="152"/>
      <c r="OA22" s="152"/>
      <c r="OB22" s="152"/>
      <c r="OC22" s="152"/>
      <c r="OD22" s="152"/>
      <c r="OE22" s="152"/>
      <c r="OF22" s="152"/>
      <c r="OG22" s="152"/>
      <c r="OH22" s="152"/>
      <c r="OI22" s="152"/>
      <c r="OJ22" s="152"/>
      <c r="OK22" s="152"/>
      <c r="OL22" s="152"/>
      <c r="OM22" s="152"/>
      <c r="ON22" s="152"/>
      <c r="OO22" s="152"/>
      <c r="OP22" s="152"/>
      <c r="OQ22" s="152"/>
      <c r="OR22" s="152"/>
      <c r="OS22" s="152"/>
      <c r="OT22" s="152"/>
      <c r="OU22" s="152"/>
      <c r="OV22" s="152"/>
      <c r="OW22" s="152"/>
      <c r="OX22" s="152"/>
      <c r="OY22" s="152"/>
      <c r="OZ22" s="152"/>
      <c r="PA22" s="152"/>
      <c r="PB22" s="152"/>
      <c r="PC22" s="152"/>
      <c r="PD22" s="152"/>
      <c r="PE22" s="152"/>
      <c r="PF22" s="152"/>
      <c r="PG22" s="152"/>
      <c r="PH22" s="152"/>
      <c r="PI22" s="152"/>
      <c r="PJ22" s="152"/>
      <c r="PK22" s="152"/>
      <c r="PL22" s="152"/>
      <c r="PM22" s="152"/>
      <c r="PN22" s="152"/>
      <c r="PO22" s="152"/>
      <c r="PP22" s="152"/>
      <c r="PQ22" s="152"/>
      <c r="PR22" s="152"/>
      <c r="PS22" s="152"/>
      <c r="PT22" s="152"/>
      <c r="PU22" s="152"/>
      <c r="PV22" s="152"/>
      <c r="PW22" s="152"/>
      <c r="PX22" s="152"/>
      <c r="PY22" s="152"/>
      <c r="PZ22" s="152"/>
      <c r="QA22" s="152"/>
      <c r="QB22" s="152"/>
      <c r="QC22" s="152"/>
      <c r="QD22" s="152"/>
      <c r="QE22" s="152"/>
      <c r="QF22" s="152"/>
      <c r="QG22" s="152"/>
      <c r="QH22" s="152"/>
      <c r="QI22" s="152"/>
      <c r="QJ22" s="152"/>
      <c r="QK22" s="152"/>
      <c r="QL22" s="152"/>
      <c r="QM22" s="152"/>
      <c r="QN22" s="152"/>
      <c r="QO22" s="152"/>
      <c r="QP22" s="152"/>
      <c r="QQ22" s="152"/>
      <c r="QR22" s="152"/>
      <c r="QS22" s="152"/>
      <c r="QT22" s="152"/>
      <c r="QU22" s="152"/>
      <c r="QV22" s="152"/>
      <c r="QW22" s="152"/>
      <c r="QX22" s="152"/>
      <c r="QY22" s="152"/>
      <c r="QZ22" s="152"/>
      <c r="RA22" s="152"/>
      <c r="RB22" s="152"/>
      <c r="RC22" s="152"/>
      <c r="RD22" s="152"/>
      <c r="RE22" s="152"/>
      <c r="RF22" s="152"/>
      <c r="RG22" s="152"/>
      <c r="RH22" s="152"/>
      <c r="RI22" s="152"/>
      <c r="RJ22" s="152"/>
      <c r="RK22" s="152"/>
      <c r="RL22" s="152"/>
      <c r="RM22" s="152"/>
      <c r="RN22" s="152"/>
      <c r="RO22" s="152"/>
      <c r="RP22" s="152"/>
      <c r="RQ22" s="152"/>
      <c r="RR22" s="152"/>
      <c r="RS22" s="152"/>
      <c r="RT22" s="152"/>
      <c r="RU22" s="152"/>
      <c r="RV22" s="152"/>
      <c r="RW22" s="152"/>
      <c r="RX22" s="152"/>
      <c r="RY22" s="152"/>
      <c r="RZ22" s="152"/>
      <c r="SA22" s="152"/>
      <c r="SB22" s="152"/>
      <c r="SC22" s="152"/>
      <c r="SD22" s="152"/>
      <c r="SE22" s="152"/>
      <c r="SF22" s="152"/>
      <c r="SG22" s="152"/>
      <c r="SH22" s="152"/>
      <c r="SI22" s="152"/>
      <c r="SJ22" s="152"/>
      <c r="SK22" s="152"/>
      <c r="SL22" s="152"/>
      <c r="SM22" s="152"/>
      <c r="SN22" s="152"/>
      <c r="SO22" s="152"/>
      <c r="SP22" s="152"/>
      <c r="SQ22" s="152"/>
      <c r="SR22" s="152"/>
      <c r="SS22" s="152"/>
      <c r="ST22" s="152"/>
      <c r="SU22" s="152"/>
      <c r="SV22" s="152"/>
      <c r="SW22" s="152"/>
      <c r="SX22" s="152"/>
      <c r="SY22" s="152"/>
      <c r="SZ22" s="152"/>
      <c r="TA22" s="152"/>
      <c r="TB22" s="152"/>
      <c r="TC22" s="152"/>
      <c r="TD22" s="152"/>
      <c r="TE22" s="152"/>
      <c r="TF22" s="152"/>
      <c r="TG22" s="152"/>
      <c r="TH22" s="152"/>
      <c r="TI22" s="152"/>
      <c r="TJ22" s="152"/>
      <c r="TK22" s="152"/>
      <c r="TL22" s="152"/>
      <c r="TM22" s="152"/>
      <c r="TN22" s="152"/>
      <c r="TO22" s="152"/>
      <c r="TP22" s="152"/>
      <c r="TQ22" s="152"/>
      <c r="TR22" s="152"/>
      <c r="TS22" s="152"/>
      <c r="TT22" s="152"/>
      <c r="TU22" s="152"/>
      <c r="TV22" s="152"/>
      <c r="TW22" s="152"/>
      <c r="TX22" s="152"/>
      <c r="TY22" s="152"/>
      <c r="TZ22" s="152"/>
      <c r="UA22" s="152"/>
      <c r="UB22" s="152"/>
      <c r="UC22" s="152"/>
      <c r="UD22" s="152"/>
      <c r="UE22" s="152"/>
      <c r="UF22" s="152"/>
      <c r="UG22" s="152"/>
      <c r="UH22" s="152"/>
      <c r="UI22" s="152"/>
      <c r="UJ22" s="152"/>
      <c r="UK22" s="152"/>
      <c r="UL22" s="152"/>
      <c r="UM22" s="152"/>
      <c r="UN22" s="152"/>
      <c r="UO22" s="152"/>
      <c r="UP22" s="152"/>
      <c r="UQ22" s="152"/>
      <c r="UR22" s="152"/>
      <c r="US22" s="152"/>
      <c r="UT22" s="152"/>
      <c r="UU22" s="152"/>
      <c r="UV22" s="152"/>
      <c r="UW22" s="152"/>
      <c r="UX22" s="152"/>
      <c r="UY22" s="152"/>
      <c r="UZ22" s="152"/>
      <c r="VA22" s="152"/>
      <c r="VB22" s="152"/>
      <c r="VC22" s="152"/>
      <c r="VD22" s="152"/>
      <c r="VE22" s="152"/>
      <c r="VF22" s="152"/>
      <c r="VG22" s="152"/>
      <c r="VH22" s="152"/>
      <c r="VI22" s="152"/>
      <c r="VJ22" s="152"/>
      <c r="VK22" s="152"/>
      <c r="VL22" s="152"/>
      <c r="VM22" s="152"/>
      <c r="VN22" s="152"/>
      <c r="VO22" s="152"/>
      <c r="VP22" s="152"/>
      <c r="VQ22" s="152"/>
      <c r="VR22" s="152"/>
      <c r="VS22" s="152"/>
      <c r="VT22" s="152"/>
      <c r="VU22" s="152"/>
      <c r="VV22" s="152"/>
      <c r="VW22" s="152"/>
      <c r="VX22" s="152"/>
      <c r="VY22" s="152"/>
      <c r="VZ22" s="152"/>
      <c r="WA22" s="152"/>
      <c r="WB22" s="152"/>
      <c r="WC22" s="152"/>
      <c r="WD22" s="152"/>
      <c r="WE22" s="152"/>
      <c r="WF22" s="152"/>
      <c r="WG22" s="152"/>
      <c r="WH22" s="152"/>
      <c r="WI22" s="152"/>
      <c r="WJ22" s="152"/>
      <c r="WK22" s="152"/>
      <c r="WL22" s="152"/>
      <c r="WM22" s="152"/>
      <c r="WN22" s="152"/>
      <c r="WO22" s="152"/>
      <c r="WP22" s="152"/>
      <c r="WQ22" s="152"/>
      <c r="WR22" s="152"/>
      <c r="WS22" s="152"/>
      <c r="WT22" s="152"/>
      <c r="WU22" s="152"/>
      <c r="WV22" s="152"/>
      <c r="WW22" s="152"/>
      <c r="WX22" s="152"/>
      <c r="WY22" s="152"/>
      <c r="WZ22" s="152"/>
      <c r="XA22" s="152"/>
      <c r="XB22" s="152"/>
      <c r="XC22" s="152"/>
      <c r="XD22" s="152"/>
      <c r="XE22" s="152"/>
      <c r="XF22" s="152"/>
      <c r="XG22" s="152"/>
      <c r="XH22" s="152"/>
      <c r="XI22" s="152"/>
      <c r="XJ22" s="152"/>
      <c r="XK22" s="152"/>
      <c r="XL22" s="152"/>
      <c r="XM22" s="152"/>
      <c r="XN22" s="152"/>
      <c r="XO22" s="152"/>
      <c r="XP22" s="152"/>
      <c r="XQ22" s="152"/>
      <c r="XR22" s="152"/>
      <c r="XS22" s="152"/>
      <c r="XT22" s="152"/>
      <c r="XU22" s="152"/>
      <c r="XV22" s="152"/>
      <c r="XW22" s="152"/>
      <c r="XX22" s="152"/>
      <c r="XY22" s="152"/>
      <c r="XZ22" s="152"/>
      <c r="YA22" s="152"/>
      <c r="YB22" s="152"/>
      <c r="YC22" s="152"/>
      <c r="YD22" s="152"/>
      <c r="YE22" s="152"/>
      <c r="YF22" s="152"/>
      <c r="YG22" s="152"/>
      <c r="YH22" s="152"/>
      <c r="YI22" s="152"/>
      <c r="YJ22" s="152"/>
      <c r="YK22" s="152"/>
      <c r="YL22" s="152"/>
      <c r="YM22" s="152"/>
      <c r="YN22" s="152"/>
      <c r="YO22" s="152"/>
      <c r="YP22" s="152"/>
      <c r="YQ22" s="152"/>
      <c r="YR22" s="152"/>
      <c r="YS22" s="152"/>
      <c r="YT22" s="152"/>
      <c r="YU22" s="152"/>
      <c r="YV22" s="152"/>
      <c r="YW22" s="152"/>
      <c r="YX22" s="152"/>
      <c r="YY22" s="152"/>
      <c r="YZ22" s="152"/>
      <c r="ZA22" s="152"/>
      <c r="ZB22" s="152"/>
      <c r="ZC22" s="152"/>
      <c r="ZD22" s="152"/>
      <c r="ZE22" s="152"/>
      <c r="ZF22" s="152"/>
      <c r="ZG22" s="152"/>
      <c r="ZH22" s="152"/>
      <c r="ZI22" s="152"/>
      <c r="ZJ22" s="152"/>
      <c r="ZK22" s="152"/>
      <c r="ZL22" s="152"/>
      <c r="ZM22" s="152"/>
      <c r="ZN22" s="152"/>
      <c r="ZO22" s="152"/>
      <c r="ZP22" s="152"/>
      <c r="ZQ22" s="152"/>
      <c r="ZR22" s="152"/>
      <c r="ZS22" s="152"/>
      <c r="ZT22" s="152"/>
      <c r="ZU22" s="152"/>
      <c r="ZV22" s="152"/>
      <c r="ZW22" s="152"/>
      <c r="ZX22" s="152"/>
      <c r="ZY22" s="152"/>
      <c r="ZZ22" s="152"/>
      <c r="AAA22" s="152"/>
      <c r="AAB22" s="152"/>
      <c r="AAC22" s="152"/>
      <c r="AAD22" s="152"/>
      <c r="AAE22" s="152"/>
      <c r="AAF22" s="152"/>
      <c r="AAG22" s="152"/>
      <c r="AAH22" s="152"/>
      <c r="AAI22" s="152"/>
      <c r="AAJ22" s="152"/>
      <c r="AAK22" s="152"/>
      <c r="AAL22" s="152"/>
      <c r="AAM22" s="152"/>
      <c r="AAN22" s="152"/>
      <c r="AAO22" s="152"/>
      <c r="AAP22" s="152"/>
      <c r="AAQ22" s="152"/>
      <c r="AAR22" s="152"/>
      <c r="AAS22" s="152"/>
      <c r="AAT22" s="152"/>
      <c r="AAU22" s="152"/>
      <c r="AAV22" s="152"/>
      <c r="AAW22" s="152"/>
      <c r="AAX22" s="152"/>
      <c r="AAY22" s="152"/>
      <c r="AAZ22" s="152"/>
      <c r="ABA22" s="152"/>
      <c r="ABB22" s="152"/>
      <c r="ABC22" s="152"/>
      <c r="ABD22" s="152"/>
      <c r="ABE22" s="152"/>
      <c r="ABF22" s="152"/>
      <c r="ABG22" s="152"/>
      <c r="ABH22" s="152"/>
      <c r="ABI22" s="152"/>
      <c r="ABJ22" s="152"/>
      <c r="ABK22" s="152"/>
      <c r="ABL22" s="152"/>
      <c r="ABM22" s="152"/>
      <c r="ABN22" s="152"/>
      <c r="ABO22" s="152"/>
      <c r="ABP22" s="152"/>
      <c r="ABQ22" s="152"/>
      <c r="ABR22" s="152"/>
      <c r="ABS22" s="152"/>
      <c r="ABT22" s="152"/>
      <c r="ABU22" s="152"/>
      <c r="ABV22" s="152"/>
      <c r="ABW22" s="152"/>
      <c r="ABX22" s="152"/>
      <c r="ABY22" s="152"/>
      <c r="ABZ22" s="152"/>
      <c r="ACA22" s="152"/>
      <c r="ACB22" s="152"/>
      <c r="ACC22" s="152"/>
      <c r="ACD22" s="152"/>
      <c r="ACE22" s="152"/>
      <c r="ACF22" s="152"/>
      <c r="ACG22" s="152"/>
      <c r="ACH22" s="152"/>
      <c r="ACI22" s="152"/>
      <c r="ACJ22" s="152"/>
      <c r="ACK22" s="152"/>
      <c r="ACL22" s="152"/>
      <c r="ACM22" s="152"/>
      <c r="ACN22" s="152"/>
      <c r="ACO22" s="152"/>
      <c r="ACP22" s="152"/>
      <c r="ACQ22" s="152"/>
      <c r="ACR22" s="152"/>
      <c r="ACS22" s="152"/>
      <c r="ACT22" s="152"/>
      <c r="ACU22" s="152"/>
      <c r="ACV22" s="152"/>
      <c r="ACW22" s="152"/>
      <c r="ACX22" s="152"/>
      <c r="ACY22" s="152"/>
      <c r="ACZ22" s="152"/>
      <c r="ADA22" s="152"/>
      <c r="ADB22" s="152"/>
      <c r="ADC22" s="152"/>
      <c r="ADD22" s="152"/>
      <c r="ADE22" s="152"/>
      <c r="ADF22" s="152"/>
      <c r="ADG22" s="152"/>
      <c r="ADH22" s="152"/>
      <c r="ADI22" s="152"/>
      <c r="ADJ22" s="152"/>
      <c r="ADK22" s="152"/>
      <c r="ADL22" s="152"/>
      <c r="ADM22" s="152"/>
      <c r="ADN22" s="152"/>
      <c r="ADO22" s="152"/>
      <c r="ADP22" s="152"/>
      <c r="ADQ22" s="152"/>
      <c r="ADR22" s="152"/>
      <c r="ADS22" s="152"/>
      <c r="ADT22" s="152"/>
      <c r="ADU22" s="152"/>
      <c r="ADV22" s="152"/>
      <c r="ADW22" s="152"/>
      <c r="ADX22" s="152"/>
      <c r="ADY22" s="152"/>
      <c r="ADZ22" s="152"/>
      <c r="AEA22" s="152"/>
      <c r="AEB22" s="152"/>
      <c r="AEC22" s="152"/>
      <c r="AED22" s="152"/>
      <c r="AEE22" s="152"/>
      <c r="AEF22" s="152"/>
      <c r="AEG22" s="152"/>
      <c r="AEH22" s="152"/>
      <c r="AEI22" s="152"/>
      <c r="AEJ22" s="152"/>
      <c r="AEK22" s="152"/>
      <c r="AEL22" s="152"/>
      <c r="AEM22" s="152"/>
      <c r="AEN22" s="152"/>
      <c r="AEO22" s="152"/>
      <c r="AEP22" s="152"/>
      <c r="AEQ22" s="152"/>
      <c r="AER22" s="152"/>
      <c r="AES22" s="152"/>
      <c r="AET22" s="152"/>
      <c r="AEU22" s="152"/>
      <c r="AEV22" s="152"/>
      <c r="AEW22" s="152"/>
      <c r="AEX22" s="152"/>
      <c r="AEY22" s="152"/>
      <c r="AEZ22" s="152"/>
      <c r="AFA22" s="152"/>
      <c r="AFB22" s="152"/>
      <c r="AFC22" s="152"/>
      <c r="AFD22" s="152"/>
      <c r="AFE22" s="152"/>
      <c r="AFF22" s="152"/>
      <c r="AFG22" s="152"/>
      <c r="AFH22" s="152"/>
      <c r="AFI22" s="152"/>
      <c r="AFJ22" s="152"/>
      <c r="AFK22" s="152"/>
      <c r="AFL22" s="152"/>
      <c r="AFM22" s="152"/>
      <c r="AFN22" s="152"/>
      <c r="AFO22" s="152"/>
      <c r="AFP22" s="152"/>
      <c r="AFQ22" s="152"/>
      <c r="AFR22" s="152"/>
      <c r="AFS22" s="152"/>
      <c r="AFT22" s="152"/>
      <c r="AFU22" s="152"/>
      <c r="AFV22" s="152"/>
      <c r="AFW22" s="152"/>
      <c r="AFX22" s="152"/>
      <c r="AFY22" s="152"/>
      <c r="AFZ22" s="152"/>
      <c r="AGA22" s="152"/>
      <c r="AGB22" s="152"/>
      <c r="AGC22" s="152"/>
      <c r="AGD22" s="152"/>
      <c r="AGE22" s="152"/>
      <c r="AGF22" s="152"/>
      <c r="AGG22" s="152"/>
      <c r="AGH22" s="152"/>
      <c r="AGI22" s="152"/>
      <c r="AGJ22" s="152"/>
      <c r="AGK22" s="152"/>
      <c r="AGL22" s="152"/>
      <c r="AGM22" s="152"/>
      <c r="AGN22" s="152"/>
      <c r="AGO22" s="152"/>
      <c r="AGP22" s="152"/>
      <c r="AGQ22" s="152"/>
      <c r="AGR22" s="152"/>
      <c r="AGS22" s="152"/>
      <c r="AGT22" s="152"/>
    </row>
    <row r="23" spans="1:2649" s="145" customFormat="1" ht="15.75" customHeight="1" x14ac:dyDescent="0.25">
      <c r="A23" s="151" t="s">
        <v>1627</v>
      </c>
      <c r="B23" s="324">
        <v>43292</v>
      </c>
      <c r="C23" s="389" t="s">
        <v>1583</v>
      </c>
      <c r="D23" s="147"/>
      <c r="E23" s="325">
        <v>12000</v>
      </c>
      <c r="F23" s="327">
        <f t="shared" si="0"/>
        <v>718238</v>
      </c>
      <c r="G23" s="323" t="s">
        <v>162</v>
      </c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2"/>
      <c r="BW23" s="15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52"/>
      <c r="CK23" s="152"/>
      <c r="CL23" s="152"/>
      <c r="CM23" s="152"/>
      <c r="CN23" s="152"/>
      <c r="CO23" s="152"/>
      <c r="CP23" s="152"/>
      <c r="CQ23" s="152"/>
      <c r="CR23" s="152"/>
      <c r="CS23" s="152"/>
      <c r="CT23" s="152"/>
      <c r="CU23" s="152"/>
      <c r="CV23" s="152"/>
      <c r="CW23" s="152"/>
      <c r="CX23" s="152"/>
      <c r="CY23" s="152"/>
      <c r="CZ23" s="152"/>
      <c r="DA23" s="152"/>
      <c r="DB23" s="152"/>
      <c r="DC23" s="152"/>
      <c r="DD23" s="152"/>
      <c r="DE23" s="152"/>
      <c r="DF23" s="152"/>
      <c r="DG23" s="152"/>
      <c r="DH23" s="152"/>
      <c r="DI23" s="152"/>
      <c r="DJ23" s="152"/>
      <c r="DK23" s="152"/>
      <c r="DL23" s="152"/>
      <c r="DM23" s="152"/>
      <c r="DN23" s="152"/>
      <c r="DO23" s="152"/>
      <c r="DP23" s="152"/>
      <c r="DQ23" s="152"/>
      <c r="DR23" s="152"/>
      <c r="DS23" s="152"/>
      <c r="DT23" s="152"/>
      <c r="DU23" s="152"/>
      <c r="DV23" s="152"/>
      <c r="DW23" s="152"/>
      <c r="DX23" s="152"/>
      <c r="DY23" s="152"/>
      <c r="DZ23" s="152"/>
      <c r="EA23" s="152"/>
      <c r="EB23" s="152"/>
      <c r="EC23" s="152"/>
      <c r="ED23" s="152"/>
      <c r="EE23" s="152"/>
      <c r="EF23" s="152"/>
      <c r="EG23" s="152"/>
      <c r="EH23" s="152"/>
      <c r="EI23" s="152"/>
      <c r="EJ23" s="152"/>
      <c r="EK23" s="152"/>
      <c r="EL23" s="152"/>
      <c r="EM23" s="152"/>
      <c r="EN23" s="152"/>
      <c r="EO23" s="152"/>
      <c r="EP23" s="152"/>
      <c r="EQ23" s="152"/>
      <c r="ER23" s="152"/>
      <c r="ES23" s="152"/>
      <c r="ET23" s="152"/>
      <c r="EU23" s="152"/>
      <c r="EV23" s="152"/>
      <c r="EW23" s="152"/>
      <c r="EX23" s="152"/>
      <c r="EY23" s="152"/>
      <c r="EZ23" s="152"/>
      <c r="FA23" s="152"/>
      <c r="FB23" s="152"/>
      <c r="FC23" s="152"/>
      <c r="FD23" s="152"/>
      <c r="FE23" s="152"/>
      <c r="FF23" s="152"/>
      <c r="FG23" s="152"/>
      <c r="FH23" s="152"/>
      <c r="FI23" s="152"/>
      <c r="FJ23" s="152"/>
      <c r="FK23" s="152"/>
      <c r="FL23" s="152"/>
      <c r="FM23" s="152"/>
      <c r="FN23" s="152"/>
      <c r="FO23" s="152"/>
      <c r="FP23" s="152"/>
      <c r="FQ23" s="152"/>
      <c r="FR23" s="152"/>
      <c r="FS23" s="152"/>
      <c r="FT23" s="152"/>
      <c r="FU23" s="152"/>
      <c r="FV23" s="152"/>
      <c r="FW23" s="152"/>
      <c r="FX23" s="152"/>
      <c r="FY23" s="152"/>
      <c r="FZ23" s="152"/>
      <c r="GA23" s="152"/>
      <c r="GB23" s="152"/>
      <c r="GC23" s="152"/>
      <c r="GD23" s="152"/>
      <c r="GE23" s="152"/>
      <c r="GF23" s="152"/>
      <c r="GG23" s="152"/>
      <c r="GH23" s="152"/>
      <c r="GI23" s="152"/>
      <c r="GJ23" s="152"/>
      <c r="GK23" s="152"/>
      <c r="GL23" s="152"/>
      <c r="GM23" s="152"/>
      <c r="GN23" s="152"/>
      <c r="GO23" s="152"/>
      <c r="GP23" s="152"/>
      <c r="GQ23" s="152"/>
      <c r="GR23" s="152"/>
      <c r="GS23" s="152"/>
      <c r="GT23" s="152"/>
      <c r="GU23" s="152"/>
      <c r="GV23" s="152"/>
      <c r="GW23" s="152"/>
      <c r="GX23" s="152"/>
      <c r="GY23" s="152"/>
      <c r="GZ23" s="152"/>
      <c r="HA23" s="152"/>
      <c r="HB23" s="152"/>
      <c r="HC23" s="152"/>
      <c r="HD23" s="152"/>
      <c r="HE23" s="152"/>
      <c r="HF23" s="152"/>
      <c r="HG23" s="152"/>
      <c r="HH23" s="152"/>
      <c r="HI23" s="152"/>
      <c r="HJ23" s="152"/>
      <c r="HK23" s="152"/>
      <c r="HL23" s="152"/>
      <c r="HM23" s="152"/>
      <c r="HN23" s="152"/>
      <c r="HO23" s="152"/>
      <c r="HP23" s="152"/>
      <c r="HQ23" s="152"/>
      <c r="HR23" s="152"/>
      <c r="HS23" s="152"/>
      <c r="HT23" s="152"/>
      <c r="HU23" s="152"/>
      <c r="HV23" s="152"/>
      <c r="HW23" s="152"/>
      <c r="HX23" s="152"/>
      <c r="HY23" s="152"/>
      <c r="HZ23" s="152"/>
      <c r="IA23" s="152"/>
      <c r="IB23" s="152"/>
      <c r="IC23" s="152"/>
      <c r="ID23" s="152"/>
      <c r="IE23" s="152"/>
      <c r="IF23" s="152"/>
      <c r="IG23" s="152"/>
      <c r="IH23" s="152"/>
      <c r="II23" s="152"/>
      <c r="IJ23" s="152"/>
      <c r="IK23" s="152"/>
      <c r="IL23" s="152"/>
      <c r="IM23" s="152"/>
      <c r="IN23" s="152"/>
      <c r="IO23" s="152"/>
      <c r="IP23" s="152"/>
      <c r="IQ23" s="152"/>
      <c r="IR23" s="152"/>
      <c r="IS23" s="152"/>
      <c r="IT23" s="152"/>
      <c r="IU23" s="152"/>
      <c r="IV23" s="152"/>
      <c r="IW23" s="152"/>
      <c r="IX23" s="152"/>
      <c r="IY23" s="152"/>
      <c r="IZ23" s="152"/>
      <c r="JA23" s="152"/>
      <c r="JB23" s="152"/>
      <c r="JC23" s="152"/>
      <c r="JD23" s="152"/>
      <c r="JE23" s="152"/>
      <c r="JF23" s="152"/>
      <c r="JG23" s="152"/>
      <c r="JH23" s="152"/>
      <c r="JI23" s="152"/>
      <c r="JJ23" s="152"/>
      <c r="JK23" s="152"/>
      <c r="JL23" s="152"/>
      <c r="JM23" s="152"/>
      <c r="JN23" s="152"/>
      <c r="JO23" s="152"/>
      <c r="JP23" s="152"/>
      <c r="JQ23" s="152"/>
      <c r="JR23" s="152"/>
      <c r="JS23" s="152"/>
      <c r="JT23" s="152"/>
      <c r="JU23" s="152"/>
      <c r="JV23" s="152"/>
      <c r="JW23" s="152"/>
      <c r="JX23" s="152"/>
      <c r="JY23" s="152"/>
      <c r="JZ23" s="152"/>
      <c r="KA23" s="152"/>
      <c r="KB23" s="152"/>
      <c r="KC23" s="152"/>
      <c r="KD23" s="152"/>
      <c r="KE23" s="152"/>
      <c r="KF23" s="152"/>
      <c r="KG23" s="152"/>
      <c r="KH23" s="152"/>
      <c r="KI23" s="152"/>
      <c r="KJ23" s="152"/>
      <c r="KK23" s="152"/>
      <c r="KL23" s="152"/>
      <c r="KM23" s="152"/>
      <c r="KN23" s="152"/>
      <c r="KO23" s="152"/>
      <c r="KP23" s="152"/>
      <c r="KQ23" s="152"/>
      <c r="KR23" s="152"/>
      <c r="KS23" s="152"/>
      <c r="KT23" s="152"/>
      <c r="KU23" s="152"/>
      <c r="KV23" s="152"/>
      <c r="KW23" s="152"/>
      <c r="KX23" s="152"/>
      <c r="KY23" s="152"/>
      <c r="KZ23" s="152"/>
      <c r="LA23" s="152"/>
      <c r="LB23" s="152"/>
      <c r="LC23" s="152"/>
      <c r="LD23" s="152"/>
      <c r="LE23" s="152"/>
      <c r="LF23" s="152"/>
      <c r="LG23" s="152"/>
      <c r="LH23" s="152"/>
      <c r="LI23" s="152"/>
      <c r="LJ23" s="152"/>
      <c r="LK23" s="152"/>
      <c r="LL23" s="152"/>
      <c r="LM23" s="152"/>
      <c r="LN23" s="152"/>
      <c r="LO23" s="152"/>
      <c r="LP23" s="152"/>
      <c r="LQ23" s="152"/>
      <c r="LR23" s="152"/>
      <c r="LS23" s="152"/>
      <c r="LT23" s="152"/>
      <c r="LU23" s="152"/>
      <c r="LV23" s="152"/>
      <c r="LW23" s="152"/>
      <c r="LX23" s="152"/>
      <c r="LY23" s="152"/>
      <c r="LZ23" s="152"/>
      <c r="MA23" s="152"/>
      <c r="MB23" s="152"/>
      <c r="MC23" s="152"/>
      <c r="MD23" s="152"/>
      <c r="ME23" s="152"/>
      <c r="MF23" s="152"/>
      <c r="MG23" s="152"/>
      <c r="MH23" s="152"/>
      <c r="MI23" s="152"/>
      <c r="MJ23" s="152"/>
      <c r="MK23" s="152"/>
      <c r="ML23" s="152"/>
      <c r="MM23" s="152"/>
      <c r="MN23" s="152"/>
      <c r="MO23" s="152"/>
      <c r="MP23" s="152"/>
      <c r="MQ23" s="152"/>
      <c r="MR23" s="152"/>
      <c r="MS23" s="152"/>
      <c r="MT23" s="152"/>
      <c r="MU23" s="152"/>
      <c r="MV23" s="152"/>
      <c r="MW23" s="152"/>
      <c r="MX23" s="152"/>
      <c r="MY23" s="152"/>
      <c r="MZ23" s="152"/>
      <c r="NA23" s="152"/>
      <c r="NB23" s="152"/>
      <c r="NC23" s="152"/>
      <c r="ND23" s="152"/>
      <c r="NE23" s="152"/>
      <c r="NF23" s="152"/>
      <c r="NG23" s="152"/>
      <c r="NH23" s="152"/>
      <c r="NI23" s="152"/>
      <c r="NJ23" s="152"/>
      <c r="NK23" s="152"/>
      <c r="NL23" s="152"/>
      <c r="NM23" s="152"/>
      <c r="NN23" s="152"/>
      <c r="NO23" s="152"/>
      <c r="NP23" s="152"/>
      <c r="NQ23" s="152"/>
      <c r="NR23" s="152"/>
      <c r="NS23" s="152"/>
      <c r="NT23" s="152"/>
      <c r="NU23" s="152"/>
      <c r="NV23" s="152"/>
      <c r="NW23" s="152"/>
      <c r="NX23" s="152"/>
      <c r="NY23" s="152"/>
      <c r="NZ23" s="152"/>
      <c r="OA23" s="152"/>
      <c r="OB23" s="152"/>
      <c r="OC23" s="152"/>
      <c r="OD23" s="152"/>
      <c r="OE23" s="152"/>
      <c r="OF23" s="152"/>
      <c r="OG23" s="152"/>
      <c r="OH23" s="152"/>
      <c r="OI23" s="152"/>
      <c r="OJ23" s="152"/>
      <c r="OK23" s="152"/>
      <c r="OL23" s="152"/>
      <c r="OM23" s="152"/>
      <c r="ON23" s="152"/>
      <c r="OO23" s="152"/>
      <c r="OP23" s="152"/>
      <c r="OQ23" s="152"/>
      <c r="OR23" s="152"/>
      <c r="OS23" s="152"/>
      <c r="OT23" s="152"/>
      <c r="OU23" s="152"/>
      <c r="OV23" s="152"/>
      <c r="OW23" s="152"/>
      <c r="OX23" s="152"/>
      <c r="OY23" s="152"/>
      <c r="OZ23" s="152"/>
      <c r="PA23" s="152"/>
      <c r="PB23" s="152"/>
      <c r="PC23" s="152"/>
      <c r="PD23" s="152"/>
      <c r="PE23" s="152"/>
      <c r="PF23" s="152"/>
      <c r="PG23" s="152"/>
      <c r="PH23" s="152"/>
      <c r="PI23" s="152"/>
      <c r="PJ23" s="152"/>
      <c r="PK23" s="152"/>
      <c r="PL23" s="152"/>
      <c r="PM23" s="152"/>
      <c r="PN23" s="152"/>
      <c r="PO23" s="152"/>
      <c r="PP23" s="152"/>
      <c r="PQ23" s="152"/>
      <c r="PR23" s="152"/>
      <c r="PS23" s="152"/>
      <c r="PT23" s="152"/>
      <c r="PU23" s="152"/>
      <c r="PV23" s="152"/>
      <c r="PW23" s="152"/>
      <c r="PX23" s="152"/>
      <c r="PY23" s="152"/>
      <c r="PZ23" s="152"/>
      <c r="QA23" s="152"/>
      <c r="QB23" s="152"/>
      <c r="QC23" s="152"/>
      <c r="QD23" s="152"/>
      <c r="QE23" s="152"/>
      <c r="QF23" s="152"/>
      <c r="QG23" s="152"/>
      <c r="QH23" s="152"/>
      <c r="QI23" s="152"/>
      <c r="QJ23" s="152"/>
      <c r="QK23" s="152"/>
      <c r="QL23" s="152"/>
      <c r="QM23" s="152"/>
      <c r="QN23" s="152"/>
      <c r="QO23" s="152"/>
      <c r="QP23" s="152"/>
      <c r="QQ23" s="152"/>
      <c r="QR23" s="152"/>
      <c r="QS23" s="152"/>
      <c r="QT23" s="152"/>
      <c r="QU23" s="152"/>
      <c r="QV23" s="152"/>
      <c r="QW23" s="152"/>
      <c r="QX23" s="152"/>
      <c r="QY23" s="152"/>
      <c r="QZ23" s="152"/>
      <c r="RA23" s="152"/>
      <c r="RB23" s="152"/>
      <c r="RC23" s="152"/>
      <c r="RD23" s="152"/>
      <c r="RE23" s="152"/>
      <c r="RF23" s="152"/>
      <c r="RG23" s="152"/>
      <c r="RH23" s="152"/>
      <c r="RI23" s="152"/>
      <c r="RJ23" s="152"/>
      <c r="RK23" s="152"/>
      <c r="RL23" s="152"/>
      <c r="RM23" s="152"/>
      <c r="RN23" s="152"/>
      <c r="RO23" s="152"/>
      <c r="RP23" s="152"/>
      <c r="RQ23" s="152"/>
      <c r="RR23" s="152"/>
      <c r="RS23" s="152"/>
      <c r="RT23" s="152"/>
      <c r="RU23" s="152"/>
      <c r="RV23" s="152"/>
      <c r="RW23" s="152"/>
      <c r="RX23" s="152"/>
      <c r="RY23" s="152"/>
      <c r="RZ23" s="152"/>
      <c r="SA23" s="152"/>
      <c r="SB23" s="152"/>
      <c r="SC23" s="152"/>
      <c r="SD23" s="152"/>
      <c r="SE23" s="152"/>
      <c r="SF23" s="152"/>
      <c r="SG23" s="152"/>
      <c r="SH23" s="152"/>
      <c r="SI23" s="152"/>
      <c r="SJ23" s="152"/>
      <c r="SK23" s="152"/>
      <c r="SL23" s="152"/>
      <c r="SM23" s="152"/>
      <c r="SN23" s="152"/>
      <c r="SO23" s="152"/>
      <c r="SP23" s="152"/>
      <c r="SQ23" s="152"/>
      <c r="SR23" s="152"/>
      <c r="SS23" s="152"/>
      <c r="ST23" s="152"/>
      <c r="SU23" s="152"/>
      <c r="SV23" s="152"/>
      <c r="SW23" s="152"/>
      <c r="SX23" s="152"/>
      <c r="SY23" s="152"/>
      <c r="SZ23" s="152"/>
      <c r="TA23" s="152"/>
      <c r="TB23" s="152"/>
      <c r="TC23" s="152"/>
      <c r="TD23" s="152"/>
      <c r="TE23" s="152"/>
      <c r="TF23" s="152"/>
      <c r="TG23" s="152"/>
      <c r="TH23" s="152"/>
      <c r="TI23" s="152"/>
      <c r="TJ23" s="152"/>
      <c r="TK23" s="152"/>
      <c r="TL23" s="152"/>
      <c r="TM23" s="152"/>
      <c r="TN23" s="152"/>
      <c r="TO23" s="152"/>
      <c r="TP23" s="152"/>
      <c r="TQ23" s="152"/>
      <c r="TR23" s="152"/>
      <c r="TS23" s="152"/>
      <c r="TT23" s="152"/>
      <c r="TU23" s="152"/>
      <c r="TV23" s="152"/>
      <c r="TW23" s="152"/>
      <c r="TX23" s="152"/>
      <c r="TY23" s="152"/>
      <c r="TZ23" s="152"/>
      <c r="UA23" s="152"/>
      <c r="UB23" s="152"/>
      <c r="UC23" s="152"/>
      <c r="UD23" s="152"/>
      <c r="UE23" s="152"/>
      <c r="UF23" s="152"/>
      <c r="UG23" s="152"/>
      <c r="UH23" s="152"/>
      <c r="UI23" s="152"/>
      <c r="UJ23" s="152"/>
      <c r="UK23" s="152"/>
      <c r="UL23" s="152"/>
      <c r="UM23" s="152"/>
      <c r="UN23" s="152"/>
      <c r="UO23" s="152"/>
      <c r="UP23" s="152"/>
      <c r="UQ23" s="152"/>
      <c r="UR23" s="152"/>
      <c r="US23" s="152"/>
      <c r="UT23" s="152"/>
      <c r="UU23" s="152"/>
      <c r="UV23" s="152"/>
      <c r="UW23" s="152"/>
      <c r="UX23" s="152"/>
      <c r="UY23" s="152"/>
      <c r="UZ23" s="152"/>
      <c r="VA23" s="152"/>
      <c r="VB23" s="152"/>
      <c r="VC23" s="152"/>
      <c r="VD23" s="152"/>
      <c r="VE23" s="152"/>
      <c r="VF23" s="152"/>
      <c r="VG23" s="152"/>
      <c r="VH23" s="152"/>
      <c r="VI23" s="152"/>
      <c r="VJ23" s="152"/>
      <c r="VK23" s="152"/>
      <c r="VL23" s="152"/>
      <c r="VM23" s="152"/>
      <c r="VN23" s="152"/>
      <c r="VO23" s="152"/>
      <c r="VP23" s="152"/>
      <c r="VQ23" s="152"/>
      <c r="VR23" s="152"/>
      <c r="VS23" s="152"/>
      <c r="VT23" s="152"/>
      <c r="VU23" s="152"/>
      <c r="VV23" s="152"/>
      <c r="VW23" s="152"/>
      <c r="VX23" s="152"/>
      <c r="VY23" s="152"/>
      <c r="VZ23" s="152"/>
      <c r="WA23" s="152"/>
      <c r="WB23" s="152"/>
      <c r="WC23" s="152"/>
      <c r="WD23" s="152"/>
      <c r="WE23" s="152"/>
      <c r="WF23" s="152"/>
      <c r="WG23" s="152"/>
      <c r="WH23" s="152"/>
      <c r="WI23" s="152"/>
      <c r="WJ23" s="152"/>
      <c r="WK23" s="152"/>
      <c r="WL23" s="152"/>
      <c r="WM23" s="152"/>
      <c r="WN23" s="152"/>
      <c r="WO23" s="152"/>
      <c r="WP23" s="152"/>
      <c r="WQ23" s="152"/>
      <c r="WR23" s="152"/>
      <c r="WS23" s="152"/>
      <c r="WT23" s="152"/>
      <c r="WU23" s="152"/>
      <c r="WV23" s="152"/>
      <c r="WW23" s="152"/>
      <c r="WX23" s="152"/>
      <c r="WY23" s="152"/>
      <c r="WZ23" s="152"/>
      <c r="XA23" s="152"/>
      <c r="XB23" s="152"/>
      <c r="XC23" s="152"/>
      <c r="XD23" s="152"/>
      <c r="XE23" s="152"/>
      <c r="XF23" s="152"/>
      <c r="XG23" s="152"/>
      <c r="XH23" s="152"/>
      <c r="XI23" s="152"/>
      <c r="XJ23" s="152"/>
      <c r="XK23" s="152"/>
      <c r="XL23" s="152"/>
      <c r="XM23" s="152"/>
      <c r="XN23" s="152"/>
      <c r="XO23" s="152"/>
      <c r="XP23" s="152"/>
      <c r="XQ23" s="152"/>
      <c r="XR23" s="152"/>
      <c r="XS23" s="152"/>
      <c r="XT23" s="152"/>
      <c r="XU23" s="152"/>
      <c r="XV23" s="152"/>
      <c r="XW23" s="152"/>
      <c r="XX23" s="152"/>
      <c r="XY23" s="152"/>
      <c r="XZ23" s="152"/>
      <c r="YA23" s="152"/>
      <c r="YB23" s="152"/>
      <c r="YC23" s="152"/>
      <c r="YD23" s="152"/>
      <c r="YE23" s="152"/>
      <c r="YF23" s="152"/>
      <c r="YG23" s="152"/>
      <c r="YH23" s="152"/>
      <c r="YI23" s="152"/>
      <c r="YJ23" s="152"/>
      <c r="YK23" s="152"/>
      <c r="YL23" s="152"/>
      <c r="YM23" s="152"/>
      <c r="YN23" s="152"/>
      <c r="YO23" s="152"/>
      <c r="YP23" s="152"/>
      <c r="YQ23" s="152"/>
      <c r="YR23" s="152"/>
      <c r="YS23" s="152"/>
      <c r="YT23" s="152"/>
      <c r="YU23" s="152"/>
      <c r="YV23" s="152"/>
      <c r="YW23" s="152"/>
      <c r="YX23" s="152"/>
      <c r="YY23" s="152"/>
      <c r="YZ23" s="152"/>
      <c r="ZA23" s="152"/>
      <c r="ZB23" s="152"/>
      <c r="ZC23" s="152"/>
      <c r="ZD23" s="152"/>
      <c r="ZE23" s="152"/>
      <c r="ZF23" s="152"/>
      <c r="ZG23" s="152"/>
      <c r="ZH23" s="152"/>
      <c r="ZI23" s="152"/>
      <c r="ZJ23" s="152"/>
      <c r="ZK23" s="152"/>
      <c r="ZL23" s="152"/>
      <c r="ZM23" s="152"/>
      <c r="ZN23" s="152"/>
      <c r="ZO23" s="152"/>
      <c r="ZP23" s="152"/>
      <c r="ZQ23" s="152"/>
      <c r="ZR23" s="152"/>
      <c r="ZS23" s="152"/>
      <c r="ZT23" s="152"/>
      <c r="ZU23" s="152"/>
      <c r="ZV23" s="152"/>
      <c r="ZW23" s="152"/>
      <c r="ZX23" s="152"/>
      <c r="ZY23" s="152"/>
      <c r="ZZ23" s="152"/>
      <c r="AAA23" s="152"/>
      <c r="AAB23" s="152"/>
      <c r="AAC23" s="152"/>
      <c r="AAD23" s="152"/>
      <c r="AAE23" s="152"/>
      <c r="AAF23" s="152"/>
      <c r="AAG23" s="152"/>
      <c r="AAH23" s="152"/>
      <c r="AAI23" s="152"/>
      <c r="AAJ23" s="152"/>
      <c r="AAK23" s="152"/>
      <c r="AAL23" s="152"/>
      <c r="AAM23" s="152"/>
      <c r="AAN23" s="152"/>
      <c r="AAO23" s="152"/>
      <c r="AAP23" s="152"/>
      <c r="AAQ23" s="152"/>
      <c r="AAR23" s="152"/>
      <c r="AAS23" s="152"/>
      <c r="AAT23" s="152"/>
      <c r="AAU23" s="152"/>
      <c r="AAV23" s="152"/>
      <c r="AAW23" s="152"/>
      <c r="AAX23" s="152"/>
      <c r="AAY23" s="152"/>
      <c r="AAZ23" s="152"/>
      <c r="ABA23" s="152"/>
      <c r="ABB23" s="152"/>
      <c r="ABC23" s="152"/>
      <c r="ABD23" s="152"/>
      <c r="ABE23" s="152"/>
      <c r="ABF23" s="152"/>
      <c r="ABG23" s="152"/>
      <c r="ABH23" s="152"/>
      <c r="ABI23" s="152"/>
      <c r="ABJ23" s="152"/>
      <c r="ABK23" s="152"/>
      <c r="ABL23" s="152"/>
      <c r="ABM23" s="152"/>
      <c r="ABN23" s="152"/>
      <c r="ABO23" s="152"/>
      <c r="ABP23" s="152"/>
      <c r="ABQ23" s="152"/>
      <c r="ABR23" s="152"/>
      <c r="ABS23" s="152"/>
      <c r="ABT23" s="152"/>
      <c r="ABU23" s="152"/>
      <c r="ABV23" s="152"/>
      <c r="ABW23" s="152"/>
      <c r="ABX23" s="152"/>
      <c r="ABY23" s="152"/>
      <c r="ABZ23" s="152"/>
      <c r="ACA23" s="152"/>
      <c r="ACB23" s="152"/>
      <c r="ACC23" s="152"/>
      <c r="ACD23" s="152"/>
      <c r="ACE23" s="152"/>
      <c r="ACF23" s="152"/>
      <c r="ACG23" s="152"/>
      <c r="ACH23" s="152"/>
      <c r="ACI23" s="152"/>
      <c r="ACJ23" s="152"/>
      <c r="ACK23" s="152"/>
      <c r="ACL23" s="152"/>
      <c r="ACM23" s="152"/>
      <c r="ACN23" s="152"/>
      <c r="ACO23" s="152"/>
      <c r="ACP23" s="152"/>
      <c r="ACQ23" s="152"/>
      <c r="ACR23" s="152"/>
      <c r="ACS23" s="152"/>
      <c r="ACT23" s="152"/>
      <c r="ACU23" s="152"/>
      <c r="ACV23" s="152"/>
      <c r="ACW23" s="152"/>
      <c r="ACX23" s="152"/>
      <c r="ACY23" s="152"/>
      <c r="ACZ23" s="152"/>
      <c r="ADA23" s="152"/>
      <c r="ADB23" s="152"/>
      <c r="ADC23" s="152"/>
      <c r="ADD23" s="152"/>
      <c r="ADE23" s="152"/>
      <c r="ADF23" s="152"/>
      <c r="ADG23" s="152"/>
      <c r="ADH23" s="152"/>
      <c r="ADI23" s="152"/>
      <c r="ADJ23" s="152"/>
      <c r="ADK23" s="152"/>
      <c r="ADL23" s="152"/>
      <c r="ADM23" s="152"/>
      <c r="ADN23" s="152"/>
      <c r="ADO23" s="152"/>
      <c r="ADP23" s="152"/>
      <c r="ADQ23" s="152"/>
      <c r="ADR23" s="152"/>
      <c r="ADS23" s="152"/>
      <c r="ADT23" s="152"/>
      <c r="ADU23" s="152"/>
      <c r="ADV23" s="152"/>
      <c r="ADW23" s="152"/>
      <c r="ADX23" s="152"/>
      <c r="ADY23" s="152"/>
      <c r="ADZ23" s="152"/>
      <c r="AEA23" s="152"/>
      <c r="AEB23" s="152"/>
      <c r="AEC23" s="152"/>
      <c r="AED23" s="152"/>
      <c r="AEE23" s="152"/>
      <c r="AEF23" s="152"/>
      <c r="AEG23" s="152"/>
      <c r="AEH23" s="152"/>
      <c r="AEI23" s="152"/>
      <c r="AEJ23" s="152"/>
      <c r="AEK23" s="152"/>
      <c r="AEL23" s="152"/>
      <c r="AEM23" s="152"/>
      <c r="AEN23" s="152"/>
      <c r="AEO23" s="152"/>
      <c r="AEP23" s="152"/>
      <c r="AEQ23" s="152"/>
      <c r="AER23" s="152"/>
      <c r="AES23" s="152"/>
      <c r="AET23" s="152"/>
      <c r="AEU23" s="152"/>
      <c r="AEV23" s="152"/>
      <c r="AEW23" s="152"/>
      <c r="AEX23" s="152"/>
      <c r="AEY23" s="152"/>
      <c r="AEZ23" s="152"/>
      <c r="AFA23" s="152"/>
      <c r="AFB23" s="152"/>
      <c r="AFC23" s="152"/>
      <c r="AFD23" s="152"/>
      <c r="AFE23" s="152"/>
      <c r="AFF23" s="152"/>
      <c r="AFG23" s="152"/>
      <c r="AFH23" s="152"/>
      <c r="AFI23" s="152"/>
      <c r="AFJ23" s="152"/>
      <c r="AFK23" s="152"/>
      <c r="AFL23" s="152"/>
      <c r="AFM23" s="152"/>
      <c r="AFN23" s="152"/>
      <c r="AFO23" s="152"/>
      <c r="AFP23" s="152"/>
      <c r="AFQ23" s="152"/>
      <c r="AFR23" s="152"/>
      <c r="AFS23" s="152"/>
      <c r="AFT23" s="152"/>
      <c r="AFU23" s="152"/>
      <c r="AFV23" s="152"/>
      <c r="AFW23" s="152"/>
      <c r="AFX23" s="152"/>
      <c r="AFY23" s="152"/>
      <c r="AFZ23" s="152"/>
      <c r="AGA23" s="152"/>
      <c r="AGB23" s="152"/>
      <c r="AGC23" s="152"/>
      <c r="AGD23" s="152"/>
      <c r="AGE23" s="152"/>
      <c r="AGF23" s="152"/>
      <c r="AGG23" s="152"/>
      <c r="AGH23" s="152"/>
      <c r="AGI23" s="152"/>
      <c r="AGJ23" s="152"/>
      <c r="AGK23" s="152"/>
      <c r="AGL23" s="152"/>
      <c r="AGM23" s="152"/>
      <c r="AGN23" s="152"/>
      <c r="AGO23" s="152"/>
      <c r="AGP23" s="152"/>
      <c r="AGQ23" s="152"/>
      <c r="AGR23" s="152"/>
      <c r="AGS23" s="152"/>
      <c r="AGT23" s="152"/>
    </row>
    <row r="24" spans="1:2649" s="145" customFormat="1" ht="15.75" customHeight="1" x14ac:dyDescent="0.25">
      <c r="A24" s="151" t="s">
        <v>1628</v>
      </c>
      <c r="B24" s="324">
        <v>43295</v>
      </c>
      <c r="C24" s="389" t="s">
        <v>1745</v>
      </c>
      <c r="D24" s="147"/>
      <c r="E24" s="325">
        <v>1000</v>
      </c>
      <c r="F24" s="327">
        <f t="shared" si="0"/>
        <v>717238</v>
      </c>
      <c r="G24" s="323" t="s">
        <v>162</v>
      </c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  <c r="BY24" s="152"/>
      <c r="BZ24" s="152"/>
      <c r="CA24" s="152"/>
      <c r="CB24" s="152"/>
      <c r="CC24" s="152"/>
      <c r="CD24" s="152"/>
      <c r="CE24" s="152"/>
      <c r="CF24" s="152"/>
      <c r="CG24" s="152"/>
      <c r="CH24" s="152"/>
      <c r="CI24" s="152"/>
      <c r="CJ24" s="152"/>
      <c r="CK24" s="152"/>
      <c r="CL24" s="152"/>
      <c r="CM24" s="152"/>
      <c r="CN24" s="152"/>
      <c r="CO24" s="152"/>
      <c r="CP24" s="152"/>
      <c r="CQ24" s="152"/>
      <c r="CR24" s="152"/>
      <c r="CS24" s="152"/>
      <c r="CT24" s="152"/>
      <c r="CU24" s="152"/>
      <c r="CV24" s="152"/>
      <c r="CW24" s="152"/>
      <c r="CX24" s="152"/>
      <c r="CY24" s="152"/>
      <c r="CZ24" s="152"/>
      <c r="DA24" s="152"/>
      <c r="DB24" s="152"/>
      <c r="DC24" s="152"/>
      <c r="DD24" s="152"/>
      <c r="DE24" s="152"/>
      <c r="DF24" s="152"/>
      <c r="DG24" s="152"/>
      <c r="DH24" s="152"/>
      <c r="DI24" s="152"/>
      <c r="DJ24" s="152"/>
      <c r="DK24" s="152"/>
      <c r="DL24" s="152"/>
      <c r="DM24" s="152"/>
      <c r="DN24" s="152"/>
      <c r="DO24" s="152"/>
      <c r="DP24" s="152"/>
      <c r="DQ24" s="152"/>
      <c r="DR24" s="152"/>
      <c r="DS24" s="152"/>
      <c r="DT24" s="152"/>
      <c r="DU24" s="152"/>
      <c r="DV24" s="152"/>
      <c r="DW24" s="152"/>
      <c r="DX24" s="152"/>
      <c r="DY24" s="152"/>
      <c r="DZ24" s="152"/>
      <c r="EA24" s="152"/>
      <c r="EB24" s="152"/>
      <c r="EC24" s="152"/>
      <c r="ED24" s="152"/>
      <c r="EE24" s="152"/>
      <c r="EF24" s="152"/>
      <c r="EG24" s="152"/>
      <c r="EH24" s="152"/>
      <c r="EI24" s="152"/>
      <c r="EJ24" s="152"/>
      <c r="EK24" s="152"/>
      <c r="EL24" s="152"/>
      <c r="EM24" s="152"/>
      <c r="EN24" s="152"/>
      <c r="EO24" s="152"/>
      <c r="EP24" s="152"/>
      <c r="EQ24" s="152"/>
      <c r="ER24" s="152"/>
      <c r="ES24" s="152"/>
      <c r="ET24" s="152"/>
      <c r="EU24" s="152"/>
      <c r="EV24" s="152"/>
      <c r="EW24" s="152"/>
      <c r="EX24" s="152"/>
      <c r="EY24" s="152"/>
      <c r="EZ24" s="152"/>
      <c r="FA24" s="152"/>
      <c r="FB24" s="152"/>
      <c r="FC24" s="152"/>
      <c r="FD24" s="152"/>
      <c r="FE24" s="152"/>
      <c r="FF24" s="152"/>
      <c r="FG24" s="152"/>
      <c r="FH24" s="152"/>
      <c r="FI24" s="152"/>
      <c r="FJ24" s="152"/>
      <c r="FK24" s="152"/>
      <c r="FL24" s="152"/>
      <c r="FM24" s="152"/>
      <c r="FN24" s="152"/>
      <c r="FO24" s="152"/>
      <c r="FP24" s="152"/>
      <c r="FQ24" s="152"/>
      <c r="FR24" s="152"/>
      <c r="FS24" s="152"/>
      <c r="FT24" s="152"/>
      <c r="FU24" s="152"/>
      <c r="FV24" s="152"/>
      <c r="FW24" s="152"/>
      <c r="FX24" s="152"/>
      <c r="FY24" s="152"/>
      <c r="FZ24" s="152"/>
      <c r="GA24" s="152"/>
      <c r="GB24" s="152"/>
      <c r="GC24" s="152"/>
      <c r="GD24" s="152"/>
      <c r="GE24" s="152"/>
      <c r="GF24" s="152"/>
      <c r="GG24" s="152"/>
      <c r="GH24" s="152"/>
      <c r="GI24" s="152"/>
      <c r="GJ24" s="152"/>
      <c r="GK24" s="152"/>
      <c r="GL24" s="152"/>
      <c r="GM24" s="152"/>
      <c r="GN24" s="152"/>
      <c r="GO24" s="152"/>
      <c r="GP24" s="152"/>
      <c r="GQ24" s="152"/>
      <c r="GR24" s="152"/>
      <c r="GS24" s="152"/>
      <c r="GT24" s="152"/>
      <c r="GU24" s="152"/>
      <c r="GV24" s="152"/>
      <c r="GW24" s="152"/>
      <c r="GX24" s="152"/>
      <c r="GY24" s="152"/>
      <c r="GZ24" s="152"/>
      <c r="HA24" s="152"/>
      <c r="HB24" s="152"/>
      <c r="HC24" s="152"/>
      <c r="HD24" s="152"/>
      <c r="HE24" s="152"/>
      <c r="HF24" s="152"/>
      <c r="HG24" s="152"/>
      <c r="HH24" s="152"/>
      <c r="HI24" s="152"/>
      <c r="HJ24" s="152"/>
      <c r="HK24" s="152"/>
      <c r="HL24" s="152"/>
      <c r="HM24" s="152"/>
      <c r="HN24" s="152"/>
      <c r="HO24" s="152"/>
      <c r="HP24" s="152"/>
      <c r="HQ24" s="152"/>
      <c r="HR24" s="152"/>
      <c r="HS24" s="152"/>
      <c r="HT24" s="152"/>
      <c r="HU24" s="152"/>
      <c r="HV24" s="152"/>
      <c r="HW24" s="152"/>
      <c r="HX24" s="152"/>
      <c r="HY24" s="152"/>
      <c r="HZ24" s="152"/>
      <c r="IA24" s="152"/>
      <c r="IB24" s="152"/>
      <c r="IC24" s="152"/>
      <c r="ID24" s="152"/>
      <c r="IE24" s="152"/>
      <c r="IF24" s="152"/>
      <c r="IG24" s="152"/>
      <c r="IH24" s="152"/>
      <c r="II24" s="152"/>
      <c r="IJ24" s="152"/>
      <c r="IK24" s="152"/>
      <c r="IL24" s="152"/>
      <c r="IM24" s="152"/>
      <c r="IN24" s="152"/>
      <c r="IO24" s="152"/>
      <c r="IP24" s="152"/>
      <c r="IQ24" s="152"/>
      <c r="IR24" s="152"/>
      <c r="IS24" s="152"/>
      <c r="IT24" s="152"/>
      <c r="IU24" s="152"/>
      <c r="IV24" s="152"/>
      <c r="IW24" s="152"/>
      <c r="IX24" s="152"/>
      <c r="IY24" s="152"/>
      <c r="IZ24" s="152"/>
      <c r="JA24" s="152"/>
      <c r="JB24" s="152"/>
      <c r="JC24" s="152"/>
      <c r="JD24" s="152"/>
      <c r="JE24" s="152"/>
      <c r="JF24" s="152"/>
      <c r="JG24" s="152"/>
      <c r="JH24" s="152"/>
      <c r="JI24" s="152"/>
      <c r="JJ24" s="152"/>
      <c r="JK24" s="152"/>
      <c r="JL24" s="152"/>
      <c r="JM24" s="152"/>
      <c r="JN24" s="152"/>
      <c r="JO24" s="152"/>
      <c r="JP24" s="152"/>
      <c r="JQ24" s="152"/>
      <c r="JR24" s="152"/>
      <c r="JS24" s="152"/>
      <c r="JT24" s="152"/>
      <c r="JU24" s="152"/>
      <c r="JV24" s="152"/>
      <c r="JW24" s="152"/>
      <c r="JX24" s="152"/>
      <c r="JY24" s="152"/>
      <c r="JZ24" s="152"/>
      <c r="KA24" s="152"/>
      <c r="KB24" s="152"/>
      <c r="KC24" s="152"/>
      <c r="KD24" s="152"/>
      <c r="KE24" s="152"/>
      <c r="KF24" s="152"/>
      <c r="KG24" s="152"/>
      <c r="KH24" s="152"/>
      <c r="KI24" s="152"/>
      <c r="KJ24" s="152"/>
      <c r="KK24" s="152"/>
      <c r="KL24" s="152"/>
      <c r="KM24" s="152"/>
      <c r="KN24" s="152"/>
      <c r="KO24" s="152"/>
      <c r="KP24" s="152"/>
      <c r="KQ24" s="152"/>
      <c r="KR24" s="152"/>
      <c r="KS24" s="152"/>
      <c r="KT24" s="152"/>
      <c r="KU24" s="152"/>
      <c r="KV24" s="152"/>
      <c r="KW24" s="152"/>
      <c r="KX24" s="152"/>
      <c r="KY24" s="152"/>
      <c r="KZ24" s="152"/>
      <c r="LA24" s="152"/>
      <c r="LB24" s="152"/>
      <c r="LC24" s="152"/>
      <c r="LD24" s="152"/>
      <c r="LE24" s="152"/>
      <c r="LF24" s="152"/>
      <c r="LG24" s="152"/>
      <c r="LH24" s="152"/>
      <c r="LI24" s="152"/>
      <c r="LJ24" s="152"/>
      <c r="LK24" s="152"/>
      <c r="LL24" s="152"/>
      <c r="LM24" s="152"/>
      <c r="LN24" s="152"/>
      <c r="LO24" s="152"/>
      <c r="LP24" s="152"/>
      <c r="LQ24" s="152"/>
      <c r="LR24" s="152"/>
      <c r="LS24" s="152"/>
      <c r="LT24" s="152"/>
      <c r="LU24" s="152"/>
      <c r="LV24" s="152"/>
      <c r="LW24" s="152"/>
      <c r="LX24" s="152"/>
      <c r="LY24" s="152"/>
      <c r="LZ24" s="152"/>
      <c r="MA24" s="152"/>
      <c r="MB24" s="152"/>
      <c r="MC24" s="152"/>
      <c r="MD24" s="152"/>
      <c r="ME24" s="152"/>
      <c r="MF24" s="152"/>
      <c r="MG24" s="152"/>
      <c r="MH24" s="152"/>
      <c r="MI24" s="152"/>
      <c r="MJ24" s="152"/>
      <c r="MK24" s="152"/>
      <c r="ML24" s="152"/>
      <c r="MM24" s="152"/>
      <c r="MN24" s="152"/>
      <c r="MO24" s="152"/>
      <c r="MP24" s="152"/>
      <c r="MQ24" s="152"/>
      <c r="MR24" s="152"/>
      <c r="MS24" s="152"/>
      <c r="MT24" s="152"/>
      <c r="MU24" s="152"/>
      <c r="MV24" s="152"/>
      <c r="MW24" s="152"/>
      <c r="MX24" s="152"/>
      <c r="MY24" s="152"/>
      <c r="MZ24" s="152"/>
      <c r="NA24" s="152"/>
      <c r="NB24" s="152"/>
      <c r="NC24" s="152"/>
      <c r="ND24" s="152"/>
      <c r="NE24" s="152"/>
      <c r="NF24" s="152"/>
      <c r="NG24" s="152"/>
      <c r="NH24" s="152"/>
      <c r="NI24" s="152"/>
      <c r="NJ24" s="152"/>
      <c r="NK24" s="152"/>
      <c r="NL24" s="152"/>
      <c r="NM24" s="152"/>
      <c r="NN24" s="152"/>
      <c r="NO24" s="152"/>
      <c r="NP24" s="152"/>
      <c r="NQ24" s="152"/>
      <c r="NR24" s="152"/>
      <c r="NS24" s="152"/>
      <c r="NT24" s="152"/>
      <c r="NU24" s="152"/>
      <c r="NV24" s="152"/>
      <c r="NW24" s="152"/>
      <c r="NX24" s="152"/>
      <c r="NY24" s="152"/>
      <c r="NZ24" s="152"/>
      <c r="OA24" s="152"/>
      <c r="OB24" s="152"/>
      <c r="OC24" s="152"/>
      <c r="OD24" s="152"/>
      <c r="OE24" s="152"/>
      <c r="OF24" s="152"/>
      <c r="OG24" s="152"/>
      <c r="OH24" s="152"/>
      <c r="OI24" s="152"/>
      <c r="OJ24" s="152"/>
      <c r="OK24" s="152"/>
      <c r="OL24" s="152"/>
      <c r="OM24" s="152"/>
      <c r="ON24" s="152"/>
      <c r="OO24" s="152"/>
      <c r="OP24" s="152"/>
      <c r="OQ24" s="152"/>
      <c r="OR24" s="152"/>
      <c r="OS24" s="152"/>
      <c r="OT24" s="152"/>
      <c r="OU24" s="152"/>
      <c r="OV24" s="152"/>
      <c r="OW24" s="152"/>
      <c r="OX24" s="152"/>
      <c r="OY24" s="152"/>
      <c r="OZ24" s="152"/>
      <c r="PA24" s="152"/>
      <c r="PB24" s="152"/>
      <c r="PC24" s="152"/>
      <c r="PD24" s="152"/>
      <c r="PE24" s="152"/>
      <c r="PF24" s="152"/>
      <c r="PG24" s="152"/>
      <c r="PH24" s="152"/>
      <c r="PI24" s="152"/>
      <c r="PJ24" s="152"/>
      <c r="PK24" s="152"/>
      <c r="PL24" s="152"/>
      <c r="PM24" s="152"/>
      <c r="PN24" s="152"/>
      <c r="PO24" s="152"/>
      <c r="PP24" s="152"/>
      <c r="PQ24" s="152"/>
      <c r="PR24" s="152"/>
      <c r="PS24" s="152"/>
      <c r="PT24" s="152"/>
      <c r="PU24" s="152"/>
      <c r="PV24" s="152"/>
      <c r="PW24" s="152"/>
      <c r="PX24" s="152"/>
      <c r="PY24" s="152"/>
      <c r="PZ24" s="152"/>
      <c r="QA24" s="152"/>
      <c r="QB24" s="152"/>
      <c r="QC24" s="152"/>
      <c r="QD24" s="152"/>
      <c r="QE24" s="152"/>
      <c r="QF24" s="152"/>
      <c r="QG24" s="152"/>
      <c r="QH24" s="152"/>
      <c r="QI24" s="152"/>
      <c r="QJ24" s="152"/>
      <c r="QK24" s="152"/>
      <c r="QL24" s="152"/>
      <c r="QM24" s="152"/>
      <c r="QN24" s="152"/>
      <c r="QO24" s="152"/>
      <c r="QP24" s="152"/>
      <c r="QQ24" s="152"/>
      <c r="QR24" s="152"/>
      <c r="QS24" s="152"/>
      <c r="QT24" s="152"/>
      <c r="QU24" s="152"/>
      <c r="QV24" s="152"/>
      <c r="QW24" s="152"/>
      <c r="QX24" s="152"/>
      <c r="QY24" s="152"/>
      <c r="QZ24" s="152"/>
      <c r="RA24" s="152"/>
      <c r="RB24" s="152"/>
      <c r="RC24" s="152"/>
      <c r="RD24" s="152"/>
      <c r="RE24" s="152"/>
      <c r="RF24" s="152"/>
      <c r="RG24" s="152"/>
      <c r="RH24" s="152"/>
      <c r="RI24" s="152"/>
      <c r="RJ24" s="152"/>
      <c r="RK24" s="152"/>
      <c r="RL24" s="152"/>
      <c r="RM24" s="152"/>
      <c r="RN24" s="152"/>
      <c r="RO24" s="152"/>
      <c r="RP24" s="152"/>
      <c r="RQ24" s="152"/>
      <c r="RR24" s="152"/>
      <c r="RS24" s="152"/>
      <c r="RT24" s="152"/>
      <c r="RU24" s="152"/>
      <c r="RV24" s="152"/>
      <c r="RW24" s="152"/>
      <c r="RX24" s="152"/>
      <c r="RY24" s="152"/>
      <c r="RZ24" s="152"/>
      <c r="SA24" s="152"/>
      <c r="SB24" s="152"/>
      <c r="SC24" s="152"/>
      <c r="SD24" s="152"/>
      <c r="SE24" s="152"/>
      <c r="SF24" s="152"/>
      <c r="SG24" s="152"/>
      <c r="SH24" s="152"/>
      <c r="SI24" s="152"/>
      <c r="SJ24" s="152"/>
      <c r="SK24" s="152"/>
      <c r="SL24" s="152"/>
      <c r="SM24" s="152"/>
      <c r="SN24" s="152"/>
      <c r="SO24" s="152"/>
      <c r="SP24" s="152"/>
      <c r="SQ24" s="152"/>
      <c r="SR24" s="152"/>
      <c r="SS24" s="152"/>
      <c r="ST24" s="152"/>
      <c r="SU24" s="152"/>
      <c r="SV24" s="152"/>
      <c r="SW24" s="152"/>
      <c r="SX24" s="152"/>
      <c r="SY24" s="152"/>
      <c r="SZ24" s="152"/>
      <c r="TA24" s="152"/>
      <c r="TB24" s="152"/>
      <c r="TC24" s="152"/>
      <c r="TD24" s="152"/>
      <c r="TE24" s="152"/>
      <c r="TF24" s="152"/>
      <c r="TG24" s="152"/>
      <c r="TH24" s="152"/>
      <c r="TI24" s="152"/>
      <c r="TJ24" s="152"/>
      <c r="TK24" s="152"/>
      <c r="TL24" s="152"/>
      <c r="TM24" s="152"/>
      <c r="TN24" s="152"/>
      <c r="TO24" s="152"/>
      <c r="TP24" s="152"/>
      <c r="TQ24" s="152"/>
      <c r="TR24" s="152"/>
      <c r="TS24" s="152"/>
      <c r="TT24" s="152"/>
      <c r="TU24" s="152"/>
      <c r="TV24" s="152"/>
      <c r="TW24" s="152"/>
      <c r="TX24" s="152"/>
      <c r="TY24" s="152"/>
      <c r="TZ24" s="152"/>
      <c r="UA24" s="152"/>
      <c r="UB24" s="152"/>
      <c r="UC24" s="152"/>
      <c r="UD24" s="152"/>
      <c r="UE24" s="152"/>
      <c r="UF24" s="152"/>
      <c r="UG24" s="152"/>
      <c r="UH24" s="152"/>
      <c r="UI24" s="152"/>
      <c r="UJ24" s="152"/>
      <c r="UK24" s="152"/>
      <c r="UL24" s="152"/>
      <c r="UM24" s="152"/>
      <c r="UN24" s="152"/>
      <c r="UO24" s="152"/>
      <c r="UP24" s="152"/>
      <c r="UQ24" s="152"/>
      <c r="UR24" s="152"/>
      <c r="US24" s="152"/>
      <c r="UT24" s="152"/>
      <c r="UU24" s="152"/>
      <c r="UV24" s="152"/>
      <c r="UW24" s="152"/>
      <c r="UX24" s="152"/>
      <c r="UY24" s="152"/>
      <c r="UZ24" s="152"/>
      <c r="VA24" s="152"/>
      <c r="VB24" s="152"/>
      <c r="VC24" s="152"/>
      <c r="VD24" s="152"/>
      <c r="VE24" s="152"/>
      <c r="VF24" s="152"/>
      <c r="VG24" s="152"/>
      <c r="VH24" s="152"/>
      <c r="VI24" s="152"/>
      <c r="VJ24" s="152"/>
      <c r="VK24" s="152"/>
      <c r="VL24" s="152"/>
      <c r="VM24" s="152"/>
      <c r="VN24" s="152"/>
      <c r="VO24" s="152"/>
      <c r="VP24" s="152"/>
      <c r="VQ24" s="152"/>
      <c r="VR24" s="152"/>
      <c r="VS24" s="152"/>
      <c r="VT24" s="152"/>
      <c r="VU24" s="152"/>
      <c r="VV24" s="152"/>
      <c r="VW24" s="152"/>
      <c r="VX24" s="152"/>
      <c r="VY24" s="152"/>
      <c r="VZ24" s="152"/>
      <c r="WA24" s="152"/>
      <c r="WB24" s="152"/>
      <c r="WC24" s="152"/>
      <c r="WD24" s="152"/>
      <c r="WE24" s="152"/>
      <c r="WF24" s="152"/>
      <c r="WG24" s="152"/>
      <c r="WH24" s="152"/>
      <c r="WI24" s="152"/>
      <c r="WJ24" s="152"/>
      <c r="WK24" s="152"/>
      <c r="WL24" s="152"/>
      <c r="WM24" s="152"/>
      <c r="WN24" s="152"/>
      <c r="WO24" s="152"/>
      <c r="WP24" s="152"/>
      <c r="WQ24" s="152"/>
      <c r="WR24" s="152"/>
      <c r="WS24" s="152"/>
      <c r="WT24" s="152"/>
      <c r="WU24" s="152"/>
      <c r="WV24" s="152"/>
      <c r="WW24" s="152"/>
      <c r="WX24" s="152"/>
      <c r="WY24" s="152"/>
      <c r="WZ24" s="152"/>
      <c r="XA24" s="152"/>
      <c r="XB24" s="152"/>
      <c r="XC24" s="152"/>
      <c r="XD24" s="152"/>
      <c r="XE24" s="152"/>
      <c r="XF24" s="152"/>
      <c r="XG24" s="152"/>
      <c r="XH24" s="152"/>
      <c r="XI24" s="152"/>
      <c r="XJ24" s="152"/>
      <c r="XK24" s="152"/>
      <c r="XL24" s="152"/>
      <c r="XM24" s="152"/>
      <c r="XN24" s="152"/>
      <c r="XO24" s="152"/>
      <c r="XP24" s="152"/>
      <c r="XQ24" s="152"/>
      <c r="XR24" s="152"/>
      <c r="XS24" s="152"/>
      <c r="XT24" s="152"/>
      <c r="XU24" s="152"/>
      <c r="XV24" s="152"/>
      <c r="XW24" s="152"/>
      <c r="XX24" s="152"/>
      <c r="XY24" s="152"/>
      <c r="XZ24" s="152"/>
      <c r="YA24" s="152"/>
      <c r="YB24" s="152"/>
      <c r="YC24" s="152"/>
      <c r="YD24" s="152"/>
      <c r="YE24" s="152"/>
      <c r="YF24" s="152"/>
      <c r="YG24" s="152"/>
      <c r="YH24" s="152"/>
      <c r="YI24" s="152"/>
      <c r="YJ24" s="152"/>
      <c r="YK24" s="152"/>
      <c r="YL24" s="152"/>
      <c r="YM24" s="152"/>
      <c r="YN24" s="152"/>
      <c r="YO24" s="152"/>
      <c r="YP24" s="152"/>
      <c r="YQ24" s="152"/>
      <c r="YR24" s="152"/>
      <c r="YS24" s="152"/>
      <c r="YT24" s="152"/>
      <c r="YU24" s="152"/>
      <c r="YV24" s="152"/>
      <c r="YW24" s="152"/>
      <c r="YX24" s="152"/>
      <c r="YY24" s="152"/>
      <c r="YZ24" s="152"/>
      <c r="ZA24" s="152"/>
      <c r="ZB24" s="152"/>
      <c r="ZC24" s="152"/>
      <c r="ZD24" s="152"/>
      <c r="ZE24" s="152"/>
      <c r="ZF24" s="152"/>
      <c r="ZG24" s="152"/>
      <c r="ZH24" s="152"/>
      <c r="ZI24" s="152"/>
      <c r="ZJ24" s="152"/>
      <c r="ZK24" s="152"/>
      <c r="ZL24" s="152"/>
      <c r="ZM24" s="152"/>
      <c r="ZN24" s="152"/>
      <c r="ZO24" s="152"/>
      <c r="ZP24" s="152"/>
      <c r="ZQ24" s="152"/>
      <c r="ZR24" s="152"/>
      <c r="ZS24" s="152"/>
      <c r="ZT24" s="152"/>
      <c r="ZU24" s="152"/>
      <c r="ZV24" s="152"/>
      <c r="ZW24" s="152"/>
      <c r="ZX24" s="152"/>
      <c r="ZY24" s="152"/>
      <c r="ZZ24" s="152"/>
      <c r="AAA24" s="152"/>
      <c r="AAB24" s="152"/>
      <c r="AAC24" s="152"/>
      <c r="AAD24" s="152"/>
      <c r="AAE24" s="152"/>
      <c r="AAF24" s="152"/>
      <c r="AAG24" s="152"/>
      <c r="AAH24" s="152"/>
      <c r="AAI24" s="152"/>
      <c r="AAJ24" s="152"/>
      <c r="AAK24" s="152"/>
      <c r="AAL24" s="152"/>
      <c r="AAM24" s="152"/>
      <c r="AAN24" s="152"/>
      <c r="AAO24" s="152"/>
      <c r="AAP24" s="152"/>
      <c r="AAQ24" s="152"/>
      <c r="AAR24" s="152"/>
      <c r="AAS24" s="152"/>
      <c r="AAT24" s="152"/>
      <c r="AAU24" s="152"/>
      <c r="AAV24" s="152"/>
      <c r="AAW24" s="152"/>
      <c r="AAX24" s="152"/>
      <c r="AAY24" s="152"/>
      <c r="AAZ24" s="152"/>
      <c r="ABA24" s="152"/>
      <c r="ABB24" s="152"/>
      <c r="ABC24" s="152"/>
      <c r="ABD24" s="152"/>
      <c r="ABE24" s="152"/>
      <c r="ABF24" s="152"/>
      <c r="ABG24" s="152"/>
      <c r="ABH24" s="152"/>
      <c r="ABI24" s="152"/>
      <c r="ABJ24" s="152"/>
      <c r="ABK24" s="152"/>
      <c r="ABL24" s="152"/>
      <c r="ABM24" s="152"/>
      <c r="ABN24" s="152"/>
      <c r="ABO24" s="152"/>
      <c r="ABP24" s="152"/>
      <c r="ABQ24" s="152"/>
      <c r="ABR24" s="152"/>
      <c r="ABS24" s="152"/>
      <c r="ABT24" s="152"/>
      <c r="ABU24" s="152"/>
      <c r="ABV24" s="152"/>
      <c r="ABW24" s="152"/>
      <c r="ABX24" s="152"/>
      <c r="ABY24" s="152"/>
      <c r="ABZ24" s="152"/>
      <c r="ACA24" s="152"/>
      <c r="ACB24" s="152"/>
      <c r="ACC24" s="152"/>
      <c r="ACD24" s="152"/>
      <c r="ACE24" s="152"/>
      <c r="ACF24" s="152"/>
      <c r="ACG24" s="152"/>
      <c r="ACH24" s="152"/>
      <c r="ACI24" s="152"/>
      <c r="ACJ24" s="152"/>
      <c r="ACK24" s="152"/>
      <c r="ACL24" s="152"/>
      <c r="ACM24" s="152"/>
      <c r="ACN24" s="152"/>
      <c r="ACO24" s="152"/>
      <c r="ACP24" s="152"/>
      <c r="ACQ24" s="152"/>
      <c r="ACR24" s="152"/>
      <c r="ACS24" s="152"/>
      <c r="ACT24" s="152"/>
      <c r="ACU24" s="152"/>
      <c r="ACV24" s="152"/>
      <c r="ACW24" s="152"/>
      <c r="ACX24" s="152"/>
      <c r="ACY24" s="152"/>
      <c r="ACZ24" s="152"/>
      <c r="ADA24" s="152"/>
      <c r="ADB24" s="152"/>
      <c r="ADC24" s="152"/>
      <c r="ADD24" s="152"/>
      <c r="ADE24" s="152"/>
      <c r="ADF24" s="152"/>
      <c r="ADG24" s="152"/>
      <c r="ADH24" s="152"/>
      <c r="ADI24" s="152"/>
      <c r="ADJ24" s="152"/>
      <c r="ADK24" s="152"/>
      <c r="ADL24" s="152"/>
      <c r="ADM24" s="152"/>
      <c r="ADN24" s="152"/>
      <c r="ADO24" s="152"/>
      <c r="ADP24" s="152"/>
      <c r="ADQ24" s="152"/>
      <c r="ADR24" s="152"/>
      <c r="ADS24" s="152"/>
      <c r="ADT24" s="152"/>
      <c r="ADU24" s="152"/>
      <c r="ADV24" s="152"/>
      <c r="ADW24" s="152"/>
      <c r="ADX24" s="152"/>
      <c r="ADY24" s="152"/>
      <c r="ADZ24" s="152"/>
      <c r="AEA24" s="152"/>
      <c r="AEB24" s="152"/>
      <c r="AEC24" s="152"/>
      <c r="AED24" s="152"/>
      <c r="AEE24" s="152"/>
      <c r="AEF24" s="152"/>
      <c r="AEG24" s="152"/>
      <c r="AEH24" s="152"/>
      <c r="AEI24" s="152"/>
      <c r="AEJ24" s="152"/>
      <c r="AEK24" s="152"/>
      <c r="AEL24" s="152"/>
      <c r="AEM24" s="152"/>
      <c r="AEN24" s="152"/>
      <c r="AEO24" s="152"/>
      <c r="AEP24" s="152"/>
      <c r="AEQ24" s="152"/>
      <c r="AER24" s="152"/>
      <c r="AES24" s="152"/>
      <c r="AET24" s="152"/>
      <c r="AEU24" s="152"/>
      <c r="AEV24" s="152"/>
      <c r="AEW24" s="152"/>
      <c r="AEX24" s="152"/>
      <c r="AEY24" s="152"/>
      <c r="AEZ24" s="152"/>
      <c r="AFA24" s="152"/>
      <c r="AFB24" s="152"/>
      <c r="AFC24" s="152"/>
      <c r="AFD24" s="152"/>
      <c r="AFE24" s="152"/>
      <c r="AFF24" s="152"/>
      <c r="AFG24" s="152"/>
      <c r="AFH24" s="152"/>
      <c r="AFI24" s="152"/>
      <c r="AFJ24" s="152"/>
      <c r="AFK24" s="152"/>
      <c r="AFL24" s="152"/>
      <c r="AFM24" s="152"/>
      <c r="AFN24" s="152"/>
      <c r="AFO24" s="152"/>
      <c r="AFP24" s="152"/>
      <c r="AFQ24" s="152"/>
      <c r="AFR24" s="152"/>
      <c r="AFS24" s="152"/>
      <c r="AFT24" s="152"/>
      <c r="AFU24" s="152"/>
      <c r="AFV24" s="152"/>
      <c r="AFW24" s="152"/>
      <c r="AFX24" s="152"/>
      <c r="AFY24" s="152"/>
      <c r="AFZ24" s="152"/>
      <c r="AGA24" s="152"/>
      <c r="AGB24" s="152"/>
      <c r="AGC24" s="152"/>
      <c r="AGD24" s="152"/>
      <c r="AGE24" s="152"/>
      <c r="AGF24" s="152"/>
      <c r="AGG24" s="152"/>
      <c r="AGH24" s="152"/>
      <c r="AGI24" s="152"/>
      <c r="AGJ24" s="152"/>
      <c r="AGK24" s="152"/>
      <c r="AGL24" s="152"/>
      <c r="AGM24" s="152"/>
      <c r="AGN24" s="152"/>
      <c r="AGO24" s="152"/>
      <c r="AGP24" s="152"/>
      <c r="AGQ24" s="152"/>
      <c r="AGR24" s="152"/>
      <c r="AGS24" s="152"/>
      <c r="AGT24" s="152"/>
    </row>
    <row r="25" spans="1:2649" s="145" customFormat="1" ht="15.75" customHeight="1" x14ac:dyDescent="0.25">
      <c r="A25" s="151" t="s">
        <v>1629</v>
      </c>
      <c r="B25" s="324">
        <v>43297</v>
      </c>
      <c r="C25" s="389" t="s">
        <v>1671</v>
      </c>
      <c r="D25" s="147"/>
      <c r="E25" s="325">
        <v>500</v>
      </c>
      <c r="F25" s="327">
        <f t="shared" si="0"/>
        <v>716738</v>
      </c>
      <c r="G25" s="323" t="s">
        <v>162</v>
      </c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52"/>
      <c r="CA25" s="152"/>
      <c r="CB25" s="152"/>
      <c r="CC25" s="152"/>
      <c r="CD25" s="152"/>
      <c r="CE25" s="152"/>
      <c r="CF25" s="152"/>
      <c r="CG25" s="152"/>
      <c r="CH25" s="152"/>
      <c r="CI25" s="152"/>
      <c r="CJ25" s="152"/>
      <c r="CK25" s="152"/>
      <c r="CL25" s="152"/>
      <c r="CM25" s="152"/>
      <c r="CN25" s="152"/>
      <c r="CO25" s="152"/>
      <c r="CP25" s="152"/>
      <c r="CQ25" s="152"/>
      <c r="CR25" s="152"/>
      <c r="CS25" s="152"/>
      <c r="CT25" s="152"/>
      <c r="CU25" s="152"/>
      <c r="CV25" s="152"/>
      <c r="CW25" s="152"/>
      <c r="CX25" s="152"/>
      <c r="CY25" s="152"/>
      <c r="CZ25" s="152"/>
      <c r="DA25" s="152"/>
      <c r="DB25" s="152"/>
      <c r="DC25" s="152"/>
      <c r="DD25" s="152"/>
      <c r="DE25" s="152"/>
      <c r="DF25" s="152"/>
      <c r="DG25" s="152"/>
      <c r="DH25" s="152"/>
      <c r="DI25" s="152"/>
      <c r="DJ25" s="152"/>
      <c r="DK25" s="152"/>
      <c r="DL25" s="152"/>
      <c r="DM25" s="152"/>
      <c r="DN25" s="152"/>
      <c r="DO25" s="152"/>
      <c r="DP25" s="152"/>
      <c r="DQ25" s="152"/>
      <c r="DR25" s="152"/>
      <c r="DS25" s="152"/>
      <c r="DT25" s="152"/>
      <c r="DU25" s="152"/>
      <c r="DV25" s="152"/>
      <c r="DW25" s="152"/>
      <c r="DX25" s="152"/>
      <c r="DY25" s="152"/>
      <c r="DZ25" s="152"/>
      <c r="EA25" s="152"/>
      <c r="EB25" s="152"/>
      <c r="EC25" s="152"/>
      <c r="ED25" s="152"/>
      <c r="EE25" s="152"/>
      <c r="EF25" s="152"/>
      <c r="EG25" s="152"/>
      <c r="EH25" s="152"/>
      <c r="EI25" s="152"/>
      <c r="EJ25" s="152"/>
      <c r="EK25" s="152"/>
      <c r="EL25" s="152"/>
      <c r="EM25" s="152"/>
      <c r="EN25" s="152"/>
      <c r="EO25" s="152"/>
      <c r="EP25" s="152"/>
      <c r="EQ25" s="152"/>
      <c r="ER25" s="152"/>
      <c r="ES25" s="152"/>
      <c r="ET25" s="152"/>
      <c r="EU25" s="152"/>
      <c r="EV25" s="152"/>
      <c r="EW25" s="152"/>
      <c r="EX25" s="152"/>
      <c r="EY25" s="152"/>
      <c r="EZ25" s="152"/>
      <c r="FA25" s="152"/>
      <c r="FB25" s="152"/>
      <c r="FC25" s="152"/>
      <c r="FD25" s="152"/>
      <c r="FE25" s="152"/>
      <c r="FF25" s="152"/>
      <c r="FG25" s="152"/>
      <c r="FH25" s="152"/>
      <c r="FI25" s="152"/>
      <c r="FJ25" s="152"/>
      <c r="FK25" s="152"/>
      <c r="FL25" s="152"/>
      <c r="FM25" s="152"/>
      <c r="FN25" s="152"/>
      <c r="FO25" s="152"/>
      <c r="FP25" s="152"/>
      <c r="FQ25" s="152"/>
      <c r="FR25" s="152"/>
      <c r="FS25" s="152"/>
      <c r="FT25" s="152"/>
      <c r="FU25" s="152"/>
      <c r="FV25" s="152"/>
      <c r="FW25" s="152"/>
      <c r="FX25" s="152"/>
      <c r="FY25" s="152"/>
      <c r="FZ25" s="152"/>
      <c r="GA25" s="152"/>
      <c r="GB25" s="152"/>
      <c r="GC25" s="152"/>
      <c r="GD25" s="152"/>
      <c r="GE25" s="152"/>
      <c r="GF25" s="152"/>
      <c r="GG25" s="152"/>
      <c r="GH25" s="152"/>
      <c r="GI25" s="152"/>
      <c r="GJ25" s="152"/>
      <c r="GK25" s="152"/>
      <c r="GL25" s="152"/>
      <c r="GM25" s="152"/>
      <c r="GN25" s="152"/>
      <c r="GO25" s="152"/>
      <c r="GP25" s="152"/>
      <c r="GQ25" s="152"/>
      <c r="GR25" s="152"/>
      <c r="GS25" s="152"/>
      <c r="GT25" s="152"/>
      <c r="GU25" s="152"/>
      <c r="GV25" s="152"/>
      <c r="GW25" s="152"/>
      <c r="GX25" s="152"/>
      <c r="GY25" s="152"/>
      <c r="GZ25" s="152"/>
      <c r="HA25" s="152"/>
      <c r="HB25" s="152"/>
      <c r="HC25" s="152"/>
      <c r="HD25" s="152"/>
      <c r="HE25" s="152"/>
      <c r="HF25" s="152"/>
      <c r="HG25" s="152"/>
      <c r="HH25" s="152"/>
      <c r="HI25" s="152"/>
      <c r="HJ25" s="152"/>
      <c r="HK25" s="152"/>
      <c r="HL25" s="152"/>
      <c r="HM25" s="152"/>
      <c r="HN25" s="152"/>
      <c r="HO25" s="152"/>
      <c r="HP25" s="152"/>
      <c r="HQ25" s="152"/>
      <c r="HR25" s="152"/>
      <c r="HS25" s="152"/>
      <c r="HT25" s="152"/>
      <c r="HU25" s="152"/>
      <c r="HV25" s="152"/>
      <c r="HW25" s="152"/>
      <c r="HX25" s="152"/>
      <c r="HY25" s="152"/>
      <c r="HZ25" s="152"/>
      <c r="IA25" s="152"/>
      <c r="IB25" s="152"/>
      <c r="IC25" s="152"/>
      <c r="ID25" s="152"/>
      <c r="IE25" s="152"/>
      <c r="IF25" s="152"/>
      <c r="IG25" s="152"/>
      <c r="IH25" s="152"/>
      <c r="II25" s="152"/>
      <c r="IJ25" s="152"/>
      <c r="IK25" s="152"/>
      <c r="IL25" s="152"/>
      <c r="IM25" s="152"/>
      <c r="IN25" s="152"/>
      <c r="IO25" s="152"/>
      <c r="IP25" s="152"/>
      <c r="IQ25" s="152"/>
      <c r="IR25" s="152"/>
      <c r="IS25" s="152"/>
      <c r="IT25" s="152"/>
      <c r="IU25" s="152"/>
      <c r="IV25" s="152"/>
      <c r="IW25" s="152"/>
      <c r="IX25" s="152"/>
      <c r="IY25" s="152"/>
      <c r="IZ25" s="152"/>
      <c r="JA25" s="152"/>
      <c r="JB25" s="152"/>
      <c r="JC25" s="152"/>
      <c r="JD25" s="152"/>
      <c r="JE25" s="152"/>
      <c r="JF25" s="152"/>
      <c r="JG25" s="152"/>
      <c r="JH25" s="152"/>
      <c r="JI25" s="152"/>
      <c r="JJ25" s="152"/>
      <c r="JK25" s="152"/>
      <c r="JL25" s="152"/>
      <c r="JM25" s="152"/>
      <c r="JN25" s="152"/>
      <c r="JO25" s="152"/>
      <c r="JP25" s="152"/>
      <c r="JQ25" s="152"/>
      <c r="JR25" s="152"/>
      <c r="JS25" s="152"/>
      <c r="JT25" s="152"/>
      <c r="JU25" s="152"/>
      <c r="JV25" s="152"/>
      <c r="JW25" s="152"/>
      <c r="JX25" s="152"/>
      <c r="JY25" s="152"/>
      <c r="JZ25" s="152"/>
      <c r="KA25" s="152"/>
      <c r="KB25" s="152"/>
      <c r="KC25" s="152"/>
      <c r="KD25" s="152"/>
      <c r="KE25" s="152"/>
      <c r="KF25" s="152"/>
      <c r="KG25" s="152"/>
      <c r="KH25" s="152"/>
      <c r="KI25" s="152"/>
      <c r="KJ25" s="152"/>
      <c r="KK25" s="152"/>
      <c r="KL25" s="152"/>
      <c r="KM25" s="152"/>
      <c r="KN25" s="152"/>
      <c r="KO25" s="152"/>
      <c r="KP25" s="152"/>
      <c r="KQ25" s="152"/>
      <c r="KR25" s="152"/>
      <c r="KS25" s="152"/>
      <c r="KT25" s="152"/>
      <c r="KU25" s="152"/>
      <c r="KV25" s="152"/>
      <c r="KW25" s="152"/>
      <c r="KX25" s="152"/>
      <c r="KY25" s="152"/>
      <c r="KZ25" s="152"/>
      <c r="LA25" s="152"/>
      <c r="LB25" s="152"/>
      <c r="LC25" s="152"/>
      <c r="LD25" s="152"/>
      <c r="LE25" s="152"/>
      <c r="LF25" s="152"/>
      <c r="LG25" s="152"/>
      <c r="LH25" s="152"/>
      <c r="LI25" s="152"/>
      <c r="LJ25" s="152"/>
      <c r="LK25" s="152"/>
      <c r="LL25" s="152"/>
      <c r="LM25" s="152"/>
      <c r="LN25" s="152"/>
      <c r="LO25" s="152"/>
      <c r="LP25" s="152"/>
      <c r="LQ25" s="152"/>
      <c r="LR25" s="152"/>
      <c r="LS25" s="152"/>
      <c r="LT25" s="152"/>
      <c r="LU25" s="152"/>
      <c r="LV25" s="152"/>
      <c r="LW25" s="152"/>
      <c r="LX25" s="152"/>
      <c r="LY25" s="152"/>
      <c r="LZ25" s="152"/>
      <c r="MA25" s="152"/>
      <c r="MB25" s="152"/>
      <c r="MC25" s="152"/>
      <c r="MD25" s="152"/>
      <c r="ME25" s="152"/>
      <c r="MF25" s="152"/>
      <c r="MG25" s="152"/>
      <c r="MH25" s="152"/>
      <c r="MI25" s="152"/>
      <c r="MJ25" s="152"/>
      <c r="MK25" s="152"/>
      <c r="ML25" s="152"/>
      <c r="MM25" s="152"/>
      <c r="MN25" s="152"/>
      <c r="MO25" s="152"/>
      <c r="MP25" s="152"/>
      <c r="MQ25" s="152"/>
      <c r="MR25" s="152"/>
      <c r="MS25" s="152"/>
      <c r="MT25" s="152"/>
      <c r="MU25" s="152"/>
      <c r="MV25" s="152"/>
      <c r="MW25" s="152"/>
      <c r="MX25" s="152"/>
      <c r="MY25" s="152"/>
      <c r="MZ25" s="152"/>
      <c r="NA25" s="152"/>
      <c r="NB25" s="152"/>
      <c r="NC25" s="152"/>
      <c r="ND25" s="152"/>
      <c r="NE25" s="152"/>
      <c r="NF25" s="152"/>
      <c r="NG25" s="152"/>
      <c r="NH25" s="152"/>
      <c r="NI25" s="152"/>
      <c r="NJ25" s="152"/>
      <c r="NK25" s="152"/>
      <c r="NL25" s="152"/>
      <c r="NM25" s="152"/>
      <c r="NN25" s="152"/>
      <c r="NO25" s="152"/>
      <c r="NP25" s="152"/>
      <c r="NQ25" s="152"/>
      <c r="NR25" s="152"/>
      <c r="NS25" s="152"/>
      <c r="NT25" s="152"/>
      <c r="NU25" s="152"/>
      <c r="NV25" s="152"/>
      <c r="NW25" s="152"/>
      <c r="NX25" s="152"/>
      <c r="NY25" s="152"/>
      <c r="NZ25" s="152"/>
      <c r="OA25" s="152"/>
      <c r="OB25" s="152"/>
      <c r="OC25" s="152"/>
      <c r="OD25" s="152"/>
      <c r="OE25" s="152"/>
      <c r="OF25" s="152"/>
      <c r="OG25" s="152"/>
      <c r="OH25" s="152"/>
      <c r="OI25" s="152"/>
      <c r="OJ25" s="152"/>
      <c r="OK25" s="152"/>
      <c r="OL25" s="152"/>
      <c r="OM25" s="152"/>
      <c r="ON25" s="152"/>
      <c r="OO25" s="152"/>
      <c r="OP25" s="152"/>
      <c r="OQ25" s="152"/>
      <c r="OR25" s="152"/>
      <c r="OS25" s="152"/>
      <c r="OT25" s="152"/>
      <c r="OU25" s="152"/>
      <c r="OV25" s="152"/>
      <c r="OW25" s="152"/>
      <c r="OX25" s="152"/>
      <c r="OY25" s="152"/>
      <c r="OZ25" s="152"/>
      <c r="PA25" s="152"/>
      <c r="PB25" s="152"/>
      <c r="PC25" s="152"/>
      <c r="PD25" s="152"/>
      <c r="PE25" s="152"/>
      <c r="PF25" s="152"/>
      <c r="PG25" s="152"/>
      <c r="PH25" s="152"/>
      <c r="PI25" s="152"/>
      <c r="PJ25" s="152"/>
      <c r="PK25" s="152"/>
      <c r="PL25" s="152"/>
      <c r="PM25" s="152"/>
      <c r="PN25" s="152"/>
      <c r="PO25" s="152"/>
      <c r="PP25" s="152"/>
      <c r="PQ25" s="152"/>
      <c r="PR25" s="152"/>
      <c r="PS25" s="152"/>
      <c r="PT25" s="152"/>
      <c r="PU25" s="152"/>
      <c r="PV25" s="152"/>
      <c r="PW25" s="152"/>
      <c r="PX25" s="152"/>
      <c r="PY25" s="152"/>
      <c r="PZ25" s="152"/>
      <c r="QA25" s="152"/>
      <c r="QB25" s="152"/>
      <c r="QC25" s="152"/>
      <c r="QD25" s="152"/>
      <c r="QE25" s="152"/>
      <c r="QF25" s="152"/>
      <c r="QG25" s="152"/>
      <c r="QH25" s="152"/>
      <c r="QI25" s="152"/>
      <c r="QJ25" s="152"/>
      <c r="QK25" s="152"/>
      <c r="QL25" s="152"/>
      <c r="QM25" s="152"/>
      <c r="QN25" s="152"/>
      <c r="QO25" s="152"/>
      <c r="QP25" s="152"/>
      <c r="QQ25" s="152"/>
      <c r="QR25" s="152"/>
      <c r="QS25" s="152"/>
      <c r="QT25" s="152"/>
      <c r="QU25" s="152"/>
      <c r="QV25" s="152"/>
      <c r="QW25" s="152"/>
      <c r="QX25" s="152"/>
      <c r="QY25" s="152"/>
      <c r="QZ25" s="152"/>
      <c r="RA25" s="152"/>
      <c r="RB25" s="152"/>
      <c r="RC25" s="152"/>
      <c r="RD25" s="152"/>
      <c r="RE25" s="152"/>
      <c r="RF25" s="152"/>
      <c r="RG25" s="152"/>
      <c r="RH25" s="152"/>
      <c r="RI25" s="152"/>
      <c r="RJ25" s="152"/>
      <c r="RK25" s="152"/>
      <c r="RL25" s="152"/>
      <c r="RM25" s="152"/>
      <c r="RN25" s="152"/>
      <c r="RO25" s="152"/>
      <c r="RP25" s="152"/>
      <c r="RQ25" s="152"/>
      <c r="RR25" s="152"/>
      <c r="RS25" s="152"/>
      <c r="RT25" s="152"/>
      <c r="RU25" s="152"/>
      <c r="RV25" s="152"/>
      <c r="RW25" s="152"/>
      <c r="RX25" s="152"/>
      <c r="RY25" s="152"/>
      <c r="RZ25" s="152"/>
      <c r="SA25" s="152"/>
      <c r="SB25" s="152"/>
      <c r="SC25" s="152"/>
      <c r="SD25" s="152"/>
      <c r="SE25" s="152"/>
      <c r="SF25" s="152"/>
      <c r="SG25" s="152"/>
      <c r="SH25" s="152"/>
      <c r="SI25" s="152"/>
      <c r="SJ25" s="152"/>
      <c r="SK25" s="152"/>
      <c r="SL25" s="152"/>
      <c r="SM25" s="152"/>
      <c r="SN25" s="152"/>
      <c r="SO25" s="152"/>
      <c r="SP25" s="152"/>
      <c r="SQ25" s="152"/>
      <c r="SR25" s="152"/>
      <c r="SS25" s="152"/>
      <c r="ST25" s="152"/>
      <c r="SU25" s="152"/>
      <c r="SV25" s="152"/>
      <c r="SW25" s="152"/>
      <c r="SX25" s="152"/>
      <c r="SY25" s="152"/>
      <c r="SZ25" s="152"/>
      <c r="TA25" s="152"/>
      <c r="TB25" s="152"/>
      <c r="TC25" s="152"/>
      <c r="TD25" s="152"/>
      <c r="TE25" s="152"/>
      <c r="TF25" s="152"/>
      <c r="TG25" s="152"/>
      <c r="TH25" s="152"/>
      <c r="TI25" s="152"/>
      <c r="TJ25" s="152"/>
      <c r="TK25" s="152"/>
      <c r="TL25" s="152"/>
      <c r="TM25" s="152"/>
      <c r="TN25" s="152"/>
      <c r="TO25" s="152"/>
      <c r="TP25" s="152"/>
      <c r="TQ25" s="152"/>
      <c r="TR25" s="152"/>
      <c r="TS25" s="152"/>
      <c r="TT25" s="152"/>
      <c r="TU25" s="152"/>
      <c r="TV25" s="152"/>
      <c r="TW25" s="152"/>
      <c r="TX25" s="152"/>
      <c r="TY25" s="152"/>
      <c r="TZ25" s="152"/>
      <c r="UA25" s="152"/>
      <c r="UB25" s="152"/>
      <c r="UC25" s="152"/>
      <c r="UD25" s="152"/>
      <c r="UE25" s="152"/>
      <c r="UF25" s="152"/>
      <c r="UG25" s="152"/>
      <c r="UH25" s="152"/>
      <c r="UI25" s="152"/>
      <c r="UJ25" s="152"/>
      <c r="UK25" s="152"/>
      <c r="UL25" s="152"/>
      <c r="UM25" s="152"/>
      <c r="UN25" s="152"/>
      <c r="UO25" s="152"/>
      <c r="UP25" s="152"/>
      <c r="UQ25" s="152"/>
      <c r="UR25" s="152"/>
      <c r="US25" s="152"/>
      <c r="UT25" s="152"/>
      <c r="UU25" s="152"/>
      <c r="UV25" s="152"/>
      <c r="UW25" s="152"/>
      <c r="UX25" s="152"/>
      <c r="UY25" s="152"/>
      <c r="UZ25" s="152"/>
      <c r="VA25" s="152"/>
      <c r="VB25" s="152"/>
      <c r="VC25" s="152"/>
      <c r="VD25" s="152"/>
      <c r="VE25" s="152"/>
      <c r="VF25" s="152"/>
      <c r="VG25" s="152"/>
      <c r="VH25" s="152"/>
      <c r="VI25" s="152"/>
      <c r="VJ25" s="152"/>
      <c r="VK25" s="152"/>
      <c r="VL25" s="152"/>
      <c r="VM25" s="152"/>
      <c r="VN25" s="152"/>
      <c r="VO25" s="152"/>
      <c r="VP25" s="152"/>
      <c r="VQ25" s="152"/>
      <c r="VR25" s="152"/>
      <c r="VS25" s="152"/>
      <c r="VT25" s="152"/>
      <c r="VU25" s="152"/>
      <c r="VV25" s="152"/>
      <c r="VW25" s="152"/>
      <c r="VX25" s="152"/>
      <c r="VY25" s="152"/>
      <c r="VZ25" s="152"/>
      <c r="WA25" s="152"/>
      <c r="WB25" s="152"/>
      <c r="WC25" s="152"/>
      <c r="WD25" s="152"/>
      <c r="WE25" s="152"/>
      <c r="WF25" s="152"/>
      <c r="WG25" s="152"/>
      <c r="WH25" s="152"/>
      <c r="WI25" s="152"/>
      <c r="WJ25" s="152"/>
      <c r="WK25" s="152"/>
      <c r="WL25" s="152"/>
      <c r="WM25" s="152"/>
      <c r="WN25" s="152"/>
      <c r="WO25" s="152"/>
      <c r="WP25" s="152"/>
      <c r="WQ25" s="152"/>
      <c r="WR25" s="152"/>
      <c r="WS25" s="152"/>
      <c r="WT25" s="152"/>
      <c r="WU25" s="152"/>
      <c r="WV25" s="152"/>
      <c r="WW25" s="152"/>
      <c r="WX25" s="152"/>
      <c r="WY25" s="152"/>
      <c r="WZ25" s="152"/>
      <c r="XA25" s="152"/>
      <c r="XB25" s="152"/>
      <c r="XC25" s="152"/>
      <c r="XD25" s="152"/>
      <c r="XE25" s="152"/>
      <c r="XF25" s="152"/>
      <c r="XG25" s="152"/>
      <c r="XH25" s="152"/>
      <c r="XI25" s="152"/>
      <c r="XJ25" s="152"/>
      <c r="XK25" s="152"/>
      <c r="XL25" s="152"/>
      <c r="XM25" s="152"/>
      <c r="XN25" s="152"/>
      <c r="XO25" s="152"/>
      <c r="XP25" s="152"/>
      <c r="XQ25" s="152"/>
      <c r="XR25" s="152"/>
      <c r="XS25" s="152"/>
      <c r="XT25" s="152"/>
      <c r="XU25" s="152"/>
      <c r="XV25" s="152"/>
      <c r="XW25" s="152"/>
      <c r="XX25" s="152"/>
      <c r="XY25" s="152"/>
      <c r="XZ25" s="152"/>
      <c r="YA25" s="152"/>
      <c r="YB25" s="152"/>
      <c r="YC25" s="152"/>
      <c r="YD25" s="152"/>
      <c r="YE25" s="152"/>
      <c r="YF25" s="152"/>
      <c r="YG25" s="152"/>
      <c r="YH25" s="152"/>
      <c r="YI25" s="152"/>
      <c r="YJ25" s="152"/>
      <c r="YK25" s="152"/>
      <c r="YL25" s="152"/>
      <c r="YM25" s="152"/>
      <c r="YN25" s="152"/>
      <c r="YO25" s="152"/>
      <c r="YP25" s="152"/>
      <c r="YQ25" s="152"/>
      <c r="YR25" s="152"/>
      <c r="YS25" s="152"/>
      <c r="YT25" s="152"/>
      <c r="YU25" s="152"/>
      <c r="YV25" s="152"/>
      <c r="YW25" s="152"/>
      <c r="YX25" s="152"/>
      <c r="YY25" s="152"/>
      <c r="YZ25" s="152"/>
      <c r="ZA25" s="152"/>
      <c r="ZB25" s="152"/>
      <c r="ZC25" s="152"/>
      <c r="ZD25" s="152"/>
      <c r="ZE25" s="152"/>
      <c r="ZF25" s="152"/>
      <c r="ZG25" s="152"/>
      <c r="ZH25" s="152"/>
      <c r="ZI25" s="152"/>
      <c r="ZJ25" s="152"/>
      <c r="ZK25" s="152"/>
      <c r="ZL25" s="152"/>
      <c r="ZM25" s="152"/>
      <c r="ZN25" s="152"/>
      <c r="ZO25" s="152"/>
      <c r="ZP25" s="152"/>
      <c r="ZQ25" s="152"/>
      <c r="ZR25" s="152"/>
      <c r="ZS25" s="152"/>
      <c r="ZT25" s="152"/>
      <c r="ZU25" s="152"/>
      <c r="ZV25" s="152"/>
      <c r="ZW25" s="152"/>
      <c r="ZX25" s="152"/>
      <c r="ZY25" s="152"/>
      <c r="ZZ25" s="152"/>
      <c r="AAA25" s="152"/>
      <c r="AAB25" s="152"/>
      <c r="AAC25" s="152"/>
      <c r="AAD25" s="152"/>
      <c r="AAE25" s="152"/>
      <c r="AAF25" s="152"/>
      <c r="AAG25" s="152"/>
      <c r="AAH25" s="152"/>
      <c r="AAI25" s="152"/>
      <c r="AAJ25" s="152"/>
      <c r="AAK25" s="152"/>
      <c r="AAL25" s="152"/>
      <c r="AAM25" s="152"/>
      <c r="AAN25" s="152"/>
      <c r="AAO25" s="152"/>
      <c r="AAP25" s="152"/>
      <c r="AAQ25" s="152"/>
      <c r="AAR25" s="152"/>
      <c r="AAS25" s="152"/>
      <c r="AAT25" s="152"/>
      <c r="AAU25" s="152"/>
      <c r="AAV25" s="152"/>
      <c r="AAW25" s="152"/>
      <c r="AAX25" s="152"/>
      <c r="AAY25" s="152"/>
      <c r="AAZ25" s="152"/>
      <c r="ABA25" s="152"/>
      <c r="ABB25" s="152"/>
      <c r="ABC25" s="152"/>
      <c r="ABD25" s="152"/>
      <c r="ABE25" s="152"/>
      <c r="ABF25" s="152"/>
      <c r="ABG25" s="152"/>
      <c r="ABH25" s="152"/>
      <c r="ABI25" s="152"/>
      <c r="ABJ25" s="152"/>
      <c r="ABK25" s="152"/>
      <c r="ABL25" s="152"/>
      <c r="ABM25" s="152"/>
      <c r="ABN25" s="152"/>
      <c r="ABO25" s="152"/>
      <c r="ABP25" s="152"/>
      <c r="ABQ25" s="152"/>
      <c r="ABR25" s="152"/>
      <c r="ABS25" s="152"/>
      <c r="ABT25" s="152"/>
      <c r="ABU25" s="152"/>
      <c r="ABV25" s="152"/>
      <c r="ABW25" s="152"/>
      <c r="ABX25" s="152"/>
      <c r="ABY25" s="152"/>
      <c r="ABZ25" s="152"/>
      <c r="ACA25" s="152"/>
      <c r="ACB25" s="152"/>
      <c r="ACC25" s="152"/>
      <c r="ACD25" s="152"/>
      <c r="ACE25" s="152"/>
      <c r="ACF25" s="152"/>
      <c r="ACG25" s="152"/>
      <c r="ACH25" s="152"/>
      <c r="ACI25" s="152"/>
      <c r="ACJ25" s="152"/>
      <c r="ACK25" s="152"/>
      <c r="ACL25" s="152"/>
      <c r="ACM25" s="152"/>
      <c r="ACN25" s="152"/>
      <c r="ACO25" s="152"/>
      <c r="ACP25" s="152"/>
      <c r="ACQ25" s="152"/>
      <c r="ACR25" s="152"/>
      <c r="ACS25" s="152"/>
      <c r="ACT25" s="152"/>
      <c r="ACU25" s="152"/>
      <c r="ACV25" s="152"/>
      <c r="ACW25" s="152"/>
      <c r="ACX25" s="152"/>
      <c r="ACY25" s="152"/>
      <c r="ACZ25" s="152"/>
      <c r="ADA25" s="152"/>
      <c r="ADB25" s="152"/>
      <c r="ADC25" s="152"/>
      <c r="ADD25" s="152"/>
      <c r="ADE25" s="152"/>
      <c r="ADF25" s="152"/>
      <c r="ADG25" s="152"/>
      <c r="ADH25" s="152"/>
      <c r="ADI25" s="152"/>
      <c r="ADJ25" s="152"/>
      <c r="ADK25" s="152"/>
      <c r="ADL25" s="152"/>
      <c r="ADM25" s="152"/>
      <c r="ADN25" s="152"/>
      <c r="ADO25" s="152"/>
      <c r="ADP25" s="152"/>
      <c r="ADQ25" s="152"/>
      <c r="ADR25" s="152"/>
      <c r="ADS25" s="152"/>
      <c r="ADT25" s="152"/>
      <c r="ADU25" s="152"/>
      <c r="ADV25" s="152"/>
      <c r="ADW25" s="152"/>
      <c r="ADX25" s="152"/>
      <c r="ADY25" s="152"/>
      <c r="ADZ25" s="152"/>
      <c r="AEA25" s="152"/>
      <c r="AEB25" s="152"/>
      <c r="AEC25" s="152"/>
      <c r="AED25" s="152"/>
      <c r="AEE25" s="152"/>
      <c r="AEF25" s="152"/>
      <c r="AEG25" s="152"/>
      <c r="AEH25" s="152"/>
      <c r="AEI25" s="152"/>
      <c r="AEJ25" s="152"/>
      <c r="AEK25" s="152"/>
      <c r="AEL25" s="152"/>
      <c r="AEM25" s="152"/>
      <c r="AEN25" s="152"/>
      <c r="AEO25" s="152"/>
      <c r="AEP25" s="152"/>
      <c r="AEQ25" s="152"/>
      <c r="AER25" s="152"/>
      <c r="AES25" s="152"/>
      <c r="AET25" s="152"/>
      <c r="AEU25" s="152"/>
      <c r="AEV25" s="152"/>
      <c r="AEW25" s="152"/>
      <c r="AEX25" s="152"/>
      <c r="AEY25" s="152"/>
      <c r="AEZ25" s="152"/>
      <c r="AFA25" s="152"/>
      <c r="AFB25" s="152"/>
      <c r="AFC25" s="152"/>
      <c r="AFD25" s="152"/>
      <c r="AFE25" s="152"/>
      <c r="AFF25" s="152"/>
      <c r="AFG25" s="152"/>
      <c r="AFH25" s="152"/>
      <c r="AFI25" s="152"/>
      <c r="AFJ25" s="152"/>
      <c r="AFK25" s="152"/>
      <c r="AFL25" s="152"/>
      <c r="AFM25" s="152"/>
      <c r="AFN25" s="152"/>
      <c r="AFO25" s="152"/>
      <c r="AFP25" s="152"/>
      <c r="AFQ25" s="152"/>
      <c r="AFR25" s="152"/>
      <c r="AFS25" s="152"/>
      <c r="AFT25" s="152"/>
      <c r="AFU25" s="152"/>
      <c r="AFV25" s="152"/>
      <c r="AFW25" s="152"/>
      <c r="AFX25" s="152"/>
      <c r="AFY25" s="152"/>
      <c r="AFZ25" s="152"/>
      <c r="AGA25" s="152"/>
      <c r="AGB25" s="152"/>
      <c r="AGC25" s="152"/>
      <c r="AGD25" s="152"/>
      <c r="AGE25" s="152"/>
      <c r="AGF25" s="152"/>
      <c r="AGG25" s="152"/>
      <c r="AGH25" s="152"/>
      <c r="AGI25" s="152"/>
      <c r="AGJ25" s="152"/>
      <c r="AGK25" s="152"/>
      <c r="AGL25" s="152"/>
      <c r="AGM25" s="152"/>
      <c r="AGN25" s="152"/>
      <c r="AGO25" s="152"/>
      <c r="AGP25" s="152"/>
      <c r="AGQ25" s="152"/>
      <c r="AGR25" s="152"/>
      <c r="AGS25" s="152"/>
      <c r="AGT25" s="152"/>
    </row>
    <row r="26" spans="1:2649" s="145" customFormat="1" ht="15.75" customHeight="1" x14ac:dyDescent="0.25">
      <c r="A26" s="151" t="s">
        <v>1630</v>
      </c>
      <c r="B26" s="324">
        <v>43297</v>
      </c>
      <c r="C26" s="389" t="s">
        <v>1672</v>
      </c>
      <c r="D26" s="147"/>
      <c r="E26" s="325">
        <v>500</v>
      </c>
      <c r="F26" s="327">
        <f t="shared" si="0"/>
        <v>716238</v>
      </c>
      <c r="G26" s="323" t="s">
        <v>162</v>
      </c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  <c r="BW26" s="152"/>
      <c r="BX26" s="152"/>
      <c r="BY26" s="152"/>
      <c r="BZ26" s="152"/>
      <c r="CA26" s="152"/>
      <c r="CB26" s="152"/>
      <c r="CC26" s="152"/>
      <c r="CD26" s="152"/>
      <c r="CE26" s="152"/>
      <c r="CF26" s="152"/>
      <c r="CG26" s="152"/>
      <c r="CH26" s="152"/>
      <c r="CI26" s="152"/>
      <c r="CJ26" s="152"/>
      <c r="CK26" s="152"/>
      <c r="CL26" s="152"/>
      <c r="CM26" s="152"/>
      <c r="CN26" s="152"/>
      <c r="CO26" s="152"/>
      <c r="CP26" s="152"/>
      <c r="CQ26" s="152"/>
      <c r="CR26" s="152"/>
      <c r="CS26" s="152"/>
      <c r="CT26" s="152"/>
      <c r="CU26" s="152"/>
      <c r="CV26" s="152"/>
      <c r="CW26" s="152"/>
      <c r="CX26" s="152"/>
      <c r="CY26" s="152"/>
      <c r="CZ26" s="152"/>
      <c r="DA26" s="152"/>
      <c r="DB26" s="152"/>
      <c r="DC26" s="152"/>
      <c r="DD26" s="152"/>
      <c r="DE26" s="152"/>
      <c r="DF26" s="152"/>
      <c r="DG26" s="152"/>
      <c r="DH26" s="152"/>
      <c r="DI26" s="152"/>
      <c r="DJ26" s="152"/>
      <c r="DK26" s="152"/>
      <c r="DL26" s="152"/>
      <c r="DM26" s="152"/>
      <c r="DN26" s="152"/>
      <c r="DO26" s="152"/>
      <c r="DP26" s="152"/>
      <c r="DQ26" s="152"/>
      <c r="DR26" s="152"/>
      <c r="DS26" s="152"/>
      <c r="DT26" s="152"/>
      <c r="DU26" s="152"/>
      <c r="DV26" s="152"/>
      <c r="DW26" s="152"/>
      <c r="DX26" s="152"/>
      <c r="DY26" s="152"/>
      <c r="DZ26" s="152"/>
      <c r="EA26" s="152"/>
      <c r="EB26" s="152"/>
      <c r="EC26" s="152"/>
      <c r="ED26" s="152"/>
      <c r="EE26" s="152"/>
      <c r="EF26" s="152"/>
      <c r="EG26" s="152"/>
      <c r="EH26" s="152"/>
      <c r="EI26" s="152"/>
      <c r="EJ26" s="152"/>
      <c r="EK26" s="152"/>
      <c r="EL26" s="152"/>
      <c r="EM26" s="152"/>
      <c r="EN26" s="152"/>
      <c r="EO26" s="152"/>
      <c r="EP26" s="152"/>
      <c r="EQ26" s="152"/>
      <c r="ER26" s="152"/>
      <c r="ES26" s="152"/>
      <c r="ET26" s="152"/>
      <c r="EU26" s="152"/>
      <c r="EV26" s="152"/>
      <c r="EW26" s="152"/>
      <c r="EX26" s="152"/>
      <c r="EY26" s="152"/>
      <c r="EZ26" s="152"/>
      <c r="FA26" s="152"/>
      <c r="FB26" s="152"/>
      <c r="FC26" s="152"/>
      <c r="FD26" s="152"/>
      <c r="FE26" s="152"/>
      <c r="FF26" s="152"/>
      <c r="FG26" s="152"/>
      <c r="FH26" s="152"/>
      <c r="FI26" s="152"/>
      <c r="FJ26" s="152"/>
      <c r="FK26" s="152"/>
      <c r="FL26" s="152"/>
      <c r="FM26" s="152"/>
      <c r="FN26" s="152"/>
      <c r="FO26" s="152"/>
      <c r="FP26" s="152"/>
      <c r="FQ26" s="152"/>
      <c r="FR26" s="152"/>
      <c r="FS26" s="152"/>
      <c r="FT26" s="152"/>
      <c r="FU26" s="152"/>
      <c r="FV26" s="152"/>
      <c r="FW26" s="152"/>
      <c r="FX26" s="152"/>
      <c r="FY26" s="152"/>
      <c r="FZ26" s="152"/>
      <c r="GA26" s="152"/>
      <c r="GB26" s="152"/>
      <c r="GC26" s="152"/>
      <c r="GD26" s="152"/>
      <c r="GE26" s="152"/>
      <c r="GF26" s="152"/>
      <c r="GG26" s="152"/>
      <c r="GH26" s="152"/>
      <c r="GI26" s="152"/>
      <c r="GJ26" s="152"/>
      <c r="GK26" s="152"/>
      <c r="GL26" s="152"/>
      <c r="GM26" s="152"/>
      <c r="GN26" s="152"/>
      <c r="GO26" s="152"/>
      <c r="GP26" s="152"/>
      <c r="GQ26" s="152"/>
      <c r="GR26" s="152"/>
      <c r="GS26" s="152"/>
      <c r="GT26" s="152"/>
      <c r="GU26" s="152"/>
      <c r="GV26" s="152"/>
      <c r="GW26" s="152"/>
      <c r="GX26" s="152"/>
      <c r="GY26" s="152"/>
      <c r="GZ26" s="152"/>
      <c r="HA26" s="152"/>
      <c r="HB26" s="152"/>
      <c r="HC26" s="152"/>
      <c r="HD26" s="152"/>
      <c r="HE26" s="152"/>
      <c r="HF26" s="152"/>
      <c r="HG26" s="152"/>
      <c r="HH26" s="152"/>
      <c r="HI26" s="152"/>
      <c r="HJ26" s="152"/>
      <c r="HK26" s="152"/>
      <c r="HL26" s="152"/>
      <c r="HM26" s="152"/>
      <c r="HN26" s="152"/>
      <c r="HO26" s="152"/>
      <c r="HP26" s="152"/>
      <c r="HQ26" s="152"/>
      <c r="HR26" s="152"/>
      <c r="HS26" s="152"/>
      <c r="HT26" s="152"/>
      <c r="HU26" s="152"/>
      <c r="HV26" s="152"/>
      <c r="HW26" s="152"/>
      <c r="HX26" s="152"/>
      <c r="HY26" s="152"/>
      <c r="HZ26" s="152"/>
      <c r="IA26" s="152"/>
      <c r="IB26" s="152"/>
      <c r="IC26" s="152"/>
      <c r="ID26" s="152"/>
      <c r="IE26" s="152"/>
      <c r="IF26" s="152"/>
      <c r="IG26" s="152"/>
      <c r="IH26" s="152"/>
      <c r="II26" s="152"/>
      <c r="IJ26" s="152"/>
      <c r="IK26" s="152"/>
      <c r="IL26" s="152"/>
      <c r="IM26" s="152"/>
      <c r="IN26" s="152"/>
      <c r="IO26" s="152"/>
      <c r="IP26" s="152"/>
      <c r="IQ26" s="152"/>
      <c r="IR26" s="152"/>
      <c r="IS26" s="152"/>
      <c r="IT26" s="152"/>
      <c r="IU26" s="152"/>
      <c r="IV26" s="152"/>
      <c r="IW26" s="152"/>
      <c r="IX26" s="152"/>
      <c r="IY26" s="152"/>
      <c r="IZ26" s="152"/>
      <c r="JA26" s="152"/>
      <c r="JB26" s="152"/>
      <c r="JC26" s="152"/>
      <c r="JD26" s="152"/>
      <c r="JE26" s="152"/>
      <c r="JF26" s="152"/>
      <c r="JG26" s="152"/>
      <c r="JH26" s="152"/>
      <c r="JI26" s="152"/>
      <c r="JJ26" s="152"/>
      <c r="JK26" s="152"/>
      <c r="JL26" s="152"/>
      <c r="JM26" s="152"/>
      <c r="JN26" s="152"/>
      <c r="JO26" s="152"/>
      <c r="JP26" s="152"/>
      <c r="JQ26" s="152"/>
      <c r="JR26" s="152"/>
      <c r="JS26" s="152"/>
      <c r="JT26" s="152"/>
      <c r="JU26" s="152"/>
      <c r="JV26" s="152"/>
      <c r="JW26" s="152"/>
      <c r="JX26" s="152"/>
      <c r="JY26" s="152"/>
      <c r="JZ26" s="152"/>
      <c r="KA26" s="152"/>
      <c r="KB26" s="152"/>
      <c r="KC26" s="152"/>
      <c r="KD26" s="152"/>
      <c r="KE26" s="152"/>
      <c r="KF26" s="152"/>
      <c r="KG26" s="152"/>
      <c r="KH26" s="152"/>
      <c r="KI26" s="152"/>
      <c r="KJ26" s="152"/>
      <c r="KK26" s="152"/>
      <c r="KL26" s="152"/>
      <c r="KM26" s="152"/>
      <c r="KN26" s="152"/>
      <c r="KO26" s="152"/>
      <c r="KP26" s="152"/>
      <c r="KQ26" s="152"/>
      <c r="KR26" s="152"/>
      <c r="KS26" s="152"/>
      <c r="KT26" s="152"/>
      <c r="KU26" s="152"/>
      <c r="KV26" s="152"/>
      <c r="KW26" s="152"/>
      <c r="KX26" s="152"/>
      <c r="KY26" s="152"/>
      <c r="KZ26" s="152"/>
      <c r="LA26" s="152"/>
      <c r="LB26" s="152"/>
      <c r="LC26" s="152"/>
      <c r="LD26" s="152"/>
      <c r="LE26" s="152"/>
      <c r="LF26" s="152"/>
      <c r="LG26" s="152"/>
      <c r="LH26" s="152"/>
      <c r="LI26" s="152"/>
      <c r="LJ26" s="152"/>
      <c r="LK26" s="152"/>
      <c r="LL26" s="152"/>
      <c r="LM26" s="152"/>
      <c r="LN26" s="152"/>
      <c r="LO26" s="152"/>
      <c r="LP26" s="152"/>
      <c r="LQ26" s="152"/>
      <c r="LR26" s="152"/>
      <c r="LS26" s="152"/>
      <c r="LT26" s="152"/>
      <c r="LU26" s="152"/>
      <c r="LV26" s="152"/>
      <c r="LW26" s="152"/>
      <c r="LX26" s="152"/>
      <c r="LY26" s="152"/>
      <c r="LZ26" s="152"/>
      <c r="MA26" s="152"/>
      <c r="MB26" s="152"/>
      <c r="MC26" s="152"/>
      <c r="MD26" s="152"/>
      <c r="ME26" s="152"/>
      <c r="MF26" s="152"/>
      <c r="MG26" s="152"/>
      <c r="MH26" s="152"/>
      <c r="MI26" s="152"/>
      <c r="MJ26" s="152"/>
      <c r="MK26" s="152"/>
      <c r="ML26" s="152"/>
      <c r="MM26" s="152"/>
      <c r="MN26" s="152"/>
      <c r="MO26" s="152"/>
      <c r="MP26" s="152"/>
      <c r="MQ26" s="152"/>
      <c r="MR26" s="152"/>
      <c r="MS26" s="152"/>
      <c r="MT26" s="152"/>
      <c r="MU26" s="152"/>
      <c r="MV26" s="152"/>
      <c r="MW26" s="152"/>
      <c r="MX26" s="152"/>
      <c r="MY26" s="152"/>
      <c r="MZ26" s="152"/>
      <c r="NA26" s="152"/>
      <c r="NB26" s="152"/>
      <c r="NC26" s="152"/>
      <c r="ND26" s="152"/>
      <c r="NE26" s="152"/>
      <c r="NF26" s="152"/>
      <c r="NG26" s="152"/>
      <c r="NH26" s="152"/>
      <c r="NI26" s="152"/>
      <c r="NJ26" s="152"/>
      <c r="NK26" s="152"/>
      <c r="NL26" s="152"/>
      <c r="NM26" s="152"/>
      <c r="NN26" s="152"/>
      <c r="NO26" s="152"/>
      <c r="NP26" s="152"/>
      <c r="NQ26" s="152"/>
      <c r="NR26" s="152"/>
      <c r="NS26" s="152"/>
      <c r="NT26" s="152"/>
      <c r="NU26" s="152"/>
      <c r="NV26" s="152"/>
      <c r="NW26" s="152"/>
      <c r="NX26" s="152"/>
      <c r="NY26" s="152"/>
      <c r="NZ26" s="152"/>
      <c r="OA26" s="152"/>
      <c r="OB26" s="152"/>
      <c r="OC26" s="152"/>
      <c r="OD26" s="152"/>
      <c r="OE26" s="152"/>
      <c r="OF26" s="152"/>
      <c r="OG26" s="152"/>
      <c r="OH26" s="152"/>
      <c r="OI26" s="152"/>
      <c r="OJ26" s="152"/>
      <c r="OK26" s="152"/>
      <c r="OL26" s="152"/>
      <c r="OM26" s="152"/>
      <c r="ON26" s="152"/>
      <c r="OO26" s="152"/>
      <c r="OP26" s="152"/>
      <c r="OQ26" s="152"/>
      <c r="OR26" s="152"/>
      <c r="OS26" s="152"/>
      <c r="OT26" s="152"/>
      <c r="OU26" s="152"/>
      <c r="OV26" s="152"/>
      <c r="OW26" s="152"/>
      <c r="OX26" s="152"/>
      <c r="OY26" s="152"/>
      <c r="OZ26" s="152"/>
      <c r="PA26" s="152"/>
      <c r="PB26" s="152"/>
      <c r="PC26" s="152"/>
      <c r="PD26" s="152"/>
      <c r="PE26" s="152"/>
      <c r="PF26" s="152"/>
      <c r="PG26" s="152"/>
      <c r="PH26" s="152"/>
      <c r="PI26" s="152"/>
      <c r="PJ26" s="152"/>
      <c r="PK26" s="152"/>
      <c r="PL26" s="152"/>
      <c r="PM26" s="152"/>
      <c r="PN26" s="152"/>
      <c r="PO26" s="152"/>
      <c r="PP26" s="152"/>
      <c r="PQ26" s="152"/>
      <c r="PR26" s="152"/>
      <c r="PS26" s="152"/>
      <c r="PT26" s="152"/>
      <c r="PU26" s="152"/>
      <c r="PV26" s="152"/>
      <c r="PW26" s="152"/>
      <c r="PX26" s="152"/>
      <c r="PY26" s="152"/>
      <c r="PZ26" s="152"/>
      <c r="QA26" s="152"/>
      <c r="QB26" s="152"/>
      <c r="QC26" s="152"/>
      <c r="QD26" s="152"/>
      <c r="QE26" s="152"/>
      <c r="QF26" s="152"/>
      <c r="QG26" s="152"/>
      <c r="QH26" s="152"/>
      <c r="QI26" s="152"/>
      <c r="QJ26" s="152"/>
      <c r="QK26" s="152"/>
      <c r="QL26" s="152"/>
      <c r="QM26" s="152"/>
      <c r="QN26" s="152"/>
      <c r="QO26" s="152"/>
      <c r="QP26" s="152"/>
      <c r="QQ26" s="152"/>
      <c r="QR26" s="152"/>
      <c r="QS26" s="152"/>
      <c r="QT26" s="152"/>
      <c r="QU26" s="152"/>
      <c r="QV26" s="152"/>
      <c r="QW26" s="152"/>
      <c r="QX26" s="152"/>
      <c r="QY26" s="152"/>
      <c r="QZ26" s="152"/>
      <c r="RA26" s="152"/>
      <c r="RB26" s="152"/>
      <c r="RC26" s="152"/>
      <c r="RD26" s="152"/>
      <c r="RE26" s="152"/>
      <c r="RF26" s="152"/>
      <c r="RG26" s="152"/>
      <c r="RH26" s="152"/>
      <c r="RI26" s="152"/>
      <c r="RJ26" s="152"/>
      <c r="RK26" s="152"/>
      <c r="RL26" s="152"/>
      <c r="RM26" s="152"/>
      <c r="RN26" s="152"/>
      <c r="RO26" s="152"/>
      <c r="RP26" s="152"/>
      <c r="RQ26" s="152"/>
      <c r="RR26" s="152"/>
      <c r="RS26" s="152"/>
      <c r="RT26" s="152"/>
      <c r="RU26" s="152"/>
      <c r="RV26" s="152"/>
      <c r="RW26" s="152"/>
      <c r="RX26" s="152"/>
      <c r="RY26" s="152"/>
      <c r="RZ26" s="152"/>
      <c r="SA26" s="152"/>
      <c r="SB26" s="152"/>
      <c r="SC26" s="152"/>
      <c r="SD26" s="152"/>
      <c r="SE26" s="152"/>
      <c r="SF26" s="152"/>
      <c r="SG26" s="152"/>
      <c r="SH26" s="152"/>
      <c r="SI26" s="152"/>
      <c r="SJ26" s="152"/>
      <c r="SK26" s="152"/>
      <c r="SL26" s="152"/>
      <c r="SM26" s="152"/>
      <c r="SN26" s="152"/>
      <c r="SO26" s="152"/>
      <c r="SP26" s="152"/>
      <c r="SQ26" s="152"/>
      <c r="SR26" s="152"/>
      <c r="SS26" s="152"/>
      <c r="ST26" s="152"/>
      <c r="SU26" s="152"/>
      <c r="SV26" s="152"/>
      <c r="SW26" s="152"/>
      <c r="SX26" s="152"/>
      <c r="SY26" s="152"/>
      <c r="SZ26" s="152"/>
      <c r="TA26" s="152"/>
      <c r="TB26" s="152"/>
      <c r="TC26" s="152"/>
      <c r="TD26" s="152"/>
      <c r="TE26" s="152"/>
      <c r="TF26" s="152"/>
      <c r="TG26" s="152"/>
      <c r="TH26" s="152"/>
      <c r="TI26" s="152"/>
      <c r="TJ26" s="152"/>
      <c r="TK26" s="152"/>
      <c r="TL26" s="152"/>
      <c r="TM26" s="152"/>
      <c r="TN26" s="152"/>
      <c r="TO26" s="152"/>
      <c r="TP26" s="152"/>
      <c r="TQ26" s="152"/>
      <c r="TR26" s="152"/>
      <c r="TS26" s="152"/>
      <c r="TT26" s="152"/>
      <c r="TU26" s="152"/>
      <c r="TV26" s="152"/>
      <c r="TW26" s="152"/>
      <c r="TX26" s="152"/>
      <c r="TY26" s="152"/>
      <c r="TZ26" s="152"/>
      <c r="UA26" s="152"/>
      <c r="UB26" s="152"/>
      <c r="UC26" s="152"/>
      <c r="UD26" s="152"/>
      <c r="UE26" s="152"/>
      <c r="UF26" s="152"/>
      <c r="UG26" s="152"/>
      <c r="UH26" s="152"/>
      <c r="UI26" s="152"/>
      <c r="UJ26" s="152"/>
      <c r="UK26" s="152"/>
      <c r="UL26" s="152"/>
      <c r="UM26" s="152"/>
      <c r="UN26" s="152"/>
      <c r="UO26" s="152"/>
      <c r="UP26" s="152"/>
      <c r="UQ26" s="152"/>
      <c r="UR26" s="152"/>
      <c r="US26" s="152"/>
      <c r="UT26" s="152"/>
      <c r="UU26" s="152"/>
      <c r="UV26" s="152"/>
      <c r="UW26" s="152"/>
      <c r="UX26" s="152"/>
      <c r="UY26" s="152"/>
      <c r="UZ26" s="152"/>
      <c r="VA26" s="152"/>
      <c r="VB26" s="152"/>
      <c r="VC26" s="152"/>
      <c r="VD26" s="152"/>
      <c r="VE26" s="152"/>
      <c r="VF26" s="152"/>
      <c r="VG26" s="152"/>
      <c r="VH26" s="152"/>
      <c r="VI26" s="152"/>
      <c r="VJ26" s="152"/>
      <c r="VK26" s="152"/>
      <c r="VL26" s="152"/>
      <c r="VM26" s="152"/>
      <c r="VN26" s="152"/>
      <c r="VO26" s="152"/>
      <c r="VP26" s="152"/>
      <c r="VQ26" s="152"/>
      <c r="VR26" s="152"/>
      <c r="VS26" s="152"/>
      <c r="VT26" s="152"/>
      <c r="VU26" s="152"/>
      <c r="VV26" s="152"/>
      <c r="VW26" s="152"/>
      <c r="VX26" s="152"/>
      <c r="VY26" s="152"/>
      <c r="VZ26" s="152"/>
      <c r="WA26" s="152"/>
      <c r="WB26" s="152"/>
      <c r="WC26" s="152"/>
      <c r="WD26" s="152"/>
      <c r="WE26" s="152"/>
      <c r="WF26" s="152"/>
      <c r="WG26" s="152"/>
      <c r="WH26" s="152"/>
      <c r="WI26" s="152"/>
      <c r="WJ26" s="152"/>
      <c r="WK26" s="152"/>
      <c r="WL26" s="152"/>
      <c r="WM26" s="152"/>
      <c r="WN26" s="152"/>
      <c r="WO26" s="152"/>
      <c r="WP26" s="152"/>
      <c r="WQ26" s="152"/>
      <c r="WR26" s="152"/>
      <c r="WS26" s="152"/>
      <c r="WT26" s="152"/>
      <c r="WU26" s="152"/>
      <c r="WV26" s="152"/>
      <c r="WW26" s="152"/>
      <c r="WX26" s="152"/>
      <c r="WY26" s="152"/>
      <c r="WZ26" s="152"/>
      <c r="XA26" s="152"/>
      <c r="XB26" s="152"/>
      <c r="XC26" s="152"/>
      <c r="XD26" s="152"/>
      <c r="XE26" s="152"/>
      <c r="XF26" s="152"/>
      <c r="XG26" s="152"/>
      <c r="XH26" s="152"/>
      <c r="XI26" s="152"/>
      <c r="XJ26" s="152"/>
      <c r="XK26" s="152"/>
      <c r="XL26" s="152"/>
      <c r="XM26" s="152"/>
      <c r="XN26" s="152"/>
      <c r="XO26" s="152"/>
      <c r="XP26" s="152"/>
      <c r="XQ26" s="152"/>
      <c r="XR26" s="152"/>
      <c r="XS26" s="152"/>
      <c r="XT26" s="152"/>
      <c r="XU26" s="152"/>
      <c r="XV26" s="152"/>
      <c r="XW26" s="152"/>
      <c r="XX26" s="152"/>
      <c r="XY26" s="152"/>
      <c r="XZ26" s="152"/>
      <c r="YA26" s="152"/>
      <c r="YB26" s="152"/>
      <c r="YC26" s="152"/>
      <c r="YD26" s="152"/>
      <c r="YE26" s="152"/>
      <c r="YF26" s="152"/>
      <c r="YG26" s="152"/>
      <c r="YH26" s="152"/>
      <c r="YI26" s="152"/>
      <c r="YJ26" s="152"/>
      <c r="YK26" s="152"/>
      <c r="YL26" s="152"/>
      <c r="YM26" s="152"/>
      <c r="YN26" s="152"/>
      <c r="YO26" s="152"/>
      <c r="YP26" s="152"/>
      <c r="YQ26" s="152"/>
      <c r="YR26" s="152"/>
      <c r="YS26" s="152"/>
      <c r="YT26" s="152"/>
      <c r="YU26" s="152"/>
      <c r="YV26" s="152"/>
      <c r="YW26" s="152"/>
      <c r="YX26" s="152"/>
      <c r="YY26" s="152"/>
      <c r="YZ26" s="152"/>
      <c r="ZA26" s="152"/>
      <c r="ZB26" s="152"/>
      <c r="ZC26" s="152"/>
      <c r="ZD26" s="152"/>
      <c r="ZE26" s="152"/>
      <c r="ZF26" s="152"/>
      <c r="ZG26" s="152"/>
      <c r="ZH26" s="152"/>
      <c r="ZI26" s="152"/>
      <c r="ZJ26" s="152"/>
      <c r="ZK26" s="152"/>
      <c r="ZL26" s="152"/>
      <c r="ZM26" s="152"/>
      <c r="ZN26" s="152"/>
      <c r="ZO26" s="152"/>
      <c r="ZP26" s="152"/>
      <c r="ZQ26" s="152"/>
      <c r="ZR26" s="152"/>
      <c r="ZS26" s="152"/>
      <c r="ZT26" s="152"/>
      <c r="ZU26" s="152"/>
      <c r="ZV26" s="152"/>
      <c r="ZW26" s="152"/>
      <c r="ZX26" s="152"/>
      <c r="ZY26" s="152"/>
      <c r="ZZ26" s="152"/>
      <c r="AAA26" s="152"/>
      <c r="AAB26" s="152"/>
      <c r="AAC26" s="152"/>
      <c r="AAD26" s="152"/>
      <c r="AAE26" s="152"/>
      <c r="AAF26" s="152"/>
      <c r="AAG26" s="152"/>
      <c r="AAH26" s="152"/>
      <c r="AAI26" s="152"/>
      <c r="AAJ26" s="152"/>
      <c r="AAK26" s="152"/>
      <c r="AAL26" s="152"/>
      <c r="AAM26" s="152"/>
      <c r="AAN26" s="152"/>
      <c r="AAO26" s="152"/>
      <c r="AAP26" s="152"/>
      <c r="AAQ26" s="152"/>
      <c r="AAR26" s="152"/>
      <c r="AAS26" s="152"/>
      <c r="AAT26" s="152"/>
      <c r="AAU26" s="152"/>
      <c r="AAV26" s="152"/>
      <c r="AAW26" s="152"/>
      <c r="AAX26" s="152"/>
      <c r="AAY26" s="152"/>
      <c r="AAZ26" s="152"/>
      <c r="ABA26" s="152"/>
      <c r="ABB26" s="152"/>
      <c r="ABC26" s="152"/>
      <c r="ABD26" s="152"/>
      <c r="ABE26" s="152"/>
      <c r="ABF26" s="152"/>
      <c r="ABG26" s="152"/>
      <c r="ABH26" s="152"/>
      <c r="ABI26" s="152"/>
      <c r="ABJ26" s="152"/>
      <c r="ABK26" s="152"/>
      <c r="ABL26" s="152"/>
      <c r="ABM26" s="152"/>
      <c r="ABN26" s="152"/>
      <c r="ABO26" s="152"/>
      <c r="ABP26" s="152"/>
      <c r="ABQ26" s="152"/>
      <c r="ABR26" s="152"/>
      <c r="ABS26" s="152"/>
      <c r="ABT26" s="152"/>
      <c r="ABU26" s="152"/>
      <c r="ABV26" s="152"/>
      <c r="ABW26" s="152"/>
      <c r="ABX26" s="152"/>
      <c r="ABY26" s="152"/>
      <c r="ABZ26" s="152"/>
      <c r="ACA26" s="152"/>
      <c r="ACB26" s="152"/>
      <c r="ACC26" s="152"/>
      <c r="ACD26" s="152"/>
      <c r="ACE26" s="152"/>
      <c r="ACF26" s="152"/>
      <c r="ACG26" s="152"/>
      <c r="ACH26" s="152"/>
      <c r="ACI26" s="152"/>
      <c r="ACJ26" s="152"/>
      <c r="ACK26" s="152"/>
      <c r="ACL26" s="152"/>
      <c r="ACM26" s="152"/>
      <c r="ACN26" s="152"/>
      <c r="ACO26" s="152"/>
      <c r="ACP26" s="152"/>
      <c r="ACQ26" s="152"/>
      <c r="ACR26" s="152"/>
      <c r="ACS26" s="152"/>
      <c r="ACT26" s="152"/>
      <c r="ACU26" s="152"/>
      <c r="ACV26" s="152"/>
      <c r="ACW26" s="152"/>
      <c r="ACX26" s="152"/>
      <c r="ACY26" s="152"/>
      <c r="ACZ26" s="152"/>
      <c r="ADA26" s="152"/>
      <c r="ADB26" s="152"/>
      <c r="ADC26" s="152"/>
      <c r="ADD26" s="152"/>
      <c r="ADE26" s="152"/>
      <c r="ADF26" s="152"/>
      <c r="ADG26" s="152"/>
      <c r="ADH26" s="152"/>
      <c r="ADI26" s="152"/>
      <c r="ADJ26" s="152"/>
      <c r="ADK26" s="152"/>
      <c r="ADL26" s="152"/>
      <c r="ADM26" s="152"/>
      <c r="ADN26" s="152"/>
      <c r="ADO26" s="152"/>
      <c r="ADP26" s="152"/>
      <c r="ADQ26" s="152"/>
      <c r="ADR26" s="152"/>
      <c r="ADS26" s="152"/>
      <c r="ADT26" s="152"/>
      <c r="ADU26" s="152"/>
      <c r="ADV26" s="152"/>
      <c r="ADW26" s="152"/>
      <c r="ADX26" s="152"/>
      <c r="ADY26" s="152"/>
      <c r="ADZ26" s="152"/>
      <c r="AEA26" s="152"/>
      <c r="AEB26" s="152"/>
      <c r="AEC26" s="152"/>
      <c r="AED26" s="152"/>
      <c r="AEE26" s="152"/>
      <c r="AEF26" s="152"/>
      <c r="AEG26" s="152"/>
      <c r="AEH26" s="152"/>
      <c r="AEI26" s="152"/>
      <c r="AEJ26" s="152"/>
      <c r="AEK26" s="152"/>
      <c r="AEL26" s="152"/>
      <c r="AEM26" s="152"/>
      <c r="AEN26" s="152"/>
      <c r="AEO26" s="152"/>
      <c r="AEP26" s="152"/>
      <c r="AEQ26" s="152"/>
      <c r="AER26" s="152"/>
      <c r="AES26" s="152"/>
      <c r="AET26" s="152"/>
      <c r="AEU26" s="152"/>
      <c r="AEV26" s="152"/>
      <c r="AEW26" s="152"/>
      <c r="AEX26" s="152"/>
      <c r="AEY26" s="152"/>
      <c r="AEZ26" s="152"/>
      <c r="AFA26" s="152"/>
      <c r="AFB26" s="152"/>
      <c r="AFC26" s="152"/>
      <c r="AFD26" s="152"/>
      <c r="AFE26" s="152"/>
      <c r="AFF26" s="152"/>
      <c r="AFG26" s="152"/>
      <c r="AFH26" s="152"/>
      <c r="AFI26" s="152"/>
      <c r="AFJ26" s="152"/>
      <c r="AFK26" s="152"/>
      <c r="AFL26" s="152"/>
      <c r="AFM26" s="152"/>
      <c r="AFN26" s="152"/>
      <c r="AFO26" s="152"/>
      <c r="AFP26" s="152"/>
      <c r="AFQ26" s="152"/>
      <c r="AFR26" s="152"/>
      <c r="AFS26" s="152"/>
      <c r="AFT26" s="152"/>
      <c r="AFU26" s="152"/>
      <c r="AFV26" s="152"/>
      <c r="AFW26" s="152"/>
      <c r="AFX26" s="152"/>
      <c r="AFY26" s="152"/>
      <c r="AFZ26" s="152"/>
      <c r="AGA26" s="152"/>
      <c r="AGB26" s="152"/>
      <c r="AGC26" s="152"/>
      <c r="AGD26" s="152"/>
      <c r="AGE26" s="152"/>
      <c r="AGF26" s="152"/>
      <c r="AGG26" s="152"/>
      <c r="AGH26" s="152"/>
      <c r="AGI26" s="152"/>
      <c r="AGJ26" s="152"/>
      <c r="AGK26" s="152"/>
      <c r="AGL26" s="152"/>
      <c r="AGM26" s="152"/>
      <c r="AGN26" s="152"/>
      <c r="AGO26" s="152"/>
      <c r="AGP26" s="152"/>
      <c r="AGQ26" s="152"/>
      <c r="AGR26" s="152"/>
      <c r="AGS26" s="152"/>
      <c r="AGT26" s="152"/>
      <c r="AGU26" s="152"/>
      <c r="AGV26" s="152"/>
      <c r="AGW26" s="152"/>
      <c r="AGX26" s="152"/>
      <c r="AGY26" s="152"/>
      <c r="AGZ26" s="152"/>
      <c r="AHA26" s="152"/>
      <c r="AHB26" s="152"/>
      <c r="AHC26" s="152"/>
      <c r="AHD26" s="152"/>
      <c r="AHE26" s="152"/>
      <c r="AHF26" s="152"/>
      <c r="AHG26" s="152"/>
      <c r="AHH26" s="152"/>
      <c r="AHI26" s="152"/>
      <c r="AHJ26" s="152"/>
      <c r="AHK26" s="152"/>
      <c r="AHL26" s="152"/>
      <c r="AHM26" s="152"/>
      <c r="AHN26" s="152"/>
      <c r="AHO26" s="152"/>
      <c r="AHP26" s="152"/>
      <c r="AHQ26" s="152"/>
      <c r="AHR26" s="152"/>
      <c r="AHS26" s="152"/>
      <c r="AHT26" s="152"/>
      <c r="AHU26" s="152"/>
      <c r="AHV26" s="152"/>
      <c r="AHW26" s="152"/>
      <c r="AHX26" s="152"/>
      <c r="AHY26" s="152"/>
      <c r="AHZ26" s="152"/>
      <c r="AIA26" s="152"/>
      <c r="AIB26" s="152"/>
      <c r="AIC26" s="152"/>
      <c r="AID26" s="152"/>
      <c r="AIE26" s="152"/>
      <c r="AIF26" s="152"/>
      <c r="AIG26" s="152"/>
      <c r="AIH26" s="152"/>
      <c r="AII26" s="152"/>
      <c r="AIJ26" s="152"/>
      <c r="AIK26" s="152"/>
      <c r="AIL26" s="152"/>
      <c r="AIM26" s="152"/>
      <c r="AIN26" s="152"/>
      <c r="AIO26" s="152"/>
      <c r="AIP26" s="152"/>
      <c r="AIQ26" s="152"/>
      <c r="AIR26" s="152"/>
      <c r="AIS26" s="152"/>
      <c r="AIT26" s="152"/>
      <c r="AIU26" s="152"/>
      <c r="AIV26" s="152"/>
      <c r="AIW26" s="152"/>
      <c r="AIX26" s="152"/>
      <c r="AIY26" s="152"/>
      <c r="AIZ26" s="152"/>
      <c r="AJA26" s="152"/>
      <c r="AJB26" s="152"/>
      <c r="AJC26" s="152"/>
      <c r="AJD26" s="152"/>
      <c r="AJE26" s="152"/>
      <c r="AJF26" s="152"/>
      <c r="AJG26" s="152"/>
      <c r="AJH26" s="152"/>
      <c r="AJI26" s="152"/>
      <c r="AJJ26" s="152"/>
      <c r="AJK26" s="152"/>
      <c r="AJL26" s="152"/>
      <c r="AJM26" s="152"/>
      <c r="AJN26" s="152"/>
      <c r="AJO26" s="152"/>
      <c r="AJP26" s="152"/>
      <c r="AJQ26" s="152"/>
      <c r="AJR26" s="152"/>
      <c r="AJS26" s="152"/>
      <c r="AJT26" s="152"/>
      <c r="AJU26" s="152"/>
      <c r="AJV26" s="152"/>
      <c r="AJW26" s="152"/>
      <c r="AJX26" s="152"/>
      <c r="AJY26" s="152"/>
      <c r="AJZ26" s="152"/>
      <c r="AKA26" s="152"/>
      <c r="AKB26" s="152"/>
      <c r="AKC26" s="152"/>
      <c r="AKD26" s="152"/>
      <c r="AKE26" s="152"/>
      <c r="AKF26" s="152"/>
      <c r="AKG26" s="152"/>
      <c r="AKH26" s="152"/>
      <c r="AKI26" s="152"/>
      <c r="AKJ26" s="152"/>
      <c r="AKK26" s="152"/>
      <c r="AKL26" s="152"/>
      <c r="AKM26" s="152"/>
      <c r="AKN26" s="152"/>
      <c r="AKO26" s="152"/>
      <c r="AKP26" s="152"/>
      <c r="AKQ26" s="152"/>
      <c r="AKR26" s="152"/>
      <c r="AKS26" s="152"/>
      <c r="AKT26" s="152"/>
      <c r="AKU26" s="152"/>
      <c r="AKV26" s="152"/>
      <c r="AKW26" s="152"/>
      <c r="AKX26" s="152"/>
      <c r="AKY26" s="152"/>
      <c r="AKZ26" s="152"/>
      <c r="ALA26" s="152"/>
      <c r="ALB26" s="152"/>
      <c r="ALC26" s="152"/>
      <c r="ALD26" s="152"/>
      <c r="ALE26" s="152"/>
      <c r="ALF26" s="152"/>
      <c r="ALG26" s="152"/>
      <c r="ALH26" s="152"/>
      <c r="ALI26" s="152"/>
      <c r="ALJ26" s="152"/>
      <c r="ALK26" s="152"/>
      <c r="ALL26" s="152"/>
      <c r="ALM26" s="152"/>
      <c r="ALN26" s="152"/>
      <c r="ALO26" s="152"/>
      <c r="ALP26" s="152"/>
      <c r="ALQ26" s="152"/>
      <c r="ALR26" s="152"/>
      <c r="ALS26" s="152"/>
      <c r="ALT26" s="152"/>
      <c r="ALU26" s="152"/>
      <c r="ALV26" s="152"/>
      <c r="ALW26" s="152"/>
      <c r="ALX26" s="152"/>
      <c r="ALY26" s="152"/>
      <c r="ALZ26" s="152"/>
      <c r="AMA26" s="152"/>
      <c r="AMB26" s="152"/>
      <c r="AMC26" s="152"/>
      <c r="AMD26" s="152"/>
      <c r="AME26" s="152"/>
      <c r="AMF26" s="152"/>
      <c r="AMG26" s="152"/>
      <c r="AMH26" s="152"/>
      <c r="AMI26" s="152"/>
      <c r="AMJ26" s="152"/>
      <c r="AMK26" s="152"/>
      <c r="AML26" s="152"/>
      <c r="AMM26" s="152"/>
      <c r="AMN26" s="152"/>
      <c r="AMO26" s="152"/>
      <c r="AMP26" s="152"/>
      <c r="AMQ26" s="152"/>
      <c r="AMR26" s="152"/>
      <c r="AMS26" s="152"/>
      <c r="AMT26" s="152"/>
      <c r="AMU26" s="152"/>
      <c r="AMV26" s="152"/>
      <c r="AMW26" s="152"/>
      <c r="AMX26" s="152"/>
      <c r="AMY26" s="152"/>
      <c r="AMZ26" s="152"/>
      <c r="ANA26" s="152"/>
      <c r="ANB26" s="152"/>
      <c r="ANC26" s="152"/>
      <c r="AND26" s="152"/>
      <c r="ANE26" s="152"/>
      <c r="ANF26" s="152"/>
      <c r="ANG26" s="152"/>
      <c r="ANH26" s="152"/>
      <c r="ANI26" s="152"/>
      <c r="ANJ26" s="152"/>
      <c r="ANK26" s="152"/>
      <c r="ANL26" s="152"/>
      <c r="ANM26" s="152"/>
      <c r="ANN26" s="152"/>
      <c r="ANO26" s="152"/>
      <c r="ANP26" s="152"/>
      <c r="ANQ26" s="152"/>
      <c r="ANR26" s="152"/>
      <c r="ANS26" s="152"/>
      <c r="ANT26" s="152"/>
      <c r="ANU26" s="152"/>
      <c r="ANV26" s="152"/>
      <c r="ANW26" s="152"/>
      <c r="ANX26" s="152"/>
      <c r="ANY26" s="152"/>
      <c r="ANZ26" s="152"/>
      <c r="AOA26" s="152"/>
      <c r="AOB26" s="152"/>
      <c r="AOC26" s="152"/>
      <c r="AOD26" s="152"/>
      <c r="AOE26" s="152"/>
      <c r="AOF26" s="152"/>
      <c r="AOG26" s="152"/>
      <c r="AOH26" s="152"/>
      <c r="AOI26" s="152"/>
      <c r="AOJ26" s="152"/>
      <c r="AOK26" s="152"/>
      <c r="AOL26" s="152"/>
      <c r="AOM26" s="152"/>
      <c r="AON26" s="152"/>
      <c r="AOO26" s="152"/>
      <c r="AOP26" s="152"/>
      <c r="AOQ26" s="152"/>
      <c r="AOR26" s="152"/>
      <c r="AOS26" s="152"/>
      <c r="AOT26" s="152"/>
      <c r="AOU26" s="152"/>
      <c r="AOV26" s="152"/>
      <c r="AOW26" s="152"/>
      <c r="AOX26" s="152"/>
      <c r="AOY26" s="152"/>
      <c r="AOZ26" s="152"/>
      <c r="APA26" s="152"/>
      <c r="APB26" s="152"/>
      <c r="APC26" s="152"/>
      <c r="APD26" s="152"/>
      <c r="APE26" s="152"/>
      <c r="APF26" s="152"/>
      <c r="APG26" s="152"/>
      <c r="APH26" s="152"/>
      <c r="API26" s="152"/>
      <c r="APJ26" s="152"/>
      <c r="APK26" s="152"/>
      <c r="APL26" s="152"/>
      <c r="APM26" s="152"/>
      <c r="APN26" s="152"/>
      <c r="APO26" s="152"/>
      <c r="APP26" s="152"/>
      <c r="APQ26" s="152"/>
      <c r="APR26" s="152"/>
      <c r="APS26" s="152"/>
      <c r="APT26" s="152"/>
      <c r="APU26" s="152"/>
      <c r="APV26" s="152"/>
      <c r="APW26" s="152"/>
      <c r="APX26" s="152"/>
      <c r="APY26" s="152"/>
      <c r="APZ26" s="152"/>
      <c r="AQA26" s="152"/>
      <c r="AQB26" s="152"/>
      <c r="AQC26" s="152"/>
      <c r="AQD26" s="152"/>
      <c r="AQE26" s="152"/>
      <c r="AQF26" s="152"/>
      <c r="AQG26" s="152"/>
      <c r="AQH26" s="152"/>
      <c r="AQI26" s="152"/>
      <c r="AQJ26" s="152"/>
      <c r="AQK26" s="152"/>
      <c r="AQL26" s="152"/>
      <c r="AQM26" s="152"/>
      <c r="AQN26" s="152"/>
      <c r="AQO26" s="152"/>
      <c r="AQP26" s="152"/>
      <c r="AQQ26" s="152"/>
      <c r="AQR26" s="152"/>
      <c r="AQS26" s="152"/>
      <c r="AQT26" s="152"/>
      <c r="AQU26" s="152"/>
      <c r="AQV26" s="152"/>
      <c r="AQW26" s="152"/>
      <c r="AQX26" s="152"/>
      <c r="AQY26" s="152"/>
      <c r="AQZ26" s="152"/>
      <c r="ARA26" s="152"/>
      <c r="ARB26" s="152"/>
      <c r="ARC26" s="152"/>
      <c r="ARD26" s="152"/>
      <c r="ARE26" s="152"/>
      <c r="ARF26" s="152"/>
      <c r="ARG26" s="152"/>
      <c r="ARH26" s="152"/>
      <c r="ARI26" s="152"/>
      <c r="ARJ26" s="152"/>
      <c r="ARK26" s="152"/>
      <c r="ARL26" s="152"/>
      <c r="ARM26" s="152"/>
      <c r="ARN26" s="152"/>
      <c r="ARO26" s="152"/>
      <c r="ARP26" s="152"/>
      <c r="ARQ26" s="152"/>
      <c r="ARR26" s="152"/>
      <c r="ARS26" s="152"/>
      <c r="ART26" s="152"/>
      <c r="ARU26" s="152"/>
      <c r="ARV26" s="152"/>
      <c r="ARW26" s="152"/>
      <c r="ARX26" s="152"/>
      <c r="ARY26" s="152"/>
      <c r="ARZ26" s="152"/>
      <c r="ASA26" s="152"/>
      <c r="ASB26" s="152"/>
      <c r="ASC26" s="152"/>
      <c r="ASD26" s="152"/>
      <c r="ASE26" s="152"/>
      <c r="ASF26" s="152"/>
      <c r="ASG26" s="152"/>
      <c r="ASH26" s="152"/>
      <c r="ASI26" s="152"/>
      <c r="ASJ26" s="152"/>
      <c r="ASK26" s="152"/>
      <c r="ASL26" s="152"/>
      <c r="ASM26" s="152"/>
      <c r="ASN26" s="152"/>
      <c r="ASO26" s="152"/>
      <c r="ASP26" s="152"/>
      <c r="ASQ26" s="152"/>
      <c r="ASR26" s="152"/>
      <c r="ASS26" s="152"/>
      <c r="AST26" s="152"/>
      <c r="ASU26" s="152"/>
      <c r="ASV26" s="152"/>
      <c r="ASW26" s="152"/>
      <c r="ASX26" s="152"/>
      <c r="ASY26" s="152"/>
      <c r="ASZ26" s="152"/>
      <c r="ATA26" s="152"/>
      <c r="ATB26" s="152"/>
      <c r="ATC26" s="152"/>
      <c r="ATD26" s="152"/>
      <c r="ATE26" s="152"/>
      <c r="ATF26" s="152"/>
      <c r="ATG26" s="152"/>
      <c r="ATH26" s="152"/>
      <c r="ATI26" s="152"/>
      <c r="ATJ26" s="152"/>
      <c r="ATK26" s="152"/>
      <c r="ATL26" s="152"/>
      <c r="ATM26" s="152"/>
      <c r="ATN26" s="152"/>
      <c r="ATO26" s="152"/>
      <c r="ATP26" s="152"/>
      <c r="ATQ26" s="152"/>
      <c r="ATR26" s="152"/>
      <c r="ATS26" s="152"/>
      <c r="ATT26" s="152"/>
      <c r="ATU26" s="152"/>
      <c r="ATV26" s="152"/>
      <c r="ATW26" s="152"/>
      <c r="ATX26" s="152"/>
      <c r="ATY26" s="152"/>
      <c r="ATZ26" s="152"/>
      <c r="AUA26" s="152"/>
      <c r="AUB26" s="152"/>
      <c r="AUC26" s="152"/>
      <c r="AUD26" s="152"/>
      <c r="AUE26" s="152"/>
      <c r="AUF26" s="152"/>
      <c r="AUG26" s="152"/>
      <c r="AUH26" s="152"/>
      <c r="AUI26" s="152"/>
      <c r="AUJ26" s="152"/>
      <c r="AUK26" s="152"/>
      <c r="AUL26" s="152"/>
      <c r="AUM26" s="152"/>
      <c r="AUN26" s="152"/>
      <c r="AUO26" s="152"/>
      <c r="AUP26" s="152"/>
      <c r="AUQ26" s="152"/>
      <c r="AUR26" s="152"/>
      <c r="AUS26" s="152"/>
      <c r="AUT26" s="152"/>
      <c r="AUU26" s="152"/>
      <c r="AUV26" s="152"/>
      <c r="AUW26" s="152"/>
      <c r="AUX26" s="152"/>
      <c r="AUY26" s="152"/>
      <c r="AUZ26" s="152"/>
      <c r="AVA26" s="152"/>
      <c r="AVB26" s="152"/>
      <c r="AVC26" s="152"/>
      <c r="AVD26" s="152"/>
      <c r="AVE26" s="152"/>
      <c r="AVF26" s="152"/>
      <c r="AVG26" s="152"/>
      <c r="AVH26" s="152"/>
      <c r="AVI26" s="152"/>
      <c r="AVJ26" s="152"/>
      <c r="AVK26" s="152"/>
      <c r="AVL26" s="152"/>
      <c r="AVM26" s="152"/>
      <c r="AVN26" s="152"/>
      <c r="AVO26" s="152"/>
      <c r="AVP26" s="152"/>
      <c r="AVQ26" s="152"/>
      <c r="AVR26" s="152"/>
      <c r="AVS26" s="152"/>
      <c r="AVT26" s="152"/>
      <c r="AVU26" s="152"/>
      <c r="AVV26" s="152"/>
      <c r="AVW26" s="152"/>
      <c r="AVX26" s="152"/>
      <c r="AVY26" s="152"/>
      <c r="AVZ26" s="152"/>
      <c r="AWA26" s="152"/>
      <c r="AWB26" s="152"/>
      <c r="AWC26" s="152"/>
      <c r="AWD26" s="152"/>
      <c r="AWE26" s="152"/>
      <c r="AWF26" s="152"/>
      <c r="AWG26" s="152"/>
      <c r="AWH26" s="152"/>
      <c r="AWI26" s="152"/>
      <c r="AWJ26" s="152"/>
      <c r="AWK26" s="152"/>
      <c r="AWL26" s="152"/>
      <c r="AWM26" s="152"/>
      <c r="AWN26" s="152"/>
      <c r="AWO26" s="152"/>
      <c r="AWP26" s="152"/>
      <c r="AWQ26" s="152"/>
      <c r="AWR26" s="152"/>
      <c r="AWS26" s="152"/>
      <c r="AWT26" s="152"/>
      <c r="AWU26" s="152"/>
      <c r="AWV26" s="152"/>
      <c r="AWW26" s="152"/>
      <c r="AWX26" s="152"/>
      <c r="AWY26" s="152"/>
      <c r="AWZ26" s="152"/>
      <c r="AXA26" s="152"/>
      <c r="AXB26" s="152"/>
      <c r="AXC26" s="152"/>
      <c r="AXD26" s="152"/>
      <c r="AXE26" s="152"/>
      <c r="AXF26" s="152"/>
      <c r="AXG26" s="152"/>
      <c r="AXH26" s="152"/>
      <c r="AXI26" s="152"/>
      <c r="AXJ26" s="152"/>
      <c r="AXK26" s="152"/>
      <c r="AXL26" s="152"/>
      <c r="AXM26" s="152"/>
      <c r="AXN26" s="152"/>
      <c r="AXO26" s="152"/>
      <c r="AXP26" s="152"/>
      <c r="AXQ26" s="152"/>
      <c r="AXR26" s="152"/>
      <c r="AXS26" s="152"/>
      <c r="AXT26" s="152"/>
      <c r="AXU26" s="152"/>
      <c r="AXV26" s="152"/>
      <c r="AXW26" s="152"/>
      <c r="AXX26" s="152"/>
      <c r="AXY26" s="152"/>
      <c r="AXZ26" s="152"/>
      <c r="AYA26" s="152"/>
      <c r="AYB26" s="152"/>
      <c r="AYC26" s="152"/>
      <c r="AYD26" s="152"/>
      <c r="AYE26" s="152"/>
      <c r="AYF26" s="152"/>
      <c r="AYG26" s="152"/>
      <c r="AYH26" s="152"/>
      <c r="AYI26" s="152"/>
      <c r="AYJ26" s="152"/>
      <c r="AYK26" s="152"/>
      <c r="AYL26" s="152"/>
      <c r="AYM26" s="152"/>
      <c r="AYN26" s="152"/>
      <c r="AYO26" s="152"/>
      <c r="AYP26" s="152"/>
      <c r="AYQ26" s="152"/>
      <c r="AYR26" s="152"/>
      <c r="AYS26" s="152"/>
      <c r="AYT26" s="152"/>
      <c r="AYU26" s="152"/>
      <c r="AYV26" s="152"/>
      <c r="AYW26" s="152"/>
      <c r="AYX26" s="152"/>
      <c r="AYY26" s="152"/>
      <c r="AYZ26" s="152"/>
      <c r="AZA26" s="152"/>
      <c r="AZB26" s="152"/>
      <c r="AZC26" s="152"/>
      <c r="AZD26" s="152"/>
      <c r="AZE26" s="152"/>
      <c r="AZF26" s="152"/>
      <c r="AZG26" s="152"/>
      <c r="AZH26" s="152"/>
      <c r="AZI26" s="152"/>
      <c r="AZJ26" s="152"/>
      <c r="AZK26" s="152"/>
      <c r="AZL26" s="152"/>
      <c r="AZM26" s="152"/>
      <c r="AZN26" s="152"/>
      <c r="AZO26" s="152"/>
      <c r="AZP26" s="152"/>
      <c r="AZQ26" s="152"/>
      <c r="AZR26" s="152"/>
      <c r="AZS26" s="152"/>
      <c r="AZT26" s="152"/>
      <c r="AZU26" s="152"/>
      <c r="AZV26" s="152"/>
      <c r="AZW26" s="152"/>
      <c r="AZX26" s="152"/>
      <c r="AZY26" s="152"/>
      <c r="AZZ26" s="152"/>
      <c r="BAA26" s="152"/>
      <c r="BAB26" s="152"/>
      <c r="BAC26" s="152"/>
      <c r="BAD26" s="152"/>
      <c r="BAE26" s="152"/>
      <c r="BAF26" s="152"/>
      <c r="BAG26" s="152"/>
      <c r="BAH26" s="152"/>
      <c r="BAI26" s="152"/>
      <c r="BAJ26" s="152"/>
      <c r="BAK26" s="152"/>
      <c r="BAL26" s="152"/>
      <c r="BAM26" s="152"/>
      <c r="BAN26" s="152"/>
      <c r="BAO26" s="152"/>
      <c r="BAP26" s="152"/>
      <c r="BAQ26" s="152"/>
      <c r="BAR26" s="152"/>
      <c r="BAS26" s="152"/>
      <c r="BAT26" s="152"/>
      <c r="BAU26" s="152"/>
      <c r="BAV26" s="152"/>
      <c r="BAW26" s="152"/>
      <c r="BAX26" s="152"/>
      <c r="BAY26" s="152"/>
      <c r="BAZ26" s="152"/>
      <c r="BBA26" s="152"/>
      <c r="BBB26" s="152"/>
      <c r="BBC26" s="152"/>
      <c r="BBD26" s="152"/>
      <c r="BBE26" s="152"/>
      <c r="BBF26" s="152"/>
      <c r="BBG26" s="152"/>
      <c r="BBH26" s="152"/>
      <c r="BBI26" s="152"/>
      <c r="BBJ26" s="152"/>
      <c r="BBK26" s="152"/>
      <c r="BBL26" s="152"/>
      <c r="BBM26" s="152"/>
      <c r="BBN26" s="152"/>
      <c r="BBO26" s="152"/>
      <c r="BBP26" s="152"/>
      <c r="BBQ26" s="152"/>
      <c r="BBR26" s="152"/>
      <c r="BBS26" s="152"/>
      <c r="BBT26" s="152"/>
      <c r="BBU26" s="152"/>
      <c r="BBV26" s="152"/>
      <c r="BBW26" s="152"/>
      <c r="BBX26" s="152"/>
      <c r="BBY26" s="152"/>
      <c r="BBZ26" s="152"/>
      <c r="BCA26" s="152"/>
      <c r="BCB26" s="152"/>
      <c r="BCC26" s="152"/>
      <c r="BCD26" s="152"/>
      <c r="BCE26" s="152"/>
      <c r="BCF26" s="152"/>
      <c r="BCG26" s="152"/>
      <c r="BCH26" s="152"/>
      <c r="BCI26" s="152"/>
      <c r="BCJ26" s="152"/>
      <c r="BCK26" s="152"/>
      <c r="BCL26" s="152"/>
      <c r="BCM26" s="152"/>
      <c r="BCN26" s="152"/>
      <c r="BCO26" s="152"/>
      <c r="BCP26" s="152"/>
      <c r="BCQ26" s="152"/>
      <c r="BCR26" s="152"/>
      <c r="BCS26" s="152"/>
      <c r="BCT26" s="152"/>
      <c r="BCU26" s="152"/>
      <c r="BCV26" s="152"/>
      <c r="BCW26" s="152"/>
      <c r="BCX26" s="152"/>
      <c r="BCY26" s="152"/>
      <c r="BCZ26" s="152"/>
      <c r="BDA26" s="152"/>
      <c r="BDB26" s="152"/>
      <c r="BDC26" s="152"/>
      <c r="BDD26" s="152"/>
      <c r="BDE26" s="152"/>
      <c r="BDF26" s="152"/>
      <c r="BDG26" s="152"/>
      <c r="BDH26" s="152"/>
      <c r="BDI26" s="152"/>
      <c r="BDJ26" s="152"/>
      <c r="BDK26" s="152"/>
      <c r="BDL26" s="152"/>
      <c r="BDM26" s="152"/>
      <c r="BDN26" s="152"/>
      <c r="BDO26" s="152"/>
      <c r="BDP26" s="152"/>
      <c r="BDQ26" s="152"/>
      <c r="BDR26" s="152"/>
      <c r="BDS26" s="152"/>
      <c r="BDT26" s="152"/>
      <c r="BDU26" s="152"/>
      <c r="BDV26" s="152"/>
      <c r="BDW26" s="152"/>
      <c r="BDX26" s="152"/>
      <c r="BDY26" s="152"/>
      <c r="BDZ26" s="152"/>
      <c r="BEA26" s="152"/>
      <c r="BEB26" s="152"/>
      <c r="BEC26" s="152"/>
      <c r="BED26" s="152"/>
      <c r="BEE26" s="152"/>
      <c r="BEF26" s="152"/>
      <c r="BEG26" s="152"/>
      <c r="BEH26" s="152"/>
      <c r="BEI26" s="152"/>
      <c r="BEJ26" s="152"/>
      <c r="BEK26" s="152"/>
      <c r="BEL26" s="152"/>
      <c r="BEM26" s="152"/>
      <c r="BEN26" s="152"/>
      <c r="BEO26" s="152"/>
      <c r="BEP26" s="152"/>
      <c r="BEQ26" s="152"/>
      <c r="BER26" s="152"/>
      <c r="BES26" s="152"/>
      <c r="BET26" s="152"/>
      <c r="BEU26" s="152"/>
      <c r="BEV26" s="152"/>
      <c r="BEW26" s="152"/>
      <c r="BEX26" s="152"/>
      <c r="BEY26" s="152"/>
      <c r="BEZ26" s="152"/>
      <c r="BFA26" s="152"/>
      <c r="BFB26" s="152"/>
      <c r="BFC26" s="152"/>
      <c r="BFD26" s="152"/>
      <c r="BFE26" s="152"/>
      <c r="BFF26" s="152"/>
      <c r="BFG26" s="152"/>
      <c r="BFH26" s="152"/>
      <c r="BFI26" s="152"/>
      <c r="BFJ26" s="152"/>
      <c r="BFK26" s="152"/>
      <c r="BFL26" s="152"/>
      <c r="BFM26" s="152"/>
      <c r="BFN26" s="152"/>
      <c r="BFO26" s="152"/>
      <c r="BFP26" s="152"/>
      <c r="BFQ26" s="152"/>
      <c r="BFR26" s="152"/>
      <c r="BFS26" s="152"/>
      <c r="BFT26" s="152"/>
      <c r="BFU26" s="152"/>
      <c r="BFV26" s="152"/>
      <c r="BFW26" s="152"/>
      <c r="BFX26" s="152"/>
      <c r="BFY26" s="152"/>
      <c r="BFZ26" s="152"/>
      <c r="BGA26" s="152"/>
      <c r="BGB26" s="152"/>
      <c r="BGC26" s="152"/>
      <c r="BGD26" s="152"/>
      <c r="BGE26" s="152"/>
      <c r="BGF26" s="152"/>
      <c r="BGG26" s="152"/>
      <c r="BGH26" s="152"/>
      <c r="BGI26" s="152"/>
      <c r="BGJ26" s="152"/>
      <c r="BGK26" s="152"/>
      <c r="BGL26" s="152"/>
      <c r="BGM26" s="152"/>
      <c r="BGN26" s="152"/>
      <c r="BGO26" s="152"/>
      <c r="BGP26" s="152"/>
      <c r="BGQ26" s="152"/>
      <c r="BGR26" s="152"/>
      <c r="BGS26" s="152"/>
      <c r="BGT26" s="152"/>
      <c r="BGU26" s="152"/>
      <c r="BGV26" s="152"/>
      <c r="BGW26" s="152"/>
      <c r="BGX26" s="152"/>
      <c r="BGY26" s="152"/>
      <c r="BGZ26" s="152"/>
      <c r="BHA26" s="152"/>
      <c r="BHB26" s="152"/>
      <c r="BHC26" s="152"/>
      <c r="BHD26" s="152"/>
      <c r="BHE26" s="152"/>
      <c r="BHF26" s="152"/>
      <c r="BHG26" s="152"/>
      <c r="BHH26" s="152"/>
      <c r="BHI26" s="152"/>
      <c r="BHJ26" s="152"/>
      <c r="BHK26" s="152"/>
      <c r="BHL26" s="152"/>
      <c r="BHM26" s="152"/>
      <c r="BHN26" s="152"/>
      <c r="BHO26" s="152"/>
      <c r="BHP26" s="152"/>
      <c r="BHQ26" s="152"/>
      <c r="BHR26" s="152"/>
      <c r="BHS26" s="152"/>
      <c r="BHT26" s="152"/>
      <c r="BHU26" s="152"/>
      <c r="BHV26" s="152"/>
      <c r="BHW26" s="152"/>
      <c r="BHX26" s="152"/>
      <c r="BHY26" s="152"/>
      <c r="BHZ26" s="152"/>
      <c r="BIA26" s="152"/>
      <c r="BIB26" s="152"/>
      <c r="BIC26" s="152"/>
      <c r="BID26" s="152"/>
      <c r="BIE26" s="152"/>
      <c r="BIF26" s="152"/>
      <c r="BIG26" s="152"/>
      <c r="BIH26" s="152"/>
      <c r="BII26" s="152"/>
      <c r="BIJ26" s="152"/>
      <c r="BIK26" s="152"/>
      <c r="BIL26" s="152"/>
      <c r="BIM26" s="152"/>
      <c r="BIN26" s="152"/>
      <c r="BIO26" s="152"/>
      <c r="BIP26" s="152"/>
      <c r="BIQ26" s="152"/>
      <c r="BIR26" s="152"/>
      <c r="BIS26" s="152"/>
      <c r="BIT26" s="152"/>
      <c r="BIU26" s="152"/>
      <c r="BIV26" s="152"/>
      <c r="BIW26" s="152"/>
      <c r="BIX26" s="152"/>
      <c r="BIY26" s="152"/>
      <c r="BIZ26" s="152"/>
      <c r="BJA26" s="152"/>
      <c r="BJB26" s="152"/>
      <c r="BJC26" s="152"/>
      <c r="BJD26" s="152"/>
      <c r="BJE26" s="152"/>
      <c r="BJF26" s="152"/>
      <c r="BJG26" s="152"/>
      <c r="BJH26" s="152"/>
      <c r="BJI26" s="152"/>
      <c r="BJJ26" s="152"/>
      <c r="BJK26" s="152"/>
      <c r="BJL26" s="152"/>
      <c r="BJM26" s="152"/>
      <c r="BJN26" s="152"/>
      <c r="BJO26" s="152"/>
      <c r="BJP26" s="152"/>
      <c r="BJQ26" s="152"/>
      <c r="BJR26" s="152"/>
      <c r="BJS26" s="152"/>
      <c r="BJT26" s="152"/>
      <c r="BJU26" s="152"/>
      <c r="BJV26" s="152"/>
      <c r="BJW26" s="152"/>
      <c r="BJX26" s="152"/>
      <c r="BJY26" s="152"/>
      <c r="BJZ26" s="152"/>
      <c r="BKA26" s="152"/>
      <c r="BKB26" s="152"/>
      <c r="BKC26" s="152"/>
      <c r="BKD26" s="152"/>
      <c r="BKE26" s="152"/>
      <c r="BKF26" s="152"/>
      <c r="BKG26" s="152"/>
      <c r="BKH26" s="152"/>
      <c r="BKI26" s="152"/>
      <c r="BKJ26" s="152"/>
      <c r="BKK26" s="152"/>
      <c r="BKL26" s="152"/>
      <c r="BKM26" s="152"/>
      <c r="BKN26" s="152"/>
      <c r="BKO26" s="152"/>
      <c r="BKP26" s="152"/>
      <c r="BKQ26" s="152"/>
      <c r="BKR26" s="152"/>
      <c r="BKS26" s="152"/>
      <c r="BKT26" s="152"/>
      <c r="BKU26" s="152"/>
      <c r="BKV26" s="152"/>
      <c r="BKW26" s="152"/>
      <c r="BKX26" s="152"/>
      <c r="BKY26" s="152"/>
      <c r="BKZ26" s="152"/>
      <c r="BLA26" s="152"/>
      <c r="BLB26" s="152"/>
      <c r="BLC26" s="152"/>
      <c r="BLD26" s="152"/>
      <c r="BLE26" s="152"/>
      <c r="BLF26" s="152"/>
      <c r="BLG26" s="152"/>
      <c r="BLH26" s="152"/>
      <c r="BLI26" s="152"/>
      <c r="BLJ26" s="152"/>
      <c r="BLK26" s="152"/>
      <c r="BLL26" s="152"/>
      <c r="BLM26" s="152"/>
      <c r="BLN26" s="152"/>
      <c r="BLO26" s="152"/>
      <c r="BLP26" s="152"/>
      <c r="BLQ26" s="152"/>
      <c r="BLR26" s="152"/>
      <c r="BLS26" s="152"/>
      <c r="BLT26" s="152"/>
      <c r="BLU26" s="152"/>
      <c r="BLV26" s="152"/>
      <c r="BLW26" s="152"/>
      <c r="BLX26" s="152"/>
      <c r="BLY26" s="152"/>
      <c r="BLZ26" s="152"/>
      <c r="BMA26" s="152"/>
      <c r="BMB26" s="152"/>
      <c r="BMC26" s="152"/>
      <c r="BMD26" s="152"/>
      <c r="BME26" s="152"/>
      <c r="BMF26" s="152"/>
      <c r="BMG26" s="152"/>
      <c r="BMH26" s="152"/>
      <c r="BMI26" s="152"/>
      <c r="BMJ26" s="152"/>
      <c r="BMK26" s="152"/>
      <c r="BML26" s="152"/>
      <c r="BMM26" s="152"/>
      <c r="BMN26" s="152"/>
      <c r="BMO26" s="152"/>
      <c r="BMP26" s="152"/>
      <c r="BMQ26" s="152"/>
      <c r="BMR26" s="152"/>
      <c r="BMS26" s="152"/>
      <c r="BMT26" s="152"/>
      <c r="BMU26" s="152"/>
      <c r="BMV26" s="152"/>
      <c r="BMW26" s="152"/>
      <c r="BMX26" s="152"/>
      <c r="BMY26" s="152"/>
      <c r="BMZ26" s="152"/>
      <c r="BNA26" s="152"/>
      <c r="BNB26" s="152"/>
      <c r="BNC26" s="152"/>
      <c r="BND26" s="152"/>
      <c r="BNE26" s="152"/>
      <c r="BNF26" s="152"/>
      <c r="BNG26" s="152"/>
      <c r="BNH26" s="152"/>
      <c r="BNI26" s="152"/>
      <c r="BNJ26" s="152"/>
      <c r="BNK26" s="152"/>
      <c r="BNL26" s="152"/>
      <c r="BNM26" s="152"/>
      <c r="BNN26" s="152"/>
      <c r="BNO26" s="152"/>
      <c r="BNP26" s="152"/>
      <c r="BNQ26" s="152"/>
      <c r="BNR26" s="152"/>
      <c r="BNS26" s="152"/>
      <c r="BNT26" s="152"/>
      <c r="BNU26" s="152"/>
      <c r="BNV26" s="152"/>
      <c r="BNW26" s="152"/>
      <c r="BNX26" s="152"/>
      <c r="BNY26" s="152"/>
      <c r="BNZ26" s="152"/>
      <c r="BOA26" s="152"/>
      <c r="BOB26" s="152"/>
      <c r="BOC26" s="152"/>
      <c r="BOD26" s="152"/>
      <c r="BOE26" s="152"/>
      <c r="BOF26" s="152"/>
      <c r="BOG26" s="152"/>
      <c r="BOH26" s="152"/>
      <c r="BOI26" s="152"/>
      <c r="BOJ26" s="152"/>
      <c r="BOK26" s="152"/>
      <c r="BOL26" s="152"/>
      <c r="BOM26" s="152"/>
      <c r="BON26" s="152"/>
      <c r="BOO26" s="152"/>
      <c r="BOP26" s="152"/>
      <c r="BOQ26" s="152"/>
      <c r="BOR26" s="152"/>
      <c r="BOS26" s="152"/>
      <c r="BOT26" s="152"/>
      <c r="BOU26" s="152"/>
      <c r="BOV26" s="152"/>
      <c r="BOW26" s="152"/>
      <c r="BOX26" s="152"/>
      <c r="BOY26" s="152"/>
      <c r="BOZ26" s="152"/>
      <c r="BPA26" s="152"/>
      <c r="BPB26" s="152"/>
      <c r="BPC26" s="152"/>
      <c r="BPD26" s="152"/>
      <c r="BPE26" s="152"/>
      <c r="BPF26" s="152"/>
      <c r="BPG26" s="152"/>
      <c r="BPH26" s="152"/>
      <c r="BPI26" s="152"/>
      <c r="BPJ26" s="152"/>
      <c r="BPK26" s="152"/>
      <c r="BPL26" s="152"/>
      <c r="BPM26" s="152"/>
      <c r="BPN26" s="152"/>
      <c r="BPO26" s="152"/>
      <c r="BPP26" s="152"/>
      <c r="BPQ26" s="152"/>
      <c r="BPR26" s="152"/>
      <c r="BPS26" s="152"/>
      <c r="BPT26" s="152"/>
      <c r="BPU26" s="152"/>
      <c r="BPV26" s="152"/>
      <c r="BPW26" s="152"/>
      <c r="BPX26" s="152"/>
      <c r="BPY26" s="152"/>
      <c r="BPZ26" s="152"/>
      <c r="BQA26" s="152"/>
      <c r="BQB26" s="152"/>
      <c r="BQC26" s="152"/>
      <c r="BQD26" s="152"/>
      <c r="BQE26" s="152"/>
      <c r="BQF26" s="152"/>
      <c r="BQG26" s="152"/>
      <c r="BQH26" s="152"/>
      <c r="BQI26" s="152"/>
      <c r="BQJ26" s="152"/>
      <c r="BQK26" s="152"/>
      <c r="BQL26" s="152"/>
      <c r="BQM26" s="152"/>
      <c r="BQN26" s="152"/>
      <c r="BQO26" s="152"/>
      <c r="BQP26" s="152"/>
      <c r="BQQ26" s="152"/>
      <c r="BQR26" s="152"/>
      <c r="BQS26" s="152"/>
      <c r="BQT26" s="152"/>
      <c r="BQU26" s="152"/>
      <c r="BQV26" s="152"/>
      <c r="BQW26" s="152"/>
      <c r="BQX26" s="152"/>
      <c r="BQY26" s="152"/>
      <c r="BQZ26" s="152"/>
      <c r="BRA26" s="152"/>
      <c r="BRB26" s="152"/>
      <c r="BRC26" s="152"/>
      <c r="BRD26" s="152"/>
      <c r="BRE26" s="152"/>
      <c r="BRF26" s="152"/>
      <c r="BRG26" s="152"/>
      <c r="BRH26" s="152"/>
      <c r="BRI26" s="152"/>
      <c r="BRJ26" s="152"/>
      <c r="BRK26" s="152"/>
      <c r="BRL26" s="152"/>
      <c r="BRM26" s="152"/>
      <c r="BRN26" s="152"/>
      <c r="BRO26" s="152"/>
      <c r="BRP26" s="152"/>
      <c r="BRQ26" s="152"/>
      <c r="BRR26" s="152"/>
      <c r="BRS26" s="152"/>
      <c r="BRT26" s="152"/>
      <c r="BRU26" s="152"/>
      <c r="BRV26" s="152"/>
      <c r="BRW26" s="152"/>
      <c r="BRX26" s="152"/>
      <c r="BRY26" s="152"/>
      <c r="BRZ26" s="152"/>
      <c r="BSA26" s="152"/>
      <c r="BSB26" s="152"/>
      <c r="BSC26" s="152"/>
      <c r="BSD26" s="152"/>
      <c r="BSE26" s="152"/>
      <c r="BSF26" s="152"/>
      <c r="BSG26" s="152"/>
      <c r="BSH26" s="152"/>
      <c r="BSI26" s="152"/>
      <c r="BSJ26" s="152"/>
      <c r="BSK26" s="152"/>
      <c r="BSL26" s="152"/>
      <c r="BSM26" s="152"/>
      <c r="BSN26" s="152"/>
      <c r="BSO26" s="152"/>
      <c r="BSP26" s="152"/>
      <c r="BSQ26" s="152"/>
      <c r="BSR26" s="152"/>
      <c r="BSS26" s="152"/>
      <c r="BST26" s="152"/>
      <c r="BSU26" s="152"/>
      <c r="BSV26" s="152"/>
      <c r="BSW26" s="152"/>
      <c r="BSX26" s="152"/>
      <c r="BSY26" s="152"/>
      <c r="BSZ26" s="152"/>
      <c r="BTA26" s="152"/>
      <c r="BTB26" s="152"/>
      <c r="BTC26" s="152"/>
      <c r="BTD26" s="152"/>
      <c r="BTE26" s="152"/>
      <c r="BTF26" s="152"/>
      <c r="BTG26" s="152"/>
      <c r="BTH26" s="152"/>
      <c r="BTI26" s="152"/>
      <c r="BTJ26" s="152"/>
      <c r="BTK26" s="152"/>
      <c r="BTL26" s="152"/>
      <c r="BTM26" s="152"/>
      <c r="BTN26" s="152"/>
      <c r="BTO26" s="152"/>
      <c r="BTP26" s="152"/>
      <c r="BTQ26" s="152"/>
      <c r="BTR26" s="152"/>
      <c r="BTS26" s="152"/>
      <c r="BTT26" s="152"/>
      <c r="BTU26" s="152"/>
      <c r="BTV26" s="152"/>
      <c r="BTW26" s="152"/>
      <c r="BTX26" s="152"/>
      <c r="BTY26" s="152"/>
      <c r="BTZ26" s="152"/>
      <c r="BUA26" s="152"/>
      <c r="BUB26" s="152"/>
      <c r="BUC26" s="152"/>
      <c r="BUD26" s="152"/>
      <c r="BUE26" s="152"/>
      <c r="BUF26" s="152"/>
      <c r="BUG26" s="152"/>
      <c r="BUH26" s="152"/>
      <c r="BUI26" s="152"/>
      <c r="BUJ26" s="152"/>
      <c r="BUK26" s="152"/>
      <c r="BUL26" s="152"/>
      <c r="BUM26" s="152"/>
      <c r="BUN26" s="152"/>
      <c r="BUO26" s="152"/>
      <c r="BUP26" s="152"/>
      <c r="BUQ26" s="152"/>
      <c r="BUR26" s="152"/>
      <c r="BUS26" s="152"/>
      <c r="BUT26" s="152"/>
      <c r="BUU26" s="152"/>
      <c r="BUV26" s="152"/>
      <c r="BUW26" s="152"/>
      <c r="BUX26" s="152"/>
      <c r="BUY26" s="152"/>
      <c r="BUZ26" s="152"/>
      <c r="BVA26" s="152"/>
      <c r="BVB26" s="152"/>
      <c r="BVC26" s="152"/>
      <c r="BVD26" s="152"/>
      <c r="BVE26" s="152"/>
      <c r="BVF26" s="152"/>
      <c r="BVG26" s="152"/>
      <c r="BVH26" s="152"/>
      <c r="BVI26" s="152"/>
      <c r="BVJ26" s="152"/>
      <c r="BVK26" s="152"/>
      <c r="BVL26" s="152"/>
      <c r="BVM26" s="152"/>
      <c r="BVN26" s="152"/>
      <c r="BVO26" s="152"/>
      <c r="BVP26" s="152"/>
      <c r="BVQ26" s="152"/>
      <c r="BVR26" s="152"/>
      <c r="BVS26" s="152"/>
      <c r="BVT26" s="152"/>
      <c r="BVU26" s="152"/>
      <c r="BVV26" s="152"/>
      <c r="BVW26" s="152"/>
      <c r="BVX26" s="152"/>
      <c r="BVY26" s="152"/>
      <c r="BVZ26" s="152"/>
      <c r="BWA26" s="152"/>
      <c r="BWB26" s="152"/>
      <c r="BWC26" s="152"/>
      <c r="BWD26" s="152"/>
      <c r="BWE26" s="152"/>
      <c r="BWF26" s="152"/>
      <c r="BWG26" s="152"/>
      <c r="BWH26" s="152"/>
      <c r="BWI26" s="152"/>
      <c r="BWJ26" s="152"/>
      <c r="BWK26" s="152"/>
      <c r="BWL26" s="152"/>
      <c r="BWM26" s="152"/>
      <c r="BWN26" s="152"/>
      <c r="BWO26" s="152"/>
      <c r="BWP26" s="152"/>
      <c r="BWQ26" s="152"/>
      <c r="BWR26" s="152"/>
      <c r="BWS26" s="152"/>
      <c r="BWT26" s="152"/>
      <c r="BWU26" s="152"/>
      <c r="BWV26" s="152"/>
      <c r="BWW26" s="152"/>
      <c r="BWX26" s="152"/>
      <c r="BWY26" s="152"/>
      <c r="BWZ26" s="152"/>
      <c r="BXA26" s="152"/>
      <c r="BXB26" s="152"/>
      <c r="BXC26" s="152"/>
      <c r="BXD26" s="152"/>
      <c r="BXE26" s="152"/>
      <c r="BXF26" s="152"/>
      <c r="BXG26" s="152"/>
      <c r="BXH26" s="152"/>
      <c r="BXI26" s="152"/>
      <c r="BXJ26" s="152"/>
      <c r="BXK26" s="152"/>
      <c r="BXL26" s="152"/>
      <c r="BXM26" s="152"/>
      <c r="BXN26" s="152"/>
      <c r="BXO26" s="152"/>
      <c r="BXP26" s="152"/>
      <c r="BXQ26" s="152"/>
      <c r="BXR26" s="152"/>
      <c r="BXS26" s="152"/>
      <c r="BXT26" s="152"/>
      <c r="BXU26" s="152"/>
      <c r="BXV26" s="152"/>
      <c r="BXW26" s="152"/>
      <c r="BXX26" s="152"/>
      <c r="BXY26" s="152"/>
      <c r="BXZ26" s="152"/>
      <c r="BYA26" s="152"/>
      <c r="BYB26" s="152"/>
      <c r="BYC26" s="152"/>
      <c r="BYD26" s="152"/>
      <c r="BYE26" s="152"/>
      <c r="BYF26" s="152"/>
      <c r="BYG26" s="152"/>
      <c r="BYH26" s="152"/>
      <c r="BYI26" s="152"/>
      <c r="BYJ26" s="152"/>
      <c r="BYK26" s="152"/>
      <c r="BYL26" s="152"/>
      <c r="BYM26" s="152"/>
      <c r="BYN26" s="152"/>
      <c r="BYO26" s="152"/>
      <c r="BYP26" s="152"/>
      <c r="BYQ26" s="152"/>
      <c r="BYR26" s="152"/>
      <c r="BYS26" s="152"/>
      <c r="BYT26" s="152"/>
      <c r="BYU26" s="152"/>
      <c r="BYV26" s="152"/>
      <c r="BYW26" s="152"/>
      <c r="BYX26" s="152"/>
      <c r="BYY26" s="152"/>
      <c r="BYZ26" s="152"/>
      <c r="BZA26" s="152"/>
      <c r="BZB26" s="152"/>
      <c r="BZC26" s="152"/>
      <c r="BZD26" s="152"/>
      <c r="BZE26" s="152"/>
      <c r="BZF26" s="152"/>
      <c r="BZG26" s="152"/>
      <c r="BZH26" s="152"/>
      <c r="BZI26" s="152"/>
      <c r="BZJ26" s="152"/>
      <c r="BZK26" s="152"/>
      <c r="BZL26" s="152"/>
      <c r="BZM26" s="152"/>
      <c r="BZN26" s="152"/>
      <c r="BZO26" s="152"/>
      <c r="BZP26" s="152"/>
      <c r="BZQ26" s="152"/>
      <c r="BZR26" s="152"/>
      <c r="BZS26" s="152"/>
      <c r="BZT26" s="152"/>
      <c r="BZU26" s="152"/>
      <c r="BZV26" s="152"/>
      <c r="BZW26" s="152"/>
      <c r="BZX26" s="152"/>
      <c r="BZY26" s="152"/>
      <c r="BZZ26" s="152"/>
      <c r="CAA26" s="152"/>
      <c r="CAB26" s="152"/>
      <c r="CAC26" s="152"/>
      <c r="CAD26" s="152"/>
      <c r="CAE26" s="152"/>
      <c r="CAF26" s="152"/>
      <c r="CAG26" s="152"/>
      <c r="CAH26" s="152"/>
      <c r="CAI26" s="152"/>
      <c r="CAJ26" s="152"/>
      <c r="CAK26" s="152"/>
      <c r="CAL26" s="152"/>
      <c r="CAM26" s="152"/>
      <c r="CAN26" s="152"/>
      <c r="CAO26" s="152"/>
      <c r="CAP26" s="152"/>
      <c r="CAQ26" s="152"/>
      <c r="CAR26" s="152"/>
      <c r="CAS26" s="152"/>
      <c r="CAT26" s="152"/>
      <c r="CAU26" s="152"/>
      <c r="CAV26" s="152"/>
      <c r="CAW26" s="152"/>
      <c r="CAX26" s="152"/>
      <c r="CAY26" s="152"/>
      <c r="CAZ26" s="152"/>
      <c r="CBA26" s="152"/>
      <c r="CBB26" s="152"/>
      <c r="CBC26" s="152"/>
      <c r="CBD26" s="152"/>
      <c r="CBE26" s="152"/>
      <c r="CBF26" s="152"/>
      <c r="CBG26" s="152"/>
      <c r="CBH26" s="152"/>
      <c r="CBI26" s="152"/>
      <c r="CBJ26" s="152"/>
      <c r="CBK26" s="152"/>
      <c r="CBL26" s="152"/>
      <c r="CBM26" s="152"/>
      <c r="CBN26" s="152"/>
      <c r="CBO26" s="152"/>
      <c r="CBP26" s="152"/>
      <c r="CBQ26" s="152"/>
      <c r="CBR26" s="152"/>
      <c r="CBS26" s="152"/>
      <c r="CBT26" s="152"/>
      <c r="CBU26" s="152"/>
      <c r="CBV26" s="152"/>
      <c r="CBW26" s="152"/>
      <c r="CBX26" s="152"/>
      <c r="CBY26" s="152"/>
      <c r="CBZ26" s="152"/>
      <c r="CCA26" s="152"/>
      <c r="CCB26" s="152"/>
      <c r="CCC26" s="152"/>
      <c r="CCD26" s="152"/>
      <c r="CCE26" s="152"/>
      <c r="CCF26" s="152"/>
      <c r="CCG26" s="152"/>
      <c r="CCH26" s="152"/>
      <c r="CCI26" s="152"/>
      <c r="CCJ26" s="152"/>
      <c r="CCK26" s="152"/>
      <c r="CCL26" s="152"/>
      <c r="CCM26" s="152"/>
      <c r="CCN26" s="152"/>
      <c r="CCO26" s="152"/>
      <c r="CCP26" s="152"/>
      <c r="CCQ26" s="152"/>
      <c r="CCR26" s="152"/>
      <c r="CCS26" s="152"/>
      <c r="CCT26" s="152"/>
      <c r="CCU26" s="152"/>
      <c r="CCV26" s="152"/>
      <c r="CCW26" s="152"/>
      <c r="CCX26" s="152"/>
      <c r="CCY26" s="152"/>
      <c r="CCZ26" s="152"/>
      <c r="CDA26" s="152"/>
      <c r="CDB26" s="152"/>
      <c r="CDC26" s="152"/>
      <c r="CDD26" s="152"/>
      <c r="CDE26" s="152"/>
      <c r="CDF26" s="152"/>
      <c r="CDG26" s="152"/>
      <c r="CDH26" s="152"/>
      <c r="CDI26" s="152"/>
      <c r="CDJ26" s="152"/>
      <c r="CDK26" s="152"/>
      <c r="CDL26" s="152"/>
      <c r="CDM26" s="152"/>
      <c r="CDN26" s="152"/>
      <c r="CDO26" s="152"/>
      <c r="CDP26" s="152"/>
      <c r="CDQ26" s="152"/>
      <c r="CDR26" s="152"/>
      <c r="CDS26" s="152"/>
      <c r="CDT26" s="152"/>
      <c r="CDU26" s="152"/>
      <c r="CDV26" s="152"/>
      <c r="CDW26" s="152"/>
      <c r="CDX26" s="152"/>
      <c r="CDY26" s="152"/>
      <c r="CDZ26" s="152"/>
      <c r="CEA26" s="152"/>
      <c r="CEB26" s="152"/>
      <c r="CEC26" s="152"/>
      <c r="CED26" s="152"/>
      <c r="CEE26" s="152"/>
      <c r="CEF26" s="152"/>
      <c r="CEG26" s="152"/>
      <c r="CEH26" s="152"/>
      <c r="CEI26" s="152"/>
      <c r="CEJ26" s="152"/>
      <c r="CEK26" s="152"/>
      <c r="CEL26" s="152"/>
      <c r="CEM26" s="152"/>
      <c r="CEN26" s="152"/>
      <c r="CEO26" s="152"/>
      <c r="CEP26" s="152"/>
      <c r="CEQ26" s="152"/>
      <c r="CER26" s="152"/>
      <c r="CES26" s="152"/>
      <c r="CET26" s="152"/>
      <c r="CEU26" s="152"/>
      <c r="CEV26" s="152"/>
      <c r="CEW26" s="152"/>
      <c r="CEX26" s="152"/>
      <c r="CEY26" s="152"/>
      <c r="CEZ26" s="152"/>
      <c r="CFA26" s="152"/>
      <c r="CFB26" s="152"/>
      <c r="CFC26" s="152"/>
      <c r="CFD26" s="152"/>
      <c r="CFE26" s="152"/>
      <c r="CFF26" s="152"/>
      <c r="CFG26" s="152"/>
      <c r="CFH26" s="152"/>
      <c r="CFI26" s="152"/>
      <c r="CFJ26" s="152"/>
      <c r="CFK26" s="152"/>
      <c r="CFL26" s="152"/>
      <c r="CFM26" s="152"/>
      <c r="CFN26" s="152"/>
      <c r="CFO26" s="152"/>
      <c r="CFP26" s="152"/>
      <c r="CFQ26" s="152"/>
      <c r="CFR26" s="152"/>
      <c r="CFS26" s="152"/>
      <c r="CFT26" s="152"/>
      <c r="CFU26" s="152"/>
      <c r="CFV26" s="152"/>
      <c r="CFW26" s="152"/>
      <c r="CFX26" s="152"/>
      <c r="CFY26" s="152"/>
      <c r="CFZ26" s="152"/>
      <c r="CGA26" s="152"/>
      <c r="CGB26" s="152"/>
      <c r="CGC26" s="152"/>
      <c r="CGD26" s="152"/>
      <c r="CGE26" s="152"/>
      <c r="CGF26" s="152"/>
      <c r="CGG26" s="152"/>
      <c r="CGH26" s="152"/>
      <c r="CGI26" s="152"/>
      <c r="CGJ26" s="152"/>
      <c r="CGK26" s="152"/>
      <c r="CGL26" s="152"/>
      <c r="CGM26" s="152"/>
      <c r="CGN26" s="152"/>
      <c r="CGO26" s="152"/>
      <c r="CGP26" s="152"/>
      <c r="CGQ26" s="152"/>
      <c r="CGR26" s="152"/>
      <c r="CGS26" s="152"/>
      <c r="CGT26" s="152"/>
      <c r="CGU26" s="152"/>
      <c r="CGV26" s="152"/>
      <c r="CGW26" s="152"/>
      <c r="CGX26" s="152"/>
      <c r="CGY26" s="152"/>
      <c r="CGZ26" s="152"/>
      <c r="CHA26" s="152"/>
      <c r="CHB26" s="152"/>
      <c r="CHC26" s="152"/>
      <c r="CHD26" s="152"/>
      <c r="CHE26" s="152"/>
      <c r="CHF26" s="152"/>
      <c r="CHG26" s="152"/>
      <c r="CHH26" s="152"/>
      <c r="CHI26" s="152"/>
      <c r="CHJ26" s="152"/>
      <c r="CHK26" s="152"/>
      <c r="CHL26" s="152"/>
      <c r="CHM26" s="152"/>
      <c r="CHN26" s="152"/>
      <c r="CHO26" s="152"/>
      <c r="CHP26" s="152"/>
      <c r="CHQ26" s="152"/>
      <c r="CHR26" s="152"/>
      <c r="CHS26" s="152"/>
      <c r="CHT26" s="152"/>
      <c r="CHU26" s="152"/>
      <c r="CHV26" s="152"/>
      <c r="CHW26" s="152"/>
      <c r="CHX26" s="152"/>
      <c r="CHY26" s="152"/>
      <c r="CHZ26" s="152"/>
      <c r="CIA26" s="152"/>
      <c r="CIB26" s="152"/>
      <c r="CIC26" s="152"/>
      <c r="CID26" s="152"/>
      <c r="CIE26" s="152"/>
      <c r="CIF26" s="152"/>
      <c r="CIG26" s="152"/>
      <c r="CIH26" s="152"/>
      <c r="CII26" s="152"/>
      <c r="CIJ26" s="152"/>
      <c r="CIK26" s="152"/>
      <c r="CIL26" s="152"/>
      <c r="CIM26" s="152"/>
      <c r="CIN26" s="152"/>
      <c r="CIO26" s="152"/>
      <c r="CIP26" s="152"/>
      <c r="CIQ26" s="152"/>
      <c r="CIR26" s="152"/>
      <c r="CIS26" s="152"/>
      <c r="CIT26" s="152"/>
      <c r="CIU26" s="152"/>
      <c r="CIV26" s="152"/>
      <c r="CIW26" s="152"/>
      <c r="CIX26" s="152"/>
      <c r="CIY26" s="152"/>
      <c r="CIZ26" s="152"/>
      <c r="CJA26" s="152"/>
      <c r="CJB26" s="152"/>
      <c r="CJC26" s="152"/>
      <c r="CJD26" s="152"/>
      <c r="CJE26" s="152"/>
      <c r="CJF26" s="152"/>
      <c r="CJG26" s="152"/>
      <c r="CJH26" s="152"/>
      <c r="CJI26" s="152"/>
      <c r="CJJ26" s="152"/>
      <c r="CJK26" s="152"/>
      <c r="CJL26" s="152"/>
      <c r="CJM26" s="152"/>
      <c r="CJN26" s="152"/>
      <c r="CJO26" s="152"/>
      <c r="CJP26" s="152"/>
      <c r="CJQ26" s="152"/>
      <c r="CJR26" s="152"/>
      <c r="CJS26" s="152"/>
      <c r="CJT26" s="152"/>
      <c r="CJU26" s="152"/>
      <c r="CJV26" s="152"/>
      <c r="CJW26" s="152"/>
      <c r="CJX26" s="152"/>
      <c r="CJY26" s="152"/>
      <c r="CJZ26" s="152"/>
      <c r="CKA26" s="152"/>
      <c r="CKB26" s="152"/>
      <c r="CKC26" s="152"/>
      <c r="CKD26" s="152"/>
      <c r="CKE26" s="152"/>
      <c r="CKF26" s="152"/>
      <c r="CKG26" s="152"/>
      <c r="CKH26" s="152"/>
      <c r="CKI26" s="152"/>
      <c r="CKJ26" s="152"/>
      <c r="CKK26" s="152"/>
      <c r="CKL26" s="152"/>
      <c r="CKM26" s="152"/>
      <c r="CKN26" s="152"/>
      <c r="CKO26" s="152"/>
      <c r="CKP26" s="152"/>
      <c r="CKQ26" s="152"/>
      <c r="CKR26" s="152"/>
      <c r="CKS26" s="152"/>
      <c r="CKT26" s="152"/>
      <c r="CKU26" s="152"/>
      <c r="CKV26" s="152"/>
      <c r="CKW26" s="152"/>
      <c r="CKX26" s="152"/>
      <c r="CKY26" s="152"/>
      <c r="CKZ26" s="152"/>
      <c r="CLA26" s="152"/>
      <c r="CLB26" s="152"/>
      <c r="CLC26" s="152"/>
      <c r="CLD26" s="152"/>
      <c r="CLE26" s="152"/>
      <c r="CLF26" s="152"/>
      <c r="CLG26" s="152"/>
      <c r="CLH26" s="152"/>
      <c r="CLI26" s="152"/>
      <c r="CLJ26" s="152"/>
      <c r="CLK26" s="152"/>
      <c r="CLL26" s="152"/>
      <c r="CLM26" s="152"/>
      <c r="CLN26" s="152"/>
      <c r="CLO26" s="152"/>
      <c r="CLP26" s="152"/>
      <c r="CLQ26" s="152"/>
      <c r="CLR26" s="152"/>
      <c r="CLS26" s="152"/>
      <c r="CLT26" s="152"/>
      <c r="CLU26" s="152"/>
      <c r="CLV26" s="152"/>
      <c r="CLW26" s="152"/>
      <c r="CLX26" s="152"/>
      <c r="CLY26" s="152"/>
      <c r="CLZ26" s="152"/>
      <c r="CMA26" s="152"/>
      <c r="CMB26" s="152"/>
      <c r="CMC26" s="152"/>
      <c r="CMD26" s="152"/>
      <c r="CME26" s="152"/>
      <c r="CMF26" s="152"/>
      <c r="CMG26" s="152"/>
      <c r="CMH26" s="152"/>
      <c r="CMI26" s="152"/>
      <c r="CMJ26" s="152"/>
      <c r="CMK26" s="152"/>
      <c r="CML26" s="152"/>
      <c r="CMM26" s="152"/>
      <c r="CMN26" s="152"/>
      <c r="CMO26" s="152"/>
      <c r="CMP26" s="152"/>
      <c r="CMQ26" s="152"/>
      <c r="CMR26" s="152"/>
      <c r="CMS26" s="152"/>
      <c r="CMT26" s="152"/>
      <c r="CMU26" s="152"/>
      <c r="CMV26" s="152"/>
      <c r="CMW26" s="152"/>
      <c r="CMX26" s="152"/>
      <c r="CMY26" s="152"/>
      <c r="CMZ26" s="152"/>
      <c r="CNA26" s="152"/>
      <c r="CNB26" s="152"/>
      <c r="CNC26" s="152"/>
      <c r="CND26" s="152"/>
      <c r="CNE26" s="152"/>
      <c r="CNF26" s="152"/>
      <c r="CNG26" s="152"/>
      <c r="CNH26" s="152"/>
      <c r="CNI26" s="152"/>
      <c r="CNJ26" s="152"/>
      <c r="CNK26" s="152"/>
      <c r="CNL26" s="152"/>
      <c r="CNM26" s="152"/>
      <c r="CNN26" s="152"/>
      <c r="CNO26" s="152"/>
      <c r="CNP26" s="152"/>
      <c r="CNQ26" s="152"/>
      <c r="CNR26" s="152"/>
      <c r="CNS26" s="152"/>
      <c r="CNT26" s="152"/>
      <c r="CNU26" s="152"/>
      <c r="CNV26" s="152"/>
      <c r="CNW26" s="152"/>
      <c r="CNX26" s="152"/>
      <c r="CNY26" s="152"/>
      <c r="CNZ26" s="152"/>
      <c r="COA26" s="152"/>
      <c r="COB26" s="152"/>
      <c r="COC26" s="152"/>
      <c r="COD26" s="152"/>
      <c r="COE26" s="152"/>
      <c r="COF26" s="152"/>
      <c r="COG26" s="152"/>
      <c r="COH26" s="152"/>
      <c r="COI26" s="152"/>
      <c r="COJ26" s="152"/>
      <c r="COK26" s="152"/>
      <c r="COL26" s="152"/>
      <c r="COM26" s="152"/>
      <c r="CON26" s="152"/>
      <c r="COO26" s="152"/>
      <c r="COP26" s="152"/>
      <c r="COQ26" s="152"/>
      <c r="COR26" s="152"/>
      <c r="COS26" s="152"/>
      <c r="COT26" s="152"/>
      <c r="COU26" s="152"/>
      <c r="COV26" s="152"/>
      <c r="COW26" s="152"/>
      <c r="COX26" s="152"/>
      <c r="COY26" s="152"/>
      <c r="COZ26" s="152"/>
      <c r="CPA26" s="152"/>
      <c r="CPB26" s="152"/>
      <c r="CPC26" s="152"/>
      <c r="CPD26" s="152"/>
      <c r="CPE26" s="152"/>
      <c r="CPF26" s="152"/>
      <c r="CPG26" s="152"/>
      <c r="CPH26" s="152"/>
      <c r="CPI26" s="152"/>
      <c r="CPJ26" s="152"/>
      <c r="CPK26" s="152"/>
      <c r="CPL26" s="152"/>
      <c r="CPM26" s="152"/>
      <c r="CPN26" s="152"/>
      <c r="CPO26" s="152"/>
      <c r="CPP26" s="152"/>
      <c r="CPQ26" s="152"/>
      <c r="CPR26" s="152"/>
      <c r="CPS26" s="152"/>
      <c r="CPT26" s="152"/>
      <c r="CPU26" s="152"/>
      <c r="CPV26" s="152"/>
      <c r="CPW26" s="152"/>
      <c r="CPX26" s="152"/>
      <c r="CPY26" s="152"/>
      <c r="CPZ26" s="152"/>
      <c r="CQA26" s="152"/>
      <c r="CQB26" s="152"/>
      <c r="CQC26" s="152"/>
      <c r="CQD26" s="152"/>
      <c r="CQE26" s="152"/>
      <c r="CQF26" s="152"/>
      <c r="CQG26" s="152"/>
      <c r="CQH26" s="152"/>
      <c r="CQI26" s="152"/>
      <c r="CQJ26" s="152"/>
      <c r="CQK26" s="152"/>
      <c r="CQL26" s="152"/>
      <c r="CQM26" s="152"/>
      <c r="CQN26" s="152"/>
      <c r="CQO26" s="152"/>
      <c r="CQP26" s="152"/>
      <c r="CQQ26" s="152"/>
      <c r="CQR26" s="152"/>
      <c r="CQS26" s="152"/>
      <c r="CQT26" s="152"/>
      <c r="CQU26" s="152"/>
      <c r="CQV26" s="152"/>
      <c r="CQW26" s="152"/>
      <c r="CQX26" s="152"/>
      <c r="CQY26" s="152"/>
      <c r="CQZ26" s="152"/>
      <c r="CRA26" s="152"/>
      <c r="CRB26" s="152"/>
      <c r="CRC26" s="152"/>
      <c r="CRD26" s="152"/>
      <c r="CRE26" s="152"/>
      <c r="CRF26" s="152"/>
      <c r="CRG26" s="152"/>
      <c r="CRH26" s="152"/>
      <c r="CRI26" s="152"/>
      <c r="CRJ26" s="152"/>
      <c r="CRK26" s="152"/>
      <c r="CRL26" s="152"/>
      <c r="CRM26" s="152"/>
      <c r="CRN26" s="152"/>
      <c r="CRO26" s="152"/>
      <c r="CRP26" s="152"/>
      <c r="CRQ26" s="152"/>
      <c r="CRR26" s="152"/>
      <c r="CRS26" s="152"/>
      <c r="CRT26" s="152"/>
      <c r="CRU26" s="152"/>
      <c r="CRV26" s="152"/>
      <c r="CRW26" s="152"/>
      <c r="CRX26" s="152"/>
      <c r="CRY26" s="152"/>
      <c r="CRZ26" s="152"/>
      <c r="CSA26" s="152"/>
      <c r="CSB26" s="152"/>
      <c r="CSC26" s="152"/>
      <c r="CSD26" s="152"/>
      <c r="CSE26" s="152"/>
      <c r="CSF26" s="152"/>
      <c r="CSG26" s="152"/>
      <c r="CSH26" s="152"/>
      <c r="CSI26" s="152"/>
      <c r="CSJ26" s="152"/>
      <c r="CSK26" s="152"/>
      <c r="CSL26" s="152"/>
      <c r="CSM26" s="152"/>
      <c r="CSN26" s="152"/>
      <c r="CSO26" s="152"/>
      <c r="CSP26" s="152"/>
      <c r="CSQ26" s="152"/>
      <c r="CSR26" s="152"/>
      <c r="CSS26" s="152"/>
      <c r="CST26" s="152"/>
      <c r="CSU26" s="152"/>
      <c r="CSV26" s="152"/>
      <c r="CSW26" s="152"/>
      <c r="CSX26" s="152"/>
      <c r="CSY26" s="152"/>
      <c r="CSZ26" s="152"/>
      <c r="CTA26" s="152"/>
      <c r="CTB26" s="152"/>
      <c r="CTC26" s="152"/>
      <c r="CTD26" s="152"/>
      <c r="CTE26" s="152"/>
      <c r="CTF26" s="152"/>
      <c r="CTG26" s="152"/>
      <c r="CTH26" s="152"/>
      <c r="CTI26" s="152"/>
      <c r="CTJ26" s="152"/>
      <c r="CTK26" s="152"/>
      <c r="CTL26" s="152"/>
      <c r="CTM26" s="152"/>
      <c r="CTN26" s="152"/>
      <c r="CTO26" s="152"/>
      <c r="CTP26" s="152"/>
      <c r="CTQ26" s="152"/>
      <c r="CTR26" s="152"/>
      <c r="CTS26" s="152"/>
      <c r="CTT26" s="152"/>
      <c r="CTU26" s="152"/>
      <c r="CTV26" s="152"/>
      <c r="CTW26" s="152"/>
      <c r="CTX26" s="152"/>
      <c r="CTY26" s="152"/>
      <c r="CTZ26" s="152"/>
      <c r="CUA26" s="152"/>
      <c r="CUB26" s="152"/>
      <c r="CUC26" s="152"/>
      <c r="CUD26" s="152"/>
      <c r="CUE26" s="152"/>
      <c r="CUF26" s="152"/>
      <c r="CUG26" s="152"/>
      <c r="CUH26" s="152"/>
      <c r="CUI26" s="152"/>
      <c r="CUJ26" s="152"/>
      <c r="CUK26" s="152"/>
      <c r="CUL26" s="152"/>
      <c r="CUM26" s="152"/>
      <c r="CUN26" s="152"/>
      <c r="CUO26" s="152"/>
      <c r="CUP26" s="152"/>
      <c r="CUQ26" s="152"/>
      <c r="CUR26" s="152"/>
      <c r="CUS26" s="152"/>
      <c r="CUT26" s="152"/>
      <c r="CUU26" s="152"/>
      <c r="CUV26" s="152"/>
      <c r="CUW26" s="152"/>
      <c r="CUX26" s="152"/>
      <c r="CUY26" s="152"/>
      <c r="CUZ26" s="152"/>
      <c r="CVA26" s="152"/>
      <c r="CVB26" s="152"/>
      <c r="CVC26" s="152"/>
      <c r="CVD26" s="152"/>
      <c r="CVE26" s="152"/>
      <c r="CVF26" s="152"/>
      <c r="CVG26" s="152"/>
      <c r="CVH26" s="152"/>
      <c r="CVI26" s="152"/>
      <c r="CVJ26" s="152"/>
      <c r="CVK26" s="152"/>
      <c r="CVL26" s="152"/>
      <c r="CVM26" s="152"/>
      <c r="CVN26" s="152"/>
      <c r="CVO26" s="152"/>
      <c r="CVP26" s="152"/>
      <c r="CVQ26" s="152"/>
      <c r="CVR26" s="152"/>
      <c r="CVS26" s="152"/>
      <c r="CVT26" s="152"/>
      <c r="CVU26" s="152"/>
      <c r="CVV26" s="152"/>
      <c r="CVW26" s="152"/>
      <c r="CVX26" s="152"/>
      <c r="CVY26" s="152"/>
      <c r="CVZ26" s="152"/>
      <c r="CWA26" s="152"/>
      <c r="CWB26" s="152"/>
      <c r="CWC26" s="152"/>
      <c r="CWD26" s="152"/>
      <c r="CWE26" s="152"/>
      <c r="CWF26" s="152"/>
      <c r="CWG26" s="152"/>
      <c r="CWH26" s="152"/>
      <c r="CWI26" s="152"/>
      <c r="CWJ26" s="152"/>
      <c r="CWK26" s="152"/>
      <c r="CWL26" s="152"/>
      <c r="CWM26" s="152"/>
      <c r="CWN26" s="152"/>
      <c r="CWO26" s="152"/>
      <c r="CWP26" s="152"/>
      <c r="CWQ26" s="152"/>
      <c r="CWR26" s="152"/>
      <c r="CWS26" s="152"/>
      <c r="CWT26" s="152"/>
      <c r="CWU26" s="152"/>
      <c r="CWV26" s="152"/>
      <c r="CWW26" s="152"/>
    </row>
    <row r="27" spans="1:2649" s="145" customFormat="1" ht="15.75" customHeight="1" x14ac:dyDescent="0.25">
      <c r="A27" s="151" t="s">
        <v>1631</v>
      </c>
      <c r="B27" s="324">
        <v>43297</v>
      </c>
      <c r="C27" s="389" t="s">
        <v>1673</v>
      </c>
      <c r="D27" s="147"/>
      <c r="E27" s="325">
        <v>1000</v>
      </c>
      <c r="F27" s="327">
        <f t="shared" si="0"/>
        <v>715238</v>
      </c>
      <c r="G27" s="323" t="s">
        <v>162</v>
      </c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52"/>
      <c r="BX27" s="152"/>
      <c r="BY27" s="152"/>
      <c r="BZ27" s="152"/>
      <c r="CA27" s="152"/>
      <c r="CB27" s="152"/>
      <c r="CC27" s="152"/>
      <c r="CD27" s="152"/>
      <c r="CE27" s="152"/>
      <c r="CF27" s="152"/>
      <c r="CG27" s="152"/>
      <c r="CH27" s="152"/>
      <c r="CI27" s="152"/>
      <c r="CJ27" s="152"/>
      <c r="CK27" s="152"/>
      <c r="CL27" s="152"/>
      <c r="CM27" s="152"/>
      <c r="CN27" s="152"/>
      <c r="CO27" s="152"/>
      <c r="CP27" s="152"/>
      <c r="CQ27" s="152"/>
      <c r="CR27" s="152"/>
      <c r="CS27" s="152"/>
      <c r="CT27" s="152"/>
      <c r="CU27" s="152"/>
      <c r="CV27" s="152"/>
      <c r="CW27" s="152"/>
      <c r="CX27" s="152"/>
      <c r="CY27" s="152"/>
      <c r="CZ27" s="152"/>
      <c r="DA27" s="152"/>
      <c r="DB27" s="152"/>
      <c r="DC27" s="152"/>
      <c r="DD27" s="152"/>
      <c r="DE27" s="152"/>
      <c r="DF27" s="152"/>
      <c r="DG27" s="152"/>
      <c r="DH27" s="152"/>
      <c r="DI27" s="152"/>
      <c r="DJ27" s="152"/>
      <c r="DK27" s="152"/>
      <c r="DL27" s="152"/>
      <c r="DM27" s="152"/>
      <c r="DN27" s="152"/>
      <c r="DO27" s="152"/>
      <c r="DP27" s="152"/>
      <c r="DQ27" s="152"/>
      <c r="DR27" s="152"/>
      <c r="DS27" s="152"/>
      <c r="DT27" s="152"/>
      <c r="DU27" s="152"/>
      <c r="DV27" s="152"/>
      <c r="DW27" s="152"/>
      <c r="DX27" s="152"/>
      <c r="DY27" s="152"/>
      <c r="DZ27" s="152"/>
      <c r="EA27" s="152"/>
      <c r="EB27" s="152"/>
      <c r="EC27" s="152"/>
      <c r="ED27" s="152"/>
      <c r="EE27" s="152"/>
      <c r="EF27" s="152"/>
      <c r="EG27" s="152"/>
      <c r="EH27" s="152"/>
      <c r="EI27" s="152"/>
      <c r="EJ27" s="152"/>
      <c r="EK27" s="152"/>
      <c r="EL27" s="152"/>
      <c r="EM27" s="152"/>
      <c r="EN27" s="152"/>
      <c r="EO27" s="152"/>
      <c r="EP27" s="152"/>
      <c r="EQ27" s="152"/>
      <c r="ER27" s="152"/>
      <c r="ES27" s="152"/>
      <c r="ET27" s="152"/>
      <c r="EU27" s="152"/>
      <c r="EV27" s="152"/>
      <c r="EW27" s="152"/>
      <c r="EX27" s="152"/>
      <c r="EY27" s="152"/>
      <c r="EZ27" s="152"/>
      <c r="FA27" s="152"/>
      <c r="FB27" s="152"/>
      <c r="FC27" s="152"/>
      <c r="FD27" s="152"/>
      <c r="FE27" s="152"/>
      <c r="FF27" s="152"/>
      <c r="FG27" s="152"/>
      <c r="FH27" s="152"/>
      <c r="FI27" s="152"/>
      <c r="FJ27" s="152"/>
      <c r="FK27" s="152"/>
      <c r="FL27" s="152"/>
      <c r="FM27" s="152"/>
      <c r="FN27" s="152"/>
      <c r="FO27" s="152"/>
      <c r="FP27" s="152"/>
      <c r="FQ27" s="152"/>
      <c r="FR27" s="152"/>
      <c r="FS27" s="152"/>
      <c r="FT27" s="152"/>
      <c r="FU27" s="152"/>
      <c r="FV27" s="152"/>
      <c r="FW27" s="152"/>
      <c r="FX27" s="152"/>
      <c r="FY27" s="152"/>
      <c r="FZ27" s="152"/>
      <c r="GA27" s="152"/>
      <c r="GB27" s="152"/>
      <c r="GC27" s="152"/>
      <c r="GD27" s="152"/>
      <c r="GE27" s="152"/>
      <c r="GF27" s="152"/>
      <c r="GG27" s="152"/>
      <c r="GH27" s="152"/>
      <c r="GI27" s="152"/>
      <c r="GJ27" s="152"/>
      <c r="GK27" s="152"/>
      <c r="GL27" s="152"/>
      <c r="GM27" s="152"/>
      <c r="GN27" s="152"/>
      <c r="GO27" s="152"/>
      <c r="GP27" s="152"/>
      <c r="GQ27" s="152"/>
      <c r="GR27" s="152"/>
      <c r="GS27" s="152"/>
      <c r="GT27" s="152"/>
      <c r="GU27" s="152"/>
      <c r="GV27" s="152"/>
      <c r="GW27" s="152"/>
      <c r="GX27" s="152"/>
      <c r="GY27" s="152"/>
      <c r="GZ27" s="152"/>
      <c r="HA27" s="152"/>
      <c r="HB27" s="152"/>
      <c r="HC27" s="152"/>
      <c r="HD27" s="152"/>
      <c r="HE27" s="152"/>
      <c r="HF27" s="152"/>
      <c r="HG27" s="152"/>
      <c r="HH27" s="152"/>
      <c r="HI27" s="152"/>
      <c r="HJ27" s="152"/>
      <c r="HK27" s="152"/>
      <c r="HL27" s="152"/>
      <c r="HM27" s="152"/>
      <c r="HN27" s="152"/>
      <c r="HO27" s="152"/>
      <c r="HP27" s="152"/>
      <c r="HQ27" s="152"/>
      <c r="HR27" s="152"/>
      <c r="HS27" s="152"/>
      <c r="HT27" s="152"/>
      <c r="HU27" s="152"/>
      <c r="HV27" s="152"/>
      <c r="HW27" s="152"/>
      <c r="HX27" s="152"/>
      <c r="HY27" s="152"/>
      <c r="HZ27" s="152"/>
      <c r="IA27" s="152"/>
      <c r="IB27" s="152"/>
      <c r="IC27" s="152"/>
      <c r="ID27" s="152"/>
      <c r="IE27" s="152"/>
      <c r="IF27" s="152"/>
      <c r="IG27" s="152"/>
      <c r="IH27" s="152"/>
      <c r="II27" s="152"/>
      <c r="IJ27" s="152"/>
      <c r="IK27" s="152"/>
      <c r="IL27" s="152"/>
      <c r="IM27" s="152"/>
      <c r="IN27" s="152"/>
      <c r="IO27" s="152"/>
      <c r="IP27" s="152"/>
      <c r="IQ27" s="152"/>
      <c r="IR27" s="152"/>
      <c r="IS27" s="152"/>
      <c r="IT27" s="152"/>
      <c r="IU27" s="152"/>
      <c r="IV27" s="152"/>
      <c r="IW27" s="152"/>
      <c r="IX27" s="152"/>
      <c r="IY27" s="152"/>
      <c r="IZ27" s="152"/>
      <c r="JA27" s="152"/>
      <c r="JB27" s="152"/>
      <c r="JC27" s="152"/>
      <c r="JD27" s="152"/>
      <c r="JE27" s="152"/>
      <c r="JF27" s="152"/>
      <c r="JG27" s="152"/>
      <c r="JH27" s="152"/>
      <c r="JI27" s="152"/>
      <c r="JJ27" s="152"/>
      <c r="JK27" s="152"/>
      <c r="JL27" s="152"/>
      <c r="JM27" s="152"/>
      <c r="JN27" s="152"/>
      <c r="JO27" s="152"/>
      <c r="JP27" s="152"/>
      <c r="JQ27" s="152"/>
      <c r="JR27" s="152"/>
      <c r="JS27" s="152"/>
      <c r="JT27" s="152"/>
      <c r="JU27" s="152"/>
      <c r="JV27" s="152"/>
      <c r="JW27" s="152"/>
      <c r="JX27" s="152"/>
      <c r="JY27" s="152"/>
      <c r="JZ27" s="152"/>
      <c r="KA27" s="152"/>
      <c r="KB27" s="152"/>
      <c r="KC27" s="152"/>
      <c r="KD27" s="152"/>
      <c r="KE27" s="152"/>
      <c r="KF27" s="152"/>
      <c r="KG27" s="152"/>
      <c r="KH27" s="152"/>
      <c r="KI27" s="152"/>
      <c r="KJ27" s="152"/>
      <c r="KK27" s="152"/>
      <c r="KL27" s="152"/>
      <c r="KM27" s="152"/>
      <c r="KN27" s="152"/>
      <c r="KO27" s="152"/>
      <c r="KP27" s="152"/>
      <c r="KQ27" s="152"/>
      <c r="KR27" s="152"/>
      <c r="KS27" s="152"/>
      <c r="KT27" s="152"/>
      <c r="KU27" s="152"/>
      <c r="KV27" s="152"/>
      <c r="KW27" s="152"/>
      <c r="KX27" s="152"/>
      <c r="KY27" s="152"/>
      <c r="KZ27" s="152"/>
      <c r="LA27" s="152"/>
      <c r="LB27" s="152"/>
      <c r="LC27" s="152"/>
      <c r="LD27" s="152"/>
      <c r="LE27" s="152"/>
      <c r="LF27" s="152"/>
      <c r="LG27" s="152"/>
      <c r="LH27" s="152"/>
      <c r="LI27" s="152"/>
      <c r="LJ27" s="152"/>
      <c r="LK27" s="152"/>
      <c r="LL27" s="152"/>
      <c r="LM27" s="152"/>
      <c r="LN27" s="152"/>
      <c r="LO27" s="152"/>
      <c r="LP27" s="152"/>
      <c r="LQ27" s="152"/>
      <c r="LR27" s="152"/>
      <c r="LS27" s="152"/>
      <c r="LT27" s="152"/>
      <c r="LU27" s="152"/>
      <c r="LV27" s="152"/>
      <c r="LW27" s="152"/>
      <c r="LX27" s="152"/>
      <c r="LY27" s="152"/>
      <c r="LZ27" s="152"/>
      <c r="MA27" s="152"/>
      <c r="MB27" s="152"/>
      <c r="MC27" s="152"/>
      <c r="MD27" s="152"/>
      <c r="ME27" s="152"/>
      <c r="MF27" s="152"/>
      <c r="MG27" s="152"/>
      <c r="MH27" s="152"/>
      <c r="MI27" s="152"/>
      <c r="MJ27" s="152"/>
      <c r="MK27" s="152"/>
      <c r="ML27" s="152"/>
      <c r="MM27" s="152"/>
      <c r="MN27" s="152"/>
      <c r="MO27" s="152"/>
      <c r="MP27" s="152"/>
      <c r="MQ27" s="152"/>
      <c r="MR27" s="152"/>
      <c r="MS27" s="152"/>
      <c r="MT27" s="152"/>
      <c r="MU27" s="152"/>
      <c r="MV27" s="152"/>
      <c r="MW27" s="152"/>
      <c r="MX27" s="152"/>
      <c r="MY27" s="152"/>
      <c r="MZ27" s="152"/>
      <c r="NA27" s="152"/>
      <c r="NB27" s="152"/>
      <c r="NC27" s="152"/>
      <c r="ND27" s="152"/>
      <c r="NE27" s="152"/>
      <c r="NF27" s="152"/>
      <c r="NG27" s="152"/>
      <c r="NH27" s="152"/>
      <c r="NI27" s="152"/>
      <c r="NJ27" s="152"/>
      <c r="NK27" s="152"/>
      <c r="NL27" s="152"/>
      <c r="NM27" s="152"/>
      <c r="NN27" s="152"/>
      <c r="NO27" s="152"/>
      <c r="NP27" s="152"/>
      <c r="NQ27" s="152"/>
      <c r="NR27" s="152"/>
      <c r="NS27" s="152"/>
      <c r="NT27" s="152"/>
      <c r="NU27" s="152"/>
      <c r="NV27" s="152"/>
      <c r="NW27" s="152"/>
      <c r="NX27" s="152"/>
      <c r="NY27" s="152"/>
      <c r="NZ27" s="152"/>
      <c r="OA27" s="152"/>
      <c r="OB27" s="152"/>
      <c r="OC27" s="152"/>
      <c r="OD27" s="152"/>
      <c r="OE27" s="152"/>
      <c r="OF27" s="152"/>
      <c r="OG27" s="152"/>
      <c r="OH27" s="152"/>
      <c r="OI27" s="152"/>
      <c r="OJ27" s="152"/>
      <c r="OK27" s="152"/>
      <c r="OL27" s="152"/>
      <c r="OM27" s="152"/>
      <c r="ON27" s="152"/>
      <c r="OO27" s="152"/>
      <c r="OP27" s="152"/>
      <c r="OQ27" s="152"/>
      <c r="OR27" s="152"/>
      <c r="OS27" s="152"/>
      <c r="OT27" s="152"/>
      <c r="OU27" s="152"/>
      <c r="OV27" s="152"/>
      <c r="OW27" s="152"/>
      <c r="OX27" s="152"/>
      <c r="OY27" s="152"/>
      <c r="OZ27" s="152"/>
      <c r="PA27" s="152"/>
      <c r="PB27" s="152"/>
      <c r="PC27" s="152"/>
      <c r="PD27" s="152"/>
      <c r="PE27" s="152"/>
      <c r="PF27" s="152"/>
      <c r="PG27" s="152"/>
      <c r="PH27" s="152"/>
      <c r="PI27" s="152"/>
      <c r="PJ27" s="152"/>
      <c r="PK27" s="152"/>
      <c r="PL27" s="152"/>
      <c r="PM27" s="152"/>
      <c r="PN27" s="152"/>
      <c r="PO27" s="152"/>
      <c r="PP27" s="152"/>
      <c r="PQ27" s="152"/>
      <c r="PR27" s="152"/>
      <c r="PS27" s="152"/>
      <c r="PT27" s="152"/>
      <c r="PU27" s="152"/>
      <c r="PV27" s="152"/>
      <c r="PW27" s="152"/>
      <c r="PX27" s="152"/>
      <c r="PY27" s="152"/>
      <c r="PZ27" s="152"/>
      <c r="QA27" s="152"/>
      <c r="QB27" s="152"/>
      <c r="QC27" s="152"/>
      <c r="QD27" s="152"/>
      <c r="QE27" s="152"/>
      <c r="QF27" s="152"/>
      <c r="QG27" s="152"/>
      <c r="QH27" s="152"/>
      <c r="QI27" s="152"/>
      <c r="QJ27" s="152"/>
      <c r="QK27" s="152"/>
      <c r="QL27" s="152"/>
      <c r="QM27" s="152"/>
      <c r="QN27" s="152"/>
      <c r="QO27" s="152"/>
      <c r="QP27" s="152"/>
      <c r="QQ27" s="152"/>
      <c r="QR27" s="152"/>
      <c r="QS27" s="152"/>
      <c r="QT27" s="152"/>
      <c r="QU27" s="152"/>
      <c r="QV27" s="152"/>
      <c r="QW27" s="152"/>
      <c r="QX27" s="152"/>
      <c r="QY27" s="152"/>
      <c r="QZ27" s="152"/>
      <c r="RA27" s="152"/>
      <c r="RB27" s="152"/>
      <c r="RC27" s="152"/>
      <c r="RD27" s="152"/>
      <c r="RE27" s="152"/>
      <c r="RF27" s="152"/>
      <c r="RG27" s="152"/>
      <c r="RH27" s="152"/>
      <c r="RI27" s="152"/>
      <c r="RJ27" s="152"/>
      <c r="RK27" s="152"/>
      <c r="RL27" s="152"/>
      <c r="RM27" s="152"/>
      <c r="RN27" s="152"/>
      <c r="RO27" s="152"/>
      <c r="RP27" s="152"/>
      <c r="RQ27" s="152"/>
      <c r="RR27" s="152"/>
      <c r="RS27" s="152"/>
      <c r="RT27" s="152"/>
      <c r="RU27" s="152"/>
      <c r="RV27" s="152"/>
      <c r="RW27" s="152"/>
      <c r="RX27" s="152"/>
      <c r="RY27" s="152"/>
      <c r="RZ27" s="152"/>
      <c r="SA27" s="152"/>
      <c r="SB27" s="152"/>
      <c r="SC27" s="152"/>
      <c r="SD27" s="152"/>
      <c r="SE27" s="152"/>
      <c r="SF27" s="152"/>
      <c r="SG27" s="152"/>
      <c r="SH27" s="152"/>
      <c r="SI27" s="152"/>
      <c r="SJ27" s="152"/>
      <c r="SK27" s="152"/>
      <c r="SL27" s="152"/>
      <c r="SM27" s="152"/>
      <c r="SN27" s="152"/>
      <c r="SO27" s="152"/>
      <c r="SP27" s="152"/>
      <c r="SQ27" s="152"/>
      <c r="SR27" s="152"/>
      <c r="SS27" s="152"/>
      <c r="ST27" s="152"/>
      <c r="SU27" s="152"/>
      <c r="SV27" s="152"/>
      <c r="SW27" s="152"/>
      <c r="SX27" s="152"/>
      <c r="SY27" s="152"/>
      <c r="SZ27" s="152"/>
      <c r="TA27" s="152"/>
      <c r="TB27" s="152"/>
      <c r="TC27" s="152"/>
      <c r="TD27" s="152"/>
      <c r="TE27" s="152"/>
      <c r="TF27" s="152"/>
      <c r="TG27" s="152"/>
      <c r="TH27" s="152"/>
      <c r="TI27" s="152"/>
      <c r="TJ27" s="152"/>
      <c r="TK27" s="152"/>
      <c r="TL27" s="152"/>
      <c r="TM27" s="152"/>
      <c r="TN27" s="152"/>
      <c r="TO27" s="152"/>
      <c r="TP27" s="152"/>
      <c r="TQ27" s="152"/>
      <c r="TR27" s="152"/>
      <c r="TS27" s="152"/>
      <c r="TT27" s="152"/>
      <c r="TU27" s="152"/>
      <c r="TV27" s="152"/>
      <c r="TW27" s="152"/>
      <c r="TX27" s="152"/>
      <c r="TY27" s="152"/>
      <c r="TZ27" s="152"/>
      <c r="UA27" s="152"/>
      <c r="UB27" s="152"/>
      <c r="UC27" s="152"/>
      <c r="UD27" s="152"/>
      <c r="UE27" s="152"/>
      <c r="UF27" s="152"/>
      <c r="UG27" s="152"/>
      <c r="UH27" s="152"/>
      <c r="UI27" s="152"/>
      <c r="UJ27" s="152"/>
      <c r="UK27" s="152"/>
      <c r="UL27" s="152"/>
      <c r="UM27" s="152"/>
      <c r="UN27" s="152"/>
      <c r="UO27" s="152"/>
      <c r="UP27" s="152"/>
      <c r="UQ27" s="152"/>
      <c r="UR27" s="152"/>
      <c r="US27" s="152"/>
      <c r="UT27" s="152"/>
      <c r="UU27" s="152"/>
      <c r="UV27" s="152"/>
      <c r="UW27" s="152"/>
      <c r="UX27" s="152"/>
      <c r="UY27" s="152"/>
      <c r="UZ27" s="152"/>
      <c r="VA27" s="152"/>
      <c r="VB27" s="152"/>
      <c r="VC27" s="152"/>
      <c r="VD27" s="152"/>
      <c r="VE27" s="152"/>
      <c r="VF27" s="152"/>
      <c r="VG27" s="152"/>
      <c r="VH27" s="152"/>
      <c r="VI27" s="152"/>
      <c r="VJ27" s="152"/>
      <c r="VK27" s="152"/>
      <c r="VL27" s="152"/>
      <c r="VM27" s="152"/>
      <c r="VN27" s="152"/>
      <c r="VO27" s="152"/>
      <c r="VP27" s="152"/>
      <c r="VQ27" s="152"/>
      <c r="VR27" s="152"/>
      <c r="VS27" s="152"/>
      <c r="VT27" s="152"/>
      <c r="VU27" s="152"/>
      <c r="VV27" s="152"/>
      <c r="VW27" s="152"/>
      <c r="VX27" s="152"/>
      <c r="VY27" s="152"/>
      <c r="VZ27" s="152"/>
      <c r="WA27" s="152"/>
      <c r="WB27" s="152"/>
      <c r="WC27" s="152"/>
      <c r="WD27" s="152"/>
      <c r="WE27" s="152"/>
      <c r="WF27" s="152"/>
      <c r="WG27" s="152"/>
      <c r="WH27" s="152"/>
      <c r="WI27" s="152"/>
      <c r="WJ27" s="152"/>
      <c r="WK27" s="152"/>
      <c r="WL27" s="152"/>
      <c r="WM27" s="152"/>
      <c r="WN27" s="152"/>
      <c r="WO27" s="152"/>
      <c r="WP27" s="152"/>
      <c r="WQ27" s="152"/>
      <c r="WR27" s="152"/>
      <c r="WS27" s="152"/>
      <c r="WT27" s="152"/>
      <c r="WU27" s="152"/>
      <c r="WV27" s="152"/>
      <c r="WW27" s="152"/>
      <c r="WX27" s="152"/>
      <c r="WY27" s="152"/>
      <c r="WZ27" s="152"/>
      <c r="XA27" s="152"/>
      <c r="XB27" s="152"/>
      <c r="XC27" s="152"/>
      <c r="XD27" s="152"/>
      <c r="XE27" s="152"/>
      <c r="XF27" s="152"/>
      <c r="XG27" s="152"/>
      <c r="XH27" s="152"/>
      <c r="XI27" s="152"/>
      <c r="XJ27" s="152"/>
      <c r="XK27" s="152"/>
      <c r="XL27" s="152"/>
      <c r="XM27" s="152"/>
      <c r="XN27" s="152"/>
      <c r="XO27" s="152"/>
      <c r="XP27" s="152"/>
      <c r="XQ27" s="152"/>
      <c r="XR27" s="152"/>
      <c r="XS27" s="152"/>
      <c r="XT27" s="152"/>
      <c r="XU27" s="152"/>
      <c r="XV27" s="152"/>
      <c r="XW27" s="152"/>
      <c r="XX27" s="152"/>
      <c r="XY27" s="152"/>
      <c r="XZ27" s="152"/>
      <c r="YA27" s="152"/>
      <c r="YB27" s="152"/>
      <c r="YC27" s="152"/>
      <c r="YD27" s="152"/>
      <c r="YE27" s="152"/>
      <c r="YF27" s="152"/>
      <c r="YG27" s="152"/>
      <c r="YH27" s="152"/>
      <c r="YI27" s="152"/>
      <c r="YJ27" s="152"/>
      <c r="YK27" s="152"/>
      <c r="YL27" s="152"/>
      <c r="YM27" s="152"/>
      <c r="YN27" s="152"/>
      <c r="YO27" s="152"/>
      <c r="YP27" s="152"/>
      <c r="YQ27" s="152"/>
      <c r="YR27" s="152"/>
      <c r="YS27" s="152"/>
      <c r="YT27" s="152"/>
      <c r="YU27" s="152"/>
      <c r="YV27" s="152"/>
      <c r="YW27" s="152"/>
      <c r="YX27" s="152"/>
      <c r="YY27" s="152"/>
      <c r="YZ27" s="152"/>
      <c r="ZA27" s="152"/>
      <c r="ZB27" s="152"/>
      <c r="ZC27" s="152"/>
      <c r="ZD27" s="152"/>
      <c r="ZE27" s="152"/>
      <c r="ZF27" s="152"/>
      <c r="ZG27" s="152"/>
      <c r="ZH27" s="152"/>
      <c r="ZI27" s="152"/>
      <c r="ZJ27" s="152"/>
      <c r="ZK27" s="152"/>
      <c r="ZL27" s="152"/>
      <c r="ZM27" s="152"/>
      <c r="ZN27" s="152"/>
      <c r="ZO27" s="152"/>
      <c r="ZP27" s="152"/>
      <c r="ZQ27" s="152"/>
      <c r="ZR27" s="152"/>
      <c r="ZS27" s="152"/>
      <c r="ZT27" s="152"/>
      <c r="ZU27" s="152"/>
      <c r="ZV27" s="152"/>
      <c r="ZW27" s="152"/>
      <c r="ZX27" s="152"/>
      <c r="ZY27" s="152"/>
      <c r="ZZ27" s="152"/>
      <c r="AAA27" s="152"/>
      <c r="AAB27" s="152"/>
      <c r="AAC27" s="152"/>
      <c r="AAD27" s="152"/>
      <c r="AAE27" s="152"/>
      <c r="AAF27" s="152"/>
      <c r="AAG27" s="152"/>
      <c r="AAH27" s="152"/>
      <c r="AAI27" s="152"/>
      <c r="AAJ27" s="152"/>
      <c r="AAK27" s="152"/>
      <c r="AAL27" s="152"/>
      <c r="AAM27" s="152"/>
      <c r="AAN27" s="152"/>
      <c r="AAO27" s="152"/>
      <c r="AAP27" s="152"/>
      <c r="AAQ27" s="152"/>
      <c r="AAR27" s="152"/>
      <c r="AAS27" s="152"/>
      <c r="AAT27" s="152"/>
      <c r="AAU27" s="152"/>
      <c r="AAV27" s="152"/>
      <c r="AAW27" s="152"/>
      <c r="AAX27" s="152"/>
      <c r="AAY27" s="152"/>
      <c r="AAZ27" s="152"/>
      <c r="ABA27" s="152"/>
      <c r="ABB27" s="152"/>
      <c r="ABC27" s="152"/>
      <c r="ABD27" s="152"/>
      <c r="ABE27" s="152"/>
      <c r="ABF27" s="152"/>
      <c r="ABG27" s="152"/>
      <c r="ABH27" s="152"/>
      <c r="ABI27" s="152"/>
      <c r="ABJ27" s="152"/>
      <c r="ABK27" s="152"/>
      <c r="ABL27" s="152"/>
      <c r="ABM27" s="152"/>
      <c r="ABN27" s="152"/>
      <c r="ABO27" s="152"/>
      <c r="ABP27" s="152"/>
      <c r="ABQ27" s="152"/>
      <c r="ABR27" s="152"/>
      <c r="ABS27" s="152"/>
      <c r="ABT27" s="152"/>
      <c r="ABU27" s="152"/>
      <c r="ABV27" s="152"/>
      <c r="ABW27" s="152"/>
      <c r="ABX27" s="152"/>
      <c r="ABY27" s="152"/>
      <c r="ABZ27" s="152"/>
      <c r="ACA27" s="152"/>
      <c r="ACB27" s="152"/>
      <c r="ACC27" s="152"/>
      <c r="ACD27" s="152"/>
      <c r="ACE27" s="152"/>
      <c r="ACF27" s="152"/>
      <c r="ACG27" s="152"/>
      <c r="ACH27" s="152"/>
      <c r="ACI27" s="152"/>
      <c r="ACJ27" s="152"/>
      <c r="ACK27" s="152"/>
      <c r="ACL27" s="152"/>
      <c r="ACM27" s="152"/>
      <c r="ACN27" s="152"/>
      <c r="ACO27" s="152"/>
      <c r="ACP27" s="152"/>
      <c r="ACQ27" s="152"/>
      <c r="ACR27" s="152"/>
      <c r="ACS27" s="152"/>
      <c r="ACT27" s="152"/>
      <c r="ACU27" s="152"/>
      <c r="ACV27" s="152"/>
      <c r="ACW27" s="152"/>
      <c r="ACX27" s="152"/>
      <c r="ACY27" s="152"/>
      <c r="ACZ27" s="152"/>
      <c r="ADA27" s="152"/>
      <c r="ADB27" s="152"/>
      <c r="ADC27" s="152"/>
      <c r="ADD27" s="152"/>
      <c r="ADE27" s="152"/>
      <c r="ADF27" s="152"/>
      <c r="ADG27" s="152"/>
      <c r="ADH27" s="152"/>
      <c r="ADI27" s="152"/>
      <c r="ADJ27" s="152"/>
      <c r="ADK27" s="152"/>
      <c r="ADL27" s="152"/>
      <c r="ADM27" s="152"/>
      <c r="ADN27" s="152"/>
      <c r="ADO27" s="152"/>
      <c r="ADP27" s="152"/>
      <c r="ADQ27" s="152"/>
      <c r="ADR27" s="152"/>
      <c r="ADS27" s="152"/>
      <c r="ADT27" s="152"/>
      <c r="ADU27" s="152"/>
      <c r="ADV27" s="152"/>
      <c r="ADW27" s="152"/>
      <c r="ADX27" s="152"/>
      <c r="ADY27" s="152"/>
      <c r="ADZ27" s="152"/>
      <c r="AEA27" s="152"/>
      <c r="AEB27" s="152"/>
      <c r="AEC27" s="152"/>
      <c r="AED27" s="152"/>
      <c r="AEE27" s="152"/>
      <c r="AEF27" s="152"/>
      <c r="AEG27" s="152"/>
      <c r="AEH27" s="152"/>
      <c r="AEI27" s="152"/>
      <c r="AEJ27" s="152"/>
      <c r="AEK27" s="152"/>
      <c r="AEL27" s="152"/>
      <c r="AEM27" s="152"/>
      <c r="AEN27" s="152"/>
      <c r="AEO27" s="152"/>
      <c r="AEP27" s="152"/>
      <c r="AEQ27" s="152"/>
      <c r="AER27" s="152"/>
      <c r="AES27" s="152"/>
      <c r="AET27" s="152"/>
      <c r="AEU27" s="152"/>
      <c r="AEV27" s="152"/>
      <c r="AEW27" s="152"/>
      <c r="AEX27" s="152"/>
      <c r="AEY27" s="152"/>
      <c r="AEZ27" s="152"/>
      <c r="AFA27" s="152"/>
      <c r="AFB27" s="152"/>
      <c r="AFC27" s="152"/>
      <c r="AFD27" s="152"/>
      <c r="AFE27" s="152"/>
      <c r="AFF27" s="152"/>
      <c r="AFG27" s="152"/>
      <c r="AFH27" s="152"/>
      <c r="AFI27" s="152"/>
      <c r="AFJ27" s="152"/>
      <c r="AFK27" s="152"/>
      <c r="AFL27" s="152"/>
      <c r="AFM27" s="152"/>
      <c r="AFN27" s="152"/>
      <c r="AFO27" s="152"/>
      <c r="AFP27" s="152"/>
      <c r="AFQ27" s="152"/>
      <c r="AFR27" s="152"/>
      <c r="AFS27" s="152"/>
      <c r="AFT27" s="152"/>
      <c r="AFU27" s="152"/>
      <c r="AFV27" s="152"/>
      <c r="AFW27" s="152"/>
      <c r="AFX27" s="152"/>
      <c r="AFY27" s="152"/>
      <c r="AFZ27" s="152"/>
      <c r="AGA27" s="152"/>
      <c r="AGB27" s="152"/>
      <c r="AGC27" s="152"/>
      <c r="AGD27" s="152"/>
      <c r="AGE27" s="152"/>
      <c r="AGF27" s="152"/>
      <c r="AGG27" s="152"/>
      <c r="AGH27" s="152"/>
      <c r="AGI27" s="152"/>
      <c r="AGJ27" s="152"/>
      <c r="AGK27" s="152"/>
      <c r="AGL27" s="152"/>
      <c r="AGM27" s="152"/>
      <c r="AGN27" s="152"/>
      <c r="AGO27" s="152"/>
      <c r="AGP27" s="152"/>
      <c r="AGQ27" s="152"/>
      <c r="AGR27" s="152"/>
      <c r="AGS27" s="152"/>
      <c r="AGT27" s="152"/>
      <c r="AGU27" s="152"/>
      <c r="AGV27" s="152"/>
      <c r="AGW27" s="152"/>
      <c r="AGX27" s="152"/>
      <c r="AGY27" s="152"/>
      <c r="AGZ27" s="152"/>
      <c r="AHA27" s="152"/>
      <c r="AHB27" s="152"/>
      <c r="AHC27" s="152"/>
      <c r="AHD27" s="152"/>
      <c r="AHE27" s="152"/>
      <c r="AHF27" s="152"/>
      <c r="AHG27" s="152"/>
      <c r="AHH27" s="152"/>
      <c r="AHI27" s="152"/>
      <c r="AHJ27" s="152"/>
      <c r="AHK27" s="152"/>
      <c r="AHL27" s="152"/>
      <c r="AHM27" s="152"/>
      <c r="AHN27" s="152"/>
      <c r="AHO27" s="152"/>
      <c r="AHP27" s="152"/>
      <c r="AHQ27" s="152"/>
      <c r="AHR27" s="152"/>
      <c r="AHS27" s="152"/>
      <c r="AHT27" s="152"/>
      <c r="AHU27" s="152"/>
      <c r="AHV27" s="152"/>
      <c r="AHW27" s="152"/>
      <c r="AHX27" s="152"/>
      <c r="AHY27" s="152"/>
      <c r="AHZ27" s="152"/>
      <c r="AIA27" s="152"/>
      <c r="AIB27" s="152"/>
      <c r="AIC27" s="152"/>
      <c r="AID27" s="152"/>
      <c r="AIE27" s="152"/>
      <c r="AIF27" s="152"/>
      <c r="AIG27" s="152"/>
      <c r="AIH27" s="152"/>
      <c r="AII27" s="152"/>
      <c r="AIJ27" s="152"/>
      <c r="AIK27" s="152"/>
      <c r="AIL27" s="152"/>
      <c r="AIM27" s="152"/>
      <c r="AIN27" s="152"/>
      <c r="AIO27" s="152"/>
      <c r="AIP27" s="152"/>
      <c r="AIQ27" s="152"/>
      <c r="AIR27" s="152"/>
      <c r="AIS27" s="152"/>
      <c r="AIT27" s="152"/>
      <c r="AIU27" s="152"/>
      <c r="AIV27" s="152"/>
      <c r="AIW27" s="152"/>
      <c r="AIX27" s="152"/>
      <c r="AIY27" s="152"/>
      <c r="AIZ27" s="152"/>
      <c r="AJA27" s="152"/>
      <c r="AJB27" s="152"/>
      <c r="AJC27" s="152"/>
      <c r="AJD27" s="152"/>
      <c r="AJE27" s="152"/>
      <c r="AJF27" s="152"/>
      <c r="AJG27" s="152"/>
      <c r="AJH27" s="152"/>
      <c r="AJI27" s="152"/>
      <c r="AJJ27" s="152"/>
      <c r="AJK27" s="152"/>
      <c r="AJL27" s="152"/>
      <c r="AJM27" s="152"/>
      <c r="AJN27" s="152"/>
      <c r="AJO27" s="152"/>
      <c r="AJP27" s="152"/>
      <c r="AJQ27" s="152"/>
      <c r="AJR27" s="152"/>
      <c r="AJS27" s="152"/>
      <c r="AJT27" s="152"/>
      <c r="AJU27" s="152"/>
      <c r="AJV27" s="152"/>
      <c r="AJW27" s="152"/>
      <c r="AJX27" s="152"/>
      <c r="AJY27" s="152"/>
      <c r="AJZ27" s="152"/>
      <c r="AKA27" s="152"/>
      <c r="AKB27" s="152"/>
      <c r="AKC27" s="152"/>
      <c r="AKD27" s="152"/>
      <c r="AKE27" s="152"/>
      <c r="AKF27" s="152"/>
      <c r="AKG27" s="152"/>
      <c r="AKH27" s="152"/>
      <c r="AKI27" s="152"/>
      <c r="AKJ27" s="152"/>
      <c r="AKK27" s="152"/>
      <c r="AKL27" s="152"/>
      <c r="AKM27" s="152"/>
      <c r="AKN27" s="152"/>
      <c r="AKO27" s="152"/>
      <c r="AKP27" s="152"/>
      <c r="AKQ27" s="152"/>
      <c r="AKR27" s="152"/>
      <c r="AKS27" s="152"/>
      <c r="AKT27" s="152"/>
      <c r="AKU27" s="152"/>
      <c r="AKV27" s="152"/>
      <c r="AKW27" s="152"/>
      <c r="AKX27" s="152"/>
      <c r="AKY27" s="152"/>
      <c r="AKZ27" s="152"/>
      <c r="ALA27" s="152"/>
      <c r="ALB27" s="152"/>
      <c r="ALC27" s="152"/>
      <c r="ALD27" s="152"/>
      <c r="ALE27" s="152"/>
      <c r="ALF27" s="152"/>
      <c r="ALG27" s="152"/>
      <c r="ALH27" s="152"/>
      <c r="ALI27" s="152"/>
      <c r="ALJ27" s="152"/>
      <c r="ALK27" s="152"/>
      <c r="ALL27" s="152"/>
      <c r="ALM27" s="152"/>
      <c r="ALN27" s="152"/>
      <c r="ALO27" s="152"/>
      <c r="ALP27" s="152"/>
      <c r="ALQ27" s="152"/>
      <c r="ALR27" s="152"/>
      <c r="ALS27" s="152"/>
      <c r="ALT27" s="152"/>
      <c r="ALU27" s="152"/>
      <c r="ALV27" s="152"/>
      <c r="ALW27" s="152"/>
      <c r="ALX27" s="152"/>
      <c r="ALY27" s="152"/>
      <c r="ALZ27" s="152"/>
      <c r="AMA27" s="152"/>
      <c r="AMB27" s="152"/>
      <c r="AMC27" s="152"/>
      <c r="AMD27" s="152"/>
      <c r="AME27" s="152"/>
      <c r="AMF27" s="152"/>
      <c r="AMG27" s="152"/>
      <c r="AMH27" s="152"/>
      <c r="AMI27" s="152"/>
      <c r="AMJ27" s="152"/>
      <c r="AMK27" s="152"/>
      <c r="AML27" s="152"/>
      <c r="AMM27" s="152"/>
      <c r="AMN27" s="152"/>
      <c r="AMO27" s="152"/>
      <c r="AMP27" s="152"/>
      <c r="AMQ27" s="152"/>
      <c r="AMR27" s="152"/>
      <c r="AMS27" s="152"/>
      <c r="AMT27" s="152"/>
      <c r="AMU27" s="152"/>
      <c r="AMV27" s="152"/>
      <c r="AMW27" s="152"/>
      <c r="AMX27" s="152"/>
      <c r="AMY27" s="152"/>
      <c r="AMZ27" s="152"/>
      <c r="ANA27" s="152"/>
      <c r="ANB27" s="152"/>
      <c r="ANC27" s="152"/>
      <c r="AND27" s="152"/>
      <c r="ANE27" s="152"/>
      <c r="ANF27" s="152"/>
      <c r="ANG27" s="152"/>
      <c r="ANH27" s="152"/>
      <c r="ANI27" s="152"/>
      <c r="ANJ27" s="152"/>
      <c r="ANK27" s="152"/>
      <c r="ANL27" s="152"/>
      <c r="ANM27" s="152"/>
      <c r="ANN27" s="152"/>
      <c r="ANO27" s="152"/>
      <c r="ANP27" s="152"/>
      <c r="ANQ27" s="152"/>
      <c r="ANR27" s="152"/>
      <c r="ANS27" s="152"/>
      <c r="ANT27" s="152"/>
      <c r="ANU27" s="152"/>
      <c r="ANV27" s="152"/>
      <c r="ANW27" s="152"/>
      <c r="ANX27" s="152"/>
      <c r="ANY27" s="152"/>
      <c r="ANZ27" s="152"/>
      <c r="AOA27" s="152"/>
      <c r="AOB27" s="152"/>
      <c r="AOC27" s="152"/>
      <c r="AOD27" s="152"/>
      <c r="AOE27" s="152"/>
      <c r="AOF27" s="152"/>
      <c r="AOG27" s="152"/>
      <c r="AOH27" s="152"/>
      <c r="AOI27" s="152"/>
      <c r="AOJ27" s="152"/>
      <c r="AOK27" s="152"/>
      <c r="AOL27" s="152"/>
      <c r="AOM27" s="152"/>
      <c r="AON27" s="152"/>
      <c r="AOO27" s="152"/>
      <c r="AOP27" s="152"/>
      <c r="AOQ27" s="152"/>
      <c r="AOR27" s="152"/>
      <c r="AOS27" s="152"/>
      <c r="AOT27" s="152"/>
      <c r="AOU27" s="152"/>
      <c r="AOV27" s="152"/>
      <c r="AOW27" s="152"/>
      <c r="AOX27" s="152"/>
      <c r="AOY27" s="152"/>
      <c r="AOZ27" s="152"/>
      <c r="APA27" s="152"/>
      <c r="APB27" s="152"/>
      <c r="APC27" s="152"/>
      <c r="APD27" s="152"/>
      <c r="APE27" s="152"/>
      <c r="APF27" s="152"/>
      <c r="APG27" s="152"/>
      <c r="APH27" s="152"/>
      <c r="API27" s="152"/>
      <c r="APJ27" s="152"/>
      <c r="APK27" s="152"/>
      <c r="APL27" s="152"/>
      <c r="APM27" s="152"/>
      <c r="APN27" s="152"/>
      <c r="APO27" s="152"/>
      <c r="APP27" s="152"/>
      <c r="APQ27" s="152"/>
      <c r="APR27" s="152"/>
      <c r="APS27" s="152"/>
      <c r="APT27" s="152"/>
      <c r="APU27" s="152"/>
      <c r="APV27" s="152"/>
      <c r="APW27" s="152"/>
      <c r="APX27" s="152"/>
      <c r="APY27" s="152"/>
      <c r="APZ27" s="152"/>
      <c r="AQA27" s="152"/>
      <c r="AQB27" s="152"/>
      <c r="AQC27" s="152"/>
      <c r="AQD27" s="152"/>
      <c r="AQE27" s="152"/>
      <c r="AQF27" s="152"/>
      <c r="AQG27" s="152"/>
      <c r="AQH27" s="152"/>
      <c r="AQI27" s="152"/>
      <c r="AQJ27" s="152"/>
      <c r="AQK27" s="152"/>
      <c r="AQL27" s="152"/>
      <c r="AQM27" s="152"/>
      <c r="AQN27" s="152"/>
      <c r="AQO27" s="152"/>
      <c r="AQP27" s="152"/>
      <c r="AQQ27" s="152"/>
      <c r="AQR27" s="152"/>
      <c r="AQS27" s="152"/>
      <c r="AQT27" s="152"/>
      <c r="AQU27" s="152"/>
      <c r="AQV27" s="152"/>
      <c r="AQW27" s="152"/>
      <c r="AQX27" s="152"/>
      <c r="AQY27" s="152"/>
      <c r="AQZ27" s="152"/>
      <c r="ARA27" s="152"/>
      <c r="ARB27" s="152"/>
      <c r="ARC27" s="152"/>
      <c r="ARD27" s="152"/>
      <c r="ARE27" s="152"/>
      <c r="ARF27" s="152"/>
      <c r="ARG27" s="152"/>
      <c r="ARH27" s="152"/>
      <c r="ARI27" s="152"/>
      <c r="ARJ27" s="152"/>
      <c r="ARK27" s="152"/>
      <c r="ARL27" s="152"/>
      <c r="ARM27" s="152"/>
      <c r="ARN27" s="152"/>
      <c r="ARO27" s="152"/>
      <c r="ARP27" s="152"/>
      <c r="ARQ27" s="152"/>
      <c r="ARR27" s="152"/>
      <c r="ARS27" s="152"/>
      <c r="ART27" s="152"/>
      <c r="ARU27" s="152"/>
      <c r="ARV27" s="152"/>
      <c r="ARW27" s="152"/>
      <c r="ARX27" s="152"/>
      <c r="ARY27" s="152"/>
      <c r="ARZ27" s="152"/>
      <c r="ASA27" s="152"/>
      <c r="ASB27" s="152"/>
      <c r="ASC27" s="152"/>
      <c r="ASD27" s="152"/>
      <c r="ASE27" s="152"/>
      <c r="ASF27" s="152"/>
      <c r="ASG27" s="152"/>
      <c r="ASH27" s="152"/>
      <c r="ASI27" s="152"/>
      <c r="ASJ27" s="152"/>
      <c r="ASK27" s="152"/>
      <c r="ASL27" s="152"/>
      <c r="ASM27" s="152"/>
      <c r="ASN27" s="152"/>
      <c r="ASO27" s="152"/>
      <c r="ASP27" s="152"/>
      <c r="ASQ27" s="152"/>
      <c r="ASR27" s="152"/>
      <c r="ASS27" s="152"/>
      <c r="AST27" s="152"/>
      <c r="ASU27" s="152"/>
      <c r="ASV27" s="152"/>
      <c r="ASW27" s="152"/>
      <c r="ASX27" s="152"/>
      <c r="ASY27" s="152"/>
      <c r="ASZ27" s="152"/>
      <c r="ATA27" s="152"/>
      <c r="ATB27" s="152"/>
      <c r="ATC27" s="152"/>
      <c r="ATD27" s="152"/>
      <c r="ATE27" s="152"/>
      <c r="ATF27" s="152"/>
      <c r="ATG27" s="152"/>
      <c r="ATH27" s="152"/>
      <c r="ATI27" s="152"/>
      <c r="ATJ27" s="152"/>
      <c r="ATK27" s="152"/>
      <c r="ATL27" s="152"/>
      <c r="ATM27" s="152"/>
      <c r="ATN27" s="152"/>
      <c r="ATO27" s="152"/>
      <c r="ATP27" s="152"/>
      <c r="ATQ27" s="152"/>
      <c r="ATR27" s="152"/>
      <c r="ATS27" s="152"/>
      <c r="ATT27" s="152"/>
      <c r="ATU27" s="152"/>
      <c r="ATV27" s="152"/>
      <c r="ATW27" s="152"/>
      <c r="ATX27" s="152"/>
      <c r="ATY27" s="152"/>
      <c r="ATZ27" s="152"/>
      <c r="AUA27" s="152"/>
      <c r="AUB27" s="152"/>
      <c r="AUC27" s="152"/>
      <c r="AUD27" s="152"/>
      <c r="AUE27" s="152"/>
      <c r="AUF27" s="152"/>
      <c r="AUG27" s="152"/>
      <c r="AUH27" s="152"/>
      <c r="AUI27" s="152"/>
      <c r="AUJ27" s="152"/>
      <c r="AUK27" s="152"/>
      <c r="AUL27" s="152"/>
      <c r="AUM27" s="152"/>
      <c r="AUN27" s="152"/>
      <c r="AUO27" s="152"/>
      <c r="AUP27" s="152"/>
      <c r="AUQ27" s="152"/>
      <c r="AUR27" s="152"/>
      <c r="AUS27" s="152"/>
      <c r="AUT27" s="152"/>
      <c r="AUU27" s="152"/>
      <c r="AUV27" s="152"/>
      <c r="AUW27" s="152"/>
      <c r="AUX27" s="152"/>
      <c r="AUY27" s="152"/>
      <c r="AUZ27" s="152"/>
      <c r="AVA27" s="152"/>
      <c r="AVB27" s="152"/>
      <c r="AVC27" s="152"/>
      <c r="AVD27" s="152"/>
      <c r="AVE27" s="152"/>
      <c r="AVF27" s="152"/>
      <c r="AVG27" s="152"/>
      <c r="AVH27" s="152"/>
      <c r="AVI27" s="152"/>
      <c r="AVJ27" s="152"/>
      <c r="AVK27" s="152"/>
      <c r="AVL27" s="152"/>
      <c r="AVM27" s="152"/>
      <c r="AVN27" s="152"/>
      <c r="AVO27" s="152"/>
      <c r="AVP27" s="152"/>
      <c r="AVQ27" s="152"/>
      <c r="AVR27" s="152"/>
      <c r="AVS27" s="152"/>
      <c r="AVT27" s="152"/>
      <c r="AVU27" s="152"/>
      <c r="AVV27" s="152"/>
      <c r="AVW27" s="152"/>
      <c r="AVX27" s="152"/>
      <c r="AVY27" s="152"/>
      <c r="AVZ27" s="152"/>
      <c r="AWA27" s="152"/>
      <c r="AWB27" s="152"/>
      <c r="AWC27" s="152"/>
      <c r="AWD27" s="152"/>
      <c r="AWE27" s="152"/>
      <c r="AWF27" s="152"/>
      <c r="AWG27" s="152"/>
      <c r="AWH27" s="152"/>
      <c r="AWI27" s="152"/>
      <c r="AWJ27" s="152"/>
      <c r="AWK27" s="152"/>
      <c r="AWL27" s="152"/>
      <c r="AWM27" s="152"/>
      <c r="AWN27" s="152"/>
      <c r="AWO27" s="152"/>
      <c r="AWP27" s="152"/>
      <c r="AWQ27" s="152"/>
      <c r="AWR27" s="152"/>
      <c r="AWS27" s="152"/>
      <c r="AWT27" s="152"/>
      <c r="AWU27" s="152"/>
      <c r="AWV27" s="152"/>
      <c r="AWW27" s="152"/>
      <c r="AWX27" s="152"/>
      <c r="AWY27" s="152"/>
      <c r="AWZ27" s="152"/>
      <c r="AXA27" s="152"/>
      <c r="AXB27" s="152"/>
      <c r="AXC27" s="152"/>
      <c r="AXD27" s="152"/>
      <c r="AXE27" s="152"/>
      <c r="AXF27" s="152"/>
      <c r="AXG27" s="152"/>
      <c r="AXH27" s="152"/>
      <c r="AXI27" s="152"/>
      <c r="AXJ27" s="152"/>
      <c r="AXK27" s="152"/>
      <c r="AXL27" s="152"/>
      <c r="AXM27" s="152"/>
      <c r="AXN27" s="152"/>
      <c r="AXO27" s="152"/>
      <c r="AXP27" s="152"/>
      <c r="AXQ27" s="152"/>
      <c r="AXR27" s="152"/>
      <c r="AXS27" s="152"/>
      <c r="AXT27" s="152"/>
      <c r="AXU27" s="152"/>
      <c r="AXV27" s="152"/>
      <c r="AXW27" s="152"/>
      <c r="AXX27" s="152"/>
      <c r="AXY27" s="152"/>
      <c r="AXZ27" s="152"/>
      <c r="AYA27" s="152"/>
      <c r="AYB27" s="152"/>
      <c r="AYC27" s="152"/>
      <c r="AYD27" s="152"/>
      <c r="AYE27" s="152"/>
      <c r="AYF27" s="152"/>
      <c r="AYG27" s="152"/>
      <c r="AYH27" s="152"/>
      <c r="AYI27" s="152"/>
      <c r="AYJ27" s="152"/>
      <c r="AYK27" s="152"/>
      <c r="AYL27" s="152"/>
      <c r="AYM27" s="152"/>
      <c r="AYN27" s="152"/>
      <c r="AYO27" s="152"/>
      <c r="AYP27" s="152"/>
      <c r="AYQ27" s="152"/>
      <c r="AYR27" s="152"/>
      <c r="AYS27" s="152"/>
      <c r="AYT27" s="152"/>
      <c r="AYU27" s="152"/>
      <c r="AYV27" s="152"/>
      <c r="AYW27" s="152"/>
      <c r="AYX27" s="152"/>
      <c r="AYY27" s="152"/>
      <c r="AYZ27" s="152"/>
      <c r="AZA27" s="152"/>
      <c r="AZB27" s="152"/>
      <c r="AZC27" s="152"/>
      <c r="AZD27" s="152"/>
      <c r="AZE27" s="152"/>
      <c r="AZF27" s="152"/>
      <c r="AZG27" s="152"/>
      <c r="AZH27" s="152"/>
      <c r="AZI27" s="152"/>
      <c r="AZJ27" s="152"/>
      <c r="AZK27" s="152"/>
      <c r="AZL27" s="152"/>
      <c r="AZM27" s="152"/>
      <c r="AZN27" s="152"/>
      <c r="AZO27" s="152"/>
      <c r="AZP27" s="152"/>
      <c r="AZQ27" s="152"/>
      <c r="AZR27" s="152"/>
      <c r="AZS27" s="152"/>
      <c r="AZT27" s="152"/>
      <c r="AZU27" s="152"/>
      <c r="AZV27" s="152"/>
      <c r="AZW27" s="152"/>
      <c r="AZX27" s="152"/>
      <c r="AZY27" s="152"/>
      <c r="AZZ27" s="152"/>
      <c r="BAA27" s="152"/>
      <c r="BAB27" s="152"/>
      <c r="BAC27" s="152"/>
      <c r="BAD27" s="152"/>
      <c r="BAE27" s="152"/>
      <c r="BAF27" s="152"/>
      <c r="BAG27" s="152"/>
      <c r="BAH27" s="152"/>
      <c r="BAI27" s="152"/>
      <c r="BAJ27" s="152"/>
      <c r="BAK27" s="152"/>
      <c r="BAL27" s="152"/>
      <c r="BAM27" s="152"/>
      <c r="BAN27" s="152"/>
      <c r="BAO27" s="152"/>
      <c r="BAP27" s="152"/>
      <c r="BAQ27" s="152"/>
      <c r="BAR27" s="152"/>
      <c r="BAS27" s="152"/>
      <c r="BAT27" s="152"/>
      <c r="BAU27" s="152"/>
      <c r="BAV27" s="152"/>
      <c r="BAW27" s="152"/>
      <c r="BAX27" s="152"/>
      <c r="BAY27" s="152"/>
      <c r="BAZ27" s="152"/>
      <c r="BBA27" s="152"/>
      <c r="BBB27" s="152"/>
      <c r="BBC27" s="152"/>
      <c r="BBD27" s="152"/>
      <c r="BBE27" s="152"/>
      <c r="BBF27" s="152"/>
      <c r="BBG27" s="152"/>
      <c r="BBH27" s="152"/>
      <c r="BBI27" s="152"/>
      <c r="BBJ27" s="152"/>
      <c r="BBK27" s="152"/>
      <c r="BBL27" s="152"/>
      <c r="BBM27" s="152"/>
      <c r="BBN27" s="152"/>
      <c r="BBO27" s="152"/>
      <c r="BBP27" s="152"/>
      <c r="BBQ27" s="152"/>
      <c r="BBR27" s="152"/>
      <c r="BBS27" s="152"/>
      <c r="BBT27" s="152"/>
      <c r="BBU27" s="152"/>
      <c r="BBV27" s="152"/>
      <c r="BBW27" s="152"/>
      <c r="BBX27" s="152"/>
      <c r="BBY27" s="152"/>
      <c r="BBZ27" s="152"/>
      <c r="BCA27" s="152"/>
      <c r="BCB27" s="152"/>
      <c r="BCC27" s="152"/>
      <c r="BCD27" s="152"/>
      <c r="BCE27" s="152"/>
      <c r="BCF27" s="152"/>
      <c r="BCG27" s="152"/>
      <c r="BCH27" s="152"/>
      <c r="BCI27" s="152"/>
      <c r="BCJ27" s="152"/>
      <c r="BCK27" s="152"/>
      <c r="BCL27" s="152"/>
      <c r="BCM27" s="152"/>
      <c r="BCN27" s="152"/>
      <c r="BCO27" s="152"/>
      <c r="BCP27" s="152"/>
      <c r="BCQ27" s="152"/>
      <c r="BCR27" s="152"/>
      <c r="BCS27" s="152"/>
      <c r="BCT27" s="152"/>
      <c r="BCU27" s="152"/>
      <c r="BCV27" s="152"/>
      <c r="BCW27" s="152"/>
      <c r="BCX27" s="152"/>
      <c r="BCY27" s="152"/>
      <c r="BCZ27" s="152"/>
      <c r="BDA27" s="152"/>
      <c r="BDB27" s="152"/>
      <c r="BDC27" s="152"/>
      <c r="BDD27" s="152"/>
      <c r="BDE27" s="152"/>
      <c r="BDF27" s="152"/>
      <c r="BDG27" s="152"/>
      <c r="BDH27" s="152"/>
      <c r="BDI27" s="152"/>
      <c r="BDJ27" s="152"/>
      <c r="BDK27" s="152"/>
      <c r="BDL27" s="152"/>
      <c r="BDM27" s="152"/>
      <c r="BDN27" s="152"/>
      <c r="BDO27" s="152"/>
      <c r="BDP27" s="152"/>
      <c r="BDQ27" s="152"/>
      <c r="BDR27" s="152"/>
      <c r="BDS27" s="152"/>
      <c r="BDT27" s="152"/>
      <c r="BDU27" s="152"/>
      <c r="BDV27" s="152"/>
      <c r="BDW27" s="152"/>
      <c r="BDX27" s="152"/>
      <c r="BDY27" s="152"/>
      <c r="BDZ27" s="152"/>
      <c r="BEA27" s="152"/>
      <c r="BEB27" s="152"/>
      <c r="BEC27" s="152"/>
      <c r="BED27" s="152"/>
      <c r="BEE27" s="152"/>
      <c r="BEF27" s="152"/>
      <c r="BEG27" s="152"/>
      <c r="BEH27" s="152"/>
      <c r="BEI27" s="152"/>
      <c r="BEJ27" s="152"/>
      <c r="BEK27" s="152"/>
      <c r="BEL27" s="152"/>
      <c r="BEM27" s="152"/>
      <c r="BEN27" s="152"/>
      <c r="BEO27" s="152"/>
      <c r="BEP27" s="152"/>
      <c r="BEQ27" s="152"/>
      <c r="BER27" s="152"/>
      <c r="BES27" s="152"/>
      <c r="BET27" s="152"/>
      <c r="BEU27" s="152"/>
      <c r="BEV27" s="152"/>
      <c r="BEW27" s="152"/>
      <c r="BEX27" s="152"/>
      <c r="BEY27" s="152"/>
      <c r="BEZ27" s="152"/>
      <c r="BFA27" s="152"/>
      <c r="BFB27" s="152"/>
      <c r="BFC27" s="152"/>
      <c r="BFD27" s="152"/>
      <c r="BFE27" s="152"/>
      <c r="BFF27" s="152"/>
      <c r="BFG27" s="152"/>
      <c r="BFH27" s="152"/>
      <c r="BFI27" s="152"/>
      <c r="BFJ27" s="152"/>
      <c r="BFK27" s="152"/>
      <c r="BFL27" s="152"/>
      <c r="BFM27" s="152"/>
      <c r="BFN27" s="152"/>
      <c r="BFO27" s="152"/>
      <c r="BFP27" s="152"/>
      <c r="BFQ27" s="152"/>
      <c r="BFR27" s="152"/>
      <c r="BFS27" s="152"/>
      <c r="BFT27" s="152"/>
      <c r="BFU27" s="152"/>
      <c r="BFV27" s="152"/>
      <c r="BFW27" s="152"/>
      <c r="BFX27" s="152"/>
      <c r="BFY27" s="152"/>
      <c r="BFZ27" s="152"/>
      <c r="BGA27" s="152"/>
      <c r="BGB27" s="152"/>
      <c r="BGC27" s="152"/>
      <c r="BGD27" s="152"/>
      <c r="BGE27" s="152"/>
      <c r="BGF27" s="152"/>
      <c r="BGG27" s="152"/>
      <c r="BGH27" s="152"/>
      <c r="BGI27" s="152"/>
      <c r="BGJ27" s="152"/>
      <c r="BGK27" s="152"/>
      <c r="BGL27" s="152"/>
      <c r="BGM27" s="152"/>
      <c r="BGN27" s="152"/>
      <c r="BGO27" s="152"/>
      <c r="BGP27" s="152"/>
      <c r="BGQ27" s="152"/>
      <c r="BGR27" s="152"/>
      <c r="BGS27" s="152"/>
      <c r="BGT27" s="152"/>
      <c r="BGU27" s="152"/>
      <c r="BGV27" s="152"/>
      <c r="BGW27" s="152"/>
      <c r="BGX27" s="152"/>
      <c r="BGY27" s="152"/>
      <c r="BGZ27" s="152"/>
      <c r="BHA27" s="152"/>
      <c r="BHB27" s="152"/>
      <c r="BHC27" s="152"/>
      <c r="BHD27" s="152"/>
      <c r="BHE27" s="152"/>
      <c r="BHF27" s="152"/>
      <c r="BHG27" s="152"/>
      <c r="BHH27" s="152"/>
      <c r="BHI27" s="152"/>
      <c r="BHJ27" s="152"/>
      <c r="BHK27" s="152"/>
      <c r="BHL27" s="152"/>
      <c r="BHM27" s="152"/>
      <c r="BHN27" s="152"/>
      <c r="BHO27" s="152"/>
      <c r="BHP27" s="152"/>
      <c r="BHQ27" s="152"/>
      <c r="BHR27" s="152"/>
      <c r="BHS27" s="152"/>
      <c r="BHT27" s="152"/>
      <c r="BHU27" s="152"/>
      <c r="BHV27" s="152"/>
      <c r="BHW27" s="152"/>
      <c r="BHX27" s="152"/>
      <c r="BHY27" s="152"/>
      <c r="BHZ27" s="152"/>
      <c r="BIA27" s="152"/>
      <c r="BIB27" s="152"/>
      <c r="BIC27" s="152"/>
      <c r="BID27" s="152"/>
      <c r="BIE27" s="152"/>
      <c r="BIF27" s="152"/>
      <c r="BIG27" s="152"/>
      <c r="BIH27" s="152"/>
      <c r="BII27" s="152"/>
      <c r="BIJ27" s="152"/>
      <c r="BIK27" s="152"/>
      <c r="BIL27" s="152"/>
      <c r="BIM27" s="152"/>
      <c r="BIN27" s="152"/>
      <c r="BIO27" s="152"/>
      <c r="BIP27" s="152"/>
      <c r="BIQ27" s="152"/>
      <c r="BIR27" s="152"/>
      <c r="BIS27" s="152"/>
      <c r="BIT27" s="152"/>
      <c r="BIU27" s="152"/>
      <c r="BIV27" s="152"/>
      <c r="BIW27" s="152"/>
      <c r="BIX27" s="152"/>
      <c r="BIY27" s="152"/>
      <c r="BIZ27" s="152"/>
      <c r="BJA27" s="152"/>
      <c r="BJB27" s="152"/>
      <c r="BJC27" s="152"/>
      <c r="BJD27" s="152"/>
      <c r="BJE27" s="152"/>
      <c r="BJF27" s="152"/>
      <c r="BJG27" s="152"/>
      <c r="BJH27" s="152"/>
      <c r="BJI27" s="152"/>
      <c r="BJJ27" s="152"/>
      <c r="BJK27" s="152"/>
      <c r="BJL27" s="152"/>
      <c r="BJM27" s="152"/>
      <c r="BJN27" s="152"/>
      <c r="BJO27" s="152"/>
      <c r="BJP27" s="152"/>
      <c r="BJQ27" s="152"/>
      <c r="BJR27" s="152"/>
      <c r="BJS27" s="152"/>
      <c r="BJT27" s="152"/>
      <c r="BJU27" s="152"/>
      <c r="BJV27" s="152"/>
      <c r="BJW27" s="152"/>
      <c r="BJX27" s="152"/>
      <c r="BJY27" s="152"/>
      <c r="BJZ27" s="152"/>
      <c r="BKA27" s="152"/>
      <c r="BKB27" s="152"/>
      <c r="BKC27" s="152"/>
      <c r="BKD27" s="152"/>
      <c r="BKE27" s="152"/>
      <c r="BKF27" s="152"/>
      <c r="BKG27" s="152"/>
      <c r="BKH27" s="152"/>
      <c r="BKI27" s="152"/>
      <c r="BKJ27" s="152"/>
      <c r="BKK27" s="152"/>
      <c r="BKL27" s="152"/>
      <c r="BKM27" s="152"/>
      <c r="BKN27" s="152"/>
      <c r="BKO27" s="152"/>
      <c r="BKP27" s="152"/>
      <c r="BKQ27" s="152"/>
      <c r="BKR27" s="152"/>
      <c r="BKS27" s="152"/>
      <c r="BKT27" s="152"/>
      <c r="BKU27" s="152"/>
      <c r="BKV27" s="152"/>
      <c r="BKW27" s="152"/>
      <c r="BKX27" s="152"/>
      <c r="BKY27" s="152"/>
      <c r="BKZ27" s="152"/>
      <c r="BLA27" s="152"/>
      <c r="BLB27" s="152"/>
      <c r="BLC27" s="152"/>
      <c r="BLD27" s="152"/>
      <c r="BLE27" s="152"/>
      <c r="BLF27" s="152"/>
      <c r="BLG27" s="152"/>
      <c r="BLH27" s="152"/>
      <c r="BLI27" s="152"/>
      <c r="BLJ27" s="152"/>
      <c r="BLK27" s="152"/>
      <c r="BLL27" s="152"/>
      <c r="BLM27" s="152"/>
      <c r="BLN27" s="152"/>
      <c r="BLO27" s="152"/>
      <c r="BLP27" s="152"/>
      <c r="BLQ27" s="152"/>
      <c r="BLR27" s="152"/>
      <c r="BLS27" s="152"/>
      <c r="BLT27" s="152"/>
      <c r="BLU27" s="152"/>
      <c r="BLV27" s="152"/>
      <c r="BLW27" s="152"/>
      <c r="BLX27" s="152"/>
      <c r="BLY27" s="152"/>
      <c r="BLZ27" s="152"/>
      <c r="BMA27" s="152"/>
      <c r="BMB27" s="152"/>
      <c r="BMC27" s="152"/>
      <c r="BMD27" s="152"/>
      <c r="BME27" s="152"/>
      <c r="BMF27" s="152"/>
      <c r="BMG27" s="152"/>
      <c r="BMH27" s="152"/>
      <c r="BMI27" s="152"/>
      <c r="BMJ27" s="152"/>
      <c r="BMK27" s="152"/>
      <c r="BML27" s="152"/>
      <c r="BMM27" s="152"/>
      <c r="BMN27" s="152"/>
      <c r="BMO27" s="152"/>
      <c r="BMP27" s="152"/>
      <c r="BMQ27" s="152"/>
      <c r="BMR27" s="152"/>
      <c r="BMS27" s="152"/>
      <c r="BMT27" s="152"/>
      <c r="BMU27" s="152"/>
      <c r="BMV27" s="152"/>
      <c r="BMW27" s="152"/>
      <c r="BMX27" s="152"/>
      <c r="BMY27" s="152"/>
      <c r="BMZ27" s="152"/>
      <c r="BNA27" s="152"/>
      <c r="BNB27" s="152"/>
      <c r="BNC27" s="152"/>
      <c r="BND27" s="152"/>
      <c r="BNE27" s="152"/>
      <c r="BNF27" s="152"/>
      <c r="BNG27" s="152"/>
      <c r="BNH27" s="152"/>
      <c r="BNI27" s="152"/>
      <c r="BNJ27" s="152"/>
      <c r="BNK27" s="152"/>
      <c r="BNL27" s="152"/>
      <c r="BNM27" s="152"/>
      <c r="BNN27" s="152"/>
      <c r="BNO27" s="152"/>
      <c r="BNP27" s="152"/>
      <c r="BNQ27" s="152"/>
      <c r="BNR27" s="152"/>
      <c r="BNS27" s="152"/>
      <c r="BNT27" s="152"/>
      <c r="BNU27" s="152"/>
      <c r="BNV27" s="152"/>
      <c r="BNW27" s="152"/>
      <c r="BNX27" s="152"/>
      <c r="BNY27" s="152"/>
      <c r="BNZ27" s="152"/>
      <c r="BOA27" s="152"/>
      <c r="BOB27" s="152"/>
      <c r="BOC27" s="152"/>
      <c r="BOD27" s="152"/>
      <c r="BOE27" s="152"/>
      <c r="BOF27" s="152"/>
      <c r="BOG27" s="152"/>
      <c r="BOH27" s="152"/>
      <c r="BOI27" s="152"/>
      <c r="BOJ27" s="152"/>
      <c r="BOK27" s="152"/>
      <c r="BOL27" s="152"/>
      <c r="BOM27" s="152"/>
      <c r="BON27" s="152"/>
      <c r="BOO27" s="152"/>
      <c r="BOP27" s="152"/>
      <c r="BOQ27" s="152"/>
      <c r="BOR27" s="152"/>
      <c r="BOS27" s="152"/>
      <c r="BOT27" s="152"/>
      <c r="BOU27" s="152"/>
      <c r="BOV27" s="152"/>
      <c r="BOW27" s="152"/>
      <c r="BOX27" s="152"/>
      <c r="BOY27" s="152"/>
      <c r="BOZ27" s="152"/>
      <c r="BPA27" s="152"/>
      <c r="BPB27" s="152"/>
      <c r="BPC27" s="152"/>
      <c r="BPD27" s="152"/>
      <c r="BPE27" s="152"/>
      <c r="BPF27" s="152"/>
      <c r="BPG27" s="152"/>
      <c r="BPH27" s="152"/>
      <c r="BPI27" s="152"/>
      <c r="BPJ27" s="152"/>
      <c r="BPK27" s="152"/>
      <c r="BPL27" s="152"/>
      <c r="BPM27" s="152"/>
      <c r="BPN27" s="152"/>
      <c r="BPO27" s="152"/>
      <c r="BPP27" s="152"/>
      <c r="BPQ27" s="152"/>
      <c r="BPR27" s="152"/>
      <c r="BPS27" s="152"/>
      <c r="BPT27" s="152"/>
      <c r="BPU27" s="152"/>
      <c r="BPV27" s="152"/>
      <c r="BPW27" s="152"/>
      <c r="BPX27" s="152"/>
      <c r="BPY27" s="152"/>
      <c r="BPZ27" s="152"/>
      <c r="BQA27" s="152"/>
      <c r="BQB27" s="152"/>
      <c r="BQC27" s="152"/>
      <c r="BQD27" s="152"/>
      <c r="BQE27" s="152"/>
      <c r="BQF27" s="152"/>
      <c r="BQG27" s="152"/>
      <c r="BQH27" s="152"/>
      <c r="BQI27" s="152"/>
      <c r="BQJ27" s="152"/>
      <c r="BQK27" s="152"/>
      <c r="BQL27" s="152"/>
      <c r="BQM27" s="152"/>
      <c r="BQN27" s="152"/>
      <c r="BQO27" s="152"/>
      <c r="BQP27" s="152"/>
      <c r="BQQ27" s="152"/>
      <c r="BQR27" s="152"/>
      <c r="BQS27" s="152"/>
      <c r="BQT27" s="152"/>
      <c r="BQU27" s="152"/>
      <c r="BQV27" s="152"/>
      <c r="BQW27" s="152"/>
      <c r="BQX27" s="152"/>
      <c r="BQY27" s="152"/>
      <c r="BQZ27" s="152"/>
      <c r="BRA27" s="152"/>
      <c r="BRB27" s="152"/>
      <c r="BRC27" s="152"/>
      <c r="BRD27" s="152"/>
      <c r="BRE27" s="152"/>
      <c r="BRF27" s="152"/>
      <c r="BRG27" s="152"/>
      <c r="BRH27" s="152"/>
      <c r="BRI27" s="152"/>
      <c r="BRJ27" s="152"/>
      <c r="BRK27" s="152"/>
      <c r="BRL27" s="152"/>
      <c r="BRM27" s="152"/>
      <c r="BRN27" s="152"/>
      <c r="BRO27" s="152"/>
      <c r="BRP27" s="152"/>
      <c r="BRQ27" s="152"/>
      <c r="BRR27" s="152"/>
      <c r="BRS27" s="152"/>
      <c r="BRT27" s="152"/>
      <c r="BRU27" s="152"/>
      <c r="BRV27" s="152"/>
      <c r="BRW27" s="152"/>
      <c r="BRX27" s="152"/>
      <c r="BRY27" s="152"/>
      <c r="BRZ27" s="152"/>
      <c r="BSA27" s="152"/>
      <c r="BSB27" s="152"/>
      <c r="BSC27" s="152"/>
      <c r="BSD27" s="152"/>
      <c r="BSE27" s="152"/>
      <c r="BSF27" s="152"/>
      <c r="BSG27" s="152"/>
      <c r="BSH27" s="152"/>
      <c r="BSI27" s="152"/>
      <c r="BSJ27" s="152"/>
      <c r="BSK27" s="152"/>
      <c r="BSL27" s="152"/>
      <c r="BSM27" s="152"/>
      <c r="BSN27" s="152"/>
      <c r="BSO27" s="152"/>
      <c r="BSP27" s="152"/>
      <c r="BSQ27" s="152"/>
      <c r="BSR27" s="152"/>
      <c r="BSS27" s="152"/>
      <c r="BST27" s="152"/>
      <c r="BSU27" s="152"/>
      <c r="BSV27" s="152"/>
      <c r="BSW27" s="152"/>
      <c r="BSX27" s="152"/>
      <c r="BSY27" s="152"/>
      <c r="BSZ27" s="152"/>
      <c r="BTA27" s="152"/>
      <c r="BTB27" s="152"/>
      <c r="BTC27" s="152"/>
      <c r="BTD27" s="152"/>
      <c r="BTE27" s="152"/>
      <c r="BTF27" s="152"/>
      <c r="BTG27" s="152"/>
      <c r="BTH27" s="152"/>
      <c r="BTI27" s="152"/>
      <c r="BTJ27" s="152"/>
      <c r="BTK27" s="152"/>
      <c r="BTL27" s="152"/>
      <c r="BTM27" s="152"/>
      <c r="BTN27" s="152"/>
      <c r="BTO27" s="152"/>
      <c r="BTP27" s="152"/>
      <c r="BTQ27" s="152"/>
      <c r="BTR27" s="152"/>
      <c r="BTS27" s="152"/>
      <c r="BTT27" s="152"/>
      <c r="BTU27" s="152"/>
      <c r="BTV27" s="152"/>
      <c r="BTW27" s="152"/>
      <c r="BTX27" s="152"/>
      <c r="BTY27" s="152"/>
      <c r="BTZ27" s="152"/>
      <c r="BUA27" s="152"/>
      <c r="BUB27" s="152"/>
      <c r="BUC27" s="152"/>
      <c r="BUD27" s="152"/>
      <c r="BUE27" s="152"/>
      <c r="BUF27" s="152"/>
      <c r="BUG27" s="152"/>
      <c r="BUH27" s="152"/>
      <c r="BUI27" s="152"/>
      <c r="BUJ27" s="152"/>
      <c r="BUK27" s="152"/>
      <c r="BUL27" s="152"/>
      <c r="BUM27" s="152"/>
      <c r="BUN27" s="152"/>
      <c r="BUO27" s="152"/>
      <c r="BUP27" s="152"/>
      <c r="BUQ27" s="152"/>
      <c r="BUR27" s="152"/>
      <c r="BUS27" s="152"/>
      <c r="BUT27" s="152"/>
      <c r="BUU27" s="152"/>
      <c r="BUV27" s="152"/>
      <c r="BUW27" s="152"/>
      <c r="BUX27" s="152"/>
      <c r="BUY27" s="152"/>
      <c r="BUZ27" s="152"/>
      <c r="BVA27" s="152"/>
      <c r="BVB27" s="152"/>
      <c r="BVC27" s="152"/>
      <c r="BVD27" s="152"/>
      <c r="BVE27" s="152"/>
      <c r="BVF27" s="152"/>
      <c r="BVG27" s="152"/>
      <c r="BVH27" s="152"/>
      <c r="BVI27" s="152"/>
      <c r="BVJ27" s="152"/>
      <c r="BVK27" s="152"/>
      <c r="BVL27" s="152"/>
      <c r="BVM27" s="152"/>
      <c r="BVN27" s="152"/>
      <c r="BVO27" s="152"/>
      <c r="BVP27" s="152"/>
      <c r="BVQ27" s="152"/>
      <c r="BVR27" s="152"/>
      <c r="BVS27" s="152"/>
      <c r="BVT27" s="152"/>
      <c r="BVU27" s="152"/>
      <c r="BVV27" s="152"/>
      <c r="BVW27" s="152"/>
      <c r="BVX27" s="152"/>
      <c r="BVY27" s="152"/>
      <c r="BVZ27" s="152"/>
      <c r="BWA27" s="152"/>
      <c r="BWB27" s="152"/>
      <c r="BWC27" s="152"/>
      <c r="BWD27" s="152"/>
      <c r="BWE27" s="152"/>
      <c r="BWF27" s="152"/>
      <c r="BWG27" s="152"/>
      <c r="BWH27" s="152"/>
      <c r="BWI27" s="152"/>
      <c r="BWJ27" s="152"/>
      <c r="BWK27" s="152"/>
      <c r="BWL27" s="152"/>
      <c r="BWM27" s="152"/>
      <c r="BWN27" s="152"/>
      <c r="BWO27" s="152"/>
      <c r="BWP27" s="152"/>
      <c r="BWQ27" s="152"/>
      <c r="BWR27" s="152"/>
      <c r="BWS27" s="152"/>
      <c r="BWT27" s="152"/>
      <c r="BWU27" s="152"/>
      <c r="BWV27" s="152"/>
      <c r="BWW27" s="152"/>
      <c r="BWX27" s="152"/>
      <c r="BWY27" s="152"/>
      <c r="BWZ27" s="152"/>
      <c r="BXA27" s="152"/>
      <c r="BXB27" s="152"/>
      <c r="BXC27" s="152"/>
      <c r="BXD27" s="152"/>
      <c r="BXE27" s="152"/>
      <c r="BXF27" s="152"/>
      <c r="BXG27" s="152"/>
      <c r="BXH27" s="152"/>
      <c r="BXI27" s="152"/>
      <c r="BXJ27" s="152"/>
      <c r="BXK27" s="152"/>
      <c r="BXL27" s="152"/>
      <c r="BXM27" s="152"/>
      <c r="BXN27" s="152"/>
      <c r="BXO27" s="152"/>
      <c r="BXP27" s="152"/>
      <c r="BXQ27" s="152"/>
      <c r="BXR27" s="152"/>
      <c r="BXS27" s="152"/>
      <c r="BXT27" s="152"/>
      <c r="BXU27" s="152"/>
      <c r="BXV27" s="152"/>
      <c r="BXW27" s="152"/>
      <c r="BXX27" s="152"/>
      <c r="BXY27" s="152"/>
      <c r="BXZ27" s="152"/>
      <c r="BYA27" s="152"/>
      <c r="BYB27" s="152"/>
      <c r="BYC27" s="152"/>
      <c r="BYD27" s="152"/>
      <c r="BYE27" s="152"/>
      <c r="BYF27" s="152"/>
      <c r="BYG27" s="152"/>
      <c r="BYH27" s="152"/>
      <c r="BYI27" s="152"/>
      <c r="BYJ27" s="152"/>
      <c r="BYK27" s="152"/>
      <c r="BYL27" s="152"/>
      <c r="BYM27" s="152"/>
      <c r="BYN27" s="152"/>
      <c r="BYO27" s="152"/>
      <c r="BYP27" s="152"/>
      <c r="BYQ27" s="152"/>
      <c r="BYR27" s="152"/>
      <c r="BYS27" s="152"/>
      <c r="BYT27" s="152"/>
      <c r="BYU27" s="152"/>
      <c r="BYV27" s="152"/>
      <c r="BYW27" s="152"/>
      <c r="BYX27" s="152"/>
      <c r="BYY27" s="152"/>
      <c r="BYZ27" s="152"/>
      <c r="BZA27" s="152"/>
      <c r="BZB27" s="152"/>
      <c r="BZC27" s="152"/>
      <c r="BZD27" s="152"/>
      <c r="BZE27" s="152"/>
      <c r="BZF27" s="152"/>
      <c r="BZG27" s="152"/>
      <c r="BZH27" s="152"/>
      <c r="BZI27" s="152"/>
      <c r="BZJ27" s="152"/>
      <c r="BZK27" s="152"/>
      <c r="BZL27" s="152"/>
      <c r="BZM27" s="152"/>
      <c r="BZN27" s="152"/>
      <c r="BZO27" s="152"/>
      <c r="BZP27" s="152"/>
      <c r="BZQ27" s="152"/>
      <c r="BZR27" s="152"/>
      <c r="BZS27" s="152"/>
      <c r="BZT27" s="152"/>
      <c r="BZU27" s="152"/>
      <c r="BZV27" s="152"/>
      <c r="BZW27" s="152"/>
      <c r="BZX27" s="152"/>
      <c r="BZY27" s="152"/>
      <c r="BZZ27" s="152"/>
      <c r="CAA27" s="152"/>
      <c r="CAB27" s="152"/>
      <c r="CAC27" s="152"/>
      <c r="CAD27" s="152"/>
      <c r="CAE27" s="152"/>
      <c r="CAF27" s="152"/>
      <c r="CAG27" s="152"/>
      <c r="CAH27" s="152"/>
      <c r="CAI27" s="152"/>
      <c r="CAJ27" s="152"/>
      <c r="CAK27" s="152"/>
      <c r="CAL27" s="152"/>
      <c r="CAM27" s="152"/>
      <c r="CAN27" s="152"/>
      <c r="CAO27" s="152"/>
      <c r="CAP27" s="152"/>
      <c r="CAQ27" s="152"/>
      <c r="CAR27" s="152"/>
      <c r="CAS27" s="152"/>
      <c r="CAT27" s="152"/>
      <c r="CAU27" s="152"/>
      <c r="CAV27" s="152"/>
      <c r="CAW27" s="152"/>
      <c r="CAX27" s="152"/>
      <c r="CAY27" s="152"/>
      <c r="CAZ27" s="152"/>
      <c r="CBA27" s="152"/>
      <c r="CBB27" s="152"/>
      <c r="CBC27" s="152"/>
      <c r="CBD27" s="152"/>
      <c r="CBE27" s="152"/>
      <c r="CBF27" s="152"/>
      <c r="CBG27" s="152"/>
      <c r="CBH27" s="152"/>
      <c r="CBI27" s="152"/>
      <c r="CBJ27" s="152"/>
      <c r="CBK27" s="152"/>
      <c r="CBL27" s="152"/>
      <c r="CBM27" s="152"/>
      <c r="CBN27" s="152"/>
      <c r="CBO27" s="152"/>
      <c r="CBP27" s="152"/>
      <c r="CBQ27" s="152"/>
      <c r="CBR27" s="152"/>
      <c r="CBS27" s="152"/>
      <c r="CBT27" s="152"/>
      <c r="CBU27" s="152"/>
      <c r="CBV27" s="152"/>
      <c r="CBW27" s="152"/>
      <c r="CBX27" s="152"/>
      <c r="CBY27" s="152"/>
      <c r="CBZ27" s="152"/>
      <c r="CCA27" s="152"/>
      <c r="CCB27" s="152"/>
      <c r="CCC27" s="152"/>
      <c r="CCD27" s="152"/>
      <c r="CCE27" s="152"/>
      <c r="CCF27" s="152"/>
      <c r="CCG27" s="152"/>
      <c r="CCH27" s="152"/>
      <c r="CCI27" s="152"/>
      <c r="CCJ27" s="152"/>
      <c r="CCK27" s="152"/>
      <c r="CCL27" s="152"/>
      <c r="CCM27" s="152"/>
      <c r="CCN27" s="152"/>
      <c r="CCO27" s="152"/>
      <c r="CCP27" s="152"/>
      <c r="CCQ27" s="152"/>
      <c r="CCR27" s="152"/>
      <c r="CCS27" s="152"/>
      <c r="CCT27" s="152"/>
      <c r="CCU27" s="152"/>
      <c r="CCV27" s="152"/>
      <c r="CCW27" s="152"/>
      <c r="CCX27" s="152"/>
      <c r="CCY27" s="152"/>
      <c r="CCZ27" s="152"/>
      <c r="CDA27" s="152"/>
      <c r="CDB27" s="152"/>
      <c r="CDC27" s="152"/>
      <c r="CDD27" s="152"/>
      <c r="CDE27" s="152"/>
      <c r="CDF27" s="152"/>
      <c r="CDG27" s="152"/>
      <c r="CDH27" s="152"/>
      <c r="CDI27" s="152"/>
      <c r="CDJ27" s="152"/>
      <c r="CDK27" s="152"/>
      <c r="CDL27" s="152"/>
      <c r="CDM27" s="152"/>
      <c r="CDN27" s="152"/>
      <c r="CDO27" s="152"/>
      <c r="CDP27" s="152"/>
      <c r="CDQ27" s="152"/>
      <c r="CDR27" s="152"/>
      <c r="CDS27" s="152"/>
      <c r="CDT27" s="152"/>
      <c r="CDU27" s="152"/>
      <c r="CDV27" s="152"/>
      <c r="CDW27" s="152"/>
      <c r="CDX27" s="152"/>
      <c r="CDY27" s="152"/>
      <c r="CDZ27" s="152"/>
      <c r="CEA27" s="152"/>
      <c r="CEB27" s="152"/>
      <c r="CEC27" s="152"/>
      <c r="CED27" s="152"/>
      <c r="CEE27" s="152"/>
      <c r="CEF27" s="152"/>
      <c r="CEG27" s="152"/>
      <c r="CEH27" s="152"/>
      <c r="CEI27" s="152"/>
      <c r="CEJ27" s="152"/>
      <c r="CEK27" s="152"/>
      <c r="CEL27" s="152"/>
      <c r="CEM27" s="152"/>
      <c r="CEN27" s="152"/>
      <c r="CEO27" s="152"/>
      <c r="CEP27" s="152"/>
      <c r="CEQ27" s="152"/>
      <c r="CER27" s="152"/>
      <c r="CES27" s="152"/>
      <c r="CET27" s="152"/>
      <c r="CEU27" s="152"/>
      <c r="CEV27" s="152"/>
      <c r="CEW27" s="152"/>
      <c r="CEX27" s="152"/>
      <c r="CEY27" s="152"/>
      <c r="CEZ27" s="152"/>
      <c r="CFA27" s="152"/>
      <c r="CFB27" s="152"/>
      <c r="CFC27" s="152"/>
      <c r="CFD27" s="152"/>
      <c r="CFE27" s="152"/>
      <c r="CFF27" s="152"/>
      <c r="CFG27" s="152"/>
      <c r="CFH27" s="152"/>
      <c r="CFI27" s="152"/>
      <c r="CFJ27" s="152"/>
      <c r="CFK27" s="152"/>
      <c r="CFL27" s="152"/>
      <c r="CFM27" s="152"/>
      <c r="CFN27" s="152"/>
      <c r="CFO27" s="152"/>
      <c r="CFP27" s="152"/>
      <c r="CFQ27" s="152"/>
      <c r="CFR27" s="152"/>
      <c r="CFS27" s="152"/>
      <c r="CFT27" s="152"/>
      <c r="CFU27" s="152"/>
      <c r="CFV27" s="152"/>
      <c r="CFW27" s="152"/>
      <c r="CFX27" s="152"/>
      <c r="CFY27" s="152"/>
      <c r="CFZ27" s="152"/>
      <c r="CGA27" s="152"/>
      <c r="CGB27" s="152"/>
      <c r="CGC27" s="152"/>
      <c r="CGD27" s="152"/>
      <c r="CGE27" s="152"/>
      <c r="CGF27" s="152"/>
      <c r="CGG27" s="152"/>
      <c r="CGH27" s="152"/>
      <c r="CGI27" s="152"/>
      <c r="CGJ27" s="152"/>
      <c r="CGK27" s="152"/>
      <c r="CGL27" s="152"/>
      <c r="CGM27" s="152"/>
      <c r="CGN27" s="152"/>
      <c r="CGO27" s="152"/>
      <c r="CGP27" s="152"/>
      <c r="CGQ27" s="152"/>
      <c r="CGR27" s="152"/>
      <c r="CGS27" s="152"/>
      <c r="CGT27" s="152"/>
      <c r="CGU27" s="152"/>
      <c r="CGV27" s="152"/>
      <c r="CGW27" s="152"/>
      <c r="CGX27" s="152"/>
      <c r="CGY27" s="152"/>
      <c r="CGZ27" s="152"/>
      <c r="CHA27" s="152"/>
      <c r="CHB27" s="152"/>
      <c r="CHC27" s="152"/>
      <c r="CHD27" s="152"/>
      <c r="CHE27" s="152"/>
      <c r="CHF27" s="152"/>
      <c r="CHG27" s="152"/>
      <c r="CHH27" s="152"/>
      <c r="CHI27" s="152"/>
      <c r="CHJ27" s="152"/>
      <c r="CHK27" s="152"/>
      <c r="CHL27" s="152"/>
      <c r="CHM27" s="152"/>
      <c r="CHN27" s="152"/>
      <c r="CHO27" s="152"/>
      <c r="CHP27" s="152"/>
      <c r="CHQ27" s="152"/>
      <c r="CHR27" s="152"/>
      <c r="CHS27" s="152"/>
      <c r="CHT27" s="152"/>
      <c r="CHU27" s="152"/>
      <c r="CHV27" s="152"/>
      <c r="CHW27" s="152"/>
      <c r="CHX27" s="152"/>
      <c r="CHY27" s="152"/>
      <c r="CHZ27" s="152"/>
      <c r="CIA27" s="152"/>
      <c r="CIB27" s="152"/>
      <c r="CIC27" s="152"/>
      <c r="CID27" s="152"/>
      <c r="CIE27" s="152"/>
      <c r="CIF27" s="152"/>
      <c r="CIG27" s="152"/>
      <c r="CIH27" s="152"/>
      <c r="CII27" s="152"/>
      <c r="CIJ27" s="152"/>
      <c r="CIK27" s="152"/>
      <c r="CIL27" s="152"/>
      <c r="CIM27" s="152"/>
      <c r="CIN27" s="152"/>
      <c r="CIO27" s="152"/>
      <c r="CIP27" s="152"/>
      <c r="CIQ27" s="152"/>
      <c r="CIR27" s="152"/>
      <c r="CIS27" s="152"/>
      <c r="CIT27" s="152"/>
      <c r="CIU27" s="152"/>
      <c r="CIV27" s="152"/>
      <c r="CIW27" s="152"/>
      <c r="CIX27" s="152"/>
      <c r="CIY27" s="152"/>
      <c r="CIZ27" s="152"/>
      <c r="CJA27" s="152"/>
      <c r="CJB27" s="152"/>
      <c r="CJC27" s="152"/>
      <c r="CJD27" s="152"/>
      <c r="CJE27" s="152"/>
      <c r="CJF27" s="152"/>
      <c r="CJG27" s="152"/>
      <c r="CJH27" s="152"/>
      <c r="CJI27" s="152"/>
      <c r="CJJ27" s="152"/>
      <c r="CJK27" s="152"/>
      <c r="CJL27" s="152"/>
      <c r="CJM27" s="152"/>
      <c r="CJN27" s="152"/>
      <c r="CJO27" s="152"/>
      <c r="CJP27" s="152"/>
      <c r="CJQ27" s="152"/>
      <c r="CJR27" s="152"/>
      <c r="CJS27" s="152"/>
      <c r="CJT27" s="152"/>
      <c r="CJU27" s="152"/>
      <c r="CJV27" s="152"/>
      <c r="CJW27" s="152"/>
      <c r="CJX27" s="152"/>
      <c r="CJY27" s="152"/>
      <c r="CJZ27" s="152"/>
      <c r="CKA27" s="152"/>
      <c r="CKB27" s="152"/>
      <c r="CKC27" s="152"/>
      <c r="CKD27" s="152"/>
      <c r="CKE27" s="152"/>
      <c r="CKF27" s="152"/>
      <c r="CKG27" s="152"/>
      <c r="CKH27" s="152"/>
      <c r="CKI27" s="152"/>
      <c r="CKJ27" s="152"/>
      <c r="CKK27" s="152"/>
      <c r="CKL27" s="152"/>
      <c r="CKM27" s="152"/>
      <c r="CKN27" s="152"/>
      <c r="CKO27" s="152"/>
      <c r="CKP27" s="152"/>
      <c r="CKQ27" s="152"/>
      <c r="CKR27" s="152"/>
      <c r="CKS27" s="152"/>
      <c r="CKT27" s="152"/>
      <c r="CKU27" s="152"/>
      <c r="CKV27" s="152"/>
      <c r="CKW27" s="152"/>
      <c r="CKX27" s="152"/>
      <c r="CKY27" s="152"/>
      <c r="CKZ27" s="152"/>
      <c r="CLA27" s="152"/>
      <c r="CLB27" s="152"/>
      <c r="CLC27" s="152"/>
      <c r="CLD27" s="152"/>
      <c r="CLE27" s="152"/>
      <c r="CLF27" s="152"/>
      <c r="CLG27" s="152"/>
      <c r="CLH27" s="152"/>
      <c r="CLI27" s="152"/>
      <c r="CLJ27" s="152"/>
      <c r="CLK27" s="152"/>
      <c r="CLL27" s="152"/>
      <c r="CLM27" s="152"/>
      <c r="CLN27" s="152"/>
      <c r="CLO27" s="152"/>
      <c r="CLP27" s="152"/>
      <c r="CLQ27" s="152"/>
      <c r="CLR27" s="152"/>
      <c r="CLS27" s="152"/>
      <c r="CLT27" s="152"/>
      <c r="CLU27" s="152"/>
      <c r="CLV27" s="152"/>
      <c r="CLW27" s="152"/>
      <c r="CLX27" s="152"/>
      <c r="CLY27" s="152"/>
      <c r="CLZ27" s="152"/>
      <c r="CMA27" s="152"/>
      <c r="CMB27" s="152"/>
      <c r="CMC27" s="152"/>
      <c r="CMD27" s="152"/>
      <c r="CME27" s="152"/>
      <c r="CMF27" s="152"/>
      <c r="CMG27" s="152"/>
      <c r="CMH27" s="152"/>
      <c r="CMI27" s="152"/>
      <c r="CMJ27" s="152"/>
      <c r="CMK27" s="152"/>
      <c r="CML27" s="152"/>
      <c r="CMM27" s="152"/>
      <c r="CMN27" s="152"/>
      <c r="CMO27" s="152"/>
      <c r="CMP27" s="152"/>
      <c r="CMQ27" s="152"/>
      <c r="CMR27" s="152"/>
      <c r="CMS27" s="152"/>
      <c r="CMT27" s="152"/>
      <c r="CMU27" s="152"/>
      <c r="CMV27" s="152"/>
      <c r="CMW27" s="152"/>
      <c r="CMX27" s="152"/>
      <c r="CMY27" s="152"/>
      <c r="CMZ27" s="152"/>
      <c r="CNA27" s="152"/>
      <c r="CNB27" s="152"/>
      <c r="CNC27" s="152"/>
      <c r="CND27" s="152"/>
      <c r="CNE27" s="152"/>
      <c r="CNF27" s="152"/>
      <c r="CNG27" s="152"/>
      <c r="CNH27" s="152"/>
      <c r="CNI27" s="152"/>
      <c r="CNJ27" s="152"/>
      <c r="CNK27" s="152"/>
      <c r="CNL27" s="152"/>
      <c r="CNM27" s="152"/>
      <c r="CNN27" s="152"/>
      <c r="CNO27" s="152"/>
      <c r="CNP27" s="152"/>
      <c r="CNQ27" s="152"/>
      <c r="CNR27" s="152"/>
      <c r="CNS27" s="152"/>
      <c r="CNT27" s="152"/>
      <c r="CNU27" s="152"/>
      <c r="CNV27" s="152"/>
      <c r="CNW27" s="152"/>
      <c r="CNX27" s="152"/>
      <c r="CNY27" s="152"/>
      <c r="CNZ27" s="152"/>
      <c r="COA27" s="152"/>
      <c r="COB27" s="152"/>
      <c r="COC27" s="152"/>
      <c r="COD27" s="152"/>
      <c r="COE27" s="152"/>
      <c r="COF27" s="152"/>
      <c r="COG27" s="152"/>
      <c r="COH27" s="152"/>
      <c r="COI27" s="152"/>
      <c r="COJ27" s="152"/>
      <c r="COK27" s="152"/>
      <c r="COL27" s="152"/>
      <c r="COM27" s="152"/>
      <c r="CON27" s="152"/>
      <c r="COO27" s="152"/>
      <c r="COP27" s="152"/>
      <c r="COQ27" s="152"/>
      <c r="COR27" s="152"/>
      <c r="COS27" s="152"/>
      <c r="COT27" s="152"/>
      <c r="COU27" s="152"/>
      <c r="COV27" s="152"/>
      <c r="COW27" s="152"/>
      <c r="COX27" s="152"/>
      <c r="COY27" s="152"/>
      <c r="COZ27" s="152"/>
      <c r="CPA27" s="152"/>
      <c r="CPB27" s="152"/>
      <c r="CPC27" s="152"/>
      <c r="CPD27" s="152"/>
      <c r="CPE27" s="152"/>
      <c r="CPF27" s="152"/>
      <c r="CPG27" s="152"/>
      <c r="CPH27" s="152"/>
      <c r="CPI27" s="152"/>
      <c r="CPJ27" s="152"/>
      <c r="CPK27" s="152"/>
      <c r="CPL27" s="152"/>
      <c r="CPM27" s="152"/>
      <c r="CPN27" s="152"/>
      <c r="CPO27" s="152"/>
      <c r="CPP27" s="152"/>
      <c r="CPQ27" s="152"/>
      <c r="CPR27" s="152"/>
      <c r="CPS27" s="152"/>
      <c r="CPT27" s="152"/>
      <c r="CPU27" s="152"/>
      <c r="CPV27" s="152"/>
      <c r="CPW27" s="152"/>
      <c r="CPX27" s="152"/>
      <c r="CPY27" s="152"/>
      <c r="CPZ27" s="152"/>
      <c r="CQA27" s="152"/>
      <c r="CQB27" s="152"/>
      <c r="CQC27" s="152"/>
      <c r="CQD27" s="152"/>
      <c r="CQE27" s="152"/>
      <c r="CQF27" s="152"/>
      <c r="CQG27" s="152"/>
      <c r="CQH27" s="152"/>
      <c r="CQI27" s="152"/>
      <c r="CQJ27" s="152"/>
      <c r="CQK27" s="152"/>
      <c r="CQL27" s="152"/>
      <c r="CQM27" s="152"/>
      <c r="CQN27" s="152"/>
      <c r="CQO27" s="152"/>
      <c r="CQP27" s="152"/>
      <c r="CQQ27" s="152"/>
      <c r="CQR27" s="152"/>
      <c r="CQS27" s="152"/>
      <c r="CQT27" s="152"/>
      <c r="CQU27" s="152"/>
      <c r="CQV27" s="152"/>
      <c r="CQW27" s="152"/>
      <c r="CQX27" s="152"/>
      <c r="CQY27" s="152"/>
      <c r="CQZ27" s="152"/>
      <c r="CRA27" s="152"/>
      <c r="CRB27" s="152"/>
      <c r="CRC27" s="152"/>
      <c r="CRD27" s="152"/>
      <c r="CRE27" s="152"/>
      <c r="CRF27" s="152"/>
      <c r="CRG27" s="152"/>
      <c r="CRH27" s="152"/>
      <c r="CRI27" s="152"/>
      <c r="CRJ27" s="152"/>
      <c r="CRK27" s="152"/>
      <c r="CRL27" s="152"/>
      <c r="CRM27" s="152"/>
      <c r="CRN27" s="152"/>
      <c r="CRO27" s="152"/>
      <c r="CRP27" s="152"/>
      <c r="CRQ27" s="152"/>
      <c r="CRR27" s="152"/>
      <c r="CRS27" s="152"/>
      <c r="CRT27" s="152"/>
      <c r="CRU27" s="152"/>
      <c r="CRV27" s="152"/>
      <c r="CRW27" s="152"/>
      <c r="CRX27" s="152"/>
      <c r="CRY27" s="152"/>
      <c r="CRZ27" s="152"/>
      <c r="CSA27" s="152"/>
      <c r="CSB27" s="152"/>
      <c r="CSC27" s="152"/>
      <c r="CSD27" s="152"/>
      <c r="CSE27" s="152"/>
      <c r="CSF27" s="152"/>
      <c r="CSG27" s="152"/>
      <c r="CSH27" s="152"/>
      <c r="CSI27" s="152"/>
      <c r="CSJ27" s="152"/>
      <c r="CSK27" s="152"/>
      <c r="CSL27" s="152"/>
      <c r="CSM27" s="152"/>
      <c r="CSN27" s="152"/>
      <c r="CSO27" s="152"/>
      <c r="CSP27" s="152"/>
      <c r="CSQ27" s="152"/>
      <c r="CSR27" s="152"/>
      <c r="CSS27" s="152"/>
      <c r="CST27" s="152"/>
      <c r="CSU27" s="152"/>
      <c r="CSV27" s="152"/>
      <c r="CSW27" s="152"/>
      <c r="CSX27" s="152"/>
      <c r="CSY27" s="152"/>
      <c r="CSZ27" s="152"/>
      <c r="CTA27" s="152"/>
      <c r="CTB27" s="152"/>
      <c r="CTC27" s="152"/>
      <c r="CTD27" s="152"/>
      <c r="CTE27" s="152"/>
      <c r="CTF27" s="152"/>
      <c r="CTG27" s="152"/>
      <c r="CTH27" s="152"/>
      <c r="CTI27" s="152"/>
      <c r="CTJ27" s="152"/>
      <c r="CTK27" s="152"/>
      <c r="CTL27" s="152"/>
      <c r="CTM27" s="152"/>
      <c r="CTN27" s="152"/>
      <c r="CTO27" s="152"/>
      <c r="CTP27" s="152"/>
      <c r="CTQ27" s="152"/>
      <c r="CTR27" s="152"/>
      <c r="CTS27" s="152"/>
      <c r="CTT27" s="152"/>
      <c r="CTU27" s="152"/>
      <c r="CTV27" s="152"/>
      <c r="CTW27" s="152"/>
      <c r="CTX27" s="152"/>
      <c r="CTY27" s="152"/>
      <c r="CTZ27" s="152"/>
      <c r="CUA27" s="152"/>
      <c r="CUB27" s="152"/>
      <c r="CUC27" s="152"/>
      <c r="CUD27" s="152"/>
      <c r="CUE27" s="152"/>
      <c r="CUF27" s="152"/>
      <c r="CUG27" s="152"/>
      <c r="CUH27" s="152"/>
      <c r="CUI27" s="152"/>
      <c r="CUJ27" s="152"/>
      <c r="CUK27" s="152"/>
      <c r="CUL27" s="152"/>
      <c r="CUM27" s="152"/>
      <c r="CUN27" s="152"/>
      <c r="CUO27" s="152"/>
      <c r="CUP27" s="152"/>
      <c r="CUQ27" s="152"/>
      <c r="CUR27" s="152"/>
      <c r="CUS27" s="152"/>
      <c r="CUT27" s="152"/>
      <c r="CUU27" s="152"/>
      <c r="CUV27" s="152"/>
      <c r="CUW27" s="152"/>
      <c r="CUX27" s="152"/>
      <c r="CUY27" s="152"/>
      <c r="CUZ27" s="152"/>
      <c r="CVA27" s="152"/>
      <c r="CVB27" s="152"/>
      <c r="CVC27" s="152"/>
      <c r="CVD27" s="152"/>
      <c r="CVE27" s="152"/>
      <c r="CVF27" s="152"/>
      <c r="CVG27" s="152"/>
      <c r="CVH27" s="152"/>
      <c r="CVI27" s="152"/>
      <c r="CVJ27" s="152"/>
      <c r="CVK27" s="152"/>
      <c r="CVL27" s="152"/>
      <c r="CVM27" s="152"/>
      <c r="CVN27" s="152"/>
      <c r="CVO27" s="152"/>
      <c r="CVP27" s="152"/>
      <c r="CVQ27" s="152"/>
      <c r="CVR27" s="152"/>
      <c r="CVS27" s="152"/>
      <c r="CVT27" s="152"/>
      <c r="CVU27" s="152"/>
      <c r="CVV27" s="152"/>
      <c r="CVW27" s="152"/>
      <c r="CVX27" s="152"/>
      <c r="CVY27" s="152"/>
      <c r="CVZ27" s="152"/>
      <c r="CWA27" s="152"/>
      <c r="CWB27" s="152"/>
      <c r="CWC27" s="152"/>
      <c r="CWD27" s="152"/>
      <c r="CWE27" s="152"/>
      <c r="CWF27" s="152"/>
      <c r="CWG27" s="152"/>
      <c r="CWH27" s="152"/>
      <c r="CWI27" s="152"/>
      <c r="CWJ27" s="152"/>
      <c r="CWK27" s="152"/>
      <c r="CWL27" s="152"/>
      <c r="CWM27" s="152"/>
      <c r="CWN27" s="152"/>
      <c r="CWO27" s="152"/>
      <c r="CWP27" s="152"/>
      <c r="CWQ27" s="152"/>
      <c r="CWR27" s="152"/>
      <c r="CWS27" s="152"/>
      <c r="CWT27" s="152"/>
      <c r="CWU27" s="152"/>
      <c r="CWV27" s="152"/>
      <c r="CWW27" s="152"/>
    </row>
    <row r="28" spans="1:2649" s="122" customFormat="1" ht="15.75" customHeight="1" x14ac:dyDescent="0.25">
      <c r="A28" s="151" t="s">
        <v>1632</v>
      </c>
      <c r="B28" s="324">
        <v>43297</v>
      </c>
      <c r="C28" s="322" t="s">
        <v>1760</v>
      </c>
      <c r="D28" s="155"/>
      <c r="E28" s="297">
        <v>5000</v>
      </c>
      <c r="F28" s="327">
        <f t="shared" si="0"/>
        <v>710238</v>
      </c>
      <c r="G28" s="323" t="s">
        <v>162</v>
      </c>
    </row>
    <row r="29" spans="1:2649" s="122" customFormat="1" ht="15.75" customHeight="1" x14ac:dyDescent="0.25">
      <c r="A29" s="151" t="s">
        <v>1633</v>
      </c>
      <c r="B29" s="112">
        <v>43298</v>
      </c>
      <c r="C29" s="374" t="s">
        <v>1581</v>
      </c>
      <c r="D29" s="155">
        <v>300000</v>
      </c>
      <c r="E29" s="297"/>
      <c r="F29" s="327">
        <f t="shared" si="0"/>
        <v>1010238</v>
      </c>
      <c r="G29" s="323" t="s">
        <v>162</v>
      </c>
    </row>
    <row r="30" spans="1:2649" s="122" customFormat="1" ht="15.75" customHeight="1" x14ac:dyDescent="0.25">
      <c r="A30" s="151" t="s">
        <v>1634</v>
      </c>
      <c r="B30" s="112">
        <v>43298</v>
      </c>
      <c r="C30" s="374" t="s">
        <v>1589</v>
      </c>
      <c r="D30" s="155"/>
      <c r="E30" s="297">
        <v>104000</v>
      </c>
      <c r="F30" s="327">
        <f t="shared" si="0"/>
        <v>906238</v>
      </c>
      <c r="G30" s="323" t="s">
        <v>162</v>
      </c>
    </row>
    <row r="31" spans="1:2649" s="154" customFormat="1" ht="15.75" x14ac:dyDescent="0.25">
      <c r="A31" s="151" t="s">
        <v>1635</v>
      </c>
      <c r="B31" s="112">
        <v>43299</v>
      </c>
      <c r="C31" s="374" t="s">
        <v>1586</v>
      </c>
      <c r="D31" s="155"/>
      <c r="E31" s="297">
        <v>10000</v>
      </c>
      <c r="F31" s="327">
        <f t="shared" si="0"/>
        <v>896238</v>
      </c>
      <c r="G31" s="323" t="s">
        <v>162</v>
      </c>
    </row>
    <row r="32" spans="1:2649" s="154" customFormat="1" ht="15.75" x14ac:dyDescent="0.25">
      <c r="A32" s="151" t="s">
        <v>1636</v>
      </c>
      <c r="B32" s="112">
        <v>43299</v>
      </c>
      <c r="C32" s="374" t="s">
        <v>1587</v>
      </c>
      <c r="D32" s="155"/>
      <c r="E32" s="297">
        <v>20000</v>
      </c>
      <c r="F32" s="327">
        <f t="shared" si="0"/>
        <v>876238</v>
      </c>
      <c r="G32" s="323" t="s">
        <v>162</v>
      </c>
    </row>
    <row r="33" spans="1:7" s="154" customFormat="1" ht="15.75" x14ac:dyDescent="0.25">
      <c r="A33" s="151" t="s">
        <v>1637</v>
      </c>
      <c r="B33" s="112">
        <v>43299</v>
      </c>
      <c r="C33" s="374" t="s">
        <v>1588</v>
      </c>
      <c r="D33" s="155"/>
      <c r="E33" s="297">
        <v>1100</v>
      </c>
      <c r="F33" s="327">
        <f t="shared" si="0"/>
        <v>875138</v>
      </c>
      <c r="G33" s="323" t="s">
        <v>162</v>
      </c>
    </row>
    <row r="34" spans="1:7" s="154" customFormat="1" ht="15.75" x14ac:dyDescent="0.25">
      <c r="A34" s="151" t="s">
        <v>1638</v>
      </c>
      <c r="B34" s="112">
        <v>43300</v>
      </c>
      <c r="C34" s="374" t="s">
        <v>2027</v>
      </c>
      <c r="D34" s="155"/>
      <c r="E34" s="297">
        <v>1600</v>
      </c>
      <c r="F34" s="327">
        <f t="shared" si="0"/>
        <v>873538</v>
      </c>
      <c r="G34" s="323" t="s">
        <v>162</v>
      </c>
    </row>
    <row r="35" spans="1:7" s="154" customFormat="1" ht="15.75" x14ac:dyDescent="0.25">
      <c r="A35" s="151" t="s">
        <v>1639</v>
      </c>
      <c r="B35" s="112">
        <v>43301</v>
      </c>
      <c r="C35" s="374" t="s">
        <v>1591</v>
      </c>
      <c r="D35" s="155"/>
      <c r="E35" s="297">
        <v>20000</v>
      </c>
      <c r="F35" s="327">
        <f t="shared" si="0"/>
        <v>853538</v>
      </c>
      <c r="G35" s="323" t="s">
        <v>162</v>
      </c>
    </row>
    <row r="36" spans="1:7" s="154" customFormat="1" ht="15.75" x14ac:dyDescent="0.25">
      <c r="A36" s="151" t="s">
        <v>1640</v>
      </c>
      <c r="B36" s="112">
        <v>43301</v>
      </c>
      <c r="C36" s="374" t="s">
        <v>1592</v>
      </c>
      <c r="D36" s="155"/>
      <c r="E36" s="297">
        <v>60000</v>
      </c>
      <c r="F36" s="327">
        <f t="shared" si="0"/>
        <v>793538</v>
      </c>
      <c r="G36" s="323" t="s">
        <v>162</v>
      </c>
    </row>
    <row r="37" spans="1:7" s="154" customFormat="1" ht="15.75" x14ac:dyDescent="0.25">
      <c r="A37" s="151" t="s">
        <v>1641</v>
      </c>
      <c r="B37" s="112">
        <v>43304</v>
      </c>
      <c r="C37" s="374" t="s">
        <v>1593</v>
      </c>
      <c r="D37" s="155"/>
      <c r="E37" s="297">
        <v>18000</v>
      </c>
      <c r="F37" s="327">
        <f t="shared" si="0"/>
        <v>775538</v>
      </c>
      <c r="G37" s="323" t="s">
        <v>162</v>
      </c>
    </row>
    <row r="38" spans="1:7" s="154" customFormat="1" ht="15.75" x14ac:dyDescent="0.25">
      <c r="A38" s="151" t="s">
        <v>1642</v>
      </c>
      <c r="B38" s="112">
        <v>43305</v>
      </c>
      <c r="C38" s="374" t="s">
        <v>1595</v>
      </c>
      <c r="D38" s="155">
        <v>500000</v>
      </c>
      <c r="E38" s="297"/>
      <c r="F38" s="327">
        <f t="shared" si="0"/>
        <v>1275538</v>
      </c>
      <c r="G38" s="323" t="s">
        <v>162</v>
      </c>
    </row>
    <row r="39" spans="1:7" s="154" customFormat="1" ht="15.75" x14ac:dyDescent="0.25">
      <c r="A39" s="151" t="s">
        <v>1643</v>
      </c>
      <c r="B39" s="112">
        <v>43305</v>
      </c>
      <c r="C39" s="374" t="s">
        <v>1761</v>
      </c>
      <c r="D39" s="155"/>
      <c r="E39" s="297">
        <v>21750</v>
      </c>
      <c r="F39" s="327">
        <f t="shared" si="0"/>
        <v>1253788</v>
      </c>
      <c r="G39" s="323" t="s">
        <v>162</v>
      </c>
    </row>
    <row r="40" spans="1:7" s="154" customFormat="1" ht="15.75" x14ac:dyDescent="0.25">
      <c r="A40" s="151" t="s">
        <v>1644</v>
      </c>
      <c r="B40" s="112">
        <v>43305</v>
      </c>
      <c r="C40" s="374" t="s">
        <v>2025</v>
      </c>
      <c r="D40" s="155"/>
      <c r="E40" s="297">
        <v>2500</v>
      </c>
      <c r="F40" s="327">
        <f t="shared" si="0"/>
        <v>1251288</v>
      </c>
      <c r="G40" s="323" t="s">
        <v>162</v>
      </c>
    </row>
    <row r="41" spans="1:7" s="154" customFormat="1" ht="15.75" x14ac:dyDescent="0.25">
      <c r="A41" s="151" t="s">
        <v>1645</v>
      </c>
      <c r="B41" s="112">
        <v>43306</v>
      </c>
      <c r="C41" s="374" t="s">
        <v>1596</v>
      </c>
      <c r="D41" s="155"/>
      <c r="E41" s="297">
        <v>10000</v>
      </c>
      <c r="F41" s="327">
        <f t="shared" si="0"/>
        <v>1241288</v>
      </c>
      <c r="G41" s="323" t="s">
        <v>162</v>
      </c>
    </row>
    <row r="42" spans="1:7" s="154" customFormat="1" ht="15.75" x14ac:dyDescent="0.25">
      <c r="A42" s="151" t="s">
        <v>1646</v>
      </c>
      <c r="B42" s="112">
        <v>43307</v>
      </c>
      <c r="C42" s="374" t="s">
        <v>1597</v>
      </c>
      <c r="D42" s="155">
        <v>500000</v>
      </c>
      <c r="E42" s="297"/>
      <c r="F42" s="327">
        <f t="shared" si="0"/>
        <v>1741288</v>
      </c>
      <c r="G42" s="323" t="s">
        <v>162</v>
      </c>
    </row>
    <row r="43" spans="1:7" s="154" customFormat="1" ht="15.75" x14ac:dyDescent="0.25">
      <c r="A43" s="151" t="s">
        <v>1647</v>
      </c>
      <c r="B43" s="112">
        <v>43308</v>
      </c>
      <c r="C43" s="374" t="s">
        <v>1597</v>
      </c>
      <c r="D43" s="155">
        <v>500000</v>
      </c>
      <c r="E43" s="297"/>
      <c r="F43" s="327">
        <f t="shared" si="0"/>
        <v>2241288</v>
      </c>
      <c r="G43" s="323" t="s">
        <v>162</v>
      </c>
    </row>
    <row r="44" spans="1:7" s="154" customFormat="1" ht="15.75" x14ac:dyDescent="0.25">
      <c r="A44" s="151" t="s">
        <v>1648</v>
      </c>
      <c r="B44" s="112">
        <v>43308</v>
      </c>
      <c r="C44" s="374" t="s">
        <v>1592</v>
      </c>
      <c r="D44" s="155"/>
      <c r="E44" s="297">
        <f>150000</f>
        <v>150000</v>
      </c>
      <c r="F44" s="327">
        <f t="shared" si="0"/>
        <v>2091288</v>
      </c>
      <c r="G44" s="323" t="s">
        <v>162</v>
      </c>
    </row>
    <row r="45" spans="1:7" s="154" customFormat="1" ht="15.75" x14ac:dyDescent="0.25">
      <c r="A45" s="151" t="s">
        <v>1649</v>
      </c>
      <c r="B45" s="112">
        <v>43308</v>
      </c>
      <c r="C45" s="374" t="s">
        <v>1602</v>
      </c>
      <c r="D45" s="155"/>
      <c r="E45" s="297">
        <v>80000</v>
      </c>
      <c r="F45" s="327">
        <f t="shared" si="0"/>
        <v>2011288</v>
      </c>
      <c r="G45" s="323" t="s">
        <v>162</v>
      </c>
    </row>
    <row r="46" spans="1:7" s="154" customFormat="1" ht="15.75" x14ac:dyDescent="0.25">
      <c r="A46" s="151" t="s">
        <v>1650</v>
      </c>
      <c r="B46" s="112">
        <v>43308</v>
      </c>
      <c r="C46" s="374" t="s">
        <v>1603</v>
      </c>
      <c r="D46" s="155"/>
      <c r="E46" s="297">
        <v>200000</v>
      </c>
      <c r="F46" s="327">
        <f t="shared" si="0"/>
        <v>1811288</v>
      </c>
      <c r="G46" s="323" t="s">
        <v>162</v>
      </c>
    </row>
    <row r="47" spans="1:7" s="154" customFormat="1" ht="15.75" x14ac:dyDescent="0.25">
      <c r="A47" s="151" t="s">
        <v>1651</v>
      </c>
      <c r="B47" s="112">
        <v>43308</v>
      </c>
      <c r="C47" s="374" t="s">
        <v>1602</v>
      </c>
      <c r="D47" s="155"/>
      <c r="E47" s="297">
        <v>80000</v>
      </c>
      <c r="F47" s="327">
        <f t="shared" si="0"/>
        <v>1731288</v>
      </c>
      <c r="G47" s="323" t="s">
        <v>162</v>
      </c>
    </row>
    <row r="48" spans="1:7" s="154" customFormat="1" ht="15.75" x14ac:dyDescent="0.25">
      <c r="A48" s="151" t="s">
        <v>1652</v>
      </c>
      <c r="B48" s="112">
        <v>43308</v>
      </c>
      <c r="C48" s="374" t="s">
        <v>1604</v>
      </c>
      <c r="D48" s="155"/>
      <c r="E48" s="297">
        <v>80000</v>
      </c>
      <c r="F48" s="327">
        <f t="shared" si="0"/>
        <v>1651288</v>
      </c>
      <c r="G48" s="323" t="s">
        <v>162</v>
      </c>
    </row>
    <row r="49" spans="1:7" s="154" customFormat="1" ht="15.75" x14ac:dyDescent="0.25">
      <c r="A49" s="151" t="s">
        <v>1653</v>
      </c>
      <c r="B49" s="112">
        <v>43308</v>
      </c>
      <c r="C49" s="374" t="s">
        <v>1604</v>
      </c>
      <c r="D49" s="155"/>
      <c r="E49" s="297">
        <v>80000</v>
      </c>
      <c r="F49" s="327">
        <f t="shared" si="0"/>
        <v>1571288</v>
      </c>
      <c r="G49" s="323" t="s">
        <v>162</v>
      </c>
    </row>
    <row r="50" spans="1:7" s="154" customFormat="1" ht="15.75" x14ac:dyDescent="0.25">
      <c r="A50" s="151" t="s">
        <v>1654</v>
      </c>
      <c r="B50" s="112">
        <v>43308</v>
      </c>
      <c r="C50" s="374" t="s">
        <v>1604</v>
      </c>
      <c r="D50" s="155"/>
      <c r="E50" s="297">
        <v>80000</v>
      </c>
      <c r="F50" s="327">
        <f t="shared" si="0"/>
        <v>1491288</v>
      </c>
      <c r="G50" s="323" t="s">
        <v>162</v>
      </c>
    </row>
    <row r="51" spans="1:7" s="154" customFormat="1" ht="15.75" x14ac:dyDescent="0.25">
      <c r="A51" s="151" t="s">
        <v>1655</v>
      </c>
      <c r="B51" s="112">
        <v>43308</v>
      </c>
      <c r="C51" s="374" t="s">
        <v>1748</v>
      </c>
      <c r="D51" s="155"/>
      <c r="E51" s="297">
        <v>100000</v>
      </c>
      <c r="F51" s="327">
        <f t="shared" si="0"/>
        <v>1391288</v>
      </c>
      <c r="G51" s="323" t="s">
        <v>162</v>
      </c>
    </row>
    <row r="52" spans="1:7" s="154" customFormat="1" ht="15.75" x14ac:dyDescent="0.25">
      <c r="A52" s="151" t="s">
        <v>1656</v>
      </c>
      <c r="B52" s="112">
        <v>43308</v>
      </c>
      <c r="C52" s="374" t="s">
        <v>1748</v>
      </c>
      <c r="D52" s="155"/>
      <c r="E52" s="297">
        <v>150000</v>
      </c>
      <c r="F52" s="327">
        <f t="shared" si="0"/>
        <v>1241288</v>
      </c>
      <c r="G52" s="323" t="s">
        <v>162</v>
      </c>
    </row>
    <row r="53" spans="1:7" s="154" customFormat="1" ht="15.75" x14ac:dyDescent="0.25">
      <c r="A53" s="151" t="s">
        <v>1657</v>
      </c>
      <c r="B53" s="112">
        <v>43308</v>
      </c>
      <c r="C53" s="374" t="s">
        <v>1749</v>
      </c>
      <c r="D53" s="155"/>
      <c r="E53" s="297">
        <v>120000</v>
      </c>
      <c r="F53" s="327">
        <f t="shared" si="0"/>
        <v>1121288</v>
      </c>
      <c r="G53" s="323" t="s">
        <v>162</v>
      </c>
    </row>
    <row r="54" spans="1:7" s="154" customFormat="1" ht="15.75" x14ac:dyDescent="0.25">
      <c r="A54" s="151" t="s">
        <v>1658</v>
      </c>
      <c r="B54" s="112">
        <v>43308</v>
      </c>
      <c r="C54" s="374" t="s">
        <v>2026</v>
      </c>
      <c r="D54" s="155"/>
      <c r="E54" s="297">
        <v>1400</v>
      </c>
      <c r="F54" s="327">
        <f t="shared" si="0"/>
        <v>1119888</v>
      </c>
      <c r="G54" s="323" t="s">
        <v>162</v>
      </c>
    </row>
    <row r="55" spans="1:7" s="154" customFormat="1" ht="15.75" x14ac:dyDescent="0.25">
      <c r="A55" s="151" t="s">
        <v>1659</v>
      </c>
      <c r="B55" s="112">
        <v>43309</v>
      </c>
      <c r="C55" s="374" t="s">
        <v>1605</v>
      </c>
      <c r="D55" s="155">
        <v>500000</v>
      </c>
      <c r="E55" s="297"/>
      <c r="F55" s="327">
        <f t="shared" si="0"/>
        <v>1619888</v>
      </c>
      <c r="G55" s="323" t="s">
        <v>162</v>
      </c>
    </row>
    <row r="56" spans="1:7" s="154" customFormat="1" ht="15.75" x14ac:dyDescent="0.25">
      <c r="A56" s="151" t="s">
        <v>1660</v>
      </c>
      <c r="B56" s="112">
        <v>43311</v>
      </c>
      <c r="C56" s="374" t="s">
        <v>1605</v>
      </c>
      <c r="D56" s="155">
        <v>500000</v>
      </c>
      <c r="E56" s="297"/>
      <c r="F56" s="327">
        <f t="shared" si="0"/>
        <v>2119888</v>
      </c>
      <c r="G56" s="323" t="s">
        <v>162</v>
      </c>
    </row>
    <row r="57" spans="1:7" s="154" customFormat="1" ht="15.75" x14ac:dyDescent="0.25">
      <c r="A57" s="151" t="s">
        <v>1661</v>
      </c>
      <c r="B57" s="112">
        <v>43312</v>
      </c>
      <c r="C57" s="374" t="s">
        <v>1606</v>
      </c>
      <c r="D57" s="155"/>
      <c r="E57" s="297">
        <v>68000</v>
      </c>
      <c r="F57" s="327">
        <f t="shared" si="0"/>
        <v>2051888</v>
      </c>
      <c r="G57" s="323" t="s">
        <v>162</v>
      </c>
    </row>
    <row r="58" spans="1:7" s="154" customFormat="1" ht="15.75" x14ac:dyDescent="0.25">
      <c r="A58" s="151" t="s">
        <v>1662</v>
      </c>
      <c r="B58" s="112">
        <v>43312</v>
      </c>
      <c r="C58" s="374" t="s">
        <v>1606</v>
      </c>
      <c r="D58" s="155"/>
      <c r="E58" s="297">
        <v>67500</v>
      </c>
      <c r="F58" s="327">
        <f t="shared" si="0"/>
        <v>1984388</v>
      </c>
      <c r="G58" s="323" t="s">
        <v>162</v>
      </c>
    </row>
    <row r="59" spans="1:7" s="154" customFormat="1" ht="15.75" x14ac:dyDescent="0.25">
      <c r="A59" s="151" t="s">
        <v>1663</v>
      </c>
      <c r="B59" s="112">
        <v>43312</v>
      </c>
      <c r="C59" s="374" t="s">
        <v>1606</v>
      </c>
      <c r="D59" s="155"/>
      <c r="E59" s="297">
        <v>99000</v>
      </c>
      <c r="F59" s="327">
        <f t="shared" si="0"/>
        <v>1885388</v>
      </c>
      <c r="G59" s="323" t="s">
        <v>162</v>
      </c>
    </row>
    <row r="60" spans="1:7" s="154" customFormat="1" ht="15.75" x14ac:dyDescent="0.25">
      <c r="A60" s="151" t="s">
        <v>1664</v>
      </c>
      <c r="B60" s="112">
        <v>43312</v>
      </c>
      <c r="C60" s="374" t="s">
        <v>1606</v>
      </c>
      <c r="D60" s="155"/>
      <c r="E60" s="297">
        <v>74500</v>
      </c>
      <c r="F60" s="327">
        <f t="shared" si="0"/>
        <v>1810888</v>
      </c>
      <c r="G60" s="323" t="s">
        <v>162</v>
      </c>
    </row>
    <row r="61" spans="1:7" s="154" customFormat="1" ht="15.75" x14ac:dyDescent="0.25">
      <c r="A61" s="151" t="s">
        <v>1665</v>
      </c>
      <c r="B61" s="112">
        <v>43312</v>
      </c>
      <c r="C61" s="374" t="s">
        <v>1606</v>
      </c>
      <c r="D61" s="155"/>
      <c r="E61" s="297">
        <v>70000</v>
      </c>
      <c r="F61" s="327">
        <f t="shared" si="0"/>
        <v>1740888</v>
      </c>
      <c r="G61" s="323" t="s">
        <v>162</v>
      </c>
    </row>
    <row r="62" spans="1:7" s="154" customFormat="1" ht="15.75" x14ac:dyDescent="0.25">
      <c r="A62" s="151" t="s">
        <v>1666</v>
      </c>
      <c r="B62" s="112">
        <v>43312</v>
      </c>
      <c r="C62" s="374" t="s">
        <v>1607</v>
      </c>
      <c r="D62" s="155"/>
      <c r="E62" s="297">
        <v>49000</v>
      </c>
      <c r="F62" s="327">
        <f t="shared" si="0"/>
        <v>1691888</v>
      </c>
      <c r="G62" s="323" t="s">
        <v>162</v>
      </c>
    </row>
    <row r="63" spans="1:7" s="154" customFormat="1" ht="15.75" x14ac:dyDescent="0.25">
      <c r="A63" s="151" t="s">
        <v>1667</v>
      </c>
      <c r="B63" s="112">
        <v>43312</v>
      </c>
      <c r="C63" s="374" t="s">
        <v>1607</v>
      </c>
      <c r="D63" s="155"/>
      <c r="E63" s="297">
        <v>42000</v>
      </c>
      <c r="F63" s="327">
        <f t="shared" si="0"/>
        <v>1649888</v>
      </c>
      <c r="G63" s="323" t="s">
        <v>162</v>
      </c>
    </row>
    <row r="64" spans="1:7" s="154" customFormat="1" ht="15.75" x14ac:dyDescent="0.25">
      <c r="A64" s="151" t="s">
        <v>1668</v>
      </c>
      <c r="B64" s="112">
        <v>43312</v>
      </c>
      <c r="C64" s="374" t="s">
        <v>1607</v>
      </c>
      <c r="D64" s="155"/>
      <c r="E64" s="297">
        <v>51000</v>
      </c>
      <c r="F64" s="327">
        <f t="shared" si="0"/>
        <v>1598888</v>
      </c>
      <c r="G64" s="323" t="s">
        <v>162</v>
      </c>
    </row>
    <row r="65" spans="1:7" s="154" customFormat="1" ht="15.75" x14ac:dyDescent="0.25">
      <c r="A65" s="151" t="s">
        <v>1669</v>
      </c>
      <c r="B65" s="112">
        <v>43312</v>
      </c>
      <c r="C65" s="374" t="s">
        <v>1608</v>
      </c>
      <c r="D65" s="155"/>
      <c r="E65" s="297">
        <v>64500</v>
      </c>
      <c r="F65" s="327">
        <f t="shared" si="0"/>
        <v>1534388</v>
      </c>
      <c r="G65" s="323" t="s">
        <v>162</v>
      </c>
    </row>
    <row r="66" spans="1:7" s="154" customFormat="1" ht="15.75" x14ac:dyDescent="0.25">
      <c r="A66" s="151" t="s">
        <v>1670</v>
      </c>
      <c r="B66" s="112">
        <v>43312</v>
      </c>
      <c r="C66" s="374" t="s">
        <v>1609</v>
      </c>
      <c r="D66" s="155"/>
      <c r="E66" s="297">
        <v>60500</v>
      </c>
      <c r="F66" s="327">
        <f t="shared" si="0"/>
        <v>1473888</v>
      </c>
      <c r="G66" s="323" t="s">
        <v>162</v>
      </c>
    </row>
    <row r="67" spans="1:7" s="336" customFormat="1" ht="17.25" customHeight="1" x14ac:dyDescent="0.25">
      <c r="A67" s="151" t="s">
        <v>1674</v>
      </c>
      <c r="B67" s="112">
        <v>43312</v>
      </c>
      <c r="C67" s="374" t="s">
        <v>1679</v>
      </c>
      <c r="D67" s="155">
        <v>260000</v>
      </c>
      <c r="E67" s="297"/>
      <c r="F67" s="327">
        <f t="shared" si="0"/>
        <v>1733888</v>
      </c>
      <c r="G67" s="323" t="s">
        <v>162</v>
      </c>
    </row>
    <row r="68" spans="1:7" s="336" customFormat="1" ht="17.25" customHeight="1" x14ac:dyDescent="0.25">
      <c r="A68" s="151" t="s">
        <v>1675</v>
      </c>
      <c r="B68" s="112">
        <v>43312</v>
      </c>
      <c r="C68" s="374" t="s">
        <v>1677</v>
      </c>
      <c r="D68" s="155">
        <v>300000</v>
      </c>
      <c r="E68" s="297"/>
      <c r="F68" s="327">
        <f t="shared" si="0"/>
        <v>2033888</v>
      </c>
      <c r="G68" s="323" t="s">
        <v>162</v>
      </c>
    </row>
    <row r="69" spans="1:7" s="336" customFormat="1" ht="18" customHeight="1" x14ac:dyDescent="0.25">
      <c r="A69" s="151" t="s">
        <v>1676</v>
      </c>
      <c r="B69" s="112">
        <v>43312</v>
      </c>
      <c r="C69" s="374" t="s">
        <v>1678</v>
      </c>
      <c r="D69" s="155"/>
      <c r="E69" s="297">
        <v>99368</v>
      </c>
      <c r="F69" s="327">
        <f t="shared" si="0"/>
        <v>1934520</v>
      </c>
      <c r="G69" s="323" t="s">
        <v>162</v>
      </c>
    </row>
    <row r="70" spans="1:7" s="336" customFormat="1" ht="17.25" customHeight="1" x14ac:dyDescent="0.25">
      <c r="A70" s="151" t="s">
        <v>1763</v>
      </c>
      <c r="B70" s="112">
        <v>43312</v>
      </c>
      <c r="C70" s="389" t="s">
        <v>1688</v>
      </c>
      <c r="D70" s="155">
        <v>4000</v>
      </c>
      <c r="E70" s="297"/>
      <c r="F70" s="327">
        <f t="shared" si="0"/>
        <v>1938520</v>
      </c>
      <c r="G70" s="323" t="s">
        <v>162</v>
      </c>
    </row>
    <row r="71" spans="1:7" s="336" customFormat="1" ht="17.25" customHeight="1" x14ac:dyDescent="0.25">
      <c r="A71" s="151" t="s">
        <v>1764</v>
      </c>
      <c r="B71" s="112">
        <v>43312</v>
      </c>
      <c r="C71" s="389" t="s">
        <v>1688</v>
      </c>
      <c r="D71" s="155">
        <v>6000</v>
      </c>
      <c r="E71" s="297"/>
      <c r="F71" s="327">
        <f t="shared" si="0"/>
        <v>1944520</v>
      </c>
      <c r="G71" s="323" t="s">
        <v>162</v>
      </c>
    </row>
    <row r="72" spans="1:7" s="336" customFormat="1" ht="17.25" customHeight="1" x14ac:dyDescent="0.25">
      <c r="A72" s="151" t="s">
        <v>1765</v>
      </c>
      <c r="B72" s="112">
        <v>43312</v>
      </c>
      <c r="C72" s="389" t="s">
        <v>1688</v>
      </c>
      <c r="D72" s="155">
        <v>4000</v>
      </c>
      <c r="E72" s="297"/>
      <c r="F72" s="327">
        <f t="shared" ref="F72" si="1">F71+D72-E72</f>
        <v>1948520</v>
      </c>
      <c r="G72" s="323" t="s">
        <v>162</v>
      </c>
    </row>
    <row r="73" spans="1:7" ht="15.75" x14ac:dyDescent="0.25">
      <c r="A73" s="111"/>
      <c r="B73" s="111"/>
      <c r="C73" s="440" t="s">
        <v>151</v>
      </c>
      <c r="D73" s="299">
        <f>SUM(D5:D72)</f>
        <v>4458909</v>
      </c>
      <c r="E73" s="299">
        <f>SUM(E5:E72)</f>
        <v>2510389</v>
      </c>
      <c r="F73" s="327">
        <f>D73-E73</f>
        <v>1948520</v>
      </c>
      <c r="G73" s="127"/>
    </row>
    <row r="75" spans="1:7" x14ac:dyDescent="0.25">
      <c r="F75" s="439"/>
    </row>
  </sheetData>
  <autoFilter ref="A4:G75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32" sqref="D32"/>
    </sheetView>
  </sheetViews>
  <sheetFormatPr baseColWidth="10" defaultRowHeight="12.75" x14ac:dyDescent="0.2"/>
  <cols>
    <col min="1" max="1" width="12" style="7" customWidth="1"/>
    <col min="2" max="2" width="12.28515625" style="7" customWidth="1"/>
    <col min="3" max="3" width="11" style="120" customWidth="1"/>
    <col min="4" max="4" width="103.140625" style="118" customWidth="1"/>
    <col min="5" max="5" width="16.42578125" style="7" customWidth="1"/>
    <col min="6" max="6" width="15.42578125" style="23" customWidth="1"/>
    <col min="7" max="7" width="16.140625" style="7" customWidth="1"/>
    <col min="8" max="8" width="16.85546875" style="7" customWidth="1"/>
    <col min="9" max="16384" width="11.42578125" style="7"/>
  </cols>
  <sheetData>
    <row r="2" spans="1:9" ht="18.75" x14ac:dyDescent="0.3">
      <c r="D2" s="300" t="s">
        <v>1557</v>
      </c>
    </row>
    <row r="4" spans="1:9" s="143" customFormat="1" ht="15.75" x14ac:dyDescent="0.25">
      <c r="A4" s="146" t="s">
        <v>73</v>
      </c>
      <c r="B4" s="146" t="s">
        <v>105</v>
      </c>
      <c r="C4" s="138" t="s">
        <v>152</v>
      </c>
      <c r="D4" s="139" t="s">
        <v>49</v>
      </c>
      <c r="E4" s="306" t="s">
        <v>54</v>
      </c>
      <c r="F4" s="141" t="s">
        <v>55</v>
      </c>
      <c r="G4" s="142" t="s">
        <v>50</v>
      </c>
      <c r="H4" s="326" t="s">
        <v>170</v>
      </c>
    </row>
    <row r="5" spans="1:9" s="204" customFormat="1" ht="14.25" customHeight="1" x14ac:dyDescent="0.25">
      <c r="A5" s="64"/>
      <c r="B5" s="64"/>
      <c r="C5" s="131">
        <v>43283</v>
      </c>
      <c r="D5" s="142" t="s">
        <v>1558</v>
      </c>
      <c r="E5" s="203">
        <v>7139126</v>
      </c>
      <c r="F5" s="303"/>
      <c r="G5" s="303">
        <f>E5</f>
        <v>7139126</v>
      </c>
      <c r="H5" s="64"/>
    </row>
    <row r="6" spans="1:9" s="204" customFormat="1" ht="14.25" customHeight="1" x14ac:dyDescent="0.25">
      <c r="A6" s="404" t="s">
        <v>1988</v>
      </c>
      <c r="B6" s="352">
        <v>731020</v>
      </c>
      <c r="C6" s="447">
        <v>43283</v>
      </c>
      <c r="D6" s="374" t="s">
        <v>1559</v>
      </c>
      <c r="E6" s="203"/>
      <c r="F6" s="328">
        <v>350000</v>
      </c>
      <c r="G6" s="328">
        <f>G5+E6-F6</f>
        <v>6789126</v>
      </c>
      <c r="H6" s="64" t="s">
        <v>162</v>
      </c>
    </row>
    <row r="7" spans="1:9" s="204" customFormat="1" ht="14.25" customHeight="1" x14ac:dyDescent="0.25">
      <c r="A7" s="404" t="s">
        <v>1988</v>
      </c>
      <c r="B7" s="352">
        <v>731020</v>
      </c>
      <c r="C7" s="447">
        <v>43283</v>
      </c>
      <c r="D7" s="374" t="s">
        <v>1560</v>
      </c>
      <c r="E7" s="202"/>
      <c r="F7" s="328">
        <v>100000</v>
      </c>
      <c r="G7" s="328">
        <f t="shared" ref="G7:G31" si="0">G6+E7-F7</f>
        <v>6689126</v>
      </c>
      <c r="H7" s="64" t="s">
        <v>162</v>
      </c>
    </row>
    <row r="8" spans="1:9" s="204" customFormat="1" ht="14.25" customHeight="1" x14ac:dyDescent="0.25">
      <c r="A8" s="404" t="s">
        <v>1990</v>
      </c>
      <c r="B8" s="352">
        <v>731021</v>
      </c>
      <c r="C8" s="131">
        <v>43283</v>
      </c>
      <c r="D8" s="374" t="s">
        <v>1561</v>
      </c>
      <c r="E8" s="202"/>
      <c r="F8" s="328">
        <v>88200</v>
      </c>
      <c r="G8" s="328">
        <f t="shared" si="0"/>
        <v>6600926</v>
      </c>
      <c r="H8" s="64" t="s">
        <v>162</v>
      </c>
      <c r="I8" s="301"/>
    </row>
    <row r="9" spans="1:9" s="204" customFormat="1" ht="14.25" customHeight="1" x14ac:dyDescent="0.25">
      <c r="A9" s="404" t="s">
        <v>1991</v>
      </c>
      <c r="B9" s="352">
        <v>731022</v>
      </c>
      <c r="C9" s="304">
        <v>43283</v>
      </c>
      <c r="D9" s="434" t="s">
        <v>1562</v>
      </c>
      <c r="E9" s="202"/>
      <c r="F9" s="328">
        <v>657456</v>
      </c>
      <c r="G9" s="328">
        <f t="shared" si="0"/>
        <v>5943470</v>
      </c>
      <c r="H9" s="64" t="s">
        <v>162</v>
      </c>
      <c r="I9" s="301"/>
    </row>
    <row r="10" spans="1:9" s="204" customFormat="1" ht="14.25" customHeight="1" x14ac:dyDescent="0.25">
      <c r="A10" s="404" t="s">
        <v>1992</v>
      </c>
      <c r="B10" s="435">
        <v>731023</v>
      </c>
      <c r="C10" s="304">
        <v>43283</v>
      </c>
      <c r="D10" s="434" t="s">
        <v>1563</v>
      </c>
      <c r="E10" s="205"/>
      <c r="F10" s="303">
        <v>51017</v>
      </c>
      <c r="G10" s="328">
        <f t="shared" si="0"/>
        <v>5892453</v>
      </c>
      <c r="H10" s="64" t="s">
        <v>162</v>
      </c>
    </row>
    <row r="11" spans="1:9" s="312" customFormat="1" ht="15" x14ac:dyDescent="0.25">
      <c r="A11" s="404" t="s">
        <v>1993</v>
      </c>
      <c r="B11" s="435">
        <v>731024</v>
      </c>
      <c r="C11" s="304">
        <v>43283</v>
      </c>
      <c r="D11" s="374" t="s">
        <v>1564</v>
      </c>
      <c r="E11" s="205"/>
      <c r="F11" s="303">
        <v>763318</v>
      </c>
      <c r="G11" s="328">
        <f t="shared" si="0"/>
        <v>5129135</v>
      </c>
      <c r="H11" s="64" t="s">
        <v>162</v>
      </c>
    </row>
    <row r="12" spans="1:9" s="312" customFormat="1" ht="15" x14ac:dyDescent="0.25">
      <c r="A12" s="404" t="s">
        <v>1994</v>
      </c>
      <c r="B12" s="435" t="s">
        <v>1985</v>
      </c>
      <c r="C12" s="304">
        <v>43284</v>
      </c>
      <c r="D12" s="374" t="s">
        <v>72</v>
      </c>
      <c r="E12" s="205"/>
      <c r="F12" s="303">
        <v>5850</v>
      </c>
      <c r="G12" s="328">
        <f t="shared" si="0"/>
        <v>5123285</v>
      </c>
      <c r="H12" s="64"/>
    </row>
    <row r="13" spans="1:9" s="204" customFormat="1" ht="15" x14ac:dyDescent="0.25">
      <c r="A13" s="404" t="s">
        <v>1995</v>
      </c>
      <c r="B13" s="352">
        <v>1574126</v>
      </c>
      <c r="C13" s="304">
        <v>43284</v>
      </c>
      <c r="D13" s="434" t="s">
        <v>1565</v>
      </c>
      <c r="E13" s="205"/>
      <c r="F13" s="303">
        <v>580000</v>
      </c>
      <c r="G13" s="328">
        <f t="shared" si="0"/>
        <v>4543285</v>
      </c>
      <c r="H13" s="64" t="s">
        <v>162</v>
      </c>
    </row>
    <row r="14" spans="1:9" s="204" customFormat="1" ht="15" x14ac:dyDescent="0.25">
      <c r="A14" s="404" t="s">
        <v>1996</v>
      </c>
      <c r="B14" s="352">
        <v>1574125</v>
      </c>
      <c r="C14" s="304">
        <v>43284</v>
      </c>
      <c r="D14" s="374" t="s">
        <v>1566</v>
      </c>
      <c r="E14" s="205"/>
      <c r="F14" s="303">
        <v>53200</v>
      </c>
      <c r="G14" s="328">
        <f t="shared" si="0"/>
        <v>4490085</v>
      </c>
      <c r="H14" s="64" t="s">
        <v>162</v>
      </c>
    </row>
    <row r="15" spans="1:9" s="204" customFormat="1" ht="15" x14ac:dyDescent="0.25">
      <c r="A15" s="404" t="s">
        <v>1997</v>
      </c>
      <c r="B15" s="352" t="s">
        <v>1985</v>
      </c>
      <c r="C15" s="304">
        <v>43291</v>
      </c>
      <c r="D15" s="374" t="s">
        <v>1986</v>
      </c>
      <c r="E15" s="205"/>
      <c r="F15" s="303">
        <v>500</v>
      </c>
      <c r="G15" s="328">
        <f t="shared" si="0"/>
        <v>4489585</v>
      </c>
      <c r="H15" s="64"/>
    </row>
    <row r="16" spans="1:9" s="204" customFormat="1" ht="15" x14ac:dyDescent="0.25">
      <c r="A16" s="404" t="s">
        <v>1998</v>
      </c>
      <c r="B16" s="352" t="s">
        <v>1985</v>
      </c>
      <c r="C16" s="304">
        <v>43291</v>
      </c>
      <c r="D16" s="374" t="s">
        <v>1986</v>
      </c>
      <c r="E16" s="205"/>
      <c r="F16" s="303">
        <v>500</v>
      </c>
      <c r="G16" s="328">
        <f t="shared" si="0"/>
        <v>4489085</v>
      </c>
      <c r="H16" s="64"/>
    </row>
    <row r="17" spans="1:11" s="204" customFormat="1" ht="15" x14ac:dyDescent="0.25">
      <c r="A17" s="404" t="s">
        <v>1999</v>
      </c>
      <c r="B17" s="352" t="s">
        <v>1568</v>
      </c>
      <c r="C17" s="304">
        <v>43291</v>
      </c>
      <c r="D17" s="374" t="s">
        <v>1567</v>
      </c>
      <c r="E17" s="205"/>
      <c r="F17" s="303">
        <v>350000</v>
      </c>
      <c r="G17" s="328">
        <f t="shared" si="0"/>
        <v>4139085</v>
      </c>
      <c r="H17" s="64" t="s">
        <v>162</v>
      </c>
    </row>
    <row r="18" spans="1:11" s="204" customFormat="1" ht="15" x14ac:dyDescent="0.25">
      <c r="A18" s="404" t="s">
        <v>2000</v>
      </c>
      <c r="B18" s="352" t="s">
        <v>1568</v>
      </c>
      <c r="C18" s="438">
        <v>43298</v>
      </c>
      <c r="D18" s="374" t="s">
        <v>1590</v>
      </c>
      <c r="E18" s="205"/>
      <c r="F18" s="303">
        <v>300000</v>
      </c>
      <c r="G18" s="328">
        <f t="shared" si="0"/>
        <v>3839085</v>
      </c>
      <c r="H18" s="64" t="s">
        <v>162</v>
      </c>
    </row>
    <row r="19" spans="1:11" s="204" customFormat="1" ht="15" x14ac:dyDescent="0.25">
      <c r="A19" s="404" t="s">
        <v>2001</v>
      </c>
      <c r="B19" s="455" t="s">
        <v>1985</v>
      </c>
      <c r="C19" s="304">
        <v>43305</v>
      </c>
      <c r="D19" s="374" t="s">
        <v>1986</v>
      </c>
      <c r="E19" s="206"/>
      <c r="F19" s="159">
        <v>500</v>
      </c>
      <c r="G19" s="328">
        <f t="shared" si="0"/>
        <v>3838585</v>
      </c>
      <c r="H19" s="64"/>
    </row>
    <row r="20" spans="1:11" s="204" customFormat="1" ht="15" x14ac:dyDescent="0.25">
      <c r="A20" s="404" t="s">
        <v>2002</v>
      </c>
      <c r="B20" s="455" t="s">
        <v>1985</v>
      </c>
      <c r="C20" s="304">
        <v>43305</v>
      </c>
      <c r="D20" s="374" t="s">
        <v>1986</v>
      </c>
      <c r="E20" s="206"/>
      <c r="F20" s="159">
        <v>500</v>
      </c>
      <c r="G20" s="328">
        <f t="shared" si="0"/>
        <v>3838085</v>
      </c>
      <c r="H20" s="64"/>
    </row>
    <row r="21" spans="1:11" s="204" customFormat="1" ht="15" x14ac:dyDescent="0.25">
      <c r="A21" s="404" t="s">
        <v>2003</v>
      </c>
      <c r="B21" s="352" t="s">
        <v>1568</v>
      </c>
      <c r="C21" s="304">
        <v>43305</v>
      </c>
      <c r="D21" s="374" t="s">
        <v>1594</v>
      </c>
      <c r="E21" s="205"/>
      <c r="F21" s="303">
        <v>500000</v>
      </c>
      <c r="G21" s="328">
        <f t="shared" si="0"/>
        <v>3338085</v>
      </c>
      <c r="H21" s="64" t="s">
        <v>162</v>
      </c>
    </row>
    <row r="22" spans="1:11" s="204" customFormat="1" ht="15" x14ac:dyDescent="0.25">
      <c r="A22" s="404" t="s">
        <v>2004</v>
      </c>
      <c r="B22" s="352" t="s">
        <v>1568</v>
      </c>
      <c r="C22" s="304">
        <v>43307</v>
      </c>
      <c r="D22" s="374" t="s">
        <v>1597</v>
      </c>
      <c r="E22" s="205"/>
      <c r="F22" s="303">
        <v>500000</v>
      </c>
      <c r="G22" s="328">
        <f t="shared" si="0"/>
        <v>2838085</v>
      </c>
      <c r="H22" s="64" t="s">
        <v>162</v>
      </c>
    </row>
    <row r="23" spans="1:11" s="204" customFormat="1" ht="15" x14ac:dyDescent="0.25">
      <c r="A23" s="404" t="s">
        <v>2005</v>
      </c>
      <c r="B23" s="352" t="s">
        <v>1568</v>
      </c>
      <c r="C23" s="304">
        <v>43308</v>
      </c>
      <c r="D23" s="374" t="s">
        <v>1597</v>
      </c>
      <c r="E23" s="206"/>
      <c r="F23" s="159">
        <v>500000</v>
      </c>
      <c r="G23" s="328">
        <f t="shared" si="0"/>
        <v>2338085</v>
      </c>
      <c r="H23" s="64" t="s">
        <v>162</v>
      </c>
    </row>
    <row r="24" spans="1:11" s="204" customFormat="1" ht="15" x14ac:dyDescent="0.25">
      <c r="A24" s="404" t="s">
        <v>2006</v>
      </c>
      <c r="B24" s="455" t="s">
        <v>1598</v>
      </c>
      <c r="C24" s="304">
        <v>43308</v>
      </c>
      <c r="D24" s="374" t="s">
        <v>1599</v>
      </c>
      <c r="E24" s="206"/>
      <c r="F24" s="159">
        <v>900000</v>
      </c>
      <c r="G24" s="328">
        <f t="shared" si="0"/>
        <v>1438085</v>
      </c>
      <c r="H24" s="64" t="s">
        <v>162</v>
      </c>
      <c r="K24" s="305"/>
    </row>
    <row r="25" spans="1:11" s="204" customFormat="1" ht="15" x14ac:dyDescent="0.25">
      <c r="A25" s="404" t="s">
        <v>2007</v>
      </c>
      <c r="B25" s="455" t="s">
        <v>1985</v>
      </c>
      <c r="C25" s="304">
        <v>43308</v>
      </c>
      <c r="D25" s="374" t="s">
        <v>1986</v>
      </c>
      <c r="E25" s="206"/>
      <c r="F25" s="159">
        <v>500</v>
      </c>
      <c r="G25" s="328">
        <f t="shared" si="0"/>
        <v>1437585</v>
      </c>
      <c r="H25" s="64"/>
      <c r="K25" s="305"/>
    </row>
    <row r="26" spans="1:11" s="204" customFormat="1" ht="15" x14ac:dyDescent="0.25">
      <c r="A26" s="404" t="s">
        <v>2008</v>
      </c>
      <c r="B26" s="455" t="s">
        <v>1985</v>
      </c>
      <c r="C26" s="304">
        <v>43308</v>
      </c>
      <c r="D26" s="374" t="s">
        <v>1986</v>
      </c>
      <c r="E26" s="206"/>
      <c r="F26" s="159">
        <v>500</v>
      </c>
      <c r="G26" s="328">
        <f t="shared" si="0"/>
        <v>1437085</v>
      </c>
      <c r="H26" s="64"/>
      <c r="K26" s="305"/>
    </row>
    <row r="27" spans="1:11" s="204" customFormat="1" ht="15" x14ac:dyDescent="0.25">
      <c r="A27" s="404" t="s">
        <v>2009</v>
      </c>
      <c r="B27" s="352" t="s">
        <v>1568</v>
      </c>
      <c r="C27" s="304">
        <v>43309</v>
      </c>
      <c r="D27" s="374" t="s">
        <v>1600</v>
      </c>
      <c r="E27" s="206"/>
      <c r="F27" s="159">
        <v>500000</v>
      </c>
      <c r="G27" s="328">
        <f t="shared" si="0"/>
        <v>937085</v>
      </c>
      <c r="H27" s="64" t="s">
        <v>162</v>
      </c>
    </row>
    <row r="28" spans="1:11" s="204" customFormat="1" ht="15" x14ac:dyDescent="0.25">
      <c r="A28" s="404" t="s">
        <v>2010</v>
      </c>
      <c r="B28" s="352" t="s">
        <v>1568</v>
      </c>
      <c r="C28" s="304">
        <v>43311</v>
      </c>
      <c r="D28" s="374" t="s">
        <v>1601</v>
      </c>
      <c r="E28" s="206"/>
      <c r="F28" s="159">
        <v>500000</v>
      </c>
      <c r="G28" s="328">
        <f t="shared" si="0"/>
        <v>437085</v>
      </c>
      <c r="H28" s="64" t="s">
        <v>162</v>
      </c>
    </row>
    <row r="29" spans="1:11" s="337" customFormat="1" ht="15" x14ac:dyDescent="0.25">
      <c r="A29" s="404" t="s">
        <v>2011</v>
      </c>
      <c r="B29" s="352" t="s">
        <v>1568</v>
      </c>
      <c r="C29" s="304">
        <v>43312</v>
      </c>
      <c r="D29" s="374" t="s">
        <v>1680</v>
      </c>
      <c r="E29" s="402"/>
      <c r="F29" s="159">
        <v>300000</v>
      </c>
      <c r="G29" s="328">
        <f t="shared" si="0"/>
        <v>137085</v>
      </c>
      <c r="H29" s="64" t="s">
        <v>162</v>
      </c>
    </row>
    <row r="30" spans="1:11" s="337" customFormat="1" ht="15" x14ac:dyDescent="0.25">
      <c r="A30" s="404" t="s">
        <v>2012</v>
      </c>
      <c r="B30" s="329" t="s">
        <v>1985</v>
      </c>
      <c r="C30" s="304">
        <v>43312</v>
      </c>
      <c r="D30" s="374" t="s">
        <v>1987</v>
      </c>
      <c r="E30" s="402"/>
      <c r="F30" s="159">
        <v>20267</v>
      </c>
      <c r="G30" s="328">
        <f t="shared" si="0"/>
        <v>116818</v>
      </c>
      <c r="H30" s="64"/>
    </row>
    <row r="31" spans="1:11" s="204" customFormat="1" ht="15" x14ac:dyDescent="0.25">
      <c r="A31" s="404" t="s">
        <v>2013</v>
      </c>
      <c r="B31" s="329" t="s">
        <v>1985</v>
      </c>
      <c r="C31" s="304">
        <v>43312</v>
      </c>
      <c r="D31" s="374" t="s">
        <v>1986</v>
      </c>
      <c r="E31" s="331"/>
      <c r="F31" s="159">
        <v>500</v>
      </c>
      <c r="G31" s="328">
        <f t="shared" si="0"/>
        <v>116318</v>
      </c>
      <c r="H31" s="64"/>
    </row>
    <row r="32" spans="1:11" s="204" customFormat="1" ht="15" x14ac:dyDescent="0.25">
      <c r="A32" s="64"/>
      <c r="B32" s="329"/>
      <c r="C32" s="304"/>
      <c r="D32" s="374"/>
      <c r="E32" s="206"/>
      <c r="F32" s="159"/>
      <c r="G32" s="328"/>
      <c r="H32" s="64"/>
    </row>
    <row r="33" spans="1:8" s="204" customFormat="1" ht="16.5" customHeight="1" x14ac:dyDescent="0.25">
      <c r="A33" s="64"/>
      <c r="B33" s="329"/>
      <c r="C33" s="304"/>
      <c r="D33" s="374"/>
      <c r="E33" s="206"/>
      <c r="F33" s="159"/>
      <c r="G33" s="328"/>
      <c r="H33" s="64"/>
    </row>
    <row r="34" spans="1:8" s="204" customFormat="1" ht="15" x14ac:dyDescent="0.25">
      <c r="A34" s="64"/>
      <c r="B34" s="329"/>
      <c r="C34" s="131"/>
      <c r="D34" s="374"/>
      <c r="E34" s="206"/>
      <c r="F34" s="159"/>
      <c r="G34" s="328"/>
      <c r="H34" s="64"/>
    </row>
    <row r="35" spans="1:8" s="204" customFormat="1" ht="15" x14ac:dyDescent="0.25">
      <c r="A35" s="64"/>
      <c r="B35" s="329"/>
      <c r="C35" s="131"/>
      <c r="D35" s="161"/>
      <c r="E35" s="206"/>
      <c r="F35" s="159"/>
      <c r="G35" s="328"/>
      <c r="H35" s="64"/>
    </row>
    <row r="36" spans="1:8" s="204" customFormat="1" ht="15" x14ac:dyDescent="0.25">
      <c r="A36" s="64"/>
      <c r="B36" s="329"/>
      <c r="C36" s="131"/>
      <c r="D36" s="161"/>
      <c r="E36" s="206"/>
      <c r="F36" s="159"/>
      <c r="G36" s="328"/>
      <c r="H36" s="64"/>
    </row>
    <row r="37" spans="1:8" s="204" customFormat="1" ht="15" x14ac:dyDescent="0.25">
      <c r="A37" s="64"/>
      <c r="B37" s="64"/>
      <c r="C37" s="131"/>
      <c r="D37" s="161"/>
      <c r="E37" s="206"/>
      <c r="F37" s="159"/>
      <c r="G37" s="203"/>
      <c r="H37" s="64"/>
    </row>
    <row r="38" spans="1:8" x14ac:dyDescent="0.2">
      <c r="C38" s="119"/>
      <c r="D38" s="117" t="s">
        <v>1762</v>
      </c>
      <c r="E38" s="70">
        <f>E5+E31</f>
        <v>7139126</v>
      </c>
      <c r="F38" s="71">
        <f>SUM(F6:F36)</f>
        <v>7022808</v>
      </c>
      <c r="G38" s="72">
        <f>E38-F38</f>
        <v>116318</v>
      </c>
      <c r="H38" s="190"/>
    </row>
    <row r="40" spans="1:8" x14ac:dyDescent="0.2">
      <c r="G40" s="7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B29" workbookViewId="0">
      <selection activeCell="H44" sqref="H44"/>
    </sheetView>
  </sheetViews>
  <sheetFormatPr baseColWidth="10" defaultColWidth="16" defaultRowHeight="15" x14ac:dyDescent="0.25"/>
  <cols>
    <col min="1" max="1" width="8.7109375" style="80" customWidth="1"/>
    <col min="2" max="2" width="11.42578125" style="80" customWidth="1"/>
    <col min="3" max="3" width="12.7109375" style="80" customWidth="1"/>
    <col min="4" max="4" width="5" style="80" customWidth="1"/>
    <col min="5" max="5" width="10.28515625" style="80" customWidth="1"/>
    <col min="6" max="6" width="2.7109375" style="80" customWidth="1"/>
    <col min="7" max="7" width="16.7109375" style="80" bestFit="1" customWidth="1"/>
    <col min="8" max="8" width="19.5703125" style="80" customWidth="1"/>
    <col min="9" max="256" width="16" style="80"/>
    <col min="257" max="257" width="11.85546875" style="80" bestFit="1" customWidth="1"/>
    <col min="258" max="258" width="16" style="80"/>
    <col min="259" max="259" width="12.7109375" style="80" customWidth="1"/>
    <col min="260" max="260" width="9.7109375" style="80" customWidth="1"/>
    <col min="261" max="261" width="13.7109375" style="80" customWidth="1"/>
    <col min="262" max="262" width="2.7109375" style="80" customWidth="1"/>
    <col min="263" max="264" width="15.7109375" style="80" customWidth="1"/>
    <col min="265" max="512" width="16" style="80"/>
    <col min="513" max="513" width="11.85546875" style="80" bestFit="1" customWidth="1"/>
    <col min="514" max="514" width="16" style="80"/>
    <col min="515" max="515" width="12.7109375" style="80" customWidth="1"/>
    <col min="516" max="516" width="9.7109375" style="80" customWidth="1"/>
    <col min="517" max="517" width="13.7109375" style="80" customWidth="1"/>
    <col min="518" max="518" width="2.7109375" style="80" customWidth="1"/>
    <col min="519" max="520" width="15.7109375" style="80" customWidth="1"/>
    <col min="521" max="768" width="16" style="80"/>
    <col min="769" max="769" width="11.85546875" style="80" bestFit="1" customWidth="1"/>
    <col min="770" max="770" width="16" style="80"/>
    <col min="771" max="771" width="12.7109375" style="80" customWidth="1"/>
    <col min="772" max="772" width="9.7109375" style="80" customWidth="1"/>
    <col min="773" max="773" width="13.7109375" style="80" customWidth="1"/>
    <col min="774" max="774" width="2.7109375" style="80" customWidth="1"/>
    <col min="775" max="776" width="15.7109375" style="80" customWidth="1"/>
    <col min="777" max="1024" width="16" style="80"/>
    <col min="1025" max="1025" width="11.85546875" style="80" bestFit="1" customWidth="1"/>
    <col min="1026" max="1026" width="16" style="80"/>
    <col min="1027" max="1027" width="12.7109375" style="80" customWidth="1"/>
    <col min="1028" max="1028" width="9.7109375" style="80" customWidth="1"/>
    <col min="1029" max="1029" width="13.7109375" style="80" customWidth="1"/>
    <col min="1030" max="1030" width="2.7109375" style="80" customWidth="1"/>
    <col min="1031" max="1032" width="15.7109375" style="80" customWidth="1"/>
    <col min="1033" max="1280" width="16" style="80"/>
    <col min="1281" max="1281" width="11.85546875" style="80" bestFit="1" customWidth="1"/>
    <col min="1282" max="1282" width="16" style="80"/>
    <col min="1283" max="1283" width="12.7109375" style="80" customWidth="1"/>
    <col min="1284" max="1284" width="9.7109375" style="80" customWidth="1"/>
    <col min="1285" max="1285" width="13.7109375" style="80" customWidth="1"/>
    <col min="1286" max="1286" width="2.7109375" style="80" customWidth="1"/>
    <col min="1287" max="1288" width="15.7109375" style="80" customWidth="1"/>
    <col min="1289" max="1536" width="16" style="80"/>
    <col min="1537" max="1537" width="11.85546875" style="80" bestFit="1" customWidth="1"/>
    <col min="1538" max="1538" width="16" style="80"/>
    <col min="1539" max="1539" width="12.7109375" style="80" customWidth="1"/>
    <col min="1540" max="1540" width="9.7109375" style="80" customWidth="1"/>
    <col min="1541" max="1541" width="13.7109375" style="80" customWidth="1"/>
    <col min="1542" max="1542" width="2.7109375" style="80" customWidth="1"/>
    <col min="1543" max="1544" width="15.7109375" style="80" customWidth="1"/>
    <col min="1545" max="1792" width="16" style="80"/>
    <col min="1793" max="1793" width="11.85546875" style="80" bestFit="1" customWidth="1"/>
    <col min="1794" max="1794" width="16" style="80"/>
    <col min="1795" max="1795" width="12.7109375" style="80" customWidth="1"/>
    <col min="1796" max="1796" width="9.7109375" style="80" customWidth="1"/>
    <col min="1797" max="1797" width="13.7109375" style="80" customWidth="1"/>
    <col min="1798" max="1798" width="2.7109375" style="80" customWidth="1"/>
    <col min="1799" max="1800" width="15.7109375" style="80" customWidth="1"/>
    <col min="1801" max="2048" width="16" style="80"/>
    <col min="2049" max="2049" width="11.85546875" style="80" bestFit="1" customWidth="1"/>
    <col min="2050" max="2050" width="16" style="80"/>
    <col min="2051" max="2051" width="12.7109375" style="80" customWidth="1"/>
    <col min="2052" max="2052" width="9.7109375" style="80" customWidth="1"/>
    <col min="2053" max="2053" width="13.7109375" style="80" customWidth="1"/>
    <col min="2054" max="2054" width="2.7109375" style="80" customWidth="1"/>
    <col min="2055" max="2056" width="15.7109375" style="80" customWidth="1"/>
    <col min="2057" max="2304" width="16" style="80"/>
    <col min="2305" max="2305" width="11.85546875" style="80" bestFit="1" customWidth="1"/>
    <col min="2306" max="2306" width="16" style="80"/>
    <col min="2307" max="2307" width="12.7109375" style="80" customWidth="1"/>
    <col min="2308" max="2308" width="9.7109375" style="80" customWidth="1"/>
    <col min="2309" max="2309" width="13.7109375" style="80" customWidth="1"/>
    <col min="2310" max="2310" width="2.7109375" style="80" customWidth="1"/>
    <col min="2311" max="2312" width="15.7109375" style="80" customWidth="1"/>
    <col min="2313" max="2560" width="16" style="80"/>
    <col min="2561" max="2561" width="11.85546875" style="80" bestFit="1" customWidth="1"/>
    <col min="2562" max="2562" width="16" style="80"/>
    <col min="2563" max="2563" width="12.7109375" style="80" customWidth="1"/>
    <col min="2564" max="2564" width="9.7109375" style="80" customWidth="1"/>
    <col min="2565" max="2565" width="13.7109375" style="80" customWidth="1"/>
    <col min="2566" max="2566" width="2.7109375" style="80" customWidth="1"/>
    <col min="2567" max="2568" width="15.7109375" style="80" customWidth="1"/>
    <col min="2569" max="2816" width="16" style="80"/>
    <col min="2817" max="2817" width="11.85546875" style="80" bestFit="1" customWidth="1"/>
    <col min="2818" max="2818" width="16" style="80"/>
    <col min="2819" max="2819" width="12.7109375" style="80" customWidth="1"/>
    <col min="2820" max="2820" width="9.7109375" style="80" customWidth="1"/>
    <col min="2821" max="2821" width="13.7109375" style="80" customWidth="1"/>
    <col min="2822" max="2822" width="2.7109375" style="80" customWidth="1"/>
    <col min="2823" max="2824" width="15.7109375" style="80" customWidth="1"/>
    <col min="2825" max="3072" width="16" style="80"/>
    <col min="3073" max="3073" width="11.85546875" style="80" bestFit="1" customWidth="1"/>
    <col min="3074" max="3074" width="16" style="80"/>
    <col min="3075" max="3075" width="12.7109375" style="80" customWidth="1"/>
    <col min="3076" max="3076" width="9.7109375" style="80" customWidth="1"/>
    <col min="3077" max="3077" width="13.7109375" style="80" customWidth="1"/>
    <col min="3078" max="3078" width="2.7109375" style="80" customWidth="1"/>
    <col min="3079" max="3080" width="15.7109375" style="80" customWidth="1"/>
    <col min="3081" max="3328" width="16" style="80"/>
    <col min="3329" max="3329" width="11.85546875" style="80" bestFit="1" customWidth="1"/>
    <col min="3330" max="3330" width="16" style="80"/>
    <col min="3331" max="3331" width="12.7109375" style="80" customWidth="1"/>
    <col min="3332" max="3332" width="9.7109375" style="80" customWidth="1"/>
    <col min="3333" max="3333" width="13.7109375" style="80" customWidth="1"/>
    <col min="3334" max="3334" width="2.7109375" style="80" customWidth="1"/>
    <col min="3335" max="3336" width="15.7109375" style="80" customWidth="1"/>
    <col min="3337" max="3584" width="16" style="80"/>
    <col min="3585" max="3585" width="11.85546875" style="80" bestFit="1" customWidth="1"/>
    <col min="3586" max="3586" width="16" style="80"/>
    <col min="3587" max="3587" width="12.7109375" style="80" customWidth="1"/>
    <col min="3588" max="3588" width="9.7109375" style="80" customWidth="1"/>
    <col min="3589" max="3589" width="13.7109375" style="80" customWidth="1"/>
    <col min="3590" max="3590" width="2.7109375" style="80" customWidth="1"/>
    <col min="3591" max="3592" width="15.7109375" style="80" customWidth="1"/>
    <col min="3593" max="3840" width="16" style="80"/>
    <col min="3841" max="3841" width="11.85546875" style="80" bestFit="1" customWidth="1"/>
    <col min="3842" max="3842" width="16" style="80"/>
    <col min="3843" max="3843" width="12.7109375" style="80" customWidth="1"/>
    <col min="3844" max="3844" width="9.7109375" style="80" customWidth="1"/>
    <col min="3845" max="3845" width="13.7109375" style="80" customWidth="1"/>
    <col min="3846" max="3846" width="2.7109375" style="80" customWidth="1"/>
    <col min="3847" max="3848" width="15.7109375" style="80" customWidth="1"/>
    <col min="3849" max="4096" width="16" style="80"/>
    <col min="4097" max="4097" width="11.85546875" style="80" bestFit="1" customWidth="1"/>
    <col min="4098" max="4098" width="16" style="80"/>
    <col min="4099" max="4099" width="12.7109375" style="80" customWidth="1"/>
    <col min="4100" max="4100" width="9.7109375" style="80" customWidth="1"/>
    <col min="4101" max="4101" width="13.7109375" style="80" customWidth="1"/>
    <col min="4102" max="4102" width="2.7109375" style="80" customWidth="1"/>
    <col min="4103" max="4104" width="15.7109375" style="80" customWidth="1"/>
    <col min="4105" max="4352" width="16" style="80"/>
    <col min="4353" max="4353" width="11.85546875" style="80" bestFit="1" customWidth="1"/>
    <col min="4354" max="4354" width="16" style="80"/>
    <col min="4355" max="4355" width="12.7109375" style="80" customWidth="1"/>
    <col min="4356" max="4356" width="9.7109375" style="80" customWidth="1"/>
    <col min="4357" max="4357" width="13.7109375" style="80" customWidth="1"/>
    <col min="4358" max="4358" width="2.7109375" style="80" customWidth="1"/>
    <col min="4359" max="4360" width="15.7109375" style="80" customWidth="1"/>
    <col min="4361" max="4608" width="16" style="80"/>
    <col min="4609" max="4609" width="11.85546875" style="80" bestFit="1" customWidth="1"/>
    <col min="4610" max="4610" width="16" style="80"/>
    <col min="4611" max="4611" width="12.7109375" style="80" customWidth="1"/>
    <col min="4612" max="4612" width="9.7109375" style="80" customWidth="1"/>
    <col min="4613" max="4613" width="13.7109375" style="80" customWidth="1"/>
    <col min="4614" max="4614" width="2.7109375" style="80" customWidth="1"/>
    <col min="4615" max="4616" width="15.7109375" style="80" customWidth="1"/>
    <col min="4617" max="4864" width="16" style="80"/>
    <col min="4865" max="4865" width="11.85546875" style="80" bestFit="1" customWidth="1"/>
    <col min="4866" max="4866" width="16" style="80"/>
    <col min="4867" max="4867" width="12.7109375" style="80" customWidth="1"/>
    <col min="4868" max="4868" width="9.7109375" style="80" customWidth="1"/>
    <col min="4869" max="4869" width="13.7109375" style="80" customWidth="1"/>
    <col min="4870" max="4870" width="2.7109375" style="80" customWidth="1"/>
    <col min="4871" max="4872" width="15.7109375" style="80" customWidth="1"/>
    <col min="4873" max="5120" width="16" style="80"/>
    <col min="5121" max="5121" width="11.85546875" style="80" bestFit="1" customWidth="1"/>
    <col min="5122" max="5122" width="16" style="80"/>
    <col min="5123" max="5123" width="12.7109375" style="80" customWidth="1"/>
    <col min="5124" max="5124" width="9.7109375" style="80" customWidth="1"/>
    <col min="5125" max="5125" width="13.7109375" style="80" customWidth="1"/>
    <col min="5126" max="5126" width="2.7109375" style="80" customWidth="1"/>
    <col min="5127" max="5128" width="15.7109375" style="80" customWidth="1"/>
    <col min="5129" max="5376" width="16" style="80"/>
    <col min="5377" max="5377" width="11.85546875" style="80" bestFit="1" customWidth="1"/>
    <col min="5378" max="5378" width="16" style="80"/>
    <col min="5379" max="5379" width="12.7109375" style="80" customWidth="1"/>
    <col min="5380" max="5380" width="9.7109375" style="80" customWidth="1"/>
    <col min="5381" max="5381" width="13.7109375" style="80" customWidth="1"/>
    <col min="5382" max="5382" width="2.7109375" style="80" customWidth="1"/>
    <col min="5383" max="5384" width="15.7109375" style="80" customWidth="1"/>
    <col min="5385" max="5632" width="16" style="80"/>
    <col min="5633" max="5633" width="11.85546875" style="80" bestFit="1" customWidth="1"/>
    <col min="5634" max="5634" width="16" style="80"/>
    <col min="5635" max="5635" width="12.7109375" style="80" customWidth="1"/>
    <col min="5636" max="5636" width="9.7109375" style="80" customWidth="1"/>
    <col min="5637" max="5637" width="13.7109375" style="80" customWidth="1"/>
    <col min="5638" max="5638" width="2.7109375" style="80" customWidth="1"/>
    <col min="5639" max="5640" width="15.7109375" style="80" customWidth="1"/>
    <col min="5641" max="5888" width="16" style="80"/>
    <col min="5889" max="5889" width="11.85546875" style="80" bestFit="1" customWidth="1"/>
    <col min="5890" max="5890" width="16" style="80"/>
    <col min="5891" max="5891" width="12.7109375" style="80" customWidth="1"/>
    <col min="5892" max="5892" width="9.7109375" style="80" customWidth="1"/>
    <col min="5893" max="5893" width="13.7109375" style="80" customWidth="1"/>
    <col min="5894" max="5894" width="2.7109375" style="80" customWidth="1"/>
    <col min="5895" max="5896" width="15.7109375" style="80" customWidth="1"/>
    <col min="5897" max="6144" width="16" style="80"/>
    <col min="6145" max="6145" width="11.85546875" style="80" bestFit="1" customWidth="1"/>
    <col min="6146" max="6146" width="16" style="80"/>
    <col min="6147" max="6147" width="12.7109375" style="80" customWidth="1"/>
    <col min="6148" max="6148" width="9.7109375" style="80" customWidth="1"/>
    <col min="6149" max="6149" width="13.7109375" style="80" customWidth="1"/>
    <col min="6150" max="6150" width="2.7109375" style="80" customWidth="1"/>
    <col min="6151" max="6152" width="15.7109375" style="80" customWidth="1"/>
    <col min="6153" max="6400" width="16" style="80"/>
    <col min="6401" max="6401" width="11.85546875" style="80" bestFit="1" customWidth="1"/>
    <col min="6402" max="6402" width="16" style="80"/>
    <col min="6403" max="6403" width="12.7109375" style="80" customWidth="1"/>
    <col min="6404" max="6404" width="9.7109375" style="80" customWidth="1"/>
    <col min="6405" max="6405" width="13.7109375" style="80" customWidth="1"/>
    <col min="6406" max="6406" width="2.7109375" style="80" customWidth="1"/>
    <col min="6407" max="6408" width="15.7109375" style="80" customWidth="1"/>
    <col min="6409" max="6656" width="16" style="80"/>
    <col min="6657" max="6657" width="11.85546875" style="80" bestFit="1" customWidth="1"/>
    <col min="6658" max="6658" width="16" style="80"/>
    <col min="6659" max="6659" width="12.7109375" style="80" customWidth="1"/>
    <col min="6660" max="6660" width="9.7109375" style="80" customWidth="1"/>
    <col min="6661" max="6661" width="13.7109375" style="80" customWidth="1"/>
    <col min="6662" max="6662" width="2.7109375" style="80" customWidth="1"/>
    <col min="6663" max="6664" width="15.7109375" style="80" customWidth="1"/>
    <col min="6665" max="6912" width="16" style="80"/>
    <col min="6913" max="6913" width="11.85546875" style="80" bestFit="1" customWidth="1"/>
    <col min="6914" max="6914" width="16" style="80"/>
    <col min="6915" max="6915" width="12.7109375" style="80" customWidth="1"/>
    <col min="6916" max="6916" width="9.7109375" style="80" customWidth="1"/>
    <col min="6917" max="6917" width="13.7109375" style="80" customWidth="1"/>
    <col min="6918" max="6918" width="2.7109375" style="80" customWidth="1"/>
    <col min="6919" max="6920" width="15.7109375" style="80" customWidth="1"/>
    <col min="6921" max="7168" width="16" style="80"/>
    <col min="7169" max="7169" width="11.85546875" style="80" bestFit="1" customWidth="1"/>
    <col min="7170" max="7170" width="16" style="80"/>
    <col min="7171" max="7171" width="12.7109375" style="80" customWidth="1"/>
    <col min="7172" max="7172" width="9.7109375" style="80" customWidth="1"/>
    <col min="7173" max="7173" width="13.7109375" style="80" customWidth="1"/>
    <col min="7174" max="7174" width="2.7109375" style="80" customWidth="1"/>
    <col min="7175" max="7176" width="15.7109375" style="80" customWidth="1"/>
    <col min="7177" max="7424" width="16" style="80"/>
    <col min="7425" max="7425" width="11.85546875" style="80" bestFit="1" customWidth="1"/>
    <col min="7426" max="7426" width="16" style="80"/>
    <col min="7427" max="7427" width="12.7109375" style="80" customWidth="1"/>
    <col min="7428" max="7428" width="9.7109375" style="80" customWidth="1"/>
    <col min="7429" max="7429" width="13.7109375" style="80" customWidth="1"/>
    <col min="7430" max="7430" width="2.7109375" style="80" customWidth="1"/>
    <col min="7431" max="7432" width="15.7109375" style="80" customWidth="1"/>
    <col min="7433" max="7680" width="16" style="80"/>
    <col min="7681" max="7681" width="11.85546875" style="80" bestFit="1" customWidth="1"/>
    <col min="7682" max="7682" width="16" style="80"/>
    <col min="7683" max="7683" width="12.7109375" style="80" customWidth="1"/>
    <col min="7684" max="7684" width="9.7109375" style="80" customWidth="1"/>
    <col min="7685" max="7685" width="13.7109375" style="80" customWidth="1"/>
    <col min="7686" max="7686" width="2.7109375" style="80" customWidth="1"/>
    <col min="7687" max="7688" width="15.7109375" style="80" customWidth="1"/>
    <col min="7689" max="7936" width="16" style="80"/>
    <col min="7937" max="7937" width="11.85546875" style="80" bestFit="1" customWidth="1"/>
    <col min="7938" max="7938" width="16" style="80"/>
    <col min="7939" max="7939" width="12.7109375" style="80" customWidth="1"/>
    <col min="7940" max="7940" width="9.7109375" style="80" customWidth="1"/>
    <col min="7941" max="7941" width="13.7109375" style="80" customWidth="1"/>
    <col min="7942" max="7942" width="2.7109375" style="80" customWidth="1"/>
    <col min="7943" max="7944" width="15.7109375" style="80" customWidth="1"/>
    <col min="7945" max="8192" width="16" style="80"/>
    <col min="8193" max="8193" width="11.85546875" style="80" bestFit="1" customWidth="1"/>
    <col min="8194" max="8194" width="16" style="80"/>
    <col min="8195" max="8195" width="12.7109375" style="80" customWidth="1"/>
    <col min="8196" max="8196" width="9.7109375" style="80" customWidth="1"/>
    <col min="8197" max="8197" width="13.7109375" style="80" customWidth="1"/>
    <col min="8198" max="8198" width="2.7109375" style="80" customWidth="1"/>
    <col min="8199" max="8200" width="15.7109375" style="80" customWidth="1"/>
    <col min="8201" max="8448" width="16" style="80"/>
    <col min="8449" max="8449" width="11.85546875" style="80" bestFit="1" customWidth="1"/>
    <col min="8450" max="8450" width="16" style="80"/>
    <col min="8451" max="8451" width="12.7109375" style="80" customWidth="1"/>
    <col min="8452" max="8452" width="9.7109375" style="80" customWidth="1"/>
    <col min="8453" max="8453" width="13.7109375" style="80" customWidth="1"/>
    <col min="8454" max="8454" width="2.7109375" style="80" customWidth="1"/>
    <col min="8455" max="8456" width="15.7109375" style="80" customWidth="1"/>
    <col min="8457" max="8704" width="16" style="80"/>
    <col min="8705" max="8705" width="11.85546875" style="80" bestFit="1" customWidth="1"/>
    <col min="8706" max="8706" width="16" style="80"/>
    <col min="8707" max="8707" width="12.7109375" style="80" customWidth="1"/>
    <col min="8708" max="8708" width="9.7109375" style="80" customWidth="1"/>
    <col min="8709" max="8709" width="13.7109375" style="80" customWidth="1"/>
    <col min="8710" max="8710" width="2.7109375" style="80" customWidth="1"/>
    <col min="8711" max="8712" width="15.7109375" style="80" customWidth="1"/>
    <col min="8713" max="8960" width="16" style="80"/>
    <col min="8961" max="8961" width="11.85546875" style="80" bestFit="1" customWidth="1"/>
    <col min="8962" max="8962" width="16" style="80"/>
    <col min="8963" max="8963" width="12.7109375" style="80" customWidth="1"/>
    <col min="8964" max="8964" width="9.7109375" style="80" customWidth="1"/>
    <col min="8965" max="8965" width="13.7109375" style="80" customWidth="1"/>
    <col min="8966" max="8966" width="2.7109375" style="80" customWidth="1"/>
    <col min="8967" max="8968" width="15.7109375" style="80" customWidth="1"/>
    <col min="8969" max="9216" width="16" style="80"/>
    <col min="9217" max="9217" width="11.85546875" style="80" bestFit="1" customWidth="1"/>
    <col min="9218" max="9218" width="16" style="80"/>
    <col min="9219" max="9219" width="12.7109375" style="80" customWidth="1"/>
    <col min="9220" max="9220" width="9.7109375" style="80" customWidth="1"/>
    <col min="9221" max="9221" width="13.7109375" style="80" customWidth="1"/>
    <col min="9222" max="9222" width="2.7109375" style="80" customWidth="1"/>
    <col min="9223" max="9224" width="15.7109375" style="80" customWidth="1"/>
    <col min="9225" max="9472" width="16" style="80"/>
    <col min="9473" max="9473" width="11.85546875" style="80" bestFit="1" customWidth="1"/>
    <col min="9474" max="9474" width="16" style="80"/>
    <col min="9475" max="9475" width="12.7109375" style="80" customWidth="1"/>
    <col min="9476" max="9476" width="9.7109375" style="80" customWidth="1"/>
    <col min="9477" max="9477" width="13.7109375" style="80" customWidth="1"/>
    <col min="9478" max="9478" width="2.7109375" style="80" customWidth="1"/>
    <col min="9479" max="9480" width="15.7109375" style="80" customWidth="1"/>
    <col min="9481" max="9728" width="16" style="80"/>
    <col min="9729" max="9729" width="11.85546875" style="80" bestFit="1" customWidth="1"/>
    <col min="9730" max="9730" width="16" style="80"/>
    <col min="9731" max="9731" width="12.7109375" style="80" customWidth="1"/>
    <col min="9732" max="9732" width="9.7109375" style="80" customWidth="1"/>
    <col min="9733" max="9733" width="13.7109375" style="80" customWidth="1"/>
    <col min="9734" max="9734" width="2.7109375" style="80" customWidth="1"/>
    <col min="9735" max="9736" width="15.7109375" style="80" customWidth="1"/>
    <col min="9737" max="9984" width="16" style="80"/>
    <col min="9985" max="9985" width="11.85546875" style="80" bestFit="1" customWidth="1"/>
    <col min="9986" max="9986" width="16" style="80"/>
    <col min="9987" max="9987" width="12.7109375" style="80" customWidth="1"/>
    <col min="9988" max="9988" width="9.7109375" style="80" customWidth="1"/>
    <col min="9989" max="9989" width="13.7109375" style="80" customWidth="1"/>
    <col min="9990" max="9990" width="2.7109375" style="80" customWidth="1"/>
    <col min="9991" max="9992" width="15.7109375" style="80" customWidth="1"/>
    <col min="9993" max="10240" width="16" style="80"/>
    <col min="10241" max="10241" width="11.85546875" style="80" bestFit="1" customWidth="1"/>
    <col min="10242" max="10242" width="16" style="80"/>
    <col min="10243" max="10243" width="12.7109375" style="80" customWidth="1"/>
    <col min="10244" max="10244" width="9.7109375" style="80" customWidth="1"/>
    <col min="10245" max="10245" width="13.7109375" style="80" customWidth="1"/>
    <col min="10246" max="10246" width="2.7109375" style="80" customWidth="1"/>
    <col min="10247" max="10248" width="15.7109375" style="80" customWidth="1"/>
    <col min="10249" max="10496" width="16" style="80"/>
    <col min="10497" max="10497" width="11.85546875" style="80" bestFit="1" customWidth="1"/>
    <col min="10498" max="10498" width="16" style="80"/>
    <col min="10499" max="10499" width="12.7109375" style="80" customWidth="1"/>
    <col min="10500" max="10500" width="9.7109375" style="80" customWidth="1"/>
    <col min="10501" max="10501" width="13.7109375" style="80" customWidth="1"/>
    <col min="10502" max="10502" width="2.7109375" style="80" customWidth="1"/>
    <col min="10503" max="10504" width="15.7109375" style="80" customWidth="1"/>
    <col min="10505" max="10752" width="16" style="80"/>
    <col min="10753" max="10753" width="11.85546875" style="80" bestFit="1" customWidth="1"/>
    <col min="10754" max="10754" width="16" style="80"/>
    <col min="10755" max="10755" width="12.7109375" style="80" customWidth="1"/>
    <col min="10756" max="10756" width="9.7109375" style="80" customWidth="1"/>
    <col min="10757" max="10757" width="13.7109375" style="80" customWidth="1"/>
    <col min="10758" max="10758" width="2.7109375" style="80" customWidth="1"/>
    <col min="10759" max="10760" width="15.7109375" style="80" customWidth="1"/>
    <col min="10761" max="11008" width="16" style="80"/>
    <col min="11009" max="11009" width="11.85546875" style="80" bestFit="1" customWidth="1"/>
    <col min="11010" max="11010" width="16" style="80"/>
    <col min="11011" max="11011" width="12.7109375" style="80" customWidth="1"/>
    <col min="11012" max="11012" width="9.7109375" style="80" customWidth="1"/>
    <col min="11013" max="11013" width="13.7109375" style="80" customWidth="1"/>
    <col min="11014" max="11014" width="2.7109375" style="80" customWidth="1"/>
    <col min="11015" max="11016" width="15.7109375" style="80" customWidth="1"/>
    <col min="11017" max="11264" width="16" style="80"/>
    <col min="11265" max="11265" width="11.85546875" style="80" bestFit="1" customWidth="1"/>
    <col min="11266" max="11266" width="16" style="80"/>
    <col min="11267" max="11267" width="12.7109375" style="80" customWidth="1"/>
    <col min="11268" max="11268" width="9.7109375" style="80" customWidth="1"/>
    <col min="11269" max="11269" width="13.7109375" style="80" customWidth="1"/>
    <col min="11270" max="11270" width="2.7109375" style="80" customWidth="1"/>
    <col min="11271" max="11272" width="15.7109375" style="80" customWidth="1"/>
    <col min="11273" max="11520" width="16" style="80"/>
    <col min="11521" max="11521" width="11.85546875" style="80" bestFit="1" customWidth="1"/>
    <col min="11522" max="11522" width="16" style="80"/>
    <col min="11523" max="11523" width="12.7109375" style="80" customWidth="1"/>
    <col min="11524" max="11524" width="9.7109375" style="80" customWidth="1"/>
    <col min="11525" max="11525" width="13.7109375" style="80" customWidth="1"/>
    <col min="11526" max="11526" width="2.7109375" style="80" customWidth="1"/>
    <col min="11527" max="11528" width="15.7109375" style="80" customWidth="1"/>
    <col min="11529" max="11776" width="16" style="80"/>
    <col min="11777" max="11777" width="11.85546875" style="80" bestFit="1" customWidth="1"/>
    <col min="11778" max="11778" width="16" style="80"/>
    <col min="11779" max="11779" width="12.7109375" style="80" customWidth="1"/>
    <col min="11780" max="11780" width="9.7109375" style="80" customWidth="1"/>
    <col min="11781" max="11781" width="13.7109375" style="80" customWidth="1"/>
    <col min="11782" max="11782" width="2.7109375" style="80" customWidth="1"/>
    <col min="11783" max="11784" width="15.7109375" style="80" customWidth="1"/>
    <col min="11785" max="12032" width="16" style="80"/>
    <col min="12033" max="12033" width="11.85546875" style="80" bestFit="1" customWidth="1"/>
    <col min="12034" max="12034" width="16" style="80"/>
    <col min="12035" max="12035" width="12.7109375" style="80" customWidth="1"/>
    <col min="12036" max="12036" width="9.7109375" style="80" customWidth="1"/>
    <col min="12037" max="12037" width="13.7109375" style="80" customWidth="1"/>
    <col min="12038" max="12038" width="2.7109375" style="80" customWidth="1"/>
    <col min="12039" max="12040" width="15.7109375" style="80" customWidth="1"/>
    <col min="12041" max="12288" width="16" style="80"/>
    <col min="12289" max="12289" width="11.85546875" style="80" bestFit="1" customWidth="1"/>
    <col min="12290" max="12290" width="16" style="80"/>
    <col min="12291" max="12291" width="12.7109375" style="80" customWidth="1"/>
    <col min="12292" max="12292" width="9.7109375" style="80" customWidth="1"/>
    <col min="12293" max="12293" width="13.7109375" style="80" customWidth="1"/>
    <col min="12294" max="12294" width="2.7109375" style="80" customWidth="1"/>
    <col min="12295" max="12296" width="15.7109375" style="80" customWidth="1"/>
    <col min="12297" max="12544" width="16" style="80"/>
    <col min="12545" max="12545" width="11.85546875" style="80" bestFit="1" customWidth="1"/>
    <col min="12546" max="12546" width="16" style="80"/>
    <col min="12547" max="12547" width="12.7109375" style="80" customWidth="1"/>
    <col min="12548" max="12548" width="9.7109375" style="80" customWidth="1"/>
    <col min="12549" max="12549" width="13.7109375" style="80" customWidth="1"/>
    <col min="12550" max="12550" width="2.7109375" style="80" customWidth="1"/>
    <col min="12551" max="12552" width="15.7109375" style="80" customWidth="1"/>
    <col min="12553" max="12800" width="16" style="80"/>
    <col min="12801" max="12801" width="11.85546875" style="80" bestFit="1" customWidth="1"/>
    <col min="12802" max="12802" width="16" style="80"/>
    <col min="12803" max="12803" width="12.7109375" style="80" customWidth="1"/>
    <col min="12804" max="12804" width="9.7109375" style="80" customWidth="1"/>
    <col min="12805" max="12805" width="13.7109375" style="80" customWidth="1"/>
    <col min="12806" max="12806" width="2.7109375" style="80" customWidth="1"/>
    <col min="12807" max="12808" width="15.7109375" style="80" customWidth="1"/>
    <col min="12809" max="13056" width="16" style="80"/>
    <col min="13057" max="13057" width="11.85546875" style="80" bestFit="1" customWidth="1"/>
    <col min="13058" max="13058" width="16" style="80"/>
    <col min="13059" max="13059" width="12.7109375" style="80" customWidth="1"/>
    <col min="13060" max="13060" width="9.7109375" style="80" customWidth="1"/>
    <col min="13061" max="13061" width="13.7109375" style="80" customWidth="1"/>
    <col min="13062" max="13062" width="2.7109375" style="80" customWidth="1"/>
    <col min="13063" max="13064" width="15.7109375" style="80" customWidth="1"/>
    <col min="13065" max="13312" width="16" style="80"/>
    <col min="13313" max="13313" width="11.85546875" style="80" bestFit="1" customWidth="1"/>
    <col min="13314" max="13314" width="16" style="80"/>
    <col min="13315" max="13315" width="12.7109375" style="80" customWidth="1"/>
    <col min="13316" max="13316" width="9.7109375" style="80" customWidth="1"/>
    <col min="13317" max="13317" width="13.7109375" style="80" customWidth="1"/>
    <col min="13318" max="13318" width="2.7109375" style="80" customWidth="1"/>
    <col min="13319" max="13320" width="15.7109375" style="80" customWidth="1"/>
    <col min="13321" max="13568" width="16" style="80"/>
    <col min="13569" max="13569" width="11.85546875" style="80" bestFit="1" customWidth="1"/>
    <col min="13570" max="13570" width="16" style="80"/>
    <col min="13571" max="13571" width="12.7109375" style="80" customWidth="1"/>
    <col min="13572" max="13572" width="9.7109375" style="80" customWidth="1"/>
    <col min="13573" max="13573" width="13.7109375" style="80" customWidth="1"/>
    <col min="13574" max="13574" width="2.7109375" style="80" customWidth="1"/>
    <col min="13575" max="13576" width="15.7109375" style="80" customWidth="1"/>
    <col min="13577" max="13824" width="16" style="80"/>
    <col min="13825" max="13825" width="11.85546875" style="80" bestFit="1" customWidth="1"/>
    <col min="13826" max="13826" width="16" style="80"/>
    <col min="13827" max="13827" width="12.7109375" style="80" customWidth="1"/>
    <col min="13828" max="13828" width="9.7109375" style="80" customWidth="1"/>
    <col min="13829" max="13829" width="13.7109375" style="80" customWidth="1"/>
    <col min="13830" max="13830" width="2.7109375" style="80" customWidth="1"/>
    <col min="13831" max="13832" width="15.7109375" style="80" customWidth="1"/>
    <col min="13833" max="14080" width="16" style="80"/>
    <col min="14081" max="14081" width="11.85546875" style="80" bestFit="1" customWidth="1"/>
    <col min="14082" max="14082" width="16" style="80"/>
    <col min="14083" max="14083" width="12.7109375" style="80" customWidth="1"/>
    <col min="14084" max="14084" width="9.7109375" style="80" customWidth="1"/>
    <col min="14085" max="14085" width="13.7109375" style="80" customWidth="1"/>
    <col min="14086" max="14086" width="2.7109375" style="80" customWidth="1"/>
    <col min="14087" max="14088" width="15.7109375" style="80" customWidth="1"/>
    <col min="14089" max="14336" width="16" style="80"/>
    <col min="14337" max="14337" width="11.85546875" style="80" bestFit="1" customWidth="1"/>
    <col min="14338" max="14338" width="16" style="80"/>
    <col min="14339" max="14339" width="12.7109375" style="80" customWidth="1"/>
    <col min="14340" max="14340" width="9.7109375" style="80" customWidth="1"/>
    <col min="14341" max="14341" width="13.7109375" style="80" customWidth="1"/>
    <col min="14342" max="14342" width="2.7109375" style="80" customWidth="1"/>
    <col min="14343" max="14344" width="15.7109375" style="80" customWidth="1"/>
    <col min="14345" max="14592" width="16" style="80"/>
    <col min="14593" max="14593" width="11.85546875" style="80" bestFit="1" customWidth="1"/>
    <col min="14594" max="14594" width="16" style="80"/>
    <col min="14595" max="14595" width="12.7109375" style="80" customWidth="1"/>
    <col min="14596" max="14596" width="9.7109375" style="80" customWidth="1"/>
    <col min="14597" max="14597" width="13.7109375" style="80" customWidth="1"/>
    <col min="14598" max="14598" width="2.7109375" style="80" customWidth="1"/>
    <col min="14599" max="14600" width="15.7109375" style="80" customWidth="1"/>
    <col min="14601" max="14848" width="16" style="80"/>
    <col min="14849" max="14849" width="11.85546875" style="80" bestFit="1" customWidth="1"/>
    <col min="14850" max="14850" width="16" style="80"/>
    <col min="14851" max="14851" width="12.7109375" style="80" customWidth="1"/>
    <col min="14852" max="14852" width="9.7109375" style="80" customWidth="1"/>
    <col min="14853" max="14853" width="13.7109375" style="80" customWidth="1"/>
    <col min="14854" max="14854" width="2.7109375" style="80" customWidth="1"/>
    <col min="14855" max="14856" width="15.7109375" style="80" customWidth="1"/>
    <col min="14857" max="15104" width="16" style="80"/>
    <col min="15105" max="15105" width="11.85546875" style="80" bestFit="1" customWidth="1"/>
    <col min="15106" max="15106" width="16" style="80"/>
    <col min="15107" max="15107" width="12.7109375" style="80" customWidth="1"/>
    <col min="15108" max="15108" width="9.7109375" style="80" customWidth="1"/>
    <col min="15109" max="15109" width="13.7109375" style="80" customWidth="1"/>
    <col min="15110" max="15110" width="2.7109375" style="80" customWidth="1"/>
    <col min="15111" max="15112" width="15.7109375" style="80" customWidth="1"/>
    <col min="15113" max="15360" width="16" style="80"/>
    <col min="15361" max="15361" width="11.85546875" style="80" bestFit="1" customWidth="1"/>
    <col min="15362" max="15362" width="16" style="80"/>
    <col min="15363" max="15363" width="12.7109375" style="80" customWidth="1"/>
    <col min="15364" max="15364" width="9.7109375" style="80" customWidth="1"/>
    <col min="15365" max="15365" width="13.7109375" style="80" customWidth="1"/>
    <col min="15366" max="15366" width="2.7109375" style="80" customWidth="1"/>
    <col min="15367" max="15368" width="15.7109375" style="80" customWidth="1"/>
    <col min="15369" max="15616" width="16" style="80"/>
    <col min="15617" max="15617" width="11.85546875" style="80" bestFit="1" customWidth="1"/>
    <col min="15618" max="15618" width="16" style="80"/>
    <col min="15619" max="15619" width="12.7109375" style="80" customWidth="1"/>
    <col min="15620" max="15620" width="9.7109375" style="80" customWidth="1"/>
    <col min="15621" max="15621" width="13.7109375" style="80" customWidth="1"/>
    <col min="15622" max="15622" width="2.7109375" style="80" customWidth="1"/>
    <col min="15623" max="15624" width="15.7109375" style="80" customWidth="1"/>
    <col min="15625" max="15872" width="16" style="80"/>
    <col min="15873" max="15873" width="11.85546875" style="80" bestFit="1" customWidth="1"/>
    <col min="15874" max="15874" width="16" style="80"/>
    <col min="15875" max="15875" width="12.7109375" style="80" customWidth="1"/>
    <col min="15876" max="15876" width="9.7109375" style="80" customWidth="1"/>
    <col min="15877" max="15877" width="13.7109375" style="80" customWidth="1"/>
    <col min="15878" max="15878" width="2.7109375" style="80" customWidth="1"/>
    <col min="15879" max="15880" width="15.7109375" style="80" customWidth="1"/>
    <col min="15881" max="16128" width="16" style="80"/>
    <col min="16129" max="16129" width="11.85546875" style="80" bestFit="1" customWidth="1"/>
    <col min="16130" max="16130" width="16" style="80"/>
    <col min="16131" max="16131" width="12.7109375" style="80" customWidth="1"/>
    <col min="16132" max="16132" width="9.7109375" style="80" customWidth="1"/>
    <col min="16133" max="16133" width="13.7109375" style="80" customWidth="1"/>
    <col min="16134" max="16134" width="2.7109375" style="80" customWidth="1"/>
    <col min="16135" max="16136" width="15.7109375" style="80" customWidth="1"/>
    <col min="16137" max="16384" width="16" style="80"/>
  </cols>
  <sheetData>
    <row r="1" spans="1:12" x14ac:dyDescent="0.25">
      <c r="A1" s="472"/>
      <c r="B1" s="472"/>
      <c r="C1" s="472"/>
      <c r="D1" s="472"/>
      <c r="E1" s="472"/>
      <c r="F1" s="472"/>
      <c r="G1" s="472"/>
      <c r="H1" s="472"/>
    </row>
    <row r="3" spans="1:12" ht="15.75" x14ac:dyDescent="0.25">
      <c r="A3" s="214" t="s">
        <v>109</v>
      </c>
      <c r="B3" s="215"/>
      <c r="C3" s="215"/>
      <c r="D3" s="216"/>
      <c r="E3" s="215"/>
      <c r="F3" s="215"/>
      <c r="G3" s="215"/>
    </row>
    <row r="4" spans="1:12" ht="15.75" x14ac:dyDescent="0.25">
      <c r="A4" s="214" t="s">
        <v>110</v>
      </c>
      <c r="B4" s="215" t="s">
        <v>119</v>
      </c>
      <c r="C4" s="215"/>
      <c r="D4" s="215"/>
      <c r="E4" s="215"/>
      <c r="F4" s="215"/>
      <c r="G4" s="215"/>
    </row>
    <row r="5" spans="1:12" ht="15.75" x14ac:dyDescent="0.25">
      <c r="A5" s="217"/>
      <c r="B5" s="214"/>
      <c r="C5" s="214"/>
      <c r="D5" s="214"/>
      <c r="E5" s="214"/>
      <c r="F5" s="214"/>
      <c r="G5" s="214"/>
    </row>
    <row r="6" spans="1:12" ht="15.75" x14ac:dyDescent="0.25">
      <c r="A6" s="217" t="s">
        <v>111</v>
      </c>
      <c r="B6" s="218">
        <v>43312</v>
      </c>
      <c r="C6" s="214"/>
      <c r="D6" s="214"/>
      <c r="E6" s="214"/>
      <c r="F6" s="214"/>
      <c r="G6" s="214"/>
    </row>
    <row r="7" spans="1:12" ht="15.75" x14ac:dyDescent="0.25">
      <c r="A7" s="214"/>
      <c r="B7" s="214"/>
      <c r="C7" s="214"/>
      <c r="D7" s="214"/>
      <c r="E7" s="214"/>
      <c r="F7" s="214"/>
      <c r="G7" s="214"/>
    </row>
    <row r="8" spans="1:12" x14ac:dyDescent="0.25">
      <c r="A8" s="219"/>
      <c r="B8" s="220"/>
      <c r="C8" s="220"/>
      <c r="D8" s="220"/>
      <c r="E8" s="220"/>
      <c r="F8" s="220"/>
      <c r="G8" s="220"/>
      <c r="H8" s="220"/>
    </row>
    <row r="9" spans="1:12" ht="20.25" x14ac:dyDescent="0.25">
      <c r="A9" s="473" t="s">
        <v>1767</v>
      </c>
      <c r="B9" s="473"/>
      <c r="C9" s="473"/>
      <c r="D9" s="473"/>
      <c r="E9" s="473"/>
      <c r="F9" s="473"/>
      <c r="G9" s="473"/>
      <c r="H9" s="221"/>
      <c r="L9" s="222"/>
    </row>
    <row r="10" spans="1:12" ht="18" x14ac:dyDescent="0.25">
      <c r="A10" s="223"/>
      <c r="B10" s="223"/>
      <c r="C10" s="223"/>
      <c r="D10" s="223"/>
      <c r="E10" s="223"/>
      <c r="F10" s="223"/>
      <c r="G10" s="223"/>
      <c r="H10" s="223"/>
      <c r="L10" s="222"/>
    </row>
    <row r="11" spans="1:12" x14ac:dyDescent="0.25">
      <c r="A11" s="219"/>
      <c r="B11" s="219"/>
      <c r="C11" s="220"/>
      <c r="D11" s="220"/>
      <c r="E11" s="220"/>
      <c r="F11" s="220"/>
      <c r="G11" s="220"/>
      <c r="H11" s="220"/>
    </row>
    <row r="12" spans="1:12" x14ac:dyDescent="0.25">
      <c r="A12" s="474" t="s">
        <v>122</v>
      </c>
      <c r="B12" s="475"/>
      <c r="C12" s="475"/>
      <c r="D12" s="475"/>
      <c r="E12" s="475"/>
      <c r="F12" s="475"/>
      <c r="G12" s="475"/>
      <c r="H12" s="476"/>
    </row>
    <row r="13" spans="1:12" x14ac:dyDescent="0.25">
      <c r="A13" s="219"/>
      <c r="B13" s="220"/>
      <c r="C13" s="220"/>
      <c r="D13" s="220"/>
      <c r="E13" s="220"/>
      <c r="F13" s="220"/>
      <c r="G13" s="220"/>
      <c r="H13" s="220"/>
    </row>
    <row r="14" spans="1:12" x14ac:dyDescent="0.25">
      <c r="B14" s="220"/>
      <c r="C14" s="220"/>
      <c r="D14" s="220"/>
      <c r="E14" s="220"/>
      <c r="F14" s="220"/>
      <c r="G14" s="220"/>
      <c r="H14" s="220"/>
    </row>
    <row r="15" spans="1:12" x14ac:dyDescent="0.25">
      <c r="A15" s="224" t="s">
        <v>123</v>
      </c>
      <c r="B15" s="220"/>
      <c r="C15" s="225">
        <v>10000</v>
      </c>
      <c r="D15" s="226" t="s">
        <v>112</v>
      </c>
      <c r="E15" s="227"/>
      <c r="F15" s="220"/>
      <c r="G15" s="228">
        <f>C15*E15</f>
        <v>0</v>
      </c>
      <c r="H15" s="220"/>
    </row>
    <row r="16" spans="1:12" x14ac:dyDescent="0.25">
      <c r="A16" s="219"/>
      <c r="B16" s="220"/>
      <c r="C16" s="229">
        <v>5000</v>
      </c>
      <c r="D16" s="230" t="s">
        <v>112</v>
      </c>
      <c r="E16" s="227"/>
      <c r="F16" s="220"/>
      <c r="G16" s="228">
        <f>C16*E16</f>
        <v>0</v>
      </c>
      <c r="H16" s="220"/>
    </row>
    <row r="17" spans="1:11" x14ac:dyDescent="0.25">
      <c r="A17" s="219"/>
      <c r="B17" s="220"/>
      <c r="C17" s="229">
        <v>2000</v>
      </c>
      <c r="D17" s="230" t="s">
        <v>112</v>
      </c>
      <c r="E17" s="227"/>
      <c r="F17" s="220"/>
      <c r="G17" s="228">
        <f>C17*E17</f>
        <v>0</v>
      </c>
      <c r="H17" s="220"/>
    </row>
    <row r="18" spans="1:11" x14ac:dyDescent="0.25">
      <c r="A18" s="219"/>
      <c r="B18" s="220"/>
      <c r="C18" s="229">
        <v>1000</v>
      </c>
      <c r="D18" s="230" t="s">
        <v>112</v>
      </c>
      <c r="E18" s="227"/>
      <c r="F18" s="220"/>
      <c r="G18" s="228">
        <f>C18*E18</f>
        <v>0</v>
      </c>
      <c r="H18" s="220"/>
    </row>
    <row r="19" spans="1:11" ht="15.75" thickBot="1" x14ac:dyDescent="0.3">
      <c r="A19" s="219"/>
      <c r="B19" s="220"/>
      <c r="C19" s="231">
        <v>500</v>
      </c>
      <c r="D19" s="232" t="s">
        <v>112</v>
      </c>
      <c r="E19" s="233"/>
      <c r="F19" s="220"/>
      <c r="G19" s="228">
        <f>C19*E19</f>
        <v>0</v>
      </c>
      <c r="H19" s="220"/>
    </row>
    <row r="20" spans="1:11" ht="15.75" thickBot="1" x14ac:dyDescent="0.3">
      <c r="A20" s="224" t="s">
        <v>113</v>
      </c>
      <c r="B20" s="220"/>
      <c r="C20" s="220"/>
      <c r="D20" s="220"/>
      <c r="E20" s="220"/>
      <c r="F20" s="220"/>
      <c r="G20" s="234">
        <f>SUM(G15:G19)</f>
        <v>0</v>
      </c>
      <c r="H20" s="220"/>
    </row>
    <row r="21" spans="1:11" x14ac:dyDescent="0.25">
      <c r="B21" s="220"/>
      <c r="C21" s="220"/>
      <c r="D21" s="220"/>
      <c r="E21" s="220"/>
      <c r="F21" s="220"/>
      <c r="G21" s="220"/>
      <c r="H21" s="220"/>
    </row>
    <row r="22" spans="1:11" x14ac:dyDescent="0.25">
      <c r="B22" s="220"/>
      <c r="C22" s="220"/>
      <c r="D22" s="220"/>
      <c r="E22" s="220"/>
      <c r="F22" s="220"/>
      <c r="G22" s="220"/>
      <c r="H22" s="220"/>
    </row>
    <row r="23" spans="1:11" x14ac:dyDescent="0.25">
      <c r="A23" s="224" t="s">
        <v>124</v>
      </c>
      <c r="B23" s="220"/>
      <c r="C23" s="225">
        <v>500</v>
      </c>
      <c r="D23" s="226" t="s">
        <v>112</v>
      </c>
      <c r="E23" s="227">
        <v>0</v>
      </c>
      <c r="F23" s="220"/>
      <c r="G23" s="228">
        <f t="shared" ref="G23:G29" si="0">C23*E23</f>
        <v>0</v>
      </c>
      <c r="H23" s="220"/>
    </row>
    <row r="24" spans="1:11" x14ac:dyDescent="0.25">
      <c r="A24" s="224"/>
      <c r="B24" s="220"/>
      <c r="C24" s="229">
        <v>200</v>
      </c>
      <c r="D24" s="230"/>
      <c r="E24" s="227">
        <v>0</v>
      </c>
      <c r="F24" s="220"/>
      <c r="G24" s="228">
        <f t="shared" si="0"/>
        <v>0</v>
      </c>
      <c r="H24" s="220"/>
    </row>
    <row r="25" spans="1:11" x14ac:dyDescent="0.25">
      <c r="A25" s="219"/>
      <c r="B25" s="220"/>
      <c r="C25" s="229">
        <v>100</v>
      </c>
      <c r="D25" s="230" t="s">
        <v>112</v>
      </c>
      <c r="E25" s="227">
        <v>0</v>
      </c>
      <c r="F25" s="220"/>
      <c r="G25" s="228">
        <f t="shared" si="0"/>
        <v>0</v>
      </c>
      <c r="H25" s="220"/>
    </row>
    <row r="26" spans="1:11" x14ac:dyDescent="0.25">
      <c r="A26" s="219"/>
      <c r="B26" s="220"/>
      <c r="C26" s="229">
        <v>50</v>
      </c>
      <c r="D26" s="230" t="s">
        <v>112</v>
      </c>
      <c r="E26" s="227"/>
      <c r="F26" s="220"/>
      <c r="G26" s="228">
        <f t="shared" si="0"/>
        <v>0</v>
      </c>
      <c r="H26" s="220"/>
    </row>
    <row r="27" spans="1:11" x14ac:dyDescent="0.25">
      <c r="A27" s="219"/>
      <c r="B27" s="220"/>
      <c r="C27" s="229">
        <v>25</v>
      </c>
      <c r="D27" s="230" t="s">
        <v>112</v>
      </c>
      <c r="E27" s="227">
        <v>0</v>
      </c>
      <c r="F27" s="220"/>
      <c r="G27" s="228">
        <f t="shared" si="0"/>
        <v>0</v>
      </c>
      <c r="H27" s="220"/>
    </row>
    <row r="28" spans="1:11" x14ac:dyDescent="0.25">
      <c r="A28" s="219"/>
      <c r="B28" s="220"/>
      <c r="C28" s="229">
        <v>10</v>
      </c>
      <c r="D28" s="230" t="s">
        <v>112</v>
      </c>
      <c r="E28" s="233">
        <v>0</v>
      </c>
      <c r="F28" s="220"/>
      <c r="G28" s="228">
        <f t="shared" si="0"/>
        <v>0</v>
      </c>
      <c r="H28" s="220"/>
    </row>
    <row r="29" spans="1:11" ht="15.75" thickBot="1" x14ac:dyDescent="0.3">
      <c r="A29" s="219"/>
      <c r="B29" s="220"/>
      <c r="C29" s="231">
        <v>5</v>
      </c>
      <c r="D29" s="232" t="s">
        <v>112</v>
      </c>
      <c r="E29" s="235">
        <v>0</v>
      </c>
      <c r="F29" s="220"/>
      <c r="G29" s="228">
        <f t="shared" si="0"/>
        <v>0</v>
      </c>
      <c r="H29" s="220"/>
    </row>
    <row r="30" spans="1:11" ht="15.75" thickBot="1" x14ac:dyDescent="0.3">
      <c r="A30" s="224" t="s">
        <v>114</v>
      </c>
      <c r="B30" s="236"/>
      <c r="C30" s="220"/>
      <c r="D30" s="220"/>
      <c r="E30" s="220"/>
      <c r="F30" s="220"/>
      <c r="G30" s="234">
        <f>SUM(G23:G29)</f>
        <v>0</v>
      </c>
      <c r="H30" s="220"/>
      <c r="K30" s="410"/>
    </row>
    <row r="31" spans="1:11" ht="15.75" thickBot="1" x14ac:dyDescent="0.3">
      <c r="A31" s="224"/>
      <c r="B31" s="224"/>
      <c r="C31" s="220"/>
      <c r="D31" s="220"/>
      <c r="E31" s="220"/>
      <c r="F31" s="220"/>
      <c r="G31" s="220"/>
      <c r="H31" s="220"/>
    </row>
    <row r="32" spans="1:11" ht="15.75" thickBot="1" x14ac:dyDescent="0.3">
      <c r="A32" s="224" t="s">
        <v>125</v>
      </c>
      <c r="B32" s="236"/>
      <c r="C32" s="220"/>
      <c r="D32" s="220"/>
      <c r="E32" s="220"/>
      <c r="F32" s="220"/>
      <c r="G32" s="220"/>
      <c r="H32" s="234">
        <f>G20+G30</f>
        <v>0</v>
      </c>
    </row>
    <row r="33" spans="1:8" ht="15.75" thickBot="1" x14ac:dyDescent="0.3">
      <c r="A33" s="224"/>
      <c r="B33" s="236"/>
      <c r="C33" s="220"/>
      <c r="D33" s="220"/>
      <c r="E33" s="220"/>
      <c r="F33" s="220"/>
      <c r="G33" s="220"/>
      <c r="H33" s="220"/>
    </row>
    <row r="34" spans="1:8" ht="15.75" thickBot="1" x14ac:dyDescent="0.3">
      <c r="A34" s="224" t="s">
        <v>126</v>
      </c>
      <c r="B34" s="236"/>
      <c r="C34" s="220"/>
      <c r="D34" s="220"/>
      <c r="E34" s="220"/>
      <c r="F34" s="220"/>
      <c r="G34" s="220"/>
      <c r="H34" s="234">
        <f>'Journal caisse JUILLET  2018'!F73</f>
        <v>1948520</v>
      </c>
    </row>
    <row r="35" spans="1:8" ht="15.75" thickBot="1" x14ac:dyDescent="0.3">
      <c r="A35" s="219"/>
      <c r="B35" s="220"/>
      <c r="C35" s="220"/>
      <c r="D35" s="220"/>
      <c r="E35" s="220"/>
      <c r="F35" s="220"/>
      <c r="G35" s="220"/>
      <c r="H35" s="220"/>
    </row>
    <row r="36" spans="1:8" ht="15.75" thickBot="1" x14ac:dyDescent="0.3">
      <c r="A36" s="224" t="s">
        <v>127</v>
      </c>
      <c r="B36" s="220"/>
      <c r="C36" s="220"/>
      <c r="D36" s="220"/>
      <c r="E36" s="220"/>
      <c r="F36" s="220"/>
      <c r="G36" s="220"/>
      <c r="H36" s="234">
        <f>+H32-H34</f>
        <v>-1948520</v>
      </c>
    </row>
    <row r="37" spans="1:8" x14ac:dyDescent="0.25">
      <c r="A37" s="224"/>
      <c r="B37" s="220"/>
      <c r="C37" s="220"/>
      <c r="D37" s="220"/>
      <c r="E37" s="220"/>
      <c r="F37" s="220"/>
      <c r="G37" s="220"/>
      <c r="H37" s="220"/>
    </row>
    <row r="38" spans="1:8" x14ac:dyDescent="0.25">
      <c r="A38" s="219"/>
      <c r="B38" s="236"/>
      <c r="C38" s="236"/>
      <c r="D38" s="236"/>
      <c r="E38" s="236"/>
      <c r="F38" s="236"/>
      <c r="G38" s="236"/>
      <c r="H38" s="236"/>
    </row>
    <row r="39" spans="1:8" x14ac:dyDescent="0.25">
      <c r="A39" s="224" t="s">
        <v>128</v>
      </c>
      <c r="B39" s="236"/>
      <c r="C39" s="236"/>
      <c r="D39" s="236" t="s">
        <v>1768</v>
      </c>
      <c r="E39" s="236"/>
      <c r="F39" s="236"/>
      <c r="G39" s="236"/>
      <c r="H39" s="236"/>
    </row>
    <row r="40" spans="1:8" x14ac:dyDescent="0.25">
      <c r="A40" s="224" t="s">
        <v>115</v>
      </c>
      <c r="B40" s="236" t="s">
        <v>1769</v>
      </c>
      <c r="C40" s="236"/>
      <c r="D40" s="236"/>
      <c r="E40" s="236"/>
      <c r="F40" s="236"/>
      <c r="G40" s="236"/>
      <c r="H40" s="236"/>
    </row>
    <row r="41" spans="1:8" s="92" customFormat="1" x14ac:dyDescent="0.25">
      <c r="A41" s="224" t="s">
        <v>116</v>
      </c>
      <c r="B41" s="456" t="s">
        <v>1770</v>
      </c>
      <c r="C41" s="456"/>
      <c r="D41" s="456"/>
      <c r="E41" s="456"/>
      <c r="F41" s="456"/>
      <c r="G41" s="456"/>
      <c r="H41" s="456"/>
    </row>
    <row r="42" spans="1:8" x14ac:dyDescent="0.25">
      <c r="A42" s="219"/>
      <c r="B42" s="220"/>
      <c r="C42" s="220"/>
      <c r="D42" s="220"/>
      <c r="E42" s="220"/>
      <c r="F42" s="220"/>
      <c r="G42" s="236"/>
      <c r="H42" s="220"/>
    </row>
    <row r="43" spans="1:8" s="237" customFormat="1" ht="15.75" x14ac:dyDescent="0.25">
      <c r="B43" s="238" t="s">
        <v>117</v>
      </c>
      <c r="C43" s="239"/>
      <c r="D43" s="217"/>
      <c r="E43" s="217"/>
      <c r="F43" s="238" t="s">
        <v>118</v>
      </c>
      <c r="G43" s="239"/>
      <c r="H43" s="240"/>
    </row>
    <row r="44" spans="1:8" s="237" customFormat="1" ht="15.75" x14ac:dyDescent="0.2">
      <c r="B44" s="241"/>
      <c r="C44" s="240"/>
      <c r="F44" s="241"/>
      <c r="G44" s="240"/>
      <c r="H44" s="240"/>
    </row>
    <row r="45" spans="1:8" s="242" customFormat="1" ht="12.75" x14ac:dyDescent="0.2">
      <c r="B45" s="243" t="s">
        <v>120</v>
      </c>
      <c r="C45" s="243"/>
      <c r="D45" s="244"/>
      <c r="E45" s="244"/>
      <c r="F45" s="243"/>
      <c r="G45" s="245" t="s">
        <v>121</v>
      </c>
      <c r="H45" s="246"/>
    </row>
    <row r="46" spans="1:8" s="242" customFormat="1" ht="12.75" x14ac:dyDescent="0.2">
      <c r="B46" s="247">
        <v>43312</v>
      </c>
      <c r="C46" s="243"/>
      <c r="D46" s="244"/>
      <c r="E46" s="244"/>
      <c r="F46" s="243"/>
      <c r="G46" s="247">
        <v>43312</v>
      </c>
      <c r="H46" s="246"/>
    </row>
    <row r="47" spans="1:8" s="242" customFormat="1" ht="12.75" x14ac:dyDescent="0.2">
      <c r="A47" s="246"/>
      <c r="B47" s="243"/>
      <c r="C47" s="243"/>
      <c r="D47" s="244"/>
      <c r="E47" s="243"/>
      <c r="F47" s="243"/>
      <c r="G47" s="243"/>
      <c r="H47" s="246"/>
    </row>
    <row r="48" spans="1:8" s="244" customFormat="1" ht="12.75" x14ac:dyDescent="0.2">
      <c r="A48" s="477"/>
      <c r="B48" s="477"/>
      <c r="C48" s="477"/>
      <c r="D48" s="477"/>
      <c r="E48" s="477"/>
      <c r="F48" s="477"/>
      <c r="G48" s="477"/>
      <c r="H48" s="477"/>
    </row>
    <row r="49" spans="1:1" x14ac:dyDescent="0.25">
      <c r="A49" s="219"/>
    </row>
  </sheetData>
  <mergeCells count="4">
    <mergeCell ref="A1:H1"/>
    <mergeCell ref="A9:G9"/>
    <mergeCell ref="A12:H12"/>
    <mergeCell ref="A48:H4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7" workbookViewId="0">
      <selection activeCell="K22" sqref="K22"/>
    </sheetView>
  </sheetViews>
  <sheetFormatPr baseColWidth="10" defaultColWidth="16" defaultRowHeight="15" x14ac:dyDescent="0.25"/>
  <cols>
    <col min="1" max="1" width="12.5703125" style="80" customWidth="1"/>
    <col min="2" max="2" width="3.28515625" style="80" bestFit="1" customWidth="1"/>
    <col min="3" max="3" width="20.42578125" style="80" customWidth="1"/>
    <col min="4" max="4" width="18.85546875" style="80" customWidth="1"/>
    <col min="5" max="5" width="10.42578125" style="80" customWidth="1"/>
    <col min="6" max="6" width="11" style="80" customWidth="1"/>
    <col min="7" max="7" width="3.28515625" style="80" bestFit="1" customWidth="1"/>
    <col min="8" max="8" width="24.140625" style="80" customWidth="1"/>
    <col min="9" max="9" width="11.28515625" style="80" customWidth="1"/>
    <col min="10" max="10" width="15.28515625" style="80" bestFit="1" customWidth="1"/>
    <col min="11" max="257" width="16" style="80"/>
    <col min="258" max="258" width="6" style="80" customWidth="1"/>
    <col min="259" max="259" width="26.7109375" style="80" customWidth="1"/>
    <col min="260" max="260" width="11.7109375" style="80" bestFit="1" customWidth="1"/>
    <col min="261" max="261" width="11.5703125" style="80" bestFit="1" customWidth="1"/>
    <col min="262" max="262" width="12.7109375" style="80" bestFit="1" customWidth="1"/>
    <col min="263" max="263" width="5.7109375" style="80" customWidth="1"/>
    <col min="264" max="264" width="28.140625" style="80" customWidth="1"/>
    <col min="265" max="513" width="16" style="80"/>
    <col min="514" max="514" width="6" style="80" customWidth="1"/>
    <col min="515" max="515" width="26.7109375" style="80" customWidth="1"/>
    <col min="516" max="516" width="11.7109375" style="80" bestFit="1" customWidth="1"/>
    <col min="517" max="517" width="11.5703125" style="80" bestFit="1" customWidth="1"/>
    <col min="518" max="518" width="12.7109375" style="80" bestFit="1" customWidth="1"/>
    <col min="519" max="519" width="5.7109375" style="80" customWidth="1"/>
    <col min="520" max="520" width="28.140625" style="80" customWidth="1"/>
    <col min="521" max="769" width="16" style="80"/>
    <col min="770" max="770" width="6" style="80" customWidth="1"/>
    <col min="771" max="771" width="26.7109375" style="80" customWidth="1"/>
    <col min="772" max="772" width="11.7109375" style="80" bestFit="1" customWidth="1"/>
    <col min="773" max="773" width="11.5703125" style="80" bestFit="1" customWidth="1"/>
    <col min="774" max="774" width="12.7109375" style="80" bestFit="1" customWidth="1"/>
    <col min="775" max="775" width="5.7109375" style="80" customWidth="1"/>
    <col min="776" max="776" width="28.140625" style="80" customWidth="1"/>
    <col min="777" max="1025" width="16" style="80"/>
    <col min="1026" max="1026" width="6" style="80" customWidth="1"/>
    <col min="1027" max="1027" width="26.7109375" style="80" customWidth="1"/>
    <col min="1028" max="1028" width="11.7109375" style="80" bestFit="1" customWidth="1"/>
    <col min="1029" max="1029" width="11.5703125" style="80" bestFit="1" customWidth="1"/>
    <col min="1030" max="1030" width="12.7109375" style="80" bestFit="1" customWidth="1"/>
    <col min="1031" max="1031" width="5.7109375" style="80" customWidth="1"/>
    <col min="1032" max="1032" width="28.140625" style="80" customWidth="1"/>
    <col min="1033" max="1281" width="16" style="80"/>
    <col min="1282" max="1282" width="6" style="80" customWidth="1"/>
    <col min="1283" max="1283" width="26.7109375" style="80" customWidth="1"/>
    <col min="1284" max="1284" width="11.7109375" style="80" bestFit="1" customWidth="1"/>
    <col min="1285" max="1285" width="11.5703125" style="80" bestFit="1" customWidth="1"/>
    <col min="1286" max="1286" width="12.7109375" style="80" bestFit="1" customWidth="1"/>
    <col min="1287" max="1287" width="5.7109375" style="80" customWidth="1"/>
    <col min="1288" max="1288" width="28.140625" style="80" customWidth="1"/>
    <col min="1289" max="1537" width="16" style="80"/>
    <col min="1538" max="1538" width="6" style="80" customWidth="1"/>
    <col min="1539" max="1539" width="26.7109375" style="80" customWidth="1"/>
    <col min="1540" max="1540" width="11.7109375" style="80" bestFit="1" customWidth="1"/>
    <col min="1541" max="1541" width="11.5703125" style="80" bestFit="1" customWidth="1"/>
    <col min="1542" max="1542" width="12.7109375" style="80" bestFit="1" customWidth="1"/>
    <col min="1543" max="1543" width="5.7109375" style="80" customWidth="1"/>
    <col min="1544" max="1544" width="28.140625" style="80" customWidth="1"/>
    <col min="1545" max="1793" width="16" style="80"/>
    <col min="1794" max="1794" width="6" style="80" customWidth="1"/>
    <col min="1795" max="1795" width="26.7109375" style="80" customWidth="1"/>
    <col min="1796" max="1796" width="11.7109375" style="80" bestFit="1" customWidth="1"/>
    <col min="1797" max="1797" width="11.5703125" style="80" bestFit="1" customWidth="1"/>
    <col min="1798" max="1798" width="12.7109375" style="80" bestFit="1" customWidth="1"/>
    <col min="1799" max="1799" width="5.7109375" style="80" customWidth="1"/>
    <col min="1800" max="1800" width="28.140625" style="80" customWidth="1"/>
    <col min="1801" max="2049" width="16" style="80"/>
    <col min="2050" max="2050" width="6" style="80" customWidth="1"/>
    <col min="2051" max="2051" width="26.7109375" style="80" customWidth="1"/>
    <col min="2052" max="2052" width="11.7109375" style="80" bestFit="1" customWidth="1"/>
    <col min="2053" max="2053" width="11.5703125" style="80" bestFit="1" customWidth="1"/>
    <col min="2054" max="2054" width="12.7109375" style="80" bestFit="1" customWidth="1"/>
    <col min="2055" max="2055" width="5.7109375" style="80" customWidth="1"/>
    <col min="2056" max="2056" width="28.140625" style="80" customWidth="1"/>
    <col min="2057" max="2305" width="16" style="80"/>
    <col min="2306" max="2306" width="6" style="80" customWidth="1"/>
    <col min="2307" max="2307" width="26.7109375" style="80" customWidth="1"/>
    <col min="2308" max="2308" width="11.7109375" style="80" bestFit="1" customWidth="1"/>
    <col min="2309" max="2309" width="11.5703125" style="80" bestFit="1" customWidth="1"/>
    <col min="2310" max="2310" width="12.7109375" style="80" bestFit="1" customWidth="1"/>
    <col min="2311" max="2311" width="5.7109375" style="80" customWidth="1"/>
    <col min="2312" max="2312" width="28.140625" style="80" customWidth="1"/>
    <col min="2313" max="2561" width="16" style="80"/>
    <col min="2562" max="2562" width="6" style="80" customWidth="1"/>
    <col min="2563" max="2563" width="26.7109375" style="80" customWidth="1"/>
    <col min="2564" max="2564" width="11.7109375" style="80" bestFit="1" customWidth="1"/>
    <col min="2565" max="2565" width="11.5703125" style="80" bestFit="1" customWidth="1"/>
    <col min="2566" max="2566" width="12.7109375" style="80" bestFit="1" customWidth="1"/>
    <col min="2567" max="2567" width="5.7109375" style="80" customWidth="1"/>
    <col min="2568" max="2568" width="28.140625" style="80" customWidth="1"/>
    <col min="2569" max="2817" width="16" style="80"/>
    <col min="2818" max="2818" width="6" style="80" customWidth="1"/>
    <col min="2819" max="2819" width="26.7109375" style="80" customWidth="1"/>
    <col min="2820" max="2820" width="11.7109375" style="80" bestFit="1" customWidth="1"/>
    <col min="2821" max="2821" width="11.5703125" style="80" bestFit="1" customWidth="1"/>
    <col min="2822" max="2822" width="12.7109375" style="80" bestFit="1" customWidth="1"/>
    <col min="2823" max="2823" width="5.7109375" style="80" customWidth="1"/>
    <col min="2824" max="2824" width="28.140625" style="80" customWidth="1"/>
    <col min="2825" max="3073" width="16" style="80"/>
    <col min="3074" max="3074" width="6" style="80" customWidth="1"/>
    <col min="3075" max="3075" width="26.7109375" style="80" customWidth="1"/>
    <col min="3076" max="3076" width="11.7109375" style="80" bestFit="1" customWidth="1"/>
    <col min="3077" max="3077" width="11.5703125" style="80" bestFit="1" customWidth="1"/>
    <col min="3078" max="3078" width="12.7109375" style="80" bestFit="1" customWidth="1"/>
    <col min="3079" max="3079" width="5.7109375" style="80" customWidth="1"/>
    <col min="3080" max="3080" width="28.140625" style="80" customWidth="1"/>
    <col min="3081" max="3329" width="16" style="80"/>
    <col min="3330" max="3330" width="6" style="80" customWidth="1"/>
    <col min="3331" max="3331" width="26.7109375" style="80" customWidth="1"/>
    <col min="3332" max="3332" width="11.7109375" style="80" bestFit="1" customWidth="1"/>
    <col min="3333" max="3333" width="11.5703125" style="80" bestFit="1" customWidth="1"/>
    <col min="3334" max="3334" width="12.7109375" style="80" bestFit="1" customWidth="1"/>
    <col min="3335" max="3335" width="5.7109375" style="80" customWidth="1"/>
    <col min="3336" max="3336" width="28.140625" style="80" customWidth="1"/>
    <col min="3337" max="3585" width="16" style="80"/>
    <col min="3586" max="3586" width="6" style="80" customWidth="1"/>
    <col min="3587" max="3587" width="26.7109375" style="80" customWidth="1"/>
    <col min="3588" max="3588" width="11.7109375" style="80" bestFit="1" customWidth="1"/>
    <col min="3589" max="3589" width="11.5703125" style="80" bestFit="1" customWidth="1"/>
    <col min="3590" max="3590" width="12.7109375" style="80" bestFit="1" customWidth="1"/>
    <col min="3591" max="3591" width="5.7109375" style="80" customWidth="1"/>
    <col min="3592" max="3592" width="28.140625" style="80" customWidth="1"/>
    <col min="3593" max="3841" width="16" style="80"/>
    <col min="3842" max="3842" width="6" style="80" customWidth="1"/>
    <col min="3843" max="3843" width="26.7109375" style="80" customWidth="1"/>
    <col min="3844" max="3844" width="11.7109375" style="80" bestFit="1" customWidth="1"/>
    <col min="3845" max="3845" width="11.5703125" style="80" bestFit="1" customWidth="1"/>
    <col min="3846" max="3846" width="12.7109375" style="80" bestFit="1" customWidth="1"/>
    <col min="3847" max="3847" width="5.7109375" style="80" customWidth="1"/>
    <col min="3848" max="3848" width="28.140625" style="80" customWidth="1"/>
    <col min="3849" max="4097" width="16" style="80"/>
    <col min="4098" max="4098" width="6" style="80" customWidth="1"/>
    <col min="4099" max="4099" width="26.7109375" style="80" customWidth="1"/>
    <col min="4100" max="4100" width="11.7109375" style="80" bestFit="1" customWidth="1"/>
    <col min="4101" max="4101" width="11.5703125" style="80" bestFit="1" customWidth="1"/>
    <col min="4102" max="4102" width="12.7109375" style="80" bestFit="1" customWidth="1"/>
    <col min="4103" max="4103" width="5.7109375" style="80" customWidth="1"/>
    <col min="4104" max="4104" width="28.140625" style="80" customWidth="1"/>
    <col min="4105" max="4353" width="16" style="80"/>
    <col min="4354" max="4354" width="6" style="80" customWidth="1"/>
    <col min="4355" max="4355" width="26.7109375" style="80" customWidth="1"/>
    <col min="4356" max="4356" width="11.7109375" style="80" bestFit="1" customWidth="1"/>
    <col min="4357" max="4357" width="11.5703125" style="80" bestFit="1" customWidth="1"/>
    <col min="4358" max="4358" width="12.7109375" style="80" bestFit="1" customWidth="1"/>
    <col min="4359" max="4359" width="5.7109375" style="80" customWidth="1"/>
    <col min="4360" max="4360" width="28.140625" style="80" customWidth="1"/>
    <col min="4361" max="4609" width="16" style="80"/>
    <col min="4610" max="4610" width="6" style="80" customWidth="1"/>
    <col min="4611" max="4611" width="26.7109375" style="80" customWidth="1"/>
    <col min="4612" max="4612" width="11.7109375" style="80" bestFit="1" customWidth="1"/>
    <col min="4613" max="4613" width="11.5703125" style="80" bestFit="1" customWidth="1"/>
    <col min="4614" max="4614" width="12.7109375" style="80" bestFit="1" customWidth="1"/>
    <col min="4615" max="4615" width="5.7109375" style="80" customWidth="1"/>
    <col min="4616" max="4616" width="28.140625" style="80" customWidth="1"/>
    <col min="4617" max="4865" width="16" style="80"/>
    <col min="4866" max="4866" width="6" style="80" customWidth="1"/>
    <col min="4867" max="4867" width="26.7109375" style="80" customWidth="1"/>
    <col min="4868" max="4868" width="11.7109375" style="80" bestFit="1" customWidth="1"/>
    <col min="4869" max="4869" width="11.5703125" style="80" bestFit="1" customWidth="1"/>
    <col min="4870" max="4870" width="12.7109375" style="80" bestFit="1" customWidth="1"/>
    <col min="4871" max="4871" width="5.7109375" style="80" customWidth="1"/>
    <col min="4872" max="4872" width="28.140625" style="80" customWidth="1"/>
    <col min="4873" max="5121" width="16" style="80"/>
    <col min="5122" max="5122" width="6" style="80" customWidth="1"/>
    <col min="5123" max="5123" width="26.7109375" style="80" customWidth="1"/>
    <col min="5124" max="5124" width="11.7109375" style="80" bestFit="1" customWidth="1"/>
    <col min="5125" max="5125" width="11.5703125" style="80" bestFit="1" customWidth="1"/>
    <col min="5126" max="5126" width="12.7109375" style="80" bestFit="1" customWidth="1"/>
    <col min="5127" max="5127" width="5.7109375" style="80" customWidth="1"/>
    <col min="5128" max="5128" width="28.140625" style="80" customWidth="1"/>
    <col min="5129" max="5377" width="16" style="80"/>
    <col min="5378" max="5378" width="6" style="80" customWidth="1"/>
    <col min="5379" max="5379" width="26.7109375" style="80" customWidth="1"/>
    <col min="5380" max="5380" width="11.7109375" style="80" bestFit="1" customWidth="1"/>
    <col min="5381" max="5381" width="11.5703125" style="80" bestFit="1" customWidth="1"/>
    <col min="5382" max="5382" width="12.7109375" style="80" bestFit="1" customWidth="1"/>
    <col min="5383" max="5383" width="5.7109375" style="80" customWidth="1"/>
    <col min="5384" max="5384" width="28.140625" style="80" customWidth="1"/>
    <col min="5385" max="5633" width="16" style="80"/>
    <col min="5634" max="5634" width="6" style="80" customWidth="1"/>
    <col min="5635" max="5635" width="26.7109375" style="80" customWidth="1"/>
    <col min="5636" max="5636" width="11.7109375" style="80" bestFit="1" customWidth="1"/>
    <col min="5637" max="5637" width="11.5703125" style="80" bestFit="1" customWidth="1"/>
    <col min="5638" max="5638" width="12.7109375" style="80" bestFit="1" customWidth="1"/>
    <col min="5639" max="5639" width="5.7109375" style="80" customWidth="1"/>
    <col min="5640" max="5640" width="28.140625" style="80" customWidth="1"/>
    <col min="5641" max="5889" width="16" style="80"/>
    <col min="5890" max="5890" width="6" style="80" customWidth="1"/>
    <col min="5891" max="5891" width="26.7109375" style="80" customWidth="1"/>
    <col min="5892" max="5892" width="11.7109375" style="80" bestFit="1" customWidth="1"/>
    <col min="5893" max="5893" width="11.5703125" style="80" bestFit="1" customWidth="1"/>
    <col min="5894" max="5894" width="12.7109375" style="80" bestFit="1" customWidth="1"/>
    <col min="5895" max="5895" width="5.7109375" style="80" customWidth="1"/>
    <col min="5896" max="5896" width="28.140625" style="80" customWidth="1"/>
    <col min="5897" max="6145" width="16" style="80"/>
    <col min="6146" max="6146" width="6" style="80" customWidth="1"/>
    <col min="6147" max="6147" width="26.7109375" style="80" customWidth="1"/>
    <col min="6148" max="6148" width="11.7109375" style="80" bestFit="1" customWidth="1"/>
    <col min="6149" max="6149" width="11.5703125" style="80" bestFit="1" customWidth="1"/>
    <col min="6150" max="6150" width="12.7109375" style="80" bestFit="1" customWidth="1"/>
    <col min="6151" max="6151" width="5.7109375" style="80" customWidth="1"/>
    <col min="6152" max="6152" width="28.140625" style="80" customWidth="1"/>
    <col min="6153" max="6401" width="16" style="80"/>
    <col min="6402" max="6402" width="6" style="80" customWidth="1"/>
    <col min="6403" max="6403" width="26.7109375" style="80" customWidth="1"/>
    <col min="6404" max="6404" width="11.7109375" style="80" bestFit="1" customWidth="1"/>
    <col min="6405" max="6405" width="11.5703125" style="80" bestFit="1" customWidth="1"/>
    <col min="6406" max="6406" width="12.7109375" style="80" bestFit="1" customWidth="1"/>
    <col min="6407" max="6407" width="5.7109375" style="80" customWidth="1"/>
    <col min="6408" max="6408" width="28.140625" style="80" customWidth="1"/>
    <col min="6409" max="6657" width="16" style="80"/>
    <col min="6658" max="6658" width="6" style="80" customWidth="1"/>
    <col min="6659" max="6659" width="26.7109375" style="80" customWidth="1"/>
    <col min="6660" max="6660" width="11.7109375" style="80" bestFit="1" customWidth="1"/>
    <col min="6661" max="6661" width="11.5703125" style="80" bestFit="1" customWidth="1"/>
    <col min="6662" max="6662" width="12.7109375" style="80" bestFit="1" customWidth="1"/>
    <col min="6663" max="6663" width="5.7109375" style="80" customWidth="1"/>
    <col min="6664" max="6664" width="28.140625" style="80" customWidth="1"/>
    <col min="6665" max="6913" width="16" style="80"/>
    <col min="6914" max="6914" width="6" style="80" customWidth="1"/>
    <col min="6915" max="6915" width="26.7109375" style="80" customWidth="1"/>
    <col min="6916" max="6916" width="11.7109375" style="80" bestFit="1" customWidth="1"/>
    <col min="6917" max="6917" width="11.5703125" style="80" bestFit="1" customWidth="1"/>
    <col min="6918" max="6918" width="12.7109375" style="80" bestFit="1" customWidth="1"/>
    <col min="6919" max="6919" width="5.7109375" style="80" customWidth="1"/>
    <col min="6920" max="6920" width="28.140625" style="80" customWidth="1"/>
    <col min="6921" max="7169" width="16" style="80"/>
    <col min="7170" max="7170" width="6" style="80" customWidth="1"/>
    <col min="7171" max="7171" width="26.7109375" style="80" customWidth="1"/>
    <col min="7172" max="7172" width="11.7109375" style="80" bestFit="1" customWidth="1"/>
    <col min="7173" max="7173" width="11.5703125" style="80" bestFit="1" customWidth="1"/>
    <col min="7174" max="7174" width="12.7109375" style="80" bestFit="1" customWidth="1"/>
    <col min="7175" max="7175" width="5.7109375" style="80" customWidth="1"/>
    <col min="7176" max="7176" width="28.140625" style="80" customWidth="1"/>
    <col min="7177" max="7425" width="16" style="80"/>
    <col min="7426" max="7426" width="6" style="80" customWidth="1"/>
    <col min="7427" max="7427" width="26.7109375" style="80" customWidth="1"/>
    <col min="7428" max="7428" width="11.7109375" style="80" bestFit="1" customWidth="1"/>
    <col min="7429" max="7429" width="11.5703125" style="80" bestFit="1" customWidth="1"/>
    <col min="7430" max="7430" width="12.7109375" style="80" bestFit="1" customWidth="1"/>
    <col min="7431" max="7431" width="5.7109375" style="80" customWidth="1"/>
    <col min="7432" max="7432" width="28.140625" style="80" customWidth="1"/>
    <col min="7433" max="7681" width="16" style="80"/>
    <col min="7682" max="7682" width="6" style="80" customWidth="1"/>
    <col min="7683" max="7683" width="26.7109375" style="80" customWidth="1"/>
    <col min="7684" max="7684" width="11.7109375" style="80" bestFit="1" customWidth="1"/>
    <col min="7685" max="7685" width="11.5703125" style="80" bestFit="1" customWidth="1"/>
    <col min="7686" max="7686" width="12.7109375" style="80" bestFit="1" customWidth="1"/>
    <col min="7687" max="7687" width="5.7109375" style="80" customWidth="1"/>
    <col min="7688" max="7688" width="28.140625" style="80" customWidth="1"/>
    <col min="7689" max="7937" width="16" style="80"/>
    <col min="7938" max="7938" width="6" style="80" customWidth="1"/>
    <col min="7939" max="7939" width="26.7109375" style="80" customWidth="1"/>
    <col min="7940" max="7940" width="11.7109375" style="80" bestFit="1" customWidth="1"/>
    <col min="7941" max="7941" width="11.5703125" style="80" bestFit="1" customWidth="1"/>
    <col min="7942" max="7942" width="12.7109375" style="80" bestFit="1" customWidth="1"/>
    <col min="7943" max="7943" width="5.7109375" style="80" customWidth="1"/>
    <col min="7944" max="7944" width="28.140625" style="80" customWidth="1"/>
    <col min="7945" max="8193" width="16" style="80"/>
    <col min="8194" max="8194" width="6" style="80" customWidth="1"/>
    <col min="8195" max="8195" width="26.7109375" style="80" customWidth="1"/>
    <col min="8196" max="8196" width="11.7109375" style="80" bestFit="1" customWidth="1"/>
    <col min="8197" max="8197" width="11.5703125" style="80" bestFit="1" customWidth="1"/>
    <col min="8198" max="8198" width="12.7109375" style="80" bestFit="1" customWidth="1"/>
    <col min="8199" max="8199" width="5.7109375" style="80" customWidth="1"/>
    <col min="8200" max="8200" width="28.140625" style="80" customWidth="1"/>
    <col min="8201" max="8449" width="16" style="80"/>
    <col min="8450" max="8450" width="6" style="80" customWidth="1"/>
    <col min="8451" max="8451" width="26.7109375" style="80" customWidth="1"/>
    <col min="8452" max="8452" width="11.7109375" style="80" bestFit="1" customWidth="1"/>
    <col min="8453" max="8453" width="11.5703125" style="80" bestFit="1" customWidth="1"/>
    <col min="8454" max="8454" width="12.7109375" style="80" bestFit="1" customWidth="1"/>
    <col min="8455" max="8455" width="5.7109375" style="80" customWidth="1"/>
    <col min="8456" max="8456" width="28.140625" style="80" customWidth="1"/>
    <col min="8457" max="8705" width="16" style="80"/>
    <col min="8706" max="8706" width="6" style="80" customWidth="1"/>
    <col min="8707" max="8707" width="26.7109375" style="80" customWidth="1"/>
    <col min="8708" max="8708" width="11.7109375" style="80" bestFit="1" customWidth="1"/>
    <col min="8709" max="8709" width="11.5703125" style="80" bestFit="1" customWidth="1"/>
    <col min="8710" max="8710" width="12.7109375" style="80" bestFit="1" customWidth="1"/>
    <col min="8711" max="8711" width="5.7109375" style="80" customWidth="1"/>
    <col min="8712" max="8712" width="28.140625" style="80" customWidth="1"/>
    <col min="8713" max="8961" width="16" style="80"/>
    <col min="8962" max="8962" width="6" style="80" customWidth="1"/>
    <col min="8963" max="8963" width="26.7109375" style="80" customWidth="1"/>
    <col min="8964" max="8964" width="11.7109375" style="80" bestFit="1" customWidth="1"/>
    <col min="8965" max="8965" width="11.5703125" style="80" bestFit="1" customWidth="1"/>
    <col min="8966" max="8966" width="12.7109375" style="80" bestFit="1" customWidth="1"/>
    <col min="8967" max="8967" width="5.7109375" style="80" customWidth="1"/>
    <col min="8968" max="8968" width="28.140625" style="80" customWidth="1"/>
    <col min="8969" max="9217" width="16" style="80"/>
    <col min="9218" max="9218" width="6" style="80" customWidth="1"/>
    <col min="9219" max="9219" width="26.7109375" style="80" customWidth="1"/>
    <col min="9220" max="9220" width="11.7109375" style="80" bestFit="1" customWidth="1"/>
    <col min="9221" max="9221" width="11.5703125" style="80" bestFit="1" customWidth="1"/>
    <col min="9222" max="9222" width="12.7109375" style="80" bestFit="1" customWidth="1"/>
    <col min="9223" max="9223" width="5.7109375" style="80" customWidth="1"/>
    <col min="9224" max="9224" width="28.140625" style="80" customWidth="1"/>
    <col min="9225" max="9473" width="16" style="80"/>
    <col min="9474" max="9474" width="6" style="80" customWidth="1"/>
    <col min="9475" max="9475" width="26.7109375" style="80" customWidth="1"/>
    <col min="9476" max="9476" width="11.7109375" style="80" bestFit="1" customWidth="1"/>
    <col min="9477" max="9477" width="11.5703125" style="80" bestFit="1" customWidth="1"/>
    <col min="9478" max="9478" width="12.7109375" style="80" bestFit="1" customWidth="1"/>
    <col min="9479" max="9479" width="5.7109375" style="80" customWidth="1"/>
    <col min="9480" max="9480" width="28.140625" style="80" customWidth="1"/>
    <col min="9481" max="9729" width="16" style="80"/>
    <col min="9730" max="9730" width="6" style="80" customWidth="1"/>
    <col min="9731" max="9731" width="26.7109375" style="80" customWidth="1"/>
    <col min="9732" max="9732" width="11.7109375" style="80" bestFit="1" customWidth="1"/>
    <col min="9733" max="9733" width="11.5703125" style="80" bestFit="1" customWidth="1"/>
    <col min="9734" max="9734" width="12.7109375" style="80" bestFit="1" customWidth="1"/>
    <col min="9735" max="9735" width="5.7109375" style="80" customWidth="1"/>
    <col min="9736" max="9736" width="28.140625" style="80" customWidth="1"/>
    <col min="9737" max="9985" width="16" style="80"/>
    <col min="9986" max="9986" width="6" style="80" customWidth="1"/>
    <col min="9987" max="9987" width="26.7109375" style="80" customWidth="1"/>
    <col min="9988" max="9988" width="11.7109375" style="80" bestFit="1" customWidth="1"/>
    <col min="9989" max="9989" width="11.5703125" style="80" bestFit="1" customWidth="1"/>
    <col min="9990" max="9990" width="12.7109375" style="80" bestFit="1" customWidth="1"/>
    <col min="9991" max="9991" width="5.7109375" style="80" customWidth="1"/>
    <col min="9992" max="9992" width="28.140625" style="80" customWidth="1"/>
    <col min="9993" max="10241" width="16" style="80"/>
    <col min="10242" max="10242" width="6" style="80" customWidth="1"/>
    <col min="10243" max="10243" width="26.7109375" style="80" customWidth="1"/>
    <col min="10244" max="10244" width="11.7109375" style="80" bestFit="1" customWidth="1"/>
    <col min="10245" max="10245" width="11.5703125" style="80" bestFit="1" customWidth="1"/>
    <col min="10246" max="10246" width="12.7109375" style="80" bestFit="1" customWidth="1"/>
    <col min="10247" max="10247" width="5.7109375" style="80" customWidth="1"/>
    <col min="10248" max="10248" width="28.140625" style="80" customWidth="1"/>
    <col min="10249" max="10497" width="16" style="80"/>
    <col min="10498" max="10498" width="6" style="80" customWidth="1"/>
    <col min="10499" max="10499" width="26.7109375" style="80" customWidth="1"/>
    <col min="10500" max="10500" width="11.7109375" style="80" bestFit="1" customWidth="1"/>
    <col min="10501" max="10501" width="11.5703125" style="80" bestFit="1" customWidth="1"/>
    <col min="10502" max="10502" width="12.7109375" style="80" bestFit="1" customWidth="1"/>
    <col min="10503" max="10503" width="5.7109375" style="80" customWidth="1"/>
    <col min="10504" max="10504" width="28.140625" style="80" customWidth="1"/>
    <col min="10505" max="10753" width="16" style="80"/>
    <col min="10754" max="10754" width="6" style="80" customWidth="1"/>
    <col min="10755" max="10755" width="26.7109375" style="80" customWidth="1"/>
    <col min="10756" max="10756" width="11.7109375" style="80" bestFit="1" customWidth="1"/>
    <col min="10757" max="10757" width="11.5703125" style="80" bestFit="1" customWidth="1"/>
    <col min="10758" max="10758" width="12.7109375" style="80" bestFit="1" customWidth="1"/>
    <col min="10759" max="10759" width="5.7109375" style="80" customWidth="1"/>
    <col min="10760" max="10760" width="28.140625" style="80" customWidth="1"/>
    <col min="10761" max="11009" width="16" style="80"/>
    <col min="11010" max="11010" width="6" style="80" customWidth="1"/>
    <col min="11011" max="11011" width="26.7109375" style="80" customWidth="1"/>
    <col min="11012" max="11012" width="11.7109375" style="80" bestFit="1" customWidth="1"/>
    <col min="11013" max="11013" width="11.5703125" style="80" bestFit="1" customWidth="1"/>
    <col min="11014" max="11014" width="12.7109375" style="80" bestFit="1" customWidth="1"/>
    <col min="11015" max="11015" width="5.7109375" style="80" customWidth="1"/>
    <col min="11016" max="11016" width="28.140625" style="80" customWidth="1"/>
    <col min="11017" max="11265" width="16" style="80"/>
    <col min="11266" max="11266" width="6" style="80" customWidth="1"/>
    <col min="11267" max="11267" width="26.7109375" style="80" customWidth="1"/>
    <col min="11268" max="11268" width="11.7109375" style="80" bestFit="1" customWidth="1"/>
    <col min="11269" max="11269" width="11.5703125" style="80" bestFit="1" customWidth="1"/>
    <col min="11270" max="11270" width="12.7109375" style="80" bestFit="1" customWidth="1"/>
    <col min="11271" max="11271" width="5.7109375" style="80" customWidth="1"/>
    <col min="11272" max="11272" width="28.140625" style="80" customWidth="1"/>
    <col min="11273" max="11521" width="16" style="80"/>
    <col min="11522" max="11522" width="6" style="80" customWidth="1"/>
    <col min="11523" max="11523" width="26.7109375" style="80" customWidth="1"/>
    <col min="11524" max="11524" width="11.7109375" style="80" bestFit="1" customWidth="1"/>
    <col min="11525" max="11525" width="11.5703125" style="80" bestFit="1" customWidth="1"/>
    <col min="11526" max="11526" width="12.7109375" style="80" bestFit="1" customWidth="1"/>
    <col min="11527" max="11527" width="5.7109375" style="80" customWidth="1"/>
    <col min="11528" max="11528" width="28.140625" style="80" customWidth="1"/>
    <col min="11529" max="11777" width="16" style="80"/>
    <col min="11778" max="11778" width="6" style="80" customWidth="1"/>
    <col min="11779" max="11779" width="26.7109375" style="80" customWidth="1"/>
    <col min="11780" max="11780" width="11.7109375" style="80" bestFit="1" customWidth="1"/>
    <col min="11781" max="11781" width="11.5703125" style="80" bestFit="1" customWidth="1"/>
    <col min="11782" max="11782" width="12.7109375" style="80" bestFit="1" customWidth="1"/>
    <col min="11783" max="11783" width="5.7109375" style="80" customWidth="1"/>
    <col min="11784" max="11784" width="28.140625" style="80" customWidth="1"/>
    <col min="11785" max="12033" width="16" style="80"/>
    <col min="12034" max="12034" width="6" style="80" customWidth="1"/>
    <col min="12035" max="12035" width="26.7109375" style="80" customWidth="1"/>
    <col min="12036" max="12036" width="11.7109375" style="80" bestFit="1" customWidth="1"/>
    <col min="12037" max="12037" width="11.5703125" style="80" bestFit="1" customWidth="1"/>
    <col min="12038" max="12038" width="12.7109375" style="80" bestFit="1" customWidth="1"/>
    <col min="12039" max="12039" width="5.7109375" style="80" customWidth="1"/>
    <col min="12040" max="12040" width="28.140625" style="80" customWidth="1"/>
    <col min="12041" max="12289" width="16" style="80"/>
    <col min="12290" max="12290" width="6" style="80" customWidth="1"/>
    <col min="12291" max="12291" width="26.7109375" style="80" customWidth="1"/>
    <col min="12292" max="12292" width="11.7109375" style="80" bestFit="1" customWidth="1"/>
    <col min="12293" max="12293" width="11.5703125" style="80" bestFit="1" customWidth="1"/>
    <col min="12294" max="12294" width="12.7109375" style="80" bestFit="1" customWidth="1"/>
    <col min="12295" max="12295" width="5.7109375" style="80" customWidth="1"/>
    <col min="12296" max="12296" width="28.140625" style="80" customWidth="1"/>
    <col min="12297" max="12545" width="16" style="80"/>
    <col min="12546" max="12546" width="6" style="80" customWidth="1"/>
    <col min="12547" max="12547" width="26.7109375" style="80" customWidth="1"/>
    <col min="12548" max="12548" width="11.7109375" style="80" bestFit="1" customWidth="1"/>
    <col min="12549" max="12549" width="11.5703125" style="80" bestFit="1" customWidth="1"/>
    <col min="12550" max="12550" width="12.7109375" style="80" bestFit="1" customWidth="1"/>
    <col min="12551" max="12551" width="5.7109375" style="80" customWidth="1"/>
    <col min="12552" max="12552" width="28.140625" style="80" customWidth="1"/>
    <col min="12553" max="12801" width="16" style="80"/>
    <col min="12802" max="12802" width="6" style="80" customWidth="1"/>
    <col min="12803" max="12803" width="26.7109375" style="80" customWidth="1"/>
    <col min="12804" max="12804" width="11.7109375" style="80" bestFit="1" customWidth="1"/>
    <col min="12805" max="12805" width="11.5703125" style="80" bestFit="1" customWidth="1"/>
    <col min="12806" max="12806" width="12.7109375" style="80" bestFit="1" customWidth="1"/>
    <col min="12807" max="12807" width="5.7109375" style="80" customWidth="1"/>
    <col min="12808" max="12808" width="28.140625" style="80" customWidth="1"/>
    <col min="12809" max="13057" width="16" style="80"/>
    <col min="13058" max="13058" width="6" style="80" customWidth="1"/>
    <col min="13059" max="13059" width="26.7109375" style="80" customWidth="1"/>
    <col min="13060" max="13060" width="11.7109375" style="80" bestFit="1" customWidth="1"/>
    <col min="13061" max="13061" width="11.5703125" style="80" bestFit="1" customWidth="1"/>
    <col min="13062" max="13062" width="12.7109375" style="80" bestFit="1" customWidth="1"/>
    <col min="13063" max="13063" width="5.7109375" style="80" customWidth="1"/>
    <col min="13064" max="13064" width="28.140625" style="80" customWidth="1"/>
    <col min="13065" max="13313" width="16" style="80"/>
    <col min="13314" max="13314" width="6" style="80" customWidth="1"/>
    <col min="13315" max="13315" width="26.7109375" style="80" customWidth="1"/>
    <col min="13316" max="13316" width="11.7109375" style="80" bestFit="1" customWidth="1"/>
    <col min="13317" max="13317" width="11.5703125" style="80" bestFit="1" customWidth="1"/>
    <col min="13318" max="13318" width="12.7109375" style="80" bestFit="1" customWidth="1"/>
    <col min="13319" max="13319" width="5.7109375" style="80" customWidth="1"/>
    <col min="13320" max="13320" width="28.140625" style="80" customWidth="1"/>
    <col min="13321" max="13569" width="16" style="80"/>
    <col min="13570" max="13570" width="6" style="80" customWidth="1"/>
    <col min="13571" max="13571" width="26.7109375" style="80" customWidth="1"/>
    <col min="13572" max="13572" width="11.7109375" style="80" bestFit="1" customWidth="1"/>
    <col min="13573" max="13573" width="11.5703125" style="80" bestFit="1" customWidth="1"/>
    <col min="13574" max="13574" width="12.7109375" style="80" bestFit="1" customWidth="1"/>
    <col min="13575" max="13575" width="5.7109375" style="80" customWidth="1"/>
    <col min="13576" max="13576" width="28.140625" style="80" customWidth="1"/>
    <col min="13577" max="13825" width="16" style="80"/>
    <col min="13826" max="13826" width="6" style="80" customWidth="1"/>
    <col min="13827" max="13827" width="26.7109375" style="80" customWidth="1"/>
    <col min="13828" max="13828" width="11.7109375" style="80" bestFit="1" customWidth="1"/>
    <col min="13829" max="13829" width="11.5703125" style="80" bestFit="1" customWidth="1"/>
    <col min="13830" max="13830" width="12.7109375" style="80" bestFit="1" customWidth="1"/>
    <col min="13831" max="13831" width="5.7109375" style="80" customWidth="1"/>
    <col min="13832" max="13832" width="28.140625" style="80" customWidth="1"/>
    <col min="13833" max="14081" width="16" style="80"/>
    <col min="14082" max="14082" width="6" style="80" customWidth="1"/>
    <col min="14083" max="14083" width="26.7109375" style="80" customWidth="1"/>
    <col min="14084" max="14084" width="11.7109375" style="80" bestFit="1" customWidth="1"/>
    <col min="14085" max="14085" width="11.5703125" style="80" bestFit="1" customWidth="1"/>
    <col min="14086" max="14086" width="12.7109375" style="80" bestFit="1" customWidth="1"/>
    <col min="14087" max="14087" width="5.7109375" style="80" customWidth="1"/>
    <col min="14088" max="14088" width="28.140625" style="80" customWidth="1"/>
    <col min="14089" max="14337" width="16" style="80"/>
    <col min="14338" max="14338" width="6" style="80" customWidth="1"/>
    <col min="14339" max="14339" width="26.7109375" style="80" customWidth="1"/>
    <col min="14340" max="14340" width="11.7109375" style="80" bestFit="1" customWidth="1"/>
    <col min="14341" max="14341" width="11.5703125" style="80" bestFit="1" customWidth="1"/>
    <col min="14342" max="14342" width="12.7109375" style="80" bestFit="1" customWidth="1"/>
    <col min="14343" max="14343" width="5.7109375" style="80" customWidth="1"/>
    <col min="14344" max="14344" width="28.140625" style="80" customWidth="1"/>
    <col min="14345" max="14593" width="16" style="80"/>
    <col min="14594" max="14594" width="6" style="80" customWidth="1"/>
    <col min="14595" max="14595" width="26.7109375" style="80" customWidth="1"/>
    <col min="14596" max="14596" width="11.7109375" style="80" bestFit="1" customWidth="1"/>
    <col min="14597" max="14597" width="11.5703125" style="80" bestFit="1" customWidth="1"/>
    <col min="14598" max="14598" width="12.7109375" style="80" bestFit="1" customWidth="1"/>
    <col min="14599" max="14599" width="5.7109375" style="80" customWidth="1"/>
    <col min="14600" max="14600" width="28.140625" style="80" customWidth="1"/>
    <col min="14601" max="14849" width="16" style="80"/>
    <col min="14850" max="14850" width="6" style="80" customWidth="1"/>
    <col min="14851" max="14851" width="26.7109375" style="80" customWidth="1"/>
    <col min="14852" max="14852" width="11.7109375" style="80" bestFit="1" customWidth="1"/>
    <col min="14853" max="14853" width="11.5703125" style="80" bestFit="1" customWidth="1"/>
    <col min="14854" max="14854" width="12.7109375" style="80" bestFit="1" customWidth="1"/>
    <col min="14855" max="14855" width="5.7109375" style="80" customWidth="1"/>
    <col min="14856" max="14856" width="28.140625" style="80" customWidth="1"/>
    <col min="14857" max="15105" width="16" style="80"/>
    <col min="15106" max="15106" width="6" style="80" customWidth="1"/>
    <col min="15107" max="15107" width="26.7109375" style="80" customWidth="1"/>
    <col min="15108" max="15108" width="11.7109375" style="80" bestFit="1" customWidth="1"/>
    <col min="15109" max="15109" width="11.5703125" style="80" bestFit="1" customWidth="1"/>
    <col min="15110" max="15110" width="12.7109375" style="80" bestFit="1" customWidth="1"/>
    <col min="15111" max="15111" width="5.7109375" style="80" customWidth="1"/>
    <col min="15112" max="15112" width="28.140625" style="80" customWidth="1"/>
    <col min="15113" max="15361" width="16" style="80"/>
    <col min="15362" max="15362" width="6" style="80" customWidth="1"/>
    <col min="15363" max="15363" width="26.7109375" style="80" customWidth="1"/>
    <col min="15364" max="15364" width="11.7109375" style="80" bestFit="1" customWidth="1"/>
    <col min="15365" max="15365" width="11.5703125" style="80" bestFit="1" customWidth="1"/>
    <col min="15366" max="15366" width="12.7109375" style="80" bestFit="1" customWidth="1"/>
    <col min="15367" max="15367" width="5.7109375" style="80" customWidth="1"/>
    <col min="15368" max="15368" width="28.140625" style="80" customWidth="1"/>
    <col min="15369" max="15617" width="16" style="80"/>
    <col min="15618" max="15618" width="6" style="80" customWidth="1"/>
    <col min="15619" max="15619" width="26.7109375" style="80" customWidth="1"/>
    <col min="15620" max="15620" width="11.7109375" style="80" bestFit="1" customWidth="1"/>
    <col min="15621" max="15621" width="11.5703125" style="80" bestFit="1" customWidth="1"/>
    <col min="15622" max="15622" width="12.7109375" style="80" bestFit="1" customWidth="1"/>
    <col min="15623" max="15623" width="5.7109375" style="80" customWidth="1"/>
    <col min="15624" max="15624" width="28.140625" style="80" customWidth="1"/>
    <col min="15625" max="15873" width="16" style="80"/>
    <col min="15874" max="15874" width="6" style="80" customWidth="1"/>
    <col min="15875" max="15875" width="26.7109375" style="80" customWidth="1"/>
    <col min="15876" max="15876" width="11.7109375" style="80" bestFit="1" customWidth="1"/>
    <col min="15877" max="15877" width="11.5703125" style="80" bestFit="1" customWidth="1"/>
    <col min="15878" max="15878" width="12.7109375" style="80" bestFit="1" customWidth="1"/>
    <col min="15879" max="15879" width="5.7109375" style="80" customWidth="1"/>
    <col min="15880" max="15880" width="28.140625" style="80" customWidth="1"/>
    <col min="15881" max="16129" width="16" style="80"/>
    <col min="16130" max="16130" width="6" style="80" customWidth="1"/>
    <col min="16131" max="16131" width="26.7109375" style="80" customWidth="1"/>
    <col min="16132" max="16132" width="11.7109375" style="80" bestFit="1" customWidth="1"/>
    <col min="16133" max="16133" width="11.5703125" style="80" bestFit="1" customWidth="1"/>
    <col min="16134" max="16134" width="12.7109375" style="80" bestFit="1" customWidth="1"/>
    <col min="16135" max="16135" width="5.7109375" style="80" customWidth="1"/>
    <col min="16136" max="16136" width="28.140625" style="80" customWidth="1"/>
    <col min="16137" max="16384" width="16" style="80"/>
  </cols>
  <sheetData>
    <row r="1" spans="1:10" x14ac:dyDescent="0.25">
      <c r="A1" s="472"/>
      <c r="B1" s="472"/>
      <c r="C1" s="472"/>
      <c r="D1" s="472"/>
      <c r="E1" s="472"/>
      <c r="F1" s="472"/>
      <c r="G1" s="472"/>
      <c r="H1" s="472"/>
      <c r="I1" s="472"/>
      <c r="J1" s="472"/>
    </row>
    <row r="2" spans="1:10" x14ac:dyDescent="0.25">
      <c r="A2" s="213"/>
      <c r="B2" s="213"/>
      <c r="C2" s="213"/>
      <c r="D2" s="213"/>
      <c r="E2" s="213"/>
      <c r="F2" s="213"/>
      <c r="G2" s="213"/>
      <c r="H2" s="213"/>
      <c r="I2" s="213"/>
      <c r="J2" s="213"/>
    </row>
    <row r="3" spans="1:10" ht="15.75" x14ac:dyDescent="0.25">
      <c r="A3" s="251" t="s">
        <v>109</v>
      </c>
      <c r="B3" s="219"/>
      <c r="C3" s="219"/>
      <c r="D3" s="219"/>
      <c r="E3" s="219"/>
      <c r="F3" s="219"/>
      <c r="G3" s="219"/>
      <c r="H3" s="219"/>
      <c r="I3" s="219"/>
      <c r="J3" s="219"/>
    </row>
    <row r="4" spans="1:10" ht="15.75" x14ac:dyDescent="0.25">
      <c r="A4" s="238" t="s">
        <v>130</v>
      </c>
      <c r="B4" s="241"/>
      <c r="C4" s="241" t="s">
        <v>134</v>
      </c>
      <c r="D4" s="252"/>
      <c r="E4" s="241"/>
      <c r="F4" s="241"/>
      <c r="G4" s="241"/>
      <c r="H4" s="219"/>
      <c r="I4" s="219"/>
      <c r="J4" s="219"/>
    </row>
    <row r="5" spans="1:10" ht="15.75" x14ac:dyDescent="0.25">
      <c r="A5" s="240"/>
      <c r="B5" s="241"/>
      <c r="C5" s="241"/>
      <c r="D5" s="241"/>
      <c r="E5" s="241"/>
      <c r="F5" s="241"/>
      <c r="G5" s="241"/>
      <c r="H5" s="486" t="s">
        <v>137</v>
      </c>
      <c r="I5" s="487"/>
      <c r="J5" s="488"/>
    </row>
    <row r="6" spans="1:10" ht="15.75" x14ac:dyDescent="0.25">
      <c r="A6" s="240"/>
      <c r="B6" s="241"/>
      <c r="C6" s="241"/>
      <c r="D6" s="241"/>
      <c r="E6" s="241"/>
      <c r="F6" s="241"/>
      <c r="G6" s="241"/>
      <c r="H6" s="254" t="s">
        <v>138</v>
      </c>
      <c r="I6" s="489" t="s">
        <v>153</v>
      </c>
      <c r="J6" s="490"/>
    </row>
    <row r="7" spans="1:10" ht="12.75" customHeight="1" x14ac:dyDescent="0.25">
      <c r="A7" s="241"/>
      <c r="B7" s="241"/>
      <c r="C7" s="241"/>
      <c r="D7" s="241"/>
      <c r="E7" s="241"/>
      <c r="F7" s="241"/>
      <c r="G7" s="219"/>
      <c r="H7" s="254" t="s">
        <v>139</v>
      </c>
      <c r="I7" s="491" t="s">
        <v>148</v>
      </c>
      <c r="J7" s="492"/>
    </row>
    <row r="8" spans="1:10" ht="20.25" x14ac:dyDescent="0.25">
      <c r="A8" s="473" t="s">
        <v>135</v>
      </c>
      <c r="B8" s="473"/>
      <c r="C8" s="473"/>
      <c r="D8" s="473"/>
      <c r="E8" s="473"/>
      <c r="F8" s="473"/>
      <c r="G8" s="473"/>
      <c r="H8" s="255" t="s">
        <v>140</v>
      </c>
      <c r="I8" s="493" t="s">
        <v>149</v>
      </c>
      <c r="J8" s="494"/>
    </row>
    <row r="9" spans="1:10" ht="15.75" customHeight="1" thickBot="1" x14ac:dyDescent="0.3">
      <c r="A9" s="478" t="s">
        <v>136</v>
      </c>
      <c r="B9" s="478"/>
      <c r="C9" s="478"/>
      <c r="D9" s="478"/>
      <c r="E9" s="478"/>
      <c r="F9" s="256" t="s">
        <v>1772</v>
      </c>
      <c r="G9" s="241"/>
      <c r="H9" s="219"/>
      <c r="I9" s="219"/>
      <c r="J9" s="219"/>
    </row>
    <row r="10" spans="1:10" ht="12.75" customHeight="1" thickBot="1" x14ac:dyDescent="0.3">
      <c r="A10" s="479" t="s">
        <v>141</v>
      </c>
      <c r="B10" s="480"/>
      <c r="C10" s="480"/>
      <c r="D10" s="480"/>
      <c r="E10" s="481"/>
      <c r="F10" s="482" t="s">
        <v>137</v>
      </c>
      <c r="G10" s="480"/>
      <c r="H10" s="480"/>
      <c r="I10" s="480"/>
      <c r="J10" s="483"/>
    </row>
    <row r="11" spans="1:10" ht="15.75" thickTop="1" x14ac:dyDescent="0.25">
      <c r="A11" s="257"/>
      <c r="B11" s="258"/>
      <c r="C11" s="258"/>
      <c r="D11" s="258"/>
      <c r="E11" s="259"/>
      <c r="F11" s="260"/>
      <c r="G11" s="258" t="s">
        <v>4</v>
      </c>
      <c r="H11" s="258" t="s">
        <v>4</v>
      </c>
      <c r="I11" s="258" t="s">
        <v>4</v>
      </c>
      <c r="J11" s="261" t="s">
        <v>4</v>
      </c>
    </row>
    <row r="12" spans="1:10" s="269" customFormat="1" ht="13.5" thickBot="1" x14ac:dyDescent="0.25">
      <c r="A12" s="262" t="s">
        <v>0</v>
      </c>
      <c r="B12" s="263" t="s">
        <v>131</v>
      </c>
      <c r="C12" s="264" t="s">
        <v>144</v>
      </c>
      <c r="D12" s="265" t="s">
        <v>132</v>
      </c>
      <c r="E12" s="266" t="s">
        <v>133</v>
      </c>
      <c r="F12" s="267" t="s">
        <v>0</v>
      </c>
      <c r="G12" s="263" t="s">
        <v>131</v>
      </c>
      <c r="H12" s="264" t="s">
        <v>144</v>
      </c>
      <c r="I12" s="263" t="s">
        <v>132</v>
      </c>
      <c r="J12" s="268" t="s">
        <v>133</v>
      </c>
    </row>
    <row r="13" spans="1:10" ht="12.75" customHeight="1" thickTop="1" x14ac:dyDescent="0.25">
      <c r="A13" s="270"/>
      <c r="B13" s="271"/>
      <c r="C13" s="258"/>
      <c r="D13" s="271"/>
      <c r="E13" s="259"/>
      <c r="F13" s="272"/>
      <c r="G13" s="271"/>
      <c r="H13" s="273"/>
      <c r="I13" s="271"/>
      <c r="J13" s="307"/>
    </row>
    <row r="14" spans="1:10" x14ac:dyDescent="0.25">
      <c r="A14" s="295">
        <v>43282</v>
      </c>
      <c r="B14" s="274"/>
      <c r="C14" s="275" t="s">
        <v>142</v>
      </c>
      <c r="D14" s="276">
        <f>'journal sgbs 1'!E5</f>
        <v>7139126</v>
      </c>
      <c r="E14" s="277"/>
      <c r="F14" s="295">
        <v>43282</v>
      </c>
      <c r="G14" s="274"/>
      <c r="H14" s="275" t="s">
        <v>143</v>
      </c>
      <c r="I14" s="278"/>
      <c r="J14" s="279">
        <v>9678390</v>
      </c>
    </row>
    <row r="15" spans="1:10" ht="12" customHeight="1" x14ac:dyDescent="0.25">
      <c r="A15" s="296"/>
      <c r="B15" s="274"/>
      <c r="C15" s="273"/>
      <c r="D15" s="280"/>
      <c r="E15" s="281"/>
      <c r="F15" s="296"/>
      <c r="G15" s="274"/>
      <c r="H15" s="273"/>
      <c r="I15" s="280"/>
      <c r="J15" s="282"/>
    </row>
    <row r="16" spans="1:10" ht="12" customHeight="1" thickBot="1" x14ac:dyDescent="0.3">
      <c r="A16" s="296">
        <v>43312</v>
      </c>
      <c r="B16" s="274"/>
      <c r="C16" s="273" t="s">
        <v>2018</v>
      </c>
      <c r="D16" s="280"/>
      <c r="E16" s="281">
        <f>'journal sgbs 1'!F38</f>
        <v>7022808</v>
      </c>
      <c r="F16" s="296">
        <v>43312</v>
      </c>
      <c r="G16" s="274"/>
      <c r="H16" s="273" t="s">
        <v>1159</v>
      </c>
      <c r="I16" s="280">
        <f>7192808</f>
        <v>7192808</v>
      </c>
      <c r="J16" s="282"/>
    </row>
    <row r="17" spans="1:11" ht="15.75" thickBot="1" x14ac:dyDescent="0.3">
      <c r="A17" s="296">
        <v>43312</v>
      </c>
      <c r="B17" s="271"/>
      <c r="C17" s="273"/>
      <c r="D17" s="285">
        <f>D14-E16</f>
        <v>116318</v>
      </c>
      <c r="E17" s="286"/>
      <c r="F17" s="296">
        <v>43312</v>
      </c>
      <c r="G17" s="271"/>
      <c r="H17" s="273"/>
      <c r="I17" s="287"/>
      <c r="J17" s="285">
        <f>J14-I16</f>
        <v>2485582</v>
      </c>
    </row>
    <row r="18" spans="1:11" ht="15.75" thickBot="1" x14ac:dyDescent="0.3">
      <c r="A18" s="288"/>
      <c r="B18" s="289"/>
      <c r="C18" s="290"/>
      <c r="D18" s="289"/>
      <c r="E18" s="291"/>
      <c r="F18" s="292"/>
      <c r="G18" s="289"/>
      <c r="H18" s="290"/>
      <c r="I18" s="289"/>
      <c r="J18" s="293"/>
    </row>
    <row r="19" spans="1:11" x14ac:dyDescent="0.25">
      <c r="A19" s="219"/>
      <c r="B19" s="219"/>
      <c r="C19" s="219"/>
      <c r="D19" s="219"/>
      <c r="E19" s="484">
        <f>J17-D17</f>
        <v>2369264</v>
      </c>
      <c r="F19" s="485"/>
      <c r="G19" s="219"/>
      <c r="H19" s="219"/>
      <c r="I19" s="219"/>
      <c r="J19" s="219"/>
    </row>
    <row r="20" spans="1:11" s="237" customFormat="1" ht="15.75" x14ac:dyDescent="0.2">
      <c r="A20" s="240"/>
      <c r="B20" s="241"/>
      <c r="C20" s="241" t="s">
        <v>145</v>
      </c>
      <c r="D20" s="240"/>
      <c r="E20" s="240"/>
      <c r="F20" s="241"/>
      <c r="G20" s="240"/>
      <c r="H20" s="241" t="s">
        <v>146</v>
      </c>
      <c r="I20" s="240"/>
    </row>
    <row r="21" spans="1:11" s="237" customFormat="1" ht="15.75" x14ac:dyDescent="0.2">
      <c r="A21" s="240"/>
      <c r="B21" s="241"/>
      <c r="C21" s="241"/>
      <c r="D21" s="240"/>
      <c r="E21" s="240"/>
      <c r="F21" s="241"/>
      <c r="G21" s="240"/>
      <c r="H21" s="241"/>
      <c r="I21" s="240"/>
      <c r="J21" s="240"/>
    </row>
    <row r="22" spans="1:11" s="242" customFormat="1" ht="12.75" x14ac:dyDescent="0.2">
      <c r="A22" s="246"/>
      <c r="B22" s="246"/>
      <c r="C22" s="248" t="s">
        <v>147</v>
      </c>
      <c r="D22" s="243"/>
      <c r="E22" s="243"/>
      <c r="F22" s="243"/>
      <c r="G22" s="243"/>
      <c r="H22" s="248" t="s">
        <v>121</v>
      </c>
      <c r="I22" s="246"/>
      <c r="J22" s="246"/>
      <c r="K22" s="471"/>
    </row>
    <row r="23" spans="1:11" s="242" customFormat="1" ht="12.75" x14ac:dyDescent="0.2">
      <c r="A23" s="246"/>
      <c r="B23" s="246"/>
      <c r="C23" s="406"/>
      <c r="D23" s="243"/>
      <c r="E23" s="243"/>
      <c r="F23" s="294"/>
      <c r="G23" s="243"/>
      <c r="H23" s="406"/>
      <c r="I23" s="246"/>
      <c r="J23" s="246"/>
    </row>
    <row r="24" spans="1:11" s="242" customFormat="1" ht="12.75" x14ac:dyDescent="0.2">
      <c r="A24" s="246"/>
      <c r="B24" s="246"/>
      <c r="C24" s="406"/>
      <c r="D24" s="243"/>
      <c r="E24" s="243"/>
      <c r="F24" s="243"/>
      <c r="G24" s="243"/>
      <c r="H24" s="406"/>
      <c r="I24" s="246"/>
      <c r="J24" s="246"/>
    </row>
    <row r="25" spans="1:11" ht="102" x14ac:dyDescent="0.25">
      <c r="A25" s="308" t="s">
        <v>154</v>
      </c>
      <c r="B25" s="246"/>
      <c r="C25" s="309" t="s">
        <v>2019</v>
      </c>
      <c r="D25" s="246"/>
      <c r="E25" s="246"/>
      <c r="F25" s="246"/>
      <c r="G25" s="246"/>
      <c r="H25" s="246"/>
      <c r="I25" s="246"/>
      <c r="J25" s="246"/>
    </row>
    <row r="26" spans="1:11" x14ac:dyDescent="0.25">
      <c r="C26" s="80" t="s">
        <v>4</v>
      </c>
    </row>
  </sheetData>
  <mergeCells count="10">
    <mergeCell ref="A9:E9"/>
    <mergeCell ref="A10:E10"/>
    <mergeCell ref="F10:J10"/>
    <mergeCell ref="E19:F19"/>
    <mergeCell ref="A1:J1"/>
    <mergeCell ref="H5:J5"/>
    <mergeCell ref="I6:J6"/>
    <mergeCell ref="I7:J7"/>
    <mergeCell ref="A8:G8"/>
    <mergeCell ref="I8:J8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G16" sqref="G16"/>
    </sheetView>
  </sheetViews>
  <sheetFormatPr baseColWidth="10" defaultRowHeight="12.75" x14ac:dyDescent="0.2"/>
  <cols>
    <col min="1" max="1" width="19.140625" style="7" customWidth="1"/>
    <col min="2" max="2" width="11.42578125" style="7"/>
    <col min="3" max="3" width="13.28515625" style="120" customWidth="1"/>
    <col min="4" max="4" width="66.7109375" style="118" customWidth="1"/>
    <col min="5" max="5" width="13.85546875" style="7" customWidth="1"/>
    <col min="6" max="6" width="15.85546875" style="23" customWidth="1"/>
    <col min="7" max="7" width="16" style="7" customWidth="1"/>
    <col min="8" max="16384" width="11.42578125" style="7"/>
  </cols>
  <sheetData>
    <row r="1" spans="1:7" x14ac:dyDescent="0.2">
      <c r="D1" s="407"/>
    </row>
    <row r="2" spans="1:7" x14ac:dyDescent="0.2">
      <c r="D2" s="407"/>
    </row>
    <row r="3" spans="1:7" ht="15" x14ac:dyDescent="0.25">
      <c r="D3" s="318" t="s">
        <v>1771</v>
      </c>
    </row>
    <row r="4" spans="1:7" x14ac:dyDescent="0.2">
      <c r="D4" s="407"/>
    </row>
    <row r="5" spans="1:7" s="143" customFormat="1" ht="15.75" x14ac:dyDescent="0.25">
      <c r="A5" s="146" t="s">
        <v>73</v>
      </c>
      <c r="B5" s="146" t="s">
        <v>105</v>
      </c>
      <c r="C5" s="138" t="s">
        <v>152</v>
      </c>
      <c r="D5" s="139" t="s">
        <v>49</v>
      </c>
      <c r="E5" s="140" t="s">
        <v>54</v>
      </c>
      <c r="F5" s="141" t="s">
        <v>55</v>
      </c>
      <c r="G5" s="142" t="s">
        <v>50</v>
      </c>
    </row>
    <row r="6" spans="1:7" s="143" customFormat="1" ht="15.75" x14ac:dyDescent="0.25">
      <c r="A6" s="146"/>
      <c r="B6" s="146"/>
      <c r="C6" s="138">
        <v>43282</v>
      </c>
      <c r="D6" s="139" t="s">
        <v>2017</v>
      </c>
      <c r="E6" s="467">
        <v>236911</v>
      </c>
      <c r="F6" s="468"/>
      <c r="G6" s="469">
        <f>E6</f>
        <v>236911</v>
      </c>
    </row>
    <row r="7" spans="1:7" s="143" customFormat="1" ht="15.75" x14ac:dyDescent="0.25">
      <c r="A7" s="389" t="s">
        <v>1989</v>
      </c>
      <c r="B7" s="389" t="s">
        <v>1985</v>
      </c>
      <c r="C7" s="138">
        <v>43284</v>
      </c>
      <c r="D7" s="466" t="s">
        <v>2015</v>
      </c>
      <c r="E7" s="408"/>
      <c r="F7" s="141">
        <v>2925</v>
      </c>
      <c r="G7" s="409">
        <f>G6-F7</f>
        <v>233986</v>
      </c>
    </row>
    <row r="8" spans="1:7" ht="14.25" customHeight="1" x14ac:dyDescent="0.25">
      <c r="A8" s="389" t="s">
        <v>2014</v>
      </c>
      <c r="B8" s="389" t="s">
        <v>1985</v>
      </c>
      <c r="C8" s="126">
        <v>43312</v>
      </c>
      <c r="D8" s="68" t="s">
        <v>2016</v>
      </c>
      <c r="E8" s="137"/>
      <c r="F8" s="69">
        <v>15795</v>
      </c>
      <c r="G8" s="409">
        <f>G7-F8</f>
        <v>218191</v>
      </c>
    </row>
    <row r="9" spans="1:7" s="204" customFormat="1" ht="14.25" customHeight="1" x14ac:dyDescent="0.25">
      <c r="A9" s="190"/>
      <c r="B9" s="317"/>
      <c r="C9" s="317"/>
      <c r="D9" s="374"/>
      <c r="E9" s="202"/>
      <c r="F9" s="159"/>
      <c r="G9" s="409"/>
    </row>
    <row r="10" spans="1:7" s="204" customFormat="1" ht="14.25" customHeight="1" x14ac:dyDescent="0.25">
      <c r="A10" s="64"/>
      <c r="B10" s="317"/>
      <c r="C10" s="131"/>
      <c r="D10" s="158"/>
      <c r="E10" s="202"/>
      <c r="F10" s="159"/>
      <c r="G10" s="203"/>
    </row>
    <row r="11" spans="1:7" s="204" customFormat="1" ht="14.25" customHeight="1" x14ac:dyDescent="0.25">
      <c r="A11" s="64"/>
      <c r="B11" s="63"/>
      <c r="C11" s="131"/>
      <c r="D11" s="158"/>
      <c r="E11" s="202"/>
      <c r="F11" s="159"/>
      <c r="G11" s="203"/>
    </row>
    <row r="12" spans="1:7" s="204" customFormat="1" ht="15" x14ac:dyDescent="0.25">
      <c r="A12" s="64"/>
      <c r="B12" s="63"/>
      <c r="C12" s="131"/>
      <c r="D12" s="160"/>
      <c r="E12" s="205"/>
      <c r="F12" s="159"/>
      <c r="G12" s="203"/>
    </row>
    <row r="13" spans="1:7" s="204" customFormat="1" ht="15" x14ac:dyDescent="0.25">
      <c r="A13" s="64"/>
      <c r="B13" s="63"/>
      <c r="C13" s="131"/>
      <c r="D13" s="160"/>
      <c r="E13" s="205"/>
      <c r="F13" s="159"/>
      <c r="G13" s="203"/>
    </row>
    <row r="14" spans="1:7" s="204" customFormat="1" ht="15" x14ac:dyDescent="0.25">
      <c r="A14" s="64"/>
      <c r="B14" s="63"/>
      <c r="C14" s="131"/>
      <c r="D14" s="160"/>
      <c r="E14" s="206"/>
      <c r="F14" s="159"/>
      <c r="G14" s="203"/>
    </row>
    <row r="15" spans="1:7" x14ac:dyDescent="0.2">
      <c r="C15" s="119"/>
      <c r="D15" s="117" t="s">
        <v>1762</v>
      </c>
      <c r="E15" s="70">
        <f>SUM(E6:E14)</f>
        <v>236911</v>
      </c>
      <c r="F15" s="71">
        <f>SUM(F7:F14)</f>
        <v>18720</v>
      </c>
      <c r="G15" s="72">
        <f>E15-F15</f>
        <v>218191</v>
      </c>
    </row>
    <row r="17" spans="7:7" x14ac:dyDescent="0.2">
      <c r="G17" s="73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TCD departement juillet 2018</vt:lpstr>
      <vt:lpstr>TCD IND juillet 2018</vt:lpstr>
      <vt:lpstr>DATA Juillet 2018</vt:lpstr>
      <vt:lpstr>RECAP JUILLET 18</vt:lpstr>
      <vt:lpstr>Journal caisse JUILLET  2018</vt:lpstr>
      <vt:lpstr>journal sgbs 1</vt:lpstr>
      <vt:lpstr>Arrêté de caisse</vt:lpstr>
      <vt:lpstr>Rapprocht bancaire SGBS1</vt:lpstr>
      <vt:lpstr>Journal SGBS  2</vt:lpstr>
      <vt:lpstr>Rapprocht bancaire SGBS2</vt:lpstr>
      <vt:lpstr>Global juillet  2018</vt:lpstr>
      <vt:lpstr>Tableau donateurs</vt:lpstr>
      <vt:lpstr>AVANCE SUR SALAIRE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Salf</dc:creator>
  <cp:lastModifiedBy>Administrateur</cp:lastModifiedBy>
  <cp:lastPrinted>2018-08-09T16:06:47Z</cp:lastPrinted>
  <dcterms:created xsi:type="dcterms:W3CDTF">2016-04-25T11:19:09Z</dcterms:created>
  <dcterms:modified xsi:type="dcterms:W3CDTF">2018-09-04T13:34:52Z</dcterms:modified>
</cp:coreProperties>
</file>