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CP-PC\Desktop\COMPTA GALF 2018\"/>
    </mc:Choice>
  </mc:AlternateContent>
  <bookViews>
    <workbookView xWindow="0" yWindow="0" windowWidth="20490" windowHeight="7455" activeTab="1"/>
  </bookViews>
  <sheets>
    <sheet name="Montant reçu individuel" sheetId="4" r:id="rId1"/>
    <sheet name="Journal caisse Août2018" sheetId="1" r:id="rId2"/>
    <sheet name="Individuel" sheetId="16" r:id="rId3"/>
    <sheet name="Tableau Data" sheetId="20" r:id="rId4"/>
    <sheet name="Compta Août 2018" sheetId="5" r:id="rId5"/>
    <sheet name="Journal banque GNF Août2018" sheetId="2" r:id="rId6"/>
    <sheet name="Journal banque USD Août2018" sheetId="3" r:id="rId7"/>
    <sheet name="RECAP" sheetId="8" r:id="rId8"/>
    <sheet name="Rapprochement Bancaire Août GNF" sheetId="17" r:id="rId9"/>
    <sheet name="Rapprochement Bancaire août USD" sheetId="18" r:id="rId10"/>
    <sheet name="Arrêté de Caisse Août" sheetId="19" r:id="rId11"/>
  </sheets>
  <definedNames>
    <definedName name="_xlnm._FilterDatabase" localSheetId="4" hidden="1">'Compta Août 2018'!$A$1:$J$281</definedName>
    <definedName name="_xlnm._FilterDatabase" localSheetId="1" hidden="1">'Journal caisse Août2018'!$A$5:$F$187</definedName>
  </definedNames>
  <calcPr calcId="152511"/>
  <pivotCaches>
    <pivotCache cacheId="0" r:id="rId12"/>
    <pivotCache cacheId="1" r:id="rId13"/>
    <pivotCache cacheId="2" r:id="rId1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9" l="1"/>
  <c r="G29" i="19"/>
  <c r="G28" i="19"/>
  <c r="G27" i="19"/>
  <c r="G26" i="19"/>
  <c r="G31" i="19" s="1"/>
  <c r="G25" i="19"/>
  <c r="G21" i="19"/>
  <c r="G20" i="19"/>
  <c r="G19" i="19"/>
  <c r="G18" i="19"/>
  <c r="G17" i="19"/>
  <c r="G16" i="19"/>
  <c r="G22" i="19" s="1"/>
  <c r="E14" i="8"/>
  <c r="D14" i="8"/>
  <c r="E13" i="8"/>
  <c r="D13" i="8"/>
  <c r="E12" i="8"/>
  <c r="D12" i="8"/>
  <c r="E11" i="8"/>
  <c r="D11" i="8"/>
  <c r="E10" i="8"/>
  <c r="D10" i="8"/>
  <c r="E9" i="8"/>
  <c r="D9" i="8"/>
  <c r="E8" i="8"/>
  <c r="D8" i="8"/>
  <c r="E7" i="8"/>
  <c r="D7" i="8"/>
  <c r="E6" i="8"/>
  <c r="D6" i="8"/>
  <c r="E5" i="8"/>
  <c r="D5" i="8"/>
  <c r="E4" i="8"/>
  <c r="D4" i="8"/>
  <c r="E3" i="8"/>
  <c r="D3" i="8"/>
  <c r="E2" i="8"/>
  <c r="D2" i="8"/>
  <c r="J25" i="18" l="1"/>
  <c r="F25" i="18"/>
  <c r="D25" i="18"/>
  <c r="A25" i="18"/>
  <c r="F19" i="18"/>
  <c r="A19" i="18"/>
  <c r="J17" i="17"/>
  <c r="F17" i="17"/>
  <c r="D17" i="17"/>
  <c r="A17" i="17"/>
  <c r="F11" i="17"/>
  <c r="A11" i="17"/>
  <c r="E27" i="18" l="1"/>
  <c r="E19" i="17"/>
  <c r="J16" i="5"/>
  <c r="J280" i="5"/>
  <c r="J281" i="5"/>
  <c r="E16" i="8"/>
  <c r="E17" i="8"/>
  <c r="J178" i="5" l="1"/>
  <c r="J15" i="5"/>
  <c r="E35" i="2"/>
  <c r="C15" i="8" l="1"/>
  <c r="I15" i="8"/>
  <c r="D17" i="8"/>
  <c r="J3" i="5"/>
  <c r="J4" i="5"/>
  <c r="J5" i="5"/>
  <c r="J6" i="5"/>
  <c r="J7" i="5"/>
  <c r="J8" i="5"/>
  <c r="J9" i="5"/>
  <c r="J10" i="5"/>
  <c r="J11" i="5"/>
  <c r="J12" i="5"/>
  <c r="J13" i="5"/>
  <c r="J14"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 i="5"/>
  <c r="G16" i="8"/>
  <c r="E186" i="1"/>
  <c r="F186" i="1"/>
  <c r="E27" i="8" l="1"/>
  <c r="B25" i="8"/>
  <c r="I22" i="8"/>
  <c r="I25" i="8" s="1"/>
  <c r="I19" i="8"/>
  <c r="H19" i="8"/>
  <c r="F19" i="8"/>
  <c r="D19" i="8"/>
  <c r="C19" i="8"/>
  <c r="B26" i="8" s="1"/>
  <c r="J18" i="8"/>
  <c r="E25" i="8"/>
  <c r="G19" i="8"/>
  <c r="I20" i="8"/>
  <c r="H15" i="8"/>
  <c r="H20" i="8" s="1"/>
  <c r="G15" i="8"/>
  <c r="D15" i="8" l="1"/>
  <c r="J4" i="8"/>
  <c r="E15" i="8"/>
  <c r="C20" i="8"/>
  <c r="J8" i="8"/>
  <c r="J3" i="8"/>
  <c r="J6" i="8"/>
  <c r="J5" i="8"/>
  <c r="J10" i="8"/>
  <c r="J14" i="8"/>
  <c r="J11" i="8"/>
  <c r="J2" i="8"/>
  <c r="D20" i="8"/>
  <c r="J9" i="8"/>
  <c r="J13" i="8"/>
  <c r="J7" i="8"/>
  <c r="J12" i="8"/>
  <c r="E19" i="8"/>
  <c r="J16" i="8"/>
  <c r="J17" i="8"/>
  <c r="G20" i="8"/>
  <c r="B27" i="8"/>
  <c r="B28" i="8" s="1"/>
  <c r="E20" i="8" l="1"/>
  <c r="E26" i="8" s="1"/>
  <c r="E28" i="8" s="1"/>
  <c r="B30" i="8" s="1"/>
  <c r="J15" i="8"/>
  <c r="J19" i="8"/>
  <c r="I26" i="8" s="1"/>
  <c r="J20" i="8" l="1"/>
  <c r="I27" i="8"/>
  <c r="I28" i="8" s="1"/>
  <c r="B31" i="8" s="1"/>
  <c r="B32" i="8" s="1"/>
  <c r="E19" i="3" l="1"/>
  <c r="D19" i="3"/>
  <c r="D35" i="2" l="1"/>
  <c r="D36" i="2" l="1"/>
  <c r="D20" i="3"/>
  <c r="E187" i="1" l="1"/>
</calcChain>
</file>

<file path=xl/sharedStrings.xml><?xml version="1.0" encoding="utf-8"?>
<sst xmlns="http://schemas.openxmlformats.org/spreadsheetml/2006/main" count="2623" uniqueCount="660">
  <si>
    <t>PROJET: GALF</t>
  </si>
  <si>
    <t>N°PC</t>
  </si>
  <si>
    <t>N°</t>
  </si>
  <si>
    <t>DATE</t>
  </si>
  <si>
    <t>Nom</t>
  </si>
  <si>
    <t>LIBELLE</t>
  </si>
  <si>
    <t>ENTREES</t>
  </si>
  <si>
    <t>SORTIES</t>
  </si>
  <si>
    <t>TOTAL ENTREES / SORTIES</t>
  </si>
  <si>
    <t>18/8/GALFPC1390</t>
  </si>
  <si>
    <t>18/8/GALFPC1391</t>
  </si>
  <si>
    <t>18/8/GALFPC1392</t>
  </si>
  <si>
    <t>18/8/GALFPC1393</t>
  </si>
  <si>
    <t>18/8/GALFPC1394</t>
  </si>
  <si>
    <t>18/8/GALFPC1395</t>
  </si>
  <si>
    <t>18/8/GALFPC1396</t>
  </si>
  <si>
    <t>18/8/GALFPC1397</t>
  </si>
  <si>
    <t>18/8/GALFPC1398</t>
  </si>
  <si>
    <t>18/8/GALFPC1399</t>
  </si>
  <si>
    <t>18/8/GALFPC1401</t>
  </si>
  <si>
    <t>18/8/GALFPC1402</t>
  </si>
  <si>
    <t>18/8/GALFPC1403</t>
  </si>
  <si>
    <t>18/8/GALFPC1405</t>
  </si>
  <si>
    <t>18/8/GALFPC1406</t>
  </si>
  <si>
    <t>18/8/GALFPC1407</t>
  </si>
  <si>
    <t>18/8/GALFPC1408</t>
  </si>
  <si>
    <t>18/8/GALFPC1409</t>
  </si>
  <si>
    <t>18/8/GALFPC1410</t>
  </si>
  <si>
    <t>18/8/GALFPC1411</t>
  </si>
  <si>
    <t>18/8/GALFPC1412</t>
  </si>
  <si>
    <t>18/8/GALFPC1413</t>
  </si>
  <si>
    <t>18/8/GALFPC1414</t>
  </si>
  <si>
    <t>18/8/GALFPC1415</t>
  </si>
  <si>
    <t>18/8/GALFPC1416</t>
  </si>
  <si>
    <t>18/8/GALFPC1417</t>
  </si>
  <si>
    <t>18/8/GALFPC1418</t>
  </si>
  <si>
    <t>18/8/GALFPC1421</t>
  </si>
  <si>
    <t>18/8/GALFPC1422</t>
  </si>
  <si>
    <t>18/8/GALFPC1423</t>
  </si>
  <si>
    <t>18/8/GALFPC1424</t>
  </si>
  <si>
    <t>18/8/GALFPC1425</t>
  </si>
  <si>
    <t>18/8/GALFPC1426</t>
  </si>
  <si>
    <t>18/8/GALFPC1427</t>
  </si>
  <si>
    <t>18/8/GALFPC1428</t>
  </si>
  <si>
    <t>18/8/GALFPC1429</t>
  </si>
  <si>
    <t>18/8/GALFPC1430</t>
  </si>
  <si>
    <t>18/8/GALFPC1431</t>
  </si>
  <si>
    <t>18/8/GALFPC1432</t>
  </si>
  <si>
    <t>18/8/GALFPC1433</t>
  </si>
  <si>
    <t>18/8/GALFPC1434</t>
  </si>
  <si>
    <t>18/8/GALFPC1435</t>
  </si>
  <si>
    <t>18/8/GALFPC1436</t>
  </si>
  <si>
    <t>18/8/GALFPC1437</t>
  </si>
  <si>
    <t>18/8/GALFPC1438</t>
  </si>
  <si>
    <t>18/8/GALFPC1439</t>
  </si>
  <si>
    <t>18/8/GALFPC1440</t>
  </si>
  <si>
    <t>18/8/GALFPC1442</t>
  </si>
  <si>
    <t>18/8/GALFPC1443</t>
  </si>
  <si>
    <t>18/8/GALFPC1444</t>
  </si>
  <si>
    <t>18/8/GALFPC1445</t>
  </si>
  <si>
    <t>18/8/GALFPC1446</t>
  </si>
  <si>
    <t>18/8/GALFPC1451</t>
  </si>
  <si>
    <t>18/8/GALFPC1452</t>
  </si>
  <si>
    <t>18/8/GALFPC1453</t>
  </si>
  <si>
    <t>18/8/GALFPC1454</t>
  </si>
  <si>
    <t>18/8/GALFPC1455</t>
  </si>
  <si>
    <t>18/8/GALFPC1456</t>
  </si>
  <si>
    <t>18/8/GALFPC1457</t>
  </si>
  <si>
    <t>18/8/GALFPC1458</t>
  </si>
  <si>
    <t>18/8/GALFPC1459</t>
  </si>
  <si>
    <t>18/8/GALFPC1460</t>
  </si>
  <si>
    <t>18/8/GALFPC1461</t>
  </si>
  <si>
    <t>18/8/GALFPC1463</t>
  </si>
  <si>
    <t>18/8/GALFPC1464</t>
  </si>
  <si>
    <t>18/8/GALFPC1466</t>
  </si>
  <si>
    <t>18/8/GALFPC1467</t>
  </si>
  <si>
    <t>18/8/GALFPC1468</t>
  </si>
  <si>
    <t>18/8/GALFPC1469</t>
  </si>
  <si>
    <t>18/8/GALFPC1470</t>
  </si>
  <si>
    <t>18/8/GALFPC1471</t>
  </si>
  <si>
    <t>18/8/GALFPC1472</t>
  </si>
  <si>
    <t>18/8/GALFPC1473</t>
  </si>
  <si>
    <t>18/8/GALFPC1474</t>
  </si>
  <si>
    <t>18/8/GALFPC1475</t>
  </si>
  <si>
    <t>18/8/GALFPC1476</t>
  </si>
  <si>
    <t>18/8/GALFPC1477</t>
  </si>
  <si>
    <t>18/8/GALFPC1478</t>
  </si>
  <si>
    <t>18/8/GALFPC1479</t>
  </si>
  <si>
    <t>18/8/GALFPC1480</t>
  </si>
  <si>
    <t>18/8/GALFPC1481</t>
  </si>
  <si>
    <t>18/8/GALFPC1482</t>
  </si>
  <si>
    <t>18/8/GALFPC1483</t>
  </si>
  <si>
    <t>18/8/GALFPC1485</t>
  </si>
  <si>
    <t>18/8/GALFPC1486</t>
  </si>
  <si>
    <t>18/8/GALFPC1487</t>
  </si>
  <si>
    <t>18/8/GALFPC1488</t>
  </si>
  <si>
    <t>18/8/GALFPC1489</t>
  </si>
  <si>
    <t>18/8/GALFPC1490</t>
  </si>
  <si>
    <t>18/8/GALFPC1491</t>
  </si>
  <si>
    <t>18/8/GALFPC1492</t>
  </si>
  <si>
    <t>18/8/GALFPC1493</t>
  </si>
  <si>
    <t>18/8/GALFPC1494</t>
  </si>
  <si>
    <t>18/8/GALFPC1495</t>
  </si>
  <si>
    <t>18/8/GALFPC1496</t>
  </si>
  <si>
    <t>18/8/GALFPC1497</t>
  </si>
  <si>
    <t>18/8/GALFPC1499</t>
  </si>
  <si>
    <t>18/8/GALFPC1500</t>
  </si>
  <si>
    <t>18/8/GALFPC1501</t>
  </si>
  <si>
    <t>18/8/GALFPC1502</t>
  </si>
  <si>
    <t>18/8/GALFPC1503</t>
  </si>
  <si>
    <t>18/8/GALFPC1504</t>
  </si>
  <si>
    <t>18/8/GALFPC1505</t>
  </si>
  <si>
    <t>18/8/GALFPC1506</t>
  </si>
  <si>
    <t>18/8/GALFPC1507</t>
  </si>
  <si>
    <t>18/8/GALFPC1508</t>
  </si>
  <si>
    <t>18/8/GALFPC1509</t>
  </si>
  <si>
    <t>18/8/GALFPC1510</t>
  </si>
  <si>
    <t>18/8/GALFPC1511</t>
  </si>
  <si>
    <t>18/8/GALFPC1512</t>
  </si>
  <si>
    <t>18/8/GALFPC1513</t>
  </si>
  <si>
    <t>18/8/GALFPC1515</t>
  </si>
  <si>
    <t>18/8/GALFPC1516</t>
  </si>
  <si>
    <t>18/8/GALFPC1517</t>
  </si>
  <si>
    <t>18/8/GALFPC1518</t>
  </si>
  <si>
    <t>18/8/GALFPC1519</t>
  </si>
  <si>
    <t>18/8/GALFPC1520</t>
  </si>
  <si>
    <t>18/8/GALFPC1521</t>
  </si>
  <si>
    <t>18/8/GALFPC1522</t>
  </si>
  <si>
    <t>18/8/GALFPC1523</t>
  </si>
  <si>
    <t>18/8/GALFPC1524</t>
  </si>
  <si>
    <t>18/8/GALFPC1525</t>
  </si>
  <si>
    <t>18/8/GALFPC1526</t>
  </si>
  <si>
    <t>18/8/GALFPC1527</t>
  </si>
  <si>
    <t>18/8/GALFPC1529</t>
  </si>
  <si>
    <t>18/8/GALFPC1530</t>
  </si>
  <si>
    <t>18/8/GALFPC1531</t>
  </si>
  <si>
    <t>18/8/GALFPC1532</t>
  </si>
  <si>
    <t>18/8/GALFPC1533</t>
  </si>
  <si>
    <t>18/8/GALFPC1534</t>
  </si>
  <si>
    <t>18/8/GALFPC1535</t>
  </si>
  <si>
    <t>18/8/GALFPC1536</t>
  </si>
  <si>
    <t>18/8/GALFPC1537</t>
  </si>
  <si>
    <t>18/8/GALFPC1538</t>
  </si>
  <si>
    <t>18/8/GALFPC1539</t>
  </si>
  <si>
    <t>18/8/GALFPC1540</t>
  </si>
  <si>
    <t>18/8/GALFPC1541</t>
  </si>
  <si>
    <t>18/8/GALFPC1546</t>
  </si>
  <si>
    <t>18/8/GALFPC1547</t>
  </si>
  <si>
    <t>18/8/GALFPC1548</t>
  </si>
  <si>
    <t>18/8/GALFPC1549</t>
  </si>
  <si>
    <t>18/8/GALFPC1550</t>
  </si>
  <si>
    <t>18/8/GALFPC1551</t>
  </si>
  <si>
    <t>18/8/GALFPC1552</t>
  </si>
  <si>
    <t>18/8/GALFPC1553</t>
  </si>
  <si>
    <t>18/8/GALFPC1555</t>
  </si>
  <si>
    <t>18/8/GALFPC1557</t>
  </si>
  <si>
    <t>18/8/GALFPC1558</t>
  </si>
  <si>
    <t>18/8/GALFPC1560</t>
  </si>
  <si>
    <t>18/8/GALFPC1561</t>
  </si>
  <si>
    <t>18/8/GALFPC1563</t>
  </si>
  <si>
    <t>JOURNAL  DE CAISSE   AOÛT  2018</t>
  </si>
  <si>
    <t>Repport solde au 31/07/2018</t>
  </si>
  <si>
    <t>Chérif</t>
  </si>
  <si>
    <t>Frais taxi moto bureau-DNEF, Agent Judiciaire de l'Etat pour dépôt  lettre de constitution pour information</t>
  </si>
  <si>
    <t>E20</t>
  </si>
  <si>
    <t>Achat de carte de recharge  Areeba pour enquête journalière</t>
  </si>
  <si>
    <t xml:space="preserve">Achat de carte de recharge  Areeba pour appel d'une cible pour enquête </t>
  </si>
  <si>
    <t>E39</t>
  </si>
  <si>
    <t>E19</t>
  </si>
  <si>
    <t>E40</t>
  </si>
  <si>
    <t>Moné</t>
  </si>
  <si>
    <t xml:space="preserve">Reçu 002 UJAD paiement frais poubelle  pour ramassage d'ordures du bureau </t>
  </si>
  <si>
    <t>Saïdou</t>
  </si>
  <si>
    <t>Achat de (10) litres d'essence pour le groupe électrogène du bureau</t>
  </si>
  <si>
    <t>Approvisionement caisse (120 USD X 9000)</t>
  </si>
  <si>
    <t>Frais taxi moto bureau-Centre ville (BPMG) A/R</t>
  </si>
  <si>
    <t>Achat de nourriture pour le pélican</t>
  </si>
  <si>
    <t>Baldé</t>
  </si>
  <si>
    <t>JOURNAL DE   BANQUE  GNF   AOÛT  2018</t>
  </si>
  <si>
    <t>REPORT SOLDE DU 31/07/2018</t>
  </si>
  <si>
    <t>SOLDE AU  31/08/18</t>
  </si>
  <si>
    <t>JOURNAL BANQUE USD AOÛT 2018</t>
  </si>
  <si>
    <t>REPORT SOLDE 31/07/2018</t>
  </si>
  <si>
    <t>SOLDE AU 31/08/18</t>
  </si>
  <si>
    <t>Retrait de (120 USD) pour approvisionnement de caisse GNF</t>
  </si>
  <si>
    <t>Frais de fonctionnement Maïmouna Baldé pour la semaine</t>
  </si>
  <si>
    <t xml:space="preserve">Castro </t>
  </si>
  <si>
    <t>Transport A/r Bureau-DNEFpour recupération d'un dossier</t>
  </si>
  <si>
    <t xml:space="preserve">Transport bureau-Belvedaire A/R pour un interview sur le nouveau code faune </t>
  </si>
  <si>
    <t>Achat de jus pendant l'interview avec le journaliste de RFI sur le nouveau code de faune</t>
  </si>
  <si>
    <t>Reç de Baldé pour reversement à la caisse reste argent suivi juridique cas peau de panthère à Kankan</t>
  </si>
  <si>
    <t>E37</t>
  </si>
  <si>
    <t>Sessou</t>
  </si>
  <si>
    <t>Transport Sessou A/R bureau-DNEF</t>
  </si>
  <si>
    <t>Frais de transfert par orange money à Baldé du 03/08/2018 pour suivi juridique  cas peau de panthère à Kankan</t>
  </si>
  <si>
    <t>Transfert/orange money  à Baldé pour suivi juridique cas pau de panthère à Kankan</t>
  </si>
  <si>
    <t>Transport E39 pour  (2) jours  maison-bureau</t>
  </si>
  <si>
    <t>Transport E20 pour  (3)  jours  maison-bureau</t>
  </si>
  <si>
    <t>Transport  Castro pour  (2)  jours  maison-bureau</t>
  </si>
  <si>
    <t>Transport Sessou  pour  (2)  jours  maison-bureau</t>
  </si>
  <si>
    <t>Transport E40  pour  (7)  jours  maison-bureau</t>
  </si>
  <si>
    <t>Achat de (4) paquets d'eau coyah pour e bureau</t>
  </si>
  <si>
    <t>Virement sur le Compte USD GALF par EAGLE</t>
  </si>
  <si>
    <t>Frais de virement par BPMG</t>
  </si>
  <si>
    <t>Chèq 01491595 Reglement facture n°007/071.527A/BSPS Sécurité Surveillance bureau juillet 2018</t>
  </si>
  <si>
    <t xml:space="preserve">Chèque 01491596 Approvisionnement de caisse </t>
  </si>
  <si>
    <t>Versement à Thierno Ousmane Baldé Intendant animanilier pour achat de nourtiture des perroquets et pélican</t>
  </si>
  <si>
    <t>Transport E39 pour les enquêtes journalières</t>
  </si>
  <si>
    <t>Transport E39  pour les enquêtes  journalières</t>
  </si>
  <si>
    <t>Transport E19  pour les enquêtes  journalières</t>
  </si>
  <si>
    <t>Transport E39   pour les enquêtes  journalières</t>
  </si>
  <si>
    <t>Transport E40  pour les enquêtes  journalières</t>
  </si>
  <si>
    <t>Transport  E20  pour les enquêtes  journalières</t>
  </si>
  <si>
    <t>Transport E20  pour les enquêtes  journalières</t>
  </si>
  <si>
    <t>Transport E39 pour les enquêtes  journalièresles enquêtes journalières</t>
  </si>
  <si>
    <t>Transport E20 pour les enquêtes journalières</t>
  </si>
  <si>
    <t>Transport E40 pour les enquêtes journalières</t>
  </si>
  <si>
    <t xml:space="preserve">Frais de photocopie et réeluire du nouveau code de faune en (3) copies </t>
  </si>
  <si>
    <t>Tamba</t>
  </si>
  <si>
    <t>Versement à Tamba Bonus média pour la publication de la formation par la CITES de 47 Agents du corps des conservateurs à l'ENATEF de Mamou</t>
  </si>
  <si>
    <t>Versement à Tamba Bonus média sur la publication par la presse d'un présumé trafiquant  de peau de panthère à kankan</t>
  </si>
  <si>
    <t>Versement à Tamba Bonus média sur la publication par la presse des articles sur une décision de la justice décriée par les conservateurs suite au cas d'un trafiquant  de peau de panthère à kankan</t>
  </si>
  <si>
    <t>Versement à Tamba Bonus média sur la publication par la presse  écrite l'adoption du code de faune par le Parlement Guinnéen et le CD de l'interview de la formation des Agents du corps des conservateurs</t>
  </si>
  <si>
    <t>Paiement les frais de voyage des Avocas pour le suivi d'Audience sur affaire peau de panth_ère à Kankan</t>
  </si>
  <si>
    <t>Transport Tamba bureau-maison de presse pour le paiement des Bonus médias</t>
  </si>
  <si>
    <t>Transport (2) jours E37 Maison-bureau</t>
  </si>
  <si>
    <t>Transport (2) jours  Sessou  Maison-bureau</t>
  </si>
  <si>
    <t>Transport (2) jours Castro maison-bureau</t>
  </si>
  <si>
    <t>Transport (2) jours Tamba maison-bureau</t>
  </si>
  <si>
    <t>Frais taxi moto bureau-centre ville pour achat de billet d'avion de Charlotte HOUPLINE</t>
  </si>
  <si>
    <t>Achat de (40) litres d'essence pour véh. Perso. Pour son transport maison- bureau</t>
  </si>
  <si>
    <t xml:space="preserve">Chèque 01491599 Approvisionnement de caisse </t>
  </si>
  <si>
    <t>Frais taxi moto bureau-centre ville  pour dépôt chèque paiment honoraires Avocas et photocopie et réeluire code de faune</t>
  </si>
  <si>
    <t>Reglement facture FGS000392 Gateway Seven redevance mensuelle Internet pour Août 2018</t>
  </si>
  <si>
    <t>Remboursement carburant  (37) litres du véh. Location pendant l'opération peau e panthère à Kankan</t>
  </si>
  <si>
    <t>Paiement facture 39 Mamadou Alpha Diallo pour Transfert de crédit E-recharge pour l'équipe de bureau</t>
  </si>
  <si>
    <t>Paiement Bonus opération de  E19  du cas peau de panthère à Kankan</t>
  </si>
  <si>
    <t>Paiement Bonus opération de  Mamadou Saliou Baldé   du cas peau de panthère à Kankan</t>
  </si>
  <si>
    <t>Paiement Bonus opération de  Aïssatou SESSOU  du cas peau de panthère à Kankan</t>
  </si>
  <si>
    <t>Paiement Bonus opération de Abdoulaye Chérif Diallo  du cas peau de panthère à Kankan</t>
  </si>
  <si>
    <t>Paiement Bonus opération de  E37  du cas peau de panthère à Kankan</t>
  </si>
  <si>
    <t>Frais fonctionnement Sessou pour la semaine</t>
  </si>
  <si>
    <t>Paiement prstation mensuelle mois d'Août Thierno Ousmane Baldé intendant animalier pour l'entretien des perroquets et du pélican</t>
  </si>
  <si>
    <t>Transport  Tamba (1) jour maison-bureau A/R</t>
  </si>
  <si>
    <t>Transport Chérif (1) jour maison-bureau A/R</t>
  </si>
  <si>
    <t>Transport E37 (2) jours maison-bureau A/R</t>
  </si>
  <si>
    <t>Transport Chérif (2) jour maison-bureau A/R</t>
  </si>
  <si>
    <t>Remboursement à 100% des frais médicaux de E20</t>
  </si>
  <si>
    <t>Letre réf N° 55  Virement salaire personnel  Août 2018</t>
  </si>
  <si>
    <t>Letre réf N° 56  Virement salaire Mamadou Saidou Barry  et Tamba Fatou Oularél Août 2018</t>
  </si>
  <si>
    <t>Chèque 01491601 Paiement facture 001680 BALDE et FRERES pour la location de (3) jours d'un  véhicule  4X4 pour l'opération de peau de panthère à Kankan</t>
  </si>
  <si>
    <t xml:space="preserve">Chèque 01491603   Approvisionnement de caisse </t>
  </si>
  <si>
    <t>Chèque 01491602 Paiement de salaire Abdoulaye Chérif Diallo pour Août 2018</t>
  </si>
  <si>
    <t xml:space="preserve">Chèque 01491600 Paiement loyer Bureau pour la période allant de jullet à Décembre 2018 </t>
  </si>
  <si>
    <t>Chèque 01491598 Facture Honoraire d'Avoca SCPA-Mounir et Associés  suivi juridique affaire peau de panthère Kankan</t>
  </si>
  <si>
    <t>Paiement primes de stage E40 pour le mois d'Août 2018</t>
  </si>
  <si>
    <t>Paiement primes de stage E39  pour le mois d'Août 2018</t>
  </si>
  <si>
    <t>facture 33 ETS BBF Achat d'un carton de papier  rame</t>
  </si>
  <si>
    <t>Frais taxi moto Chérif bureau-centre ville (BPMG) pour dépôt de la lettre virement des salaires du mois d'août 2018</t>
  </si>
  <si>
    <t>Frais de fonctionnement E39 pour (8) jours A/R maison-bureau</t>
  </si>
  <si>
    <t>Frais de fonctionnement E20 pour (8) jours A/R maison- bureau</t>
  </si>
  <si>
    <t>Transport E37 pour achat d'un carton de papier rame</t>
  </si>
  <si>
    <t>Frais de fonctionnement E37 pour (3) jours A/R maison-bureau</t>
  </si>
  <si>
    <t>Transfert de crédit téléphonique pour les enquêtes</t>
  </si>
  <si>
    <t>Transport bureau-Hôtel pour une fillature</t>
  </si>
  <si>
    <t>Transport E19  pour (2) jours maison-bureau</t>
  </si>
  <si>
    <t>Transport E19 pour les enquêtes journalières</t>
  </si>
  <si>
    <t>Transport de (20) jours maison-bureau de Thierno Ousmane Baldé  intendant animalier pour l'entretien des perroquets et pélican</t>
  </si>
  <si>
    <t xml:space="preserve">Frais taxi moto bureau- centre ville Agence de voyage pour la prolongation du billet d'avion de charlotte HOUPLINE </t>
  </si>
  <si>
    <t>Charlotte</t>
  </si>
  <si>
    <t>Transport  A/R pour (2) jours  de Tamba Fatou Oularé</t>
  </si>
  <si>
    <t>Paiement primes de stage E20 pour le mois d'Août 2018</t>
  </si>
  <si>
    <t>Facture n°24081806  Daye Voyages frais prolongation du  billet d'avion  pour Charlotte HOUPLINE</t>
  </si>
  <si>
    <t>Transport (3) jours Castro A/R maison-bureau</t>
  </si>
  <si>
    <t>Transfert de crédit téléphonique pour le service</t>
  </si>
  <si>
    <t xml:space="preserve">Chèque 01491604   Approvisionnement de caisse </t>
  </si>
  <si>
    <t>Facture n°16081805 Daye Voyages  achat de billet d'avion A/R pour Charlotte HOUPLINE</t>
  </si>
  <si>
    <t>Transport  A/R  E40 pour la fillature à l'hôtel</t>
  </si>
  <si>
    <t>Transport E37  bureau-kipé (BPMG) pour retrait</t>
  </si>
  <si>
    <t>Transport de (8) jours maison-bureau de Thierno Ousmane Baldé  intendant animalier pour l'entretien des perroquets et pélican</t>
  </si>
  <si>
    <t>Versement à Thierno Ousmane Baldé Intendant animanilier pour achat de nourtiture des perroquets et pélican pour (8) jours</t>
  </si>
  <si>
    <t>Achat  de (4)  paquets  d'eau pour le bureau</t>
  </si>
  <si>
    <t>Paiement main d'ouevre électricien pour la reparation de l'électricité au bureau</t>
  </si>
  <si>
    <t xml:space="preserve">Frais de fonctionnement Castro pour la semaine </t>
  </si>
  <si>
    <t>Frais de fonctionement Tamba pour la semaine</t>
  </si>
  <si>
    <t>Transport A/R  bureau-Foulamadina pour recupération de l'élement d'une Emission Télé par Star 21 Télé</t>
  </si>
  <si>
    <t>Paiement Bonus Média pour l'obtention  de l'élément Emission Télé sur l'environnement par Star 21 Télé</t>
  </si>
  <si>
    <t>Facture n°47 ETS.H.B.M.L Achat d'un téléphone Samsung J1 pour E40 pour communaution service</t>
  </si>
  <si>
    <t xml:space="preserve">Facture n°00134 Général électicité  Achat de (3) ampoules électriques et (2) douilles  + transport </t>
  </si>
  <si>
    <t xml:space="preserve">Frais de fonctionnement E19  pour (7) jours </t>
  </si>
  <si>
    <t>Frais de E40 pour (10) jours A/R maison-bureau</t>
  </si>
  <si>
    <t>Frais de fonctionnement  E19  A/R pour la semaine</t>
  </si>
  <si>
    <t xml:space="preserve">Remboursement à 100% des frais médicaux de E19 </t>
  </si>
  <si>
    <t xml:space="preserve">Frais de fonctionnement E20 pour la semaine </t>
  </si>
  <si>
    <t>Frais de fonctionnement de (4) jours A/R de E39</t>
  </si>
  <si>
    <t>Transport  E39  pour les enquêtes  journalières</t>
  </si>
  <si>
    <t>Chèque 01491605 Fodé CAMARA Paiement Facture n°008/071527A/BSPS Sécurité  surveillance bureau Août 2018</t>
  </si>
  <si>
    <t>Reglement facture FGS000441 Gateway Seven redevance mensuelle Internet pour Septembre 2018</t>
  </si>
  <si>
    <t>Paiement Food allowance pour onze (11) jours</t>
  </si>
  <si>
    <t xml:space="preserve">Chèque 01491606   Approvisionnement de caisse </t>
  </si>
  <si>
    <t xml:space="preserve">Versement à E20 pour les frais d'enquêtes à l'interieur </t>
  </si>
  <si>
    <t xml:space="preserve">Versement à E39 pour les frais d'enquêtes à l'interieur </t>
  </si>
  <si>
    <t>Transport E37 pour (3) jours A/R maison-bureau</t>
  </si>
  <si>
    <t>Transfert de crédit téléphonique par E39 pour enquêtes</t>
  </si>
  <si>
    <t>Transfert de crédit téléphonique par E40 pour enquêtes</t>
  </si>
  <si>
    <t xml:space="preserve">E37 </t>
  </si>
  <si>
    <t>Versement à E39 Trust Building sur l'affaire abattage d'un lion à Koroussa</t>
  </si>
  <si>
    <t>Transfert de crédit téléphonique pour des enquêtes</t>
  </si>
  <si>
    <t>Paiement salaire Maïmouna Baldé Août 2018 pour l'entretien  des bureaux</t>
  </si>
  <si>
    <t>Transport E37 bureau-Belle vue (BPMG) pour retrait</t>
  </si>
  <si>
    <t>reçu n°26 achat d'un haut parleur  pour le bureau</t>
  </si>
  <si>
    <t>Transport Thierno Ousmane Baldé pour achat de grillage</t>
  </si>
  <si>
    <t>Reçu n°0000072 achat de (10) litres d'essence pour véh. Perso. Pour transport Saïdou maison-bureau</t>
  </si>
  <si>
    <t xml:space="preserve">Chèque 01491607   Approvisionnement de caisse </t>
  </si>
  <si>
    <t>reçu n°40 achat de (2) m de grillage et fil d'attache</t>
  </si>
  <si>
    <t>Transfert/orange money  à E20 pour  les frais d'enquêtes à l'interieur</t>
  </si>
  <si>
    <t>Transport E37 bureau-Kipé pour transfert/orange money à E20 en enquête à l'interieur</t>
  </si>
  <si>
    <t>Frais de fonctionnement pour la semaine</t>
  </si>
  <si>
    <t>18/8/GALFPC1565</t>
  </si>
  <si>
    <t>Frais taxi moto  bureau-Taouyah (BPMG) pour retrait</t>
  </si>
  <si>
    <t>Versement à Sessou frais de mission pour Rome (île de Cassa) pour enquête sur un résumé trafiquant</t>
  </si>
  <si>
    <t>Frais de fonctionnement Tamba pour la semaine</t>
  </si>
  <si>
    <t>Paiement facture 40  Mamadou Alpha Diallo pour Transfert de crédit E-recharge pour l'équipe de bureau</t>
  </si>
  <si>
    <t>Achat de crédit pour communication pour le service</t>
  </si>
  <si>
    <t>reçu n°02941 Achat de (20) litres d'essence pour véh. Perso. Pour le  transport de  Saïdou maison- bureau</t>
  </si>
  <si>
    <t>reçu 25  achat de (30) litres d'essence pour véh. Perso. Pour le  transport de  Saïdou maison- bureau</t>
  </si>
  <si>
    <t>Reçu n°0003059  achat de (20) litres d'essence pour véh. Perso. Pour le  transport de  Saïdou maison- bureau</t>
  </si>
  <si>
    <t>SOLDE  AU  31/08/18</t>
  </si>
  <si>
    <t>Frais de transfert par orange money à E20 pour  les frais d'enquêtes à l'interieur</t>
  </si>
  <si>
    <t>Versement à Thierno Intendant pour Achat de nourriture pour le pélican</t>
  </si>
  <si>
    <t>Étiquettes de lignes</t>
  </si>
  <si>
    <t>(vide)</t>
  </si>
  <si>
    <t>Total général</t>
  </si>
  <si>
    <t>Somme de SORTIES</t>
  </si>
  <si>
    <t>Achat de (40) litres d'essence pour véh. Perso. Pour le  transport de  Saïdou maison- bureau</t>
  </si>
  <si>
    <t>reçu n°1749  achat de (20) litres d'essence pour véh. Perso. Pour les  courses du Projet</t>
  </si>
  <si>
    <t>Date</t>
  </si>
  <si>
    <t>Libellés</t>
  </si>
  <si>
    <t>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t>
  </si>
  <si>
    <t>Department (Investigations, Legal, Operations, Media, Management, Office, Animal Care, Policy &amp; External Relations( Frais de voyage à l'etranger, mission en déhors du projet), Team Building( Repas de l'equipe , Faire une excursion)</t>
  </si>
  <si>
    <t>Montant dépensé</t>
  </si>
  <si>
    <t>Donor</t>
  </si>
  <si>
    <t>Number</t>
  </si>
  <si>
    <t>Justificatifs</t>
  </si>
  <si>
    <t>Montant en dollars  (USD)</t>
  </si>
  <si>
    <t>Taux de change en dollars (USD)</t>
  </si>
  <si>
    <t>Investigations</t>
  </si>
  <si>
    <t>WILDCAT</t>
  </si>
  <si>
    <t>Oui</t>
  </si>
  <si>
    <t>Office</t>
  </si>
  <si>
    <t>Transport</t>
  </si>
  <si>
    <t>Legal</t>
  </si>
  <si>
    <t>Personnel</t>
  </si>
  <si>
    <t>Team Building</t>
  </si>
  <si>
    <t>Management</t>
  </si>
  <si>
    <t>Office Materials</t>
  </si>
  <si>
    <t>Bonus</t>
  </si>
  <si>
    <t>Flight</t>
  </si>
  <si>
    <t>Operation</t>
  </si>
  <si>
    <t>Castro</t>
  </si>
  <si>
    <t>Lawyer Fees</t>
  </si>
  <si>
    <t xml:space="preserve">Telephone </t>
  </si>
  <si>
    <t>Trust building</t>
  </si>
  <si>
    <t>Frais de fonctionnement  E40 pour (10) jours A/R maison-bureau</t>
  </si>
  <si>
    <t xml:space="preserve">Equipement </t>
  </si>
  <si>
    <t>Achat de nourtiture des perroquets et pélican pour (20) jours</t>
  </si>
  <si>
    <t>Internet</t>
  </si>
  <si>
    <t>Achat de  (37) litres  de carburant  du véh. Location pendant l'opération peau e panthère à Kankan</t>
  </si>
  <si>
    <t>Achat de nourtiture des perroquets et pélican pour (8) jours</t>
  </si>
  <si>
    <t>Transport Maison-Bureau AR</t>
  </si>
  <si>
    <t xml:space="preserve"> Transport Maison-Bureau AR</t>
  </si>
  <si>
    <t>Transport bureau-banque pour le retrait à kipé AR</t>
  </si>
  <si>
    <t>Transport Maison-bureau Ar</t>
  </si>
  <si>
    <t>Transport Bureau-Agence de voyage pour le billet de charlotte</t>
  </si>
  <si>
    <t>Transport de kipé à kaporo Marché AR</t>
  </si>
  <si>
    <t>Frais d'achat d'un carton de Rame</t>
  </si>
  <si>
    <t>Transport bureau à l'Agence Emirate pour le billet de charlotte Dakar-Conakry AR</t>
  </si>
  <si>
    <t>Tranport Maison-Bureau AR</t>
  </si>
  <si>
    <t xml:space="preserve">Transfert de crédit pour les enquêtes </t>
  </si>
  <si>
    <t>Transport Bureau à la banque de belle vue pour un retrait</t>
  </si>
  <si>
    <t>Transport bureau-banque pour le retrait à Taouyah AR</t>
  </si>
  <si>
    <t>Transport Bureau-en ville pour achat d'un tube d'encre Noir</t>
  </si>
  <si>
    <t>Taxi maison-bureau(aller retour)</t>
  </si>
  <si>
    <t>Taxi moto maison-bureau</t>
  </si>
  <si>
    <t xml:space="preserve">Transport taxi moto maison en ville et au bureau pour aller payer les bonus media </t>
  </si>
  <si>
    <t>Paiement de bonus média au site www,lemakona,com sur la formation des 47 agents conservateurs sur la cites à mamou</t>
  </si>
  <si>
    <t>Taxi bureau maison</t>
  </si>
  <si>
    <t>Paiement de bonus média au site www,guineemail,com  sur la formation des 47 agents conservateurs sur la cites à mamou</t>
  </si>
  <si>
    <t>Paiement de bonus média au site www,leverificateur,net  sur la formation des 47 agents conservateurs sur la cites à mamou</t>
  </si>
  <si>
    <t>Paiement de bonus média au site www,soleilfmguinee,net   sur la formation des 47 agents conservateurs sur la cites à mamou</t>
  </si>
  <si>
    <t>Paiement de bonus média au site www,guineematin,com sur la formation des 47 agents conservateurs sur la cites à mamou</t>
  </si>
  <si>
    <t>Paiement de bonus média au site www,ledeclic,info  sur la formation des 47 agents conservateurs sur la cites à mamou</t>
  </si>
  <si>
    <t>Paiement de bonus média au site www,guineezenith,com sur la formation des 47 agents conservateurs sur la cites à mamou</t>
  </si>
  <si>
    <t>Paiement de bonus média au site www,visionguinee,info  sur la formation des 47 agents conservateurs sur la cites à mamou</t>
  </si>
  <si>
    <t>Paiement de bonus média à la radio global fm sur l'obtention d'un cd sur l'emission sur la formation des 47 agents conservateurs sur la cites à mamou</t>
  </si>
  <si>
    <t>Paiement de bonus média au journal Le Standart sur l'adoption du nouveau code de faune à l'Assemblée Nationale</t>
  </si>
  <si>
    <t>Paiement de bonus média au journal L'Indépendant  sur l'adoption du nouveau code de faune à l'Assemblée Nationale</t>
  </si>
  <si>
    <t>Paiement de bonus média au journal Le Démocrate   sur l'adoption du nouveau code de faune à l'Assemblée Nationale</t>
  </si>
  <si>
    <t>Paiement de bonus média au site www,lemakona,com sur la condamnation d'un trafiquant de peau de panthère à Kankan</t>
  </si>
  <si>
    <t>Paiement de bonus média au site www,soleilfmguinee,net  sur la condamnation d'un trafiquant de peau de panthère à Kankan</t>
  </si>
  <si>
    <t>Paiement de bonus média au site www,leverificateur,net   sur la condamnation d'un trafiquant de peau de panthère à Kankan</t>
  </si>
  <si>
    <t>Paiement de bonus média au site www,guineechrono,com    sur la condamnation d'un trafiquant de peau de panthère à Kankan</t>
  </si>
  <si>
    <t>Paiement de bonus média au site www,guineematin,com    sur la condamnation d'un trafiquant de peau de panthère à Kankan</t>
  </si>
  <si>
    <t>Paiement de bonus média au site www,visionguinee,info    sur la condamnation d'un trafiquant de peau de panthère à Kankan</t>
  </si>
  <si>
    <t>Paiement de bonus média au site www,guineezenith,com    sur la condamnation d'un trafiquant de peau de panthère à Kankan</t>
  </si>
  <si>
    <t>Paiement de bonus média au site www,guineezenith,com    sur l'arrestation d'un trafiquant de peau de panthère à kankan</t>
  </si>
  <si>
    <t>Paiement de bonus média au site www,ledeclic,info sur la condamnation d'un trafiquant de peau de panthère par le tpi de kankan,</t>
  </si>
  <si>
    <t>Paiement de bonus média au site www,lemakona,com  sur la condamnation d'un trafiquant de peau de panthère par le tpi de kankan,</t>
  </si>
  <si>
    <t>Paiement de bonus média au site www,radiokankan,com  sur la condamnation d'un trafiquant de peau de panthère par le tpi de kankan,</t>
  </si>
  <si>
    <t>Paiement de bonus média au site www,leprojecteurguinee,com  sur la condamnation d'un trafiquant de peau de panthère par le tpi de kankan,</t>
  </si>
  <si>
    <t>Paiement de bonus média au site www,guineematin,com sur la condamnation d'un trafiquant de peau de panthère par le tpi de kankan,</t>
  </si>
  <si>
    <t>Paiement de bonus média au site www,guineenews,org  sur la condamnation d'un trafiquant de peau de panthère par le tpi de kankan,</t>
  </si>
  <si>
    <t>Paiement de bonus média au site www,visionguinee,info   sur la condamnation d'un trafiquant de peau de panthère par le tpi de kankan,</t>
  </si>
  <si>
    <t>Paiement de bonus média au site www,leverificateur,net    sur la condamnation d'un trafiquant de peau de panthère par le tpi de kankan,</t>
  </si>
  <si>
    <t>Média</t>
  </si>
  <si>
    <t>Transport, Maison-gare routière de Gomboya pour kankan</t>
  </si>
  <si>
    <t>Food allowence de 2 jours</t>
  </si>
  <si>
    <t>Taxi, Conakry-Kankan</t>
  </si>
  <si>
    <t>Taxi,Dabola-Kankan</t>
  </si>
  <si>
    <t>Carte de recharge</t>
  </si>
  <si>
    <t>Taxi moto, hotel-TPI de kankan pour suivi d'audience</t>
  </si>
  <si>
    <t>Taxi moto, TPI de kankan- gare routière pour retour à conakry</t>
  </si>
  <si>
    <t>Taxi, Kankan-Conakry</t>
  </si>
  <si>
    <t xml:space="preserve">Food allowence d'un(1) jour </t>
  </si>
  <si>
    <t>Taxi moto,bureau- cabinet d'Avocat A/R pour paiement d'honoraire et photocopie du code de faune</t>
  </si>
  <si>
    <t>Photopie et réelure du nouveau code de faune.</t>
  </si>
  <si>
    <t>Travel subsistence</t>
  </si>
  <si>
    <t>Telephone</t>
  </si>
  <si>
    <t>18/8/GALFPC1404R43</t>
  </si>
  <si>
    <t>18/8/GALFPC1404TV</t>
  </si>
  <si>
    <t>18/8/GALFPC1404R42</t>
  </si>
  <si>
    <t>18/8/GALFPC1404R41</t>
  </si>
  <si>
    <t>18/8/GALFPC1404R40</t>
  </si>
  <si>
    <t>18/8/GALFPC1404R39</t>
  </si>
  <si>
    <t>18/8/GALFPC1404R38</t>
  </si>
  <si>
    <t>18/8/GALFPC1404R37</t>
  </si>
  <si>
    <t xml:space="preserve">Taxi moto, Gare routière- Hotel </t>
  </si>
  <si>
    <t>18/8/GALFPC1404R36</t>
  </si>
  <si>
    <t>18/8/GALFPC1404R35</t>
  </si>
  <si>
    <t>18/8/GALFPC1404R34</t>
  </si>
  <si>
    <t>18/8/GALFPC1404R44</t>
  </si>
  <si>
    <t>18/8/GALFPC1404R33</t>
  </si>
  <si>
    <t xml:space="preserve">Frais de Transport  Castro A/R maison-bureau  pour la semaine </t>
  </si>
  <si>
    <t xml:space="preserve">Taxi bureau coronthie pour les enquêtes </t>
  </si>
  <si>
    <t>Transport Chérif (2) jours maison-bureau A/R</t>
  </si>
  <si>
    <t>Achatd eproduits pharceutiques (Cinabac 500mg, Plasmocur Cp, Rinogrip st B/10, Maalox Sp)</t>
  </si>
  <si>
    <t>Taxi bureau-maison</t>
  </si>
  <si>
    <t xml:space="preserve">Taxi bureau , taouyah , lambanyi marché </t>
  </si>
  <si>
    <t>Taxi moto pour les enquêtes à belle vue et lhôtel gbessia</t>
  </si>
  <si>
    <t>Taxi bureau kenien , yimbaya</t>
  </si>
  <si>
    <t xml:space="preserve">Taxi bureau kipe , lambanyi , kobaya pour les  </t>
  </si>
  <si>
    <t xml:space="preserve">Taxi bureau matam , port bonfi, tannerie </t>
  </si>
  <si>
    <t>Taxi bureau camp carrefour , et kenien</t>
  </si>
  <si>
    <t>8/8/GALFPC1419</t>
  </si>
  <si>
    <t>Ration journaliére</t>
  </si>
  <si>
    <t>Taxi conakry ,kissidougou</t>
  </si>
  <si>
    <t>Taxi moto gare routiére l'hôtel</t>
  </si>
  <si>
    <t xml:space="preserve">Taxi moto l'hôtel gare routiére </t>
  </si>
  <si>
    <t>Taxi moto banankoro kerouané</t>
  </si>
  <si>
    <t>Taxi moto gare routiére  l'hôtel</t>
  </si>
  <si>
    <t>Taxi kissidougou , banankoro</t>
  </si>
  <si>
    <t>18/8/GALF</t>
  </si>
  <si>
    <t>18/8/GALFPC1566</t>
  </si>
  <si>
    <t xml:space="preserve">Versement à E19 pour les frais d'enquêtes à l'interieur </t>
  </si>
  <si>
    <t>Paiement facture n°003/18 Assistance Juridique pour la déclaration des impôts (Avril, mai et juin + déclaration cotisation sociale 2ème trimest. Et Immatriculation de (3) salariés</t>
  </si>
  <si>
    <t>8/8/GALFPC1545T01</t>
  </si>
  <si>
    <t>8/8/GALFPC1545R02</t>
  </si>
  <si>
    <t>Taxi moto maison-gare routiére</t>
  </si>
  <si>
    <t>8/8/GALFPC1545TV</t>
  </si>
  <si>
    <t>8/8/GALFPC1545T03</t>
  </si>
  <si>
    <t>8/8/GALFPC1545R04</t>
  </si>
  <si>
    <t>8/8/GALFPC1545R05</t>
  </si>
  <si>
    <t>8/8/GALFPC1545R06</t>
  </si>
  <si>
    <t>8/8/GALFPC1545R07</t>
  </si>
  <si>
    <t>Transport bureau-Kipé (BPMG) pour retrait pour appro.  caisse</t>
  </si>
  <si>
    <t>Transport E37 Bureau-banque pour retrait appro caisse</t>
  </si>
  <si>
    <t>Frais de dépôt/ orange money des frais de mision à Baldé pour suivi juridique  cas peau de panthère Kankan</t>
  </si>
  <si>
    <t>Transfert Fees</t>
  </si>
  <si>
    <t>Achat paquets d'eau pour le bureau</t>
  </si>
  <si>
    <t>Frais de dépôt/orange money à E20 en  enquête à l'interieur</t>
  </si>
  <si>
    <t>Transport pour faire un dépôt/orange Money à E20</t>
  </si>
  <si>
    <t>Transport  E37 bureau-Kipé pour achat d'un téléphone pour E40</t>
  </si>
  <si>
    <t>Transport du bureau à kipé pour achat telephone pour E40</t>
  </si>
  <si>
    <t xml:space="preserve">Transport  bureau-banque à kipé AR pour le retrait </t>
  </si>
  <si>
    <t xml:space="preserve">Transport </t>
  </si>
  <si>
    <t>18/8/GALFPC1447R14</t>
  </si>
  <si>
    <t>18/8/GALFPC1447R16</t>
  </si>
  <si>
    <t>18/8/GALFPC1447R17</t>
  </si>
  <si>
    <t>18/8/GALFPC1447R18</t>
  </si>
  <si>
    <t>18/8/GALFPC1447R19</t>
  </si>
  <si>
    <t>18/8/GALFPC1447R20</t>
  </si>
  <si>
    <t>18/8/GALFPC1447R21</t>
  </si>
  <si>
    <t>18/8/GALFPC1447R22</t>
  </si>
  <si>
    <t>18/8/GALFPC1450R23</t>
  </si>
  <si>
    <t>18/8/GALFPC1450R24</t>
  </si>
  <si>
    <t>18/8/GALFPC1450R25</t>
  </si>
  <si>
    <t>18/8/GALFPC1450R26</t>
  </si>
  <si>
    <t>18/8/GALFPC1448R27</t>
  </si>
  <si>
    <t>18/8/GALFPC1448R28</t>
  </si>
  <si>
    <t>18/8/GALFPC1448R29</t>
  </si>
  <si>
    <t>18/8/GALFPC1448R30</t>
  </si>
  <si>
    <t>18/8/GALFPC1448R31</t>
  </si>
  <si>
    <t>18/8/GALFPC1448R32</t>
  </si>
  <si>
    <t>18/8/GALFPC1448R33</t>
  </si>
  <si>
    <t>18/8/GALFPC1448R34</t>
  </si>
  <si>
    <t>18/8/GALFPC1449R35</t>
  </si>
  <si>
    <t>Frais taxi moto bureau-centre (Hotimex) pour achat de cartouche d'encre pour imprimante</t>
  </si>
  <si>
    <t>18/8/GALFPC1449R36</t>
  </si>
  <si>
    <t>18/8/GALFPC1449R37</t>
  </si>
  <si>
    <t>18/8/GALFPC1449R38</t>
  </si>
  <si>
    <t>18/8/GALFPC1449R39</t>
  </si>
  <si>
    <t>18/8/GALFPC1449R40</t>
  </si>
  <si>
    <t>18/8/GALFPC1449R41</t>
  </si>
  <si>
    <t>18/8/GALFPC1449R42</t>
  </si>
  <si>
    <t>Frais Facture Service WEB</t>
  </si>
  <si>
    <t>Taxe frais au 31/08/2018</t>
  </si>
  <si>
    <t>Taxe commussion découvert au 31/08/2018</t>
  </si>
  <si>
    <t>Taxe Interet au 31/08/2018</t>
  </si>
  <si>
    <t>Interet debiteur</t>
  </si>
  <si>
    <t>Commussion de decouvert au 31/08/2018</t>
  </si>
  <si>
    <t>Commussion manipulation de compte août 2018</t>
  </si>
  <si>
    <t>Demande d'extrait de compte</t>
  </si>
  <si>
    <t>banque</t>
  </si>
  <si>
    <t>BPMG GNF</t>
  </si>
  <si>
    <t>Media</t>
  </si>
  <si>
    <t>Bank Fees</t>
  </si>
  <si>
    <t>Services</t>
  </si>
  <si>
    <t>Rent &amp; Utilities</t>
  </si>
  <si>
    <t>Frais de Virement sur compte GALF prélévé par la BPMG</t>
  </si>
  <si>
    <t>BPMG USD</t>
  </si>
  <si>
    <t>18/08/GALF</t>
  </si>
  <si>
    <t>Frais fixe au 31/08/2018</t>
  </si>
  <si>
    <t>Taxe interets debiteur au 31/08/2018</t>
  </si>
  <si>
    <t>Interets debiteur au 31/08/2018</t>
  </si>
  <si>
    <t>Commussion Maniputation du compte</t>
  </si>
  <si>
    <t>Interets debiteur</t>
  </si>
  <si>
    <t xml:space="preserve">Chèque 01491607 Approvisionnement de caisse </t>
  </si>
  <si>
    <t>18/08/GALFPB101</t>
  </si>
  <si>
    <t>18/08/GALFPB103</t>
  </si>
  <si>
    <t>18/08/GALFPB104</t>
  </si>
  <si>
    <t>18/08/GALFPB106</t>
  </si>
  <si>
    <t xml:space="preserve">Paiement salaire Mamadou saïdou Barry  Août  2018 </t>
  </si>
  <si>
    <t xml:space="preserve">Paiement salaire  Tamba Fatou Oularé  Août  2018 </t>
  </si>
  <si>
    <t xml:space="preserve">Paiementt salaire Sékou Castro Kourouma Août  2018 </t>
  </si>
  <si>
    <t xml:space="preserve">Paiement Salaire Mamadou Saliou Baldé Août  2018 </t>
  </si>
  <si>
    <t xml:space="preserve">Paiement Salaire Aïssatou Sessou  Août  2018 </t>
  </si>
  <si>
    <t xml:space="preserve">Paiement Salaire Amadou Oury Diallo  Août  2018 </t>
  </si>
  <si>
    <t xml:space="preserve">Paiement Salaire Aïssatou Kéïta  Août  2018 </t>
  </si>
  <si>
    <t>18/08/GALFPB108</t>
  </si>
  <si>
    <t>18/08/GALFPB107</t>
  </si>
  <si>
    <t>18/08/GALFPB109</t>
  </si>
  <si>
    <t>18/08/GALFPB112</t>
  </si>
  <si>
    <t>Taxi moto bureau -Eaux et forets pour la reunion portant sur le questionnaire UNODC</t>
  </si>
  <si>
    <t>Reçu n°26 achat d'un haut parleur  pour le bureau</t>
  </si>
  <si>
    <t>Reçu n°40 achat de (2) m de grillage et fil d'attache</t>
  </si>
  <si>
    <t>Reçu 25  achat de (30) litres d'essence pour véh. Perso. Pour le  transport de  Saïdou maison- bureau</t>
  </si>
  <si>
    <t>Paiement prestation mensuelle mois d'Août Thierno Ousmane Baldé intendant animalier pour l'entretien des perroquets et du pélican</t>
  </si>
  <si>
    <t>Paiement main d'œuvre  électricien pour la reparation de l'électricité au bureau</t>
  </si>
  <si>
    <t>Somme de Montant dépensé</t>
  </si>
  <si>
    <t>Étiquettes de colonnes</t>
  </si>
  <si>
    <t>NOM</t>
  </si>
  <si>
    <t>Département</t>
  </si>
  <si>
    <t>Total reçu</t>
  </si>
  <si>
    <t>Total dépensé</t>
  </si>
  <si>
    <t>Virement interne</t>
  </si>
  <si>
    <t>Total Retrait cash</t>
  </si>
  <si>
    <t>Fonds Exterieur pour le projet</t>
  </si>
  <si>
    <t>Total reversé</t>
  </si>
  <si>
    <t>Balance au 31/07/2018</t>
  </si>
  <si>
    <t>Saidou</t>
  </si>
  <si>
    <t>TOTAL CAISSE</t>
  </si>
  <si>
    <t>BPMG-21201914701-11</t>
  </si>
  <si>
    <t>GNF</t>
  </si>
  <si>
    <t>BPMG-21201914703-11</t>
  </si>
  <si>
    <t>USD</t>
  </si>
  <si>
    <t>TOTAL BANQUES</t>
  </si>
  <si>
    <t xml:space="preserve">TOTAL </t>
  </si>
  <si>
    <t>Cash book</t>
  </si>
  <si>
    <t>Mouvements mensuels</t>
  </si>
  <si>
    <t>Solde comptable au 31/07/2018</t>
  </si>
  <si>
    <t>caisse</t>
  </si>
  <si>
    <t>Reçu du bailleur</t>
  </si>
  <si>
    <t>Dépensé</t>
  </si>
  <si>
    <t>Avances</t>
  </si>
  <si>
    <t xml:space="preserve">Avances </t>
  </si>
  <si>
    <t>total</t>
  </si>
  <si>
    <t>Comptabilité</t>
  </si>
  <si>
    <t>Réel</t>
  </si>
  <si>
    <t>Difference</t>
  </si>
  <si>
    <t>Balance au 31/08/2018</t>
  </si>
  <si>
    <t>Solde comptable au 31/08/2018</t>
  </si>
  <si>
    <t>Transport E40  pour  (3)  jours  maison-bureau</t>
  </si>
  <si>
    <t>Trust Building sur l'affaire abattage d'un lion à Koroussa</t>
  </si>
  <si>
    <t>Transport E39 pour  (3)  jours  maison-bureau</t>
  </si>
  <si>
    <t>Transport maison-Bureau AR pour (5) jours</t>
  </si>
  <si>
    <t>Versement à E40 pour mission d'enquête à l'interieur</t>
  </si>
  <si>
    <t>Arbitrage (19 900 USD x 8753,92) pour alimentation compte GNF</t>
  </si>
  <si>
    <t>Taxi, Gare routière-Maison (retour de kankan)</t>
  </si>
  <si>
    <t>Taxe frais au 31/07/2018 non prelevé au mois de juillet</t>
  </si>
  <si>
    <t>Commussion manipulation de compte juillet 2018</t>
  </si>
  <si>
    <t>Frais de virement salaire personnel Août 2018</t>
  </si>
  <si>
    <t>Taxe Frais fixe au 31/08/2018</t>
  </si>
  <si>
    <t>Taxe Frais fixe au 31/07/2018</t>
  </si>
  <si>
    <t>Commussion Maniputation du compte juillet</t>
  </si>
  <si>
    <t>Frais Demande d'extait de compte mois de juillet</t>
  </si>
  <si>
    <t>Commussion Maniputation du compte au mois de juillet</t>
  </si>
  <si>
    <t>Frais demande d'extrait de compte USD pour  pour le mois de juillet</t>
  </si>
  <si>
    <t>Frais prélevé sur virement de salaire personnel mois d'août</t>
  </si>
  <si>
    <t>Nom de la banque:</t>
  </si>
  <si>
    <t>BPMG</t>
  </si>
  <si>
    <t>Numéro du compte:</t>
  </si>
  <si>
    <t>21201914701-11</t>
  </si>
  <si>
    <t>Etat de rapprochement du solde du compte bancaire</t>
  </si>
  <si>
    <t>Intitulé du compte:</t>
  </si>
  <si>
    <t>WCP-GALF-GNF</t>
  </si>
  <si>
    <r>
      <t>en (GNF</t>
    </r>
    <r>
      <rPr>
        <b/>
        <i/>
        <sz val="12"/>
        <rFont val="Arial"/>
        <family val="2"/>
      </rPr>
      <t>)</t>
    </r>
    <r>
      <rPr>
        <b/>
        <sz val="12"/>
        <rFont val="Arial"/>
        <family val="2"/>
      </rPr>
      <t xml:space="preserve"> au</t>
    </r>
  </si>
  <si>
    <t>COMPTABILITE</t>
  </si>
  <si>
    <t>BANQUE</t>
  </si>
  <si>
    <t xml:space="preserve"> </t>
  </si>
  <si>
    <t xml:space="preserve">n° </t>
  </si>
  <si>
    <t>Libellé</t>
  </si>
  <si>
    <t>Débit</t>
  </si>
  <si>
    <t>Crédit</t>
  </si>
  <si>
    <t>Solde du journal de banque</t>
  </si>
  <si>
    <t>Solde de l'extrait de compte</t>
  </si>
  <si>
    <t>Le CHEF DE PROJET</t>
  </si>
  <si>
    <t>La COMPTABLE</t>
  </si>
  <si>
    <t>Mamadou Saidou Deba Barry</t>
  </si>
  <si>
    <t xml:space="preserve">      Moné  Doré</t>
  </si>
  <si>
    <t xml:space="preserve">         31/08/2018</t>
  </si>
  <si>
    <t xml:space="preserve">     31/08/2018</t>
  </si>
  <si>
    <t>Document de Suivi financier</t>
  </si>
  <si>
    <t>EAGLE NETWORK</t>
  </si>
  <si>
    <t>21201914703-11</t>
  </si>
  <si>
    <t>WCP-GALF-USD</t>
  </si>
  <si>
    <r>
      <t>Etat de rapprochement du solde du compte bancaire en (</t>
    </r>
    <r>
      <rPr>
        <b/>
        <sz val="16"/>
        <color rgb="FFFF0000"/>
        <rFont val="Arial"/>
        <family val="2"/>
      </rPr>
      <t>USD</t>
    </r>
    <r>
      <rPr>
        <b/>
        <sz val="16"/>
        <rFont val="Arial"/>
        <family val="2"/>
      </rPr>
      <t>) au</t>
    </r>
  </si>
  <si>
    <t xml:space="preserve">             Moné  Doré</t>
  </si>
  <si>
    <t xml:space="preserve">              31/08/2018</t>
  </si>
  <si>
    <r>
      <t xml:space="preserve">Arrêté de caisse en </t>
    </r>
    <r>
      <rPr>
        <b/>
        <i/>
        <sz val="16"/>
        <color indexed="10"/>
        <rFont val="Arial"/>
        <family val="2"/>
      </rPr>
      <t>(GNF)</t>
    </r>
    <r>
      <rPr>
        <b/>
        <sz val="16"/>
        <rFont val="Arial"/>
        <family val="2"/>
      </rPr>
      <t xml:space="preserve"> au 31/08/2018</t>
    </r>
  </si>
  <si>
    <t xml:space="preserve">Compte n° 21201914701-11 </t>
  </si>
  <si>
    <t>Intitulé :  WCP-GALF-GNF</t>
  </si>
  <si>
    <t>BILLETAGE</t>
  </si>
  <si>
    <t>Billets de :</t>
  </si>
  <si>
    <t>×</t>
  </si>
  <si>
    <t>x</t>
  </si>
  <si>
    <t>Sous total A</t>
  </si>
  <si>
    <t>Pièces de :</t>
  </si>
  <si>
    <t>Sous total B</t>
  </si>
  <si>
    <t>Solde physique (C = A+B)</t>
  </si>
  <si>
    <t>Solde Comptable (D)</t>
  </si>
  <si>
    <t>Ecart (E = C-D)</t>
  </si>
  <si>
    <r>
      <t xml:space="preserve">Justification de l'écart : </t>
    </r>
    <r>
      <rPr>
        <b/>
        <sz val="10"/>
        <color indexed="10"/>
        <rFont val="Arial"/>
        <family val="2"/>
      </rPr>
      <t xml:space="preserve">(-26) GNF car il n'ya pas de pieces de  (26) francs guineens </t>
    </r>
  </si>
  <si>
    <t>……………………………………………………………………………………………………</t>
  </si>
  <si>
    <t>……………………………………………………………………………………………………..</t>
  </si>
  <si>
    <t>LE CHEF DE PROJET</t>
  </si>
  <si>
    <t>LA COMPTABLE</t>
  </si>
  <si>
    <t xml:space="preserve">  Moné Doré</t>
  </si>
  <si>
    <t xml:space="preserve">COUVRANT LA PERIODE DU 01/08/2018 AU 31/08/2018                        </t>
  </si>
  <si>
    <t>Team building</t>
  </si>
  <si>
    <t>Arbitrage (19 900 USD x 9 005 ) pour alimentation compte GNF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</si>
</sst>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d\-mmm\-yy"/>
    <numFmt numFmtId="165" formatCode="#,##0.0"/>
    <numFmt numFmtId="166" formatCode="_-* #,##0\ _€_-;\-* #,##0\ _€_-;_-* &quot;-&quot;??\ _€_-;_-@_-"/>
    <numFmt numFmtId="167" formatCode="_(* #,##0.00_);_(* \(#,##0.00\);_(* &quot;-&quot;??_);_(@_)"/>
    <numFmt numFmtId="168" formatCode="_-* #,##0.0\ _€_-;\-* #,##0.0\ _€_-;_-* &quot;-&quot;??\ _€_-;_-@_-"/>
    <numFmt numFmtId="169" formatCode="#,##0.00\ _A_r"/>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b/>
      <sz val="12"/>
      <name val="Arial"/>
      <family val="2"/>
    </font>
    <font>
      <b/>
      <sz val="11"/>
      <name val="Arial"/>
      <family val="2"/>
    </font>
    <font>
      <b/>
      <sz val="12"/>
      <name val="Calibri"/>
      <family val="2"/>
      <scheme val="minor"/>
    </font>
    <font>
      <b/>
      <sz val="11"/>
      <name val="Calibri"/>
      <family val="2"/>
      <scheme val="minor"/>
    </font>
    <font>
      <sz val="12"/>
      <name val="Arial"/>
      <family val="2"/>
    </font>
    <font>
      <sz val="11"/>
      <color rgb="FFFF0000"/>
      <name val="Calibri"/>
      <family val="2"/>
      <scheme val="minor"/>
    </font>
    <font>
      <sz val="10"/>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10"/>
      <color rgb="FFFF0000"/>
      <name val="Calibri"/>
      <family val="2"/>
      <scheme val="minor"/>
    </font>
    <font>
      <sz val="11"/>
      <name val="Arial"/>
      <family val="2"/>
    </font>
    <font>
      <b/>
      <sz val="16"/>
      <name val="Arial"/>
      <family val="2"/>
    </font>
    <font>
      <b/>
      <i/>
      <sz val="12"/>
      <name val="Arial"/>
      <family val="2"/>
    </font>
    <font>
      <b/>
      <sz val="12"/>
      <color indexed="10"/>
      <name val="Arial"/>
      <family val="2"/>
    </font>
    <font>
      <i/>
      <sz val="10"/>
      <name val="Arial"/>
      <family val="2"/>
    </font>
    <font>
      <sz val="10"/>
      <color indexed="10"/>
      <name val="Arial"/>
      <family val="2"/>
    </font>
    <font>
      <sz val="10"/>
      <color indexed="11"/>
      <name val="Arial"/>
      <family val="2"/>
    </font>
    <font>
      <i/>
      <sz val="10"/>
      <color indexed="10"/>
      <name val="Arial"/>
      <family val="2"/>
    </font>
    <font>
      <b/>
      <i/>
      <u/>
      <sz val="12"/>
      <name val="Arial"/>
      <family val="2"/>
    </font>
    <font>
      <b/>
      <sz val="12"/>
      <color theme="1"/>
      <name val="Calibri"/>
      <family val="2"/>
      <scheme val="minor"/>
    </font>
    <font>
      <b/>
      <sz val="16"/>
      <color rgb="FFFF0000"/>
      <name val="Arial"/>
      <family val="2"/>
    </font>
    <font>
      <b/>
      <sz val="11"/>
      <color indexed="10"/>
      <name val="Arial"/>
      <family val="2"/>
    </font>
    <font>
      <sz val="12"/>
      <name val="Calibri"/>
      <family val="2"/>
      <scheme val="minor"/>
    </font>
    <font>
      <b/>
      <i/>
      <sz val="16"/>
      <color indexed="10"/>
      <name val="Arial"/>
      <family val="2"/>
    </font>
    <font>
      <sz val="14"/>
      <name val="Arial"/>
      <family val="2"/>
    </font>
    <font>
      <sz val="10"/>
      <name val="Calibri"/>
      <family val="2"/>
    </font>
    <font>
      <b/>
      <sz val="10"/>
      <color indexed="10"/>
      <name val="Arial"/>
      <family val="2"/>
    </font>
  </fonts>
  <fills count="12">
    <fill>
      <patternFill patternType="none"/>
    </fill>
    <fill>
      <patternFill patternType="gray125"/>
    </fill>
    <fill>
      <patternFill patternType="solid">
        <fgColor rgb="FFF3E30D"/>
        <bgColor indexed="64"/>
      </patternFill>
    </fill>
    <fill>
      <patternFill patternType="solid">
        <fgColor theme="5" tint="0.39997558519241921"/>
        <bgColor indexed="64"/>
      </patternFill>
    </fill>
    <fill>
      <patternFill patternType="solid">
        <fgColor rgb="FFFFC000"/>
        <bgColor indexed="64"/>
      </patternFill>
    </fill>
    <fill>
      <patternFill patternType="solid">
        <fgColor indexed="43"/>
        <bgColor indexed="64"/>
      </patternFill>
    </fill>
    <fill>
      <patternFill patternType="solid">
        <fgColor theme="0"/>
        <bgColor indexed="64"/>
      </patternFill>
    </fill>
    <fill>
      <patternFill patternType="solid">
        <fgColor rgb="FF81FFE7"/>
        <bgColor indexed="64"/>
      </patternFill>
    </fill>
    <fill>
      <patternFill patternType="solid">
        <fgColor rgb="FF89F7BD"/>
        <bgColor indexed="64"/>
      </patternFill>
    </fill>
    <fill>
      <patternFill patternType="solid">
        <fgColor rgb="FF00B0F0"/>
        <bgColor indexed="64"/>
      </patternFill>
    </fill>
    <fill>
      <patternFill patternType="solid">
        <fgColor rgb="FFF8FEBA"/>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cellStyleXfs>
  <cellXfs count="330">
    <xf numFmtId="0" fontId="0" fillId="0" borderId="0" xfId="0"/>
    <xf numFmtId="0" fontId="3" fillId="0" borderId="0" xfId="0" applyFont="1" applyBorder="1"/>
    <xf numFmtId="0" fontId="4" fillId="0" borderId="0" xfId="0" applyFont="1" applyBorder="1"/>
    <xf numFmtId="3" fontId="5" fillId="0" borderId="0" xfId="0" applyNumberFormat="1" applyFont="1" applyBorder="1"/>
    <xf numFmtId="0" fontId="3" fillId="2" borderId="2" xfId="0" applyFont="1" applyFill="1" applyBorder="1"/>
    <xf numFmtId="0" fontId="3" fillId="2" borderId="3" xfId="0" applyFont="1" applyFill="1" applyBorder="1"/>
    <xf numFmtId="3" fontId="5" fillId="2" borderId="3" xfId="0" applyNumberFormat="1" applyFont="1" applyFill="1" applyBorder="1"/>
    <xf numFmtId="3" fontId="5" fillId="2" borderId="4" xfId="0" applyNumberFormat="1" applyFont="1" applyFill="1" applyBorder="1"/>
    <xf numFmtId="0" fontId="3" fillId="2" borderId="6" xfId="0" applyFont="1" applyFill="1" applyBorder="1" applyAlignment="1">
      <alignment horizontal="center"/>
    </xf>
    <xf numFmtId="0" fontId="3" fillId="2" borderId="7" xfId="0" applyFont="1" applyFill="1" applyBorder="1" applyAlignment="1">
      <alignment horizontal="center"/>
    </xf>
    <xf numFmtId="3" fontId="5" fillId="2" borderId="7" xfId="0" applyNumberFormat="1" applyFont="1" applyFill="1" applyBorder="1" applyAlignment="1">
      <alignment horizontal="center"/>
    </xf>
    <xf numFmtId="3" fontId="5" fillId="2" borderId="8" xfId="0" applyNumberFormat="1" applyFont="1" applyFill="1" applyBorder="1" applyAlignment="1">
      <alignment horizontal="center"/>
    </xf>
    <xf numFmtId="0" fontId="6" fillId="0" borderId="10" xfId="0" applyFont="1" applyFill="1" applyBorder="1"/>
    <xf numFmtId="0" fontId="7" fillId="0" borderId="10" xfId="0" applyFont="1" applyFill="1" applyBorder="1"/>
    <xf numFmtId="3" fontId="8" fillId="0" borderId="10" xfId="0" applyNumberFormat="1" applyFont="1" applyFill="1" applyBorder="1"/>
    <xf numFmtId="0" fontId="0" fillId="0" borderId="10" xfId="0" applyBorder="1"/>
    <xf numFmtId="14" fontId="5" fillId="0" borderId="10" xfId="0" applyNumberFormat="1" applyFont="1" applyFill="1" applyBorder="1"/>
    <xf numFmtId="0" fontId="5" fillId="0" borderId="10" xfId="0" applyFont="1" applyFill="1" applyBorder="1"/>
    <xf numFmtId="3" fontId="5" fillId="0" borderId="10" xfId="0" applyNumberFormat="1" applyFont="1" applyFill="1" applyBorder="1" applyAlignment="1">
      <alignment horizontal="center"/>
    </xf>
    <xf numFmtId="14" fontId="5" fillId="0" borderId="10" xfId="0" applyNumberFormat="1" applyFont="1" applyFill="1" applyBorder="1" applyAlignment="1">
      <alignment horizontal="center"/>
    </xf>
    <xf numFmtId="14" fontId="5" fillId="0" borderId="10" xfId="0" applyNumberFormat="1" applyFont="1" applyFill="1" applyBorder="1" applyAlignment="1">
      <alignment horizontal="left"/>
    </xf>
    <xf numFmtId="0" fontId="5" fillId="0" borderId="10" xfId="0" applyFont="1" applyFill="1" applyBorder="1" applyAlignment="1">
      <alignment horizontal="left"/>
    </xf>
    <xf numFmtId="14" fontId="5" fillId="3" borderId="10" xfId="0" applyNumberFormat="1" applyFont="1" applyFill="1" applyBorder="1" applyAlignment="1">
      <alignment horizontal="center"/>
    </xf>
    <xf numFmtId="14" fontId="5" fillId="3" borderId="10" xfId="0" applyNumberFormat="1" applyFont="1" applyFill="1" applyBorder="1" applyAlignment="1">
      <alignment horizontal="left"/>
    </xf>
    <xf numFmtId="0" fontId="5" fillId="3" borderId="10" xfId="0" applyFont="1" applyFill="1" applyBorder="1" applyAlignment="1">
      <alignment horizontal="left"/>
    </xf>
    <xf numFmtId="3" fontId="5" fillId="3" borderId="10" xfId="0" applyNumberFormat="1" applyFont="1" applyFill="1" applyBorder="1" applyAlignment="1">
      <alignment horizontal="center"/>
    </xf>
    <xf numFmtId="3" fontId="5" fillId="0" borderId="10" xfId="1" applyNumberFormat="1" applyFont="1" applyFill="1" applyBorder="1" applyAlignment="1">
      <alignment horizontal="center"/>
    </xf>
    <xf numFmtId="0" fontId="5" fillId="3" borderId="10" xfId="0" applyFont="1" applyFill="1" applyBorder="1"/>
    <xf numFmtId="3" fontId="5" fillId="3" borderId="10" xfId="1" applyNumberFormat="1" applyFont="1" applyFill="1" applyBorder="1" applyAlignment="1">
      <alignment horizontal="center"/>
    </xf>
    <xf numFmtId="3" fontId="9" fillId="0" borderId="10" xfId="0" applyNumberFormat="1" applyFont="1" applyFill="1" applyBorder="1" applyAlignment="1">
      <alignment horizontal="center"/>
    </xf>
    <xf numFmtId="3" fontId="5" fillId="0" borderId="11" xfId="0" applyNumberFormat="1" applyFont="1" applyFill="1" applyBorder="1" applyAlignment="1">
      <alignment horizontal="center"/>
    </xf>
    <xf numFmtId="3" fontId="5" fillId="0" borderId="11" xfId="1" applyNumberFormat="1" applyFont="1" applyFill="1" applyBorder="1" applyAlignment="1">
      <alignment horizontal="center"/>
    </xf>
    <xf numFmtId="3" fontId="0" fillId="0" borderId="10" xfId="0" applyNumberFormat="1" applyBorder="1" applyAlignment="1">
      <alignment horizontal="center"/>
    </xf>
    <xf numFmtId="3" fontId="5" fillId="0" borderId="10" xfId="0" applyNumberFormat="1" applyFont="1" applyFill="1" applyBorder="1" applyAlignment="1">
      <alignment horizontal="left"/>
    </xf>
    <xf numFmtId="164" fontId="10" fillId="0" borderId="10" xfId="0" applyNumberFormat="1" applyFont="1" applyBorder="1" applyAlignment="1">
      <alignment horizontal="center"/>
    </xf>
    <xf numFmtId="0" fontId="6" fillId="0" borderId="10" xfId="0" applyFont="1" applyBorder="1" applyAlignment="1">
      <alignment horizontal="center"/>
    </xf>
    <xf numFmtId="3" fontId="9" fillId="0" borderId="10" xfId="0" applyNumberFormat="1" applyFont="1" applyBorder="1"/>
    <xf numFmtId="3" fontId="9" fillId="0" borderId="10" xfId="0" applyNumberFormat="1" applyFont="1" applyBorder="1" applyAlignment="1">
      <alignment horizontal="center"/>
    </xf>
    <xf numFmtId="0" fontId="10" fillId="0" borderId="0" xfId="0" applyFont="1" applyBorder="1"/>
    <xf numFmtId="0" fontId="7" fillId="0" borderId="12" xfId="0" applyFont="1" applyBorder="1" applyAlignment="1">
      <alignment horizontal="right"/>
    </xf>
    <xf numFmtId="3" fontId="9" fillId="0" borderId="12" xfId="0" applyNumberFormat="1" applyFont="1" applyBorder="1"/>
    <xf numFmtId="3" fontId="9" fillId="0" borderId="13" xfId="0" applyNumberFormat="1" applyFont="1" applyBorder="1"/>
    <xf numFmtId="14" fontId="5" fillId="4" borderId="10" xfId="0" applyNumberFormat="1" applyFont="1" applyFill="1" applyBorder="1" applyAlignment="1">
      <alignment horizontal="left"/>
    </xf>
    <xf numFmtId="3" fontId="9" fillId="4" borderId="10" xfId="0" applyNumberFormat="1" applyFont="1" applyFill="1" applyBorder="1" applyAlignment="1">
      <alignment horizontal="center"/>
    </xf>
    <xf numFmtId="3" fontId="5" fillId="4" borderId="10" xfId="0" applyNumberFormat="1" applyFont="1" applyFill="1" applyBorder="1" applyAlignment="1">
      <alignment horizontal="center"/>
    </xf>
    <xf numFmtId="14" fontId="5" fillId="3" borderId="10" xfId="0" applyNumberFormat="1" applyFont="1" applyFill="1" applyBorder="1"/>
    <xf numFmtId="3" fontId="9" fillId="3" borderId="10" xfId="0" applyNumberFormat="1" applyFont="1" applyFill="1" applyBorder="1" applyAlignment="1">
      <alignment horizontal="center"/>
    </xf>
    <xf numFmtId="0" fontId="3" fillId="5" borderId="3" xfId="0" applyFont="1" applyFill="1" applyBorder="1"/>
    <xf numFmtId="3" fontId="5" fillId="5" borderId="3" xfId="0" applyNumberFormat="1" applyFont="1" applyFill="1" applyBorder="1"/>
    <xf numFmtId="3" fontId="5" fillId="5" borderId="14" xfId="0" applyNumberFormat="1" applyFont="1" applyFill="1" applyBorder="1"/>
    <xf numFmtId="0" fontId="3" fillId="5" borderId="7" xfId="0" applyFont="1" applyFill="1" applyBorder="1" applyAlignment="1">
      <alignment horizontal="center"/>
    </xf>
    <xf numFmtId="3" fontId="5" fillId="5" borderId="7" xfId="0" applyNumberFormat="1" applyFont="1" applyFill="1" applyBorder="1" applyAlignment="1">
      <alignment horizontal="center"/>
    </xf>
    <xf numFmtId="3" fontId="5" fillId="5" borderId="15" xfId="0" applyNumberFormat="1" applyFont="1" applyFill="1" applyBorder="1" applyAlignment="1">
      <alignment horizontal="center"/>
    </xf>
    <xf numFmtId="0" fontId="3" fillId="5" borderId="7" xfId="0" applyFont="1" applyFill="1" applyBorder="1"/>
    <xf numFmtId="0" fontId="3" fillId="5" borderId="12" xfId="0" applyFont="1" applyFill="1" applyBorder="1"/>
    <xf numFmtId="3" fontId="5" fillId="5" borderId="7" xfId="0" applyNumberFormat="1" applyFont="1" applyFill="1" applyBorder="1"/>
    <xf numFmtId="3" fontId="5" fillId="5" borderId="13" xfId="0" applyNumberFormat="1" applyFont="1" applyFill="1" applyBorder="1"/>
    <xf numFmtId="15" fontId="3" fillId="0" borderId="10" xfId="0" applyNumberFormat="1" applyFont="1" applyBorder="1" applyAlignment="1">
      <alignment horizontal="center"/>
    </xf>
    <xf numFmtId="0" fontId="3" fillId="6" borderId="1" xfId="0" applyFont="1" applyFill="1" applyBorder="1" applyAlignment="1">
      <alignment horizontal="left"/>
    </xf>
    <xf numFmtId="3" fontId="2" fillId="0" borderId="10" xfId="0" applyNumberFormat="1" applyFont="1" applyBorder="1" applyAlignment="1">
      <alignment horizontal="center"/>
    </xf>
    <xf numFmtId="3" fontId="5" fillId="6" borderId="10" xfId="0" applyNumberFormat="1" applyFont="1" applyFill="1" applyBorder="1"/>
    <xf numFmtId="15" fontId="4" fillId="0" borderId="10" xfId="0" applyNumberFormat="1" applyFont="1" applyBorder="1" applyAlignment="1">
      <alignment horizontal="center"/>
    </xf>
    <xf numFmtId="0" fontId="4" fillId="6" borderId="10" xfId="0" applyFont="1" applyFill="1" applyBorder="1" applyAlignment="1">
      <alignment horizontal="left"/>
    </xf>
    <xf numFmtId="3" fontId="5" fillId="6" borderId="10" xfId="0" applyNumberFormat="1" applyFont="1" applyFill="1" applyBorder="1" applyAlignment="1"/>
    <xf numFmtId="4" fontId="5" fillId="6" borderId="10" xfId="0" applyNumberFormat="1" applyFont="1" applyFill="1" applyBorder="1"/>
    <xf numFmtId="0" fontId="3" fillId="0" borderId="10" xfId="0" applyFont="1" applyBorder="1" applyAlignment="1">
      <alignment horizontal="right"/>
    </xf>
    <xf numFmtId="0" fontId="4" fillId="0" borderId="10" xfId="0" applyFont="1" applyBorder="1"/>
    <xf numFmtId="0" fontId="3" fillId="0" borderId="16" xfId="0" applyFont="1" applyBorder="1" applyAlignment="1">
      <alignment horizontal="right"/>
    </xf>
    <xf numFmtId="4" fontId="5" fillId="0" borderId="13" xfId="0" applyNumberFormat="1" applyFont="1" applyBorder="1"/>
    <xf numFmtId="0" fontId="3" fillId="0" borderId="0" xfId="0" applyFont="1" applyBorder="1" applyAlignment="1">
      <alignment horizontal="left"/>
    </xf>
    <xf numFmtId="3" fontId="5" fillId="5" borderId="12" xfId="0" applyNumberFormat="1" applyFont="1" applyFill="1" applyBorder="1"/>
    <xf numFmtId="0" fontId="3" fillId="6" borderId="10" xfId="0" applyFont="1" applyFill="1" applyBorder="1" applyAlignment="1">
      <alignment horizontal="left"/>
    </xf>
    <xf numFmtId="4" fontId="2" fillId="0" borderId="10" xfId="0" applyNumberFormat="1" applyFont="1" applyBorder="1"/>
    <xf numFmtId="4" fontId="5" fillId="6" borderId="10" xfId="0" applyNumberFormat="1" applyFont="1" applyFill="1" applyBorder="1" applyAlignment="1"/>
    <xf numFmtId="4" fontId="0" fillId="0" borderId="10" xfId="0" applyNumberFormat="1" applyBorder="1"/>
    <xf numFmtId="165" fontId="5" fillId="6" borderId="10" xfId="0" applyNumberFormat="1" applyFont="1" applyFill="1" applyBorder="1" applyAlignment="1"/>
    <xf numFmtId="1" fontId="4" fillId="0" borderId="17" xfId="0" applyNumberFormat="1" applyFont="1" applyBorder="1" applyAlignment="1">
      <alignment horizontal="center"/>
    </xf>
    <xf numFmtId="4" fontId="9" fillId="0" borderId="10" xfId="0" applyNumberFormat="1" applyFont="1" applyBorder="1"/>
    <xf numFmtId="4" fontId="9" fillId="0" borderId="10" xfId="0" applyNumberFormat="1" applyFont="1" applyBorder="1" applyAlignment="1"/>
    <xf numFmtId="0" fontId="3" fillId="0" borderId="12" xfId="0" applyFont="1" applyBorder="1" applyAlignment="1">
      <alignment horizontal="right"/>
    </xf>
    <xf numFmtId="4" fontId="9" fillId="0" borderId="12" xfId="0" applyNumberFormat="1" applyFont="1" applyBorder="1"/>
    <xf numFmtId="4" fontId="5" fillId="0" borderId="12" xfId="0" applyNumberFormat="1" applyFont="1" applyBorder="1"/>
    <xf numFmtId="43" fontId="0" fillId="0" borderId="0" xfId="1" applyFont="1"/>
    <xf numFmtId="14" fontId="5" fillId="4" borderId="10" xfId="0" applyNumberFormat="1" applyFont="1" applyFill="1" applyBorder="1" applyAlignment="1">
      <alignment horizontal="center"/>
    </xf>
    <xf numFmtId="0" fontId="5" fillId="4" borderId="10" xfId="0" applyFont="1" applyFill="1" applyBorder="1"/>
    <xf numFmtId="0" fontId="5" fillId="0" borderId="10" xfId="0" applyFont="1" applyBorder="1"/>
    <xf numFmtId="4" fontId="5" fillId="6" borderId="0" xfId="0" applyNumberFormat="1" applyFont="1" applyFill="1" applyBorder="1"/>
    <xf numFmtId="0" fontId="4" fillId="3" borderId="10" xfId="0" applyFont="1" applyFill="1" applyBorder="1" applyAlignment="1">
      <alignment horizontal="left"/>
    </xf>
    <xf numFmtId="0" fontId="4" fillId="0" borderId="3" xfId="0" applyFont="1" applyFill="1" applyBorder="1" applyAlignment="1">
      <alignment horizontal="left"/>
    </xf>
    <xf numFmtId="0" fontId="4" fillId="0" borderId="10" xfId="0" applyFont="1" applyFill="1" applyBorder="1" applyAlignment="1">
      <alignment horizontal="left"/>
    </xf>
    <xf numFmtId="0" fontId="0" fillId="0" borderId="0" xfId="0" pivotButton="1"/>
    <xf numFmtId="0" fontId="0" fillId="0" borderId="0" xfId="0" applyAlignment="1">
      <alignment horizontal="left"/>
    </xf>
    <xf numFmtId="0" fontId="0" fillId="0" borderId="0" xfId="0" applyNumberFormat="1"/>
    <xf numFmtId="0" fontId="5" fillId="0" borderId="10" xfId="2" applyFont="1" applyFill="1" applyBorder="1" applyAlignment="1">
      <alignment horizontal="left"/>
    </xf>
    <xf numFmtId="0" fontId="5" fillId="0" borderId="0" xfId="0" applyFont="1" applyFill="1"/>
    <xf numFmtId="3" fontId="5" fillId="0" borderId="0" xfId="0" applyNumberFormat="1" applyFont="1" applyFill="1"/>
    <xf numFmtId="3" fontId="5" fillId="0" borderId="0" xfId="0" applyNumberFormat="1" applyFont="1" applyFill="1" applyAlignment="1">
      <alignment horizontal="center"/>
    </xf>
    <xf numFmtId="0" fontId="5" fillId="0" borderId="0" xfId="2"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Alignment="1">
      <alignment horizontal="left"/>
    </xf>
    <xf numFmtId="14" fontId="5"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14" fontId="5" fillId="0" borderId="0" xfId="0" applyNumberFormat="1" applyFont="1" applyFill="1" applyBorder="1" applyAlignment="1">
      <alignment horizontal="left"/>
    </xf>
    <xf numFmtId="3" fontId="5" fillId="0" borderId="0" xfId="0" applyNumberFormat="1" applyFont="1" applyFill="1" applyBorder="1"/>
    <xf numFmtId="3" fontId="5" fillId="0" borderId="0" xfId="1" applyNumberFormat="1" applyFont="1" applyFill="1" applyBorder="1" applyAlignment="1">
      <alignment horizontal="center"/>
    </xf>
    <xf numFmtId="14" fontId="5" fillId="0" borderId="0" xfId="0" applyNumberFormat="1" applyFont="1" applyFill="1"/>
    <xf numFmtId="0" fontId="5" fillId="0" borderId="0" xfId="0" applyFont="1" applyFill="1" applyBorder="1" applyAlignment="1"/>
    <xf numFmtId="14" fontId="5" fillId="0" borderId="10" xfId="2" applyNumberFormat="1" applyFont="1" applyFill="1" applyBorder="1" applyAlignment="1">
      <alignment horizontal="left" wrapText="1"/>
    </xf>
    <xf numFmtId="3" fontId="5" fillId="0" borderId="10" xfId="1" applyNumberFormat="1" applyFont="1" applyFill="1" applyBorder="1" applyAlignment="1">
      <alignment horizontal="right" vertical="center" wrapText="1"/>
    </xf>
    <xf numFmtId="0" fontId="5" fillId="0" borderId="10" xfId="2" applyFont="1" applyFill="1" applyBorder="1" applyAlignment="1">
      <alignment horizontal="left" wrapText="1"/>
    </xf>
    <xf numFmtId="3" fontId="11" fillId="0" borderId="0" xfId="0" applyNumberFormat="1" applyFont="1" applyFill="1" applyAlignment="1">
      <alignment horizontal="center"/>
    </xf>
    <xf numFmtId="3" fontId="0" fillId="0" borderId="0" xfId="0" applyNumberFormat="1" applyFill="1" applyAlignment="1">
      <alignment horizontal="center"/>
    </xf>
    <xf numFmtId="0" fontId="0" fillId="0" borderId="0" xfId="0" applyFill="1"/>
    <xf numFmtId="3" fontId="2" fillId="0" borderId="9" xfId="0" applyNumberFormat="1" applyFont="1" applyBorder="1" applyAlignment="1">
      <alignment horizontal="center"/>
    </xf>
    <xf numFmtId="0" fontId="4" fillId="6" borderId="1" xfId="0" applyFont="1" applyFill="1" applyBorder="1" applyAlignment="1">
      <alignment horizontal="left"/>
    </xf>
    <xf numFmtId="166" fontId="0" fillId="0" borderId="0" xfId="1" applyNumberFormat="1" applyFont="1"/>
    <xf numFmtId="3" fontId="5" fillId="0" borderId="0" xfId="1" applyNumberFormat="1" applyFont="1" applyFill="1" applyAlignment="1">
      <alignment horizontal="center"/>
    </xf>
    <xf numFmtId="3" fontId="5" fillId="0" borderId="10" xfId="0" applyNumberFormat="1" applyFont="1" applyBorder="1" applyAlignment="1"/>
    <xf numFmtId="0" fontId="4" fillId="0" borderId="0" xfId="0" applyFont="1" applyFill="1" applyBorder="1" applyAlignment="1">
      <alignment horizontal="left"/>
    </xf>
    <xf numFmtId="14" fontId="5" fillId="0" borderId="0" xfId="0" applyNumberFormat="1" applyFont="1" applyFill="1" applyAlignment="1">
      <alignment horizontal="center"/>
    </xf>
    <xf numFmtId="14" fontId="13" fillId="7" borderId="10" xfId="2" applyNumberFormat="1" applyFont="1" applyFill="1" applyBorder="1" applyAlignment="1">
      <alignment horizontal="center"/>
    </xf>
    <xf numFmtId="0" fontId="13" fillId="7" borderId="10" xfId="2" applyFont="1" applyFill="1" applyBorder="1" applyAlignment="1">
      <alignment horizontal="center"/>
    </xf>
    <xf numFmtId="0" fontId="13" fillId="7" borderId="10" xfId="2" applyFont="1" applyFill="1" applyBorder="1" applyAlignment="1">
      <alignment horizontal="center" wrapText="1"/>
    </xf>
    <xf numFmtId="167" fontId="14" fillId="0" borderId="10" xfId="0" applyNumberFormat="1" applyFont="1" applyBorder="1" applyAlignment="1">
      <alignment horizontal="left"/>
    </xf>
    <xf numFmtId="167" fontId="14" fillId="0" borderId="10" xfId="0" applyNumberFormat="1" applyFont="1" applyBorder="1"/>
    <xf numFmtId="166" fontId="15" fillId="8" borderId="10" xfId="3" applyNumberFormat="1" applyFont="1" applyFill="1" applyBorder="1"/>
    <xf numFmtId="167" fontId="13" fillId="0" borderId="10" xfId="0" applyNumberFormat="1" applyFont="1" applyBorder="1"/>
    <xf numFmtId="43" fontId="13" fillId="8" borderId="10" xfId="3" applyNumberFormat="1" applyFont="1" applyFill="1" applyBorder="1"/>
    <xf numFmtId="166" fontId="13" fillId="0" borderId="10" xfId="3" applyNumberFormat="1" applyFont="1" applyFill="1" applyBorder="1"/>
    <xf numFmtId="166" fontId="13" fillId="8" borderId="10" xfId="3" applyNumberFormat="1" applyFont="1" applyFill="1" applyBorder="1"/>
    <xf numFmtId="166" fontId="15" fillId="0" borderId="10" xfId="3" applyNumberFormat="1" applyFont="1" applyFill="1" applyBorder="1"/>
    <xf numFmtId="14" fontId="16" fillId="9" borderId="10" xfId="4" applyNumberFormat="1" applyFont="1" applyFill="1" applyBorder="1"/>
    <xf numFmtId="167" fontId="16" fillId="9" borderId="10" xfId="4" applyNumberFormat="1" applyFont="1" applyFill="1" applyBorder="1"/>
    <xf numFmtId="166" fontId="16" fillId="9" borderId="10" xfId="3" applyNumberFormat="1" applyFont="1" applyFill="1" applyBorder="1"/>
    <xf numFmtId="43" fontId="16" fillId="9" borderId="10" xfId="1" applyFont="1" applyFill="1" applyBorder="1"/>
    <xf numFmtId="166" fontId="13" fillId="9" borderId="10" xfId="3" applyNumberFormat="1" applyFont="1" applyFill="1" applyBorder="1"/>
    <xf numFmtId="14" fontId="12" fillId="10" borderId="18" xfId="4" applyNumberFormat="1" applyFont="1" applyFill="1" applyBorder="1"/>
    <xf numFmtId="14" fontId="12" fillId="10" borderId="19" xfId="4" applyNumberFormat="1" applyFont="1" applyFill="1" applyBorder="1"/>
    <xf numFmtId="166" fontId="12" fillId="10" borderId="19" xfId="3" applyNumberFormat="1" applyFont="1" applyFill="1" applyBorder="1"/>
    <xf numFmtId="166" fontId="12" fillId="10" borderId="19" xfId="3" applyNumberFormat="1" applyFont="1" applyFill="1" applyBorder="1" applyAlignment="1">
      <alignment horizontal="center"/>
    </xf>
    <xf numFmtId="3" fontId="12" fillId="10" borderId="19" xfId="1" applyNumberFormat="1" applyFont="1" applyFill="1" applyBorder="1" applyAlignment="1">
      <alignment horizontal="center"/>
    </xf>
    <xf numFmtId="43" fontId="12" fillId="11" borderId="10" xfId="3" applyNumberFormat="1" applyFont="1" applyFill="1" applyBorder="1"/>
    <xf numFmtId="14" fontId="16" fillId="10" borderId="20" xfId="4" applyNumberFormat="1" applyFont="1" applyFill="1" applyBorder="1"/>
    <xf numFmtId="166" fontId="16" fillId="10" borderId="0" xfId="3" applyNumberFormat="1" applyFont="1" applyFill="1" applyBorder="1" applyAlignment="1">
      <alignment horizontal="left"/>
    </xf>
    <xf numFmtId="43" fontId="16" fillId="10" borderId="0" xfId="1" applyFont="1" applyFill="1" applyBorder="1"/>
    <xf numFmtId="3" fontId="16" fillId="10" borderId="0" xfId="1" applyNumberFormat="1" applyFont="1" applyFill="1" applyBorder="1" applyAlignment="1">
      <alignment horizontal="center"/>
    </xf>
    <xf numFmtId="166" fontId="16" fillId="10" borderId="0" xfId="3" applyNumberFormat="1" applyFont="1" applyFill="1" applyBorder="1"/>
    <xf numFmtId="168" fontId="16" fillId="10" borderId="0" xfId="3" applyNumberFormat="1" applyFont="1" applyFill="1" applyBorder="1"/>
    <xf numFmtId="43" fontId="16" fillId="11" borderId="10" xfId="3" applyNumberFormat="1" applyFont="1" applyFill="1" applyBorder="1"/>
    <xf numFmtId="14" fontId="16" fillId="10" borderId="21" xfId="4" applyNumberFormat="1" applyFont="1" applyFill="1" applyBorder="1"/>
    <xf numFmtId="166" fontId="16" fillId="10" borderId="22" xfId="3" applyNumberFormat="1" applyFont="1" applyFill="1" applyBorder="1"/>
    <xf numFmtId="168" fontId="16" fillId="10" borderId="22" xfId="3" applyNumberFormat="1" applyFont="1" applyFill="1" applyBorder="1"/>
    <xf numFmtId="0" fontId="14" fillId="3" borderId="0" xfId="4" applyFont="1" applyFill="1"/>
    <xf numFmtId="166" fontId="13" fillId="0" borderId="0" xfId="3" applyNumberFormat="1" applyFont="1"/>
    <xf numFmtId="3" fontId="13" fillId="0" borderId="0" xfId="3" applyNumberFormat="1" applyFont="1" applyAlignment="1">
      <alignment horizontal="center"/>
    </xf>
    <xf numFmtId="43" fontId="13" fillId="0" borderId="0" xfId="3" applyNumberFormat="1" applyFont="1"/>
    <xf numFmtId="166" fontId="13" fillId="0" borderId="5" xfId="3" applyNumberFormat="1" applyFont="1" applyBorder="1"/>
    <xf numFmtId="169" fontId="14" fillId="0" borderId="23" xfId="4" applyNumberFormat="1" applyFont="1" applyBorder="1"/>
    <xf numFmtId="169" fontId="14" fillId="0" borderId="24" xfId="4" applyNumberFormat="1" applyFont="1" applyBorder="1"/>
    <xf numFmtId="166" fontId="16" fillId="10" borderId="24" xfId="3" applyNumberFormat="1" applyFont="1" applyFill="1" applyBorder="1"/>
    <xf numFmtId="166" fontId="16" fillId="10" borderId="25" xfId="3" applyNumberFormat="1" applyFont="1" applyFill="1" applyBorder="1"/>
    <xf numFmtId="0" fontId="16" fillId="0" borderId="0" xfId="0" applyFont="1"/>
    <xf numFmtId="166" fontId="16" fillId="0" borderId="0" xfId="0" applyNumberFormat="1" applyFont="1"/>
    <xf numFmtId="166" fontId="14" fillId="0" borderId="10" xfId="1" applyNumberFormat="1" applyFont="1" applyBorder="1"/>
    <xf numFmtId="166" fontId="16" fillId="0" borderId="10" xfId="1" applyNumberFormat="1" applyFont="1" applyBorder="1"/>
    <xf numFmtId="166" fontId="16" fillId="0" borderId="0" xfId="1" applyNumberFormat="1" applyFont="1"/>
    <xf numFmtId="166" fontId="16" fillId="0" borderId="18" xfId="1" applyNumberFormat="1" applyFont="1" applyBorder="1"/>
    <xf numFmtId="166" fontId="16" fillId="0" borderId="26" xfId="1" applyNumberFormat="1" applyFont="1" applyBorder="1"/>
    <xf numFmtId="166" fontId="16" fillId="0" borderId="0" xfId="1" applyNumberFormat="1" applyFont="1" applyBorder="1"/>
    <xf numFmtId="43" fontId="16" fillId="0" borderId="0" xfId="0" applyNumberFormat="1" applyFont="1"/>
    <xf numFmtId="166" fontId="16" fillId="0" borderId="20" xfId="1" applyNumberFormat="1" applyFont="1" applyBorder="1"/>
    <xf numFmtId="166" fontId="17" fillId="0" borderId="27" xfId="1" applyNumberFormat="1" applyFont="1" applyBorder="1"/>
    <xf numFmtId="166" fontId="16" fillId="0" borderId="27" xfId="1" applyNumberFormat="1" applyFont="1" applyBorder="1"/>
    <xf numFmtId="166" fontId="16" fillId="0" borderId="21" xfId="1" applyNumberFormat="1" applyFont="1" applyBorder="1"/>
    <xf numFmtId="166" fontId="16" fillId="0" borderId="28" xfId="1" applyNumberFormat="1" applyFont="1" applyBorder="1"/>
    <xf numFmtId="43" fontId="16" fillId="0" borderId="0" xfId="1" applyFont="1"/>
    <xf numFmtId="166" fontId="17" fillId="0" borderId="0" xfId="1" applyNumberFormat="1" applyFont="1"/>
    <xf numFmtId="166" fontId="0" fillId="0" borderId="0" xfId="0" applyNumberFormat="1"/>
    <xf numFmtId="1" fontId="5" fillId="0" borderId="0" xfId="0" applyNumberFormat="1" applyFont="1" applyFill="1" applyAlignment="1">
      <alignment horizontal="center"/>
    </xf>
    <xf numFmtId="0" fontId="0" fillId="0" borderId="0" xfId="0" applyAlignment="1">
      <alignment horizontal="left" indent="1"/>
    </xf>
    <xf numFmtId="0" fontId="9" fillId="0" borderId="10" xfId="0" applyFont="1" applyFill="1" applyBorder="1"/>
    <xf numFmtId="3" fontId="9" fillId="0" borderId="0" xfId="0" applyNumberFormat="1" applyFont="1"/>
    <xf numFmtId="3" fontId="5" fillId="0" borderId="10" xfId="0" applyNumberFormat="1" applyFont="1" applyBorder="1" applyAlignment="1">
      <alignment horizontal="center"/>
    </xf>
    <xf numFmtId="14" fontId="11" fillId="0" borderId="0" xfId="0" applyNumberFormat="1"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Border="1"/>
    <xf numFmtId="3" fontId="11" fillId="0" borderId="0" xfId="0" applyNumberFormat="1" applyFont="1" applyFill="1" applyBorder="1" applyAlignment="1">
      <alignment horizontal="center"/>
    </xf>
    <xf numFmtId="0" fontId="11" fillId="0" borderId="0" xfId="0" applyFont="1" applyFill="1" applyAlignment="1">
      <alignment horizontal="left"/>
    </xf>
    <xf numFmtId="0" fontId="11" fillId="0" borderId="0" xfId="0" applyFont="1" applyFill="1"/>
    <xf numFmtId="4" fontId="11" fillId="0" borderId="0" xfId="0" applyNumberFormat="1" applyFont="1" applyFill="1" applyAlignment="1">
      <alignment horizontal="center"/>
    </xf>
    <xf numFmtId="0" fontId="10" fillId="0" borderId="0" xfId="0" applyFont="1" applyAlignment="1">
      <alignment vertical="center"/>
    </xf>
    <xf numFmtId="0" fontId="6" fillId="0" borderId="0" xfId="0" applyFont="1" applyAlignment="1">
      <alignment vertical="center"/>
    </xf>
    <xf numFmtId="0" fontId="18" fillId="0" borderId="20" xfId="0" applyFont="1" applyBorder="1" applyAlignment="1">
      <alignment vertical="center"/>
    </xf>
    <xf numFmtId="0" fontId="0" fillId="0" borderId="0" xfId="0" applyAlignment="1">
      <alignment vertical="center"/>
    </xf>
    <xf numFmtId="0" fontId="18" fillId="0" borderId="21" xfId="0" applyFont="1" applyBorder="1" applyAlignment="1">
      <alignment vertical="center"/>
    </xf>
    <xf numFmtId="14" fontId="21" fillId="0" borderId="0" xfId="0" applyNumberFormat="1" applyFont="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3" fillId="0" borderId="43" xfId="0" applyFont="1" applyBorder="1" applyAlignment="1">
      <alignment horizontal="center" vertical="center"/>
    </xf>
    <xf numFmtId="0" fontId="0" fillId="0" borderId="34" xfId="0" applyBorder="1" applyAlignment="1">
      <alignment horizontal="center" vertical="center"/>
    </xf>
    <xf numFmtId="0" fontId="0" fillId="0" borderId="5" xfId="0" applyBorder="1" applyAlignment="1">
      <alignment vertical="center"/>
    </xf>
    <xf numFmtId="0" fontId="0" fillId="0" borderId="36" xfId="0" applyBorder="1" applyAlignment="1">
      <alignment horizontal="center" vertical="center"/>
    </xf>
    <xf numFmtId="0" fontId="22" fillId="0" borderId="0" xfId="0" applyFont="1" applyBorder="1" applyAlignment="1">
      <alignment vertical="center"/>
    </xf>
    <xf numFmtId="14" fontId="0" fillId="0" borderId="34" xfId="0" applyNumberFormat="1" applyBorder="1" applyAlignment="1">
      <alignment horizontal="center" vertical="center"/>
    </xf>
    <xf numFmtId="3" fontId="4" fillId="0" borderId="7" xfId="0" applyNumberFormat="1" applyFont="1" applyBorder="1"/>
    <xf numFmtId="3" fontId="0" fillId="0" borderId="35" xfId="0" applyNumberFormat="1" applyBorder="1" applyAlignment="1">
      <alignment vertical="center"/>
    </xf>
    <xf numFmtId="14" fontId="0" fillId="0" borderId="44" xfId="0" applyNumberFormat="1" applyBorder="1" applyAlignment="1">
      <alignment horizontal="center" vertical="center"/>
    </xf>
    <xf numFmtId="3" fontId="0" fillId="0" borderId="5" xfId="0" applyNumberFormat="1" applyBorder="1" applyAlignment="1">
      <alignment vertical="center"/>
    </xf>
    <xf numFmtId="3" fontId="23" fillId="0" borderId="5" xfId="0" applyNumberFormat="1" applyFont="1" applyBorder="1" applyAlignment="1">
      <alignment vertical="center"/>
    </xf>
    <xf numFmtId="3" fontId="24" fillId="0" borderId="5" xfId="0" applyNumberFormat="1" applyFont="1" applyBorder="1" applyAlignment="1">
      <alignment vertical="center"/>
    </xf>
    <xf numFmtId="3" fontId="0" fillId="0" borderId="37" xfId="0" applyNumberFormat="1" applyBorder="1" applyAlignment="1">
      <alignment vertical="center"/>
    </xf>
    <xf numFmtId="4" fontId="4" fillId="0" borderId="7" xfId="0" applyNumberFormat="1" applyFont="1" applyBorder="1"/>
    <xf numFmtId="14" fontId="0" fillId="0" borderId="36" xfId="0" applyNumberFormat="1" applyBorder="1" applyAlignment="1">
      <alignment horizontal="center" vertical="center"/>
    </xf>
    <xf numFmtId="14" fontId="3" fillId="0" borderId="34" xfId="0" applyNumberFormat="1" applyFont="1" applyBorder="1" applyAlignment="1">
      <alignment horizontal="center" vertical="center"/>
    </xf>
    <xf numFmtId="3" fontId="0" fillId="0" borderId="45" xfId="0" applyNumberFormat="1" applyBorder="1" applyAlignment="1">
      <alignment vertical="center"/>
    </xf>
    <xf numFmtId="14" fontId="3" fillId="0" borderId="36" xfId="0" applyNumberFormat="1" applyFont="1" applyBorder="1" applyAlignment="1">
      <alignment horizontal="center" vertical="center"/>
    </xf>
    <xf numFmtId="3" fontId="0" fillId="0" borderId="20" xfId="0" applyNumberFormat="1" applyBorder="1" applyAlignment="1">
      <alignment vertical="center"/>
    </xf>
    <xf numFmtId="0" fontId="0" fillId="0" borderId="46" xfId="0" applyBorder="1" applyAlignment="1">
      <alignment horizontal="center" vertical="center"/>
    </xf>
    <xf numFmtId="0" fontId="0" fillId="0" borderId="47" xfId="0" applyBorder="1" applyAlignment="1">
      <alignment vertical="center"/>
    </xf>
    <xf numFmtId="0" fontId="22" fillId="0" borderId="48" xfId="0" applyFont="1"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1" xfId="0" applyBorder="1" applyAlignment="1">
      <alignment vertical="center"/>
    </xf>
    <xf numFmtId="0" fontId="7" fillId="0" borderId="0" xfId="0" applyFont="1" applyAlignment="1">
      <alignment vertical="center"/>
    </xf>
    <xf numFmtId="0" fontId="18" fillId="0" borderId="0" xfId="0" applyFont="1" applyAlignment="1">
      <alignment vertical="center"/>
    </xf>
    <xf numFmtId="0" fontId="10" fillId="0" borderId="0" xfId="0" applyFont="1"/>
    <xf numFmtId="0" fontId="25" fillId="0" borderId="0" xfId="0" applyFont="1" applyAlignment="1">
      <alignment vertical="center"/>
    </xf>
    <xf numFmtId="15" fontId="25" fillId="0" borderId="0" xfId="0" applyNumberFormat="1" applyFont="1" applyAlignment="1">
      <alignment vertical="center"/>
    </xf>
    <xf numFmtId="0" fontId="26" fillId="0" borderId="0" xfId="0" applyFont="1" applyBorder="1" applyAlignment="1">
      <alignment horizontal="center" vertical="center"/>
    </xf>
    <xf numFmtId="0" fontId="27"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1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0" fillId="0" borderId="19" xfId="0" applyBorder="1" applyAlignment="1">
      <alignment horizontal="left" vertical="center"/>
    </xf>
    <xf numFmtId="0" fontId="0" fillId="0" borderId="26" xfId="0" applyBorder="1" applyAlignment="1">
      <alignment horizontal="left" vertical="center"/>
    </xf>
    <xf numFmtId="0" fontId="0" fillId="0" borderId="0" xfId="0" applyBorder="1" applyAlignment="1">
      <alignment horizontal="left" vertical="center"/>
    </xf>
    <xf numFmtId="0" fontId="0" fillId="0" borderId="27"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19" fillId="0" borderId="0" xfId="0" applyFont="1" applyAlignment="1">
      <alignment vertical="center"/>
    </xf>
    <xf numFmtId="0" fontId="4" fillId="0" borderId="0" xfId="0" applyFont="1" applyAlignment="1">
      <alignment vertical="center"/>
    </xf>
    <xf numFmtId="14" fontId="29" fillId="0" borderId="0" xfId="0" applyNumberFormat="1" applyFont="1" applyAlignment="1">
      <alignment vertical="center"/>
    </xf>
    <xf numFmtId="0" fontId="16" fillId="0" borderId="37" xfId="0" applyFont="1" applyBorder="1" applyAlignment="1">
      <alignment vertical="center"/>
    </xf>
    <xf numFmtId="14" fontId="0" fillId="0" borderId="34" xfId="0" applyNumberFormat="1" applyFont="1" applyBorder="1" applyAlignment="1">
      <alignment horizontal="center" vertical="center"/>
    </xf>
    <xf numFmtId="0" fontId="16" fillId="0" borderId="5" xfId="0" applyFont="1" applyBorder="1" applyAlignment="1">
      <alignment vertical="center"/>
    </xf>
    <xf numFmtId="4" fontId="23" fillId="0" borderId="5" xfId="0" applyNumberFormat="1" applyFont="1" applyBorder="1" applyAlignment="1">
      <alignment vertical="center"/>
    </xf>
    <xf numFmtId="3" fontId="0" fillId="0" borderId="35" xfId="0" applyNumberFormat="1" applyFont="1" applyBorder="1" applyAlignment="1">
      <alignment vertical="center"/>
    </xf>
    <xf numFmtId="14" fontId="0" fillId="0" borderId="44" xfId="0" applyNumberFormat="1" applyFont="1" applyBorder="1" applyAlignment="1">
      <alignment horizontal="center" vertical="center"/>
    </xf>
    <xf numFmtId="3" fontId="16" fillId="0" borderId="5" xfId="0" applyNumberFormat="1" applyFont="1" applyBorder="1" applyAlignment="1">
      <alignment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3" fontId="16" fillId="0" borderId="37" xfId="0" applyNumberFormat="1" applyFont="1" applyBorder="1" applyAlignment="1">
      <alignment vertical="center"/>
    </xf>
    <xf numFmtId="14" fontId="0" fillId="0" borderId="36" xfId="0" applyNumberFormat="1" applyFont="1" applyBorder="1" applyAlignment="1">
      <alignment horizontal="center" vertical="center"/>
    </xf>
    <xf numFmtId="14" fontId="7" fillId="0" borderId="34" xfId="0" applyNumberFormat="1" applyFont="1" applyBorder="1" applyAlignment="1">
      <alignment horizontal="center" vertical="center"/>
    </xf>
    <xf numFmtId="4" fontId="16" fillId="0" borderId="45" xfId="0" applyNumberFormat="1" applyFont="1" applyBorder="1" applyAlignment="1">
      <alignment vertical="center"/>
    </xf>
    <xf numFmtId="14" fontId="7" fillId="0" borderId="36" xfId="0" applyNumberFormat="1" applyFont="1" applyBorder="1" applyAlignment="1">
      <alignment horizontal="center" vertical="center"/>
    </xf>
    <xf numFmtId="3" fontId="16" fillId="0" borderId="20" xfId="0" applyNumberFormat="1" applyFont="1" applyBorder="1" applyAlignment="1">
      <alignment vertical="center"/>
    </xf>
    <xf numFmtId="0" fontId="0" fillId="0" borderId="46" xfId="0" applyFont="1" applyBorder="1" applyAlignment="1">
      <alignment horizontal="center" vertical="center"/>
    </xf>
    <xf numFmtId="0" fontId="16" fillId="0" borderId="47"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horizontal="center" vertical="center"/>
    </xf>
    <xf numFmtId="0" fontId="16" fillId="0" borderId="51" xfId="0" applyFont="1" applyBorder="1" applyAlignment="1">
      <alignment vertical="center"/>
    </xf>
    <xf numFmtId="0" fontId="8" fillId="0" borderId="0" xfId="0" applyFont="1"/>
    <xf numFmtId="0" fontId="6" fillId="0" borderId="0" xfId="0" applyFont="1"/>
    <xf numFmtId="0" fontId="6" fillId="0" borderId="0" xfId="0" applyFont="1" applyAlignment="1">
      <alignment horizontal="right"/>
    </xf>
    <xf numFmtId="0" fontId="30" fillId="0" borderId="0" xfId="0" applyFont="1"/>
    <xf numFmtId="0" fontId="0" fillId="0" borderId="0" xfId="0" applyFill="1" applyBorder="1" applyAlignment="1">
      <alignment vertical="center"/>
    </xf>
    <xf numFmtId="0" fontId="32" fillId="0" borderId="0" xfId="0" applyFont="1" applyAlignment="1">
      <alignment horizontal="center" vertical="center"/>
    </xf>
    <xf numFmtId="0" fontId="7" fillId="0" borderId="0" xfId="0" applyFont="1" applyFill="1" applyBorder="1" applyAlignment="1">
      <alignment vertical="center"/>
    </xf>
    <xf numFmtId="0" fontId="0" fillId="0" borderId="0" xfId="0" applyAlignment="1"/>
    <xf numFmtId="0" fontId="3" fillId="0" borderId="0" xfId="0" applyFont="1" applyAlignment="1">
      <alignment vertical="center"/>
    </xf>
    <xf numFmtId="4" fontId="0" fillId="0" borderId="18" xfId="0" applyNumberFormat="1" applyFill="1" applyBorder="1" applyAlignment="1">
      <alignment vertical="center"/>
    </xf>
    <xf numFmtId="0" fontId="33" fillId="0" borderId="19" xfId="0" applyFont="1" applyFill="1" applyBorder="1" applyAlignment="1">
      <alignment horizontal="center"/>
    </xf>
    <xf numFmtId="3" fontId="0" fillId="0" borderId="26" xfId="0" applyNumberFormat="1" applyFill="1" applyBorder="1" applyAlignment="1">
      <alignment vertical="center"/>
    </xf>
    <xf numFmtId="4" fontId="0" fillId="0" borderId="0" xfId="0" applyNumberFormat="1" applyFill="1" applyBorder="1" applyAlignment="1">
      <alignment vertical="center"/>
    </xf>
    <xf numFmtId="4" fontId="0" fillId="0" borderId="20" xfId="0" applyNumberFormat="1" applyFill="1" applyBorder="1" applyAlignment="1">
      <alignment vertical="center"/>
    </xf>
    <xf numFmtId="0" fontId="33" fillId="0" borderId="0" xfId="0" applyFont="1" applyFill="1" applyBorder="1" applyAlignment="1">
      <alignment horizontal="center"/>
    </xf>
    <xf numFmtId="0" fontId="0" fillId="0" borderId="27" xfId="0" applyFill="1" applyBorder="1" applyAlignment="1">
      <alignment vertical="center"/>
    </xf>
    <xf numFmtId="4" fontId="0" fillId="0" borderId="21" xfId="0" applyNumberFormat="1" applyFill="1" applyBorder="1" applyAlignment="1">
      <alignment vertical="center"/>
    </xf>
    <xf numFmtId="0" fontId="33" fillId="0" borderId="22" xfId="0" applyFont="1" applyFill="1" applyBorder="1" applyAlignment="1">
      <alignment horizontal="center"/>
    </xf>
    <xf numFmtId="0" fontId="0" fillId="0" borderId="28" xfId="0" applyFill="1" applyBorder="1" applyAlignment="1">
      <alignment vertical="center"/>
    </xf>
    <xf numFmtId="4" fontId="0" fillId="0" borderId="25" xfId="0" applyNumberFormat="1" applyFill="1" applyBorder="1" applyAlignment="1">
      <alignment vertical="center"/>
    </xf>
    <xf numFmtId="0" fontId="0" fillId="0" borderId="26" xfId="0" applyFill="1" applyBorder="1" applyAlignment="1">
      <alignment vertical="center"/>
    </xf>
    <xf numFmtId="0" fontId="3" fillId="0" borderId="0" xfId="0" applyFont="1" applyFill="1" applyBorder="1" applyAlignment="1">
      <alignment vertical="center"/>
    </xf>
    <xf numFmtId="166" fontId="0" fillId="0" borderId="25" xfId="1" applyNumberFormat="1" applyFont="1" applyFill="1" applyBorder="1" applyAlignment="1">
      <alignment vertical="center"/>
    </xf>
    <xf numFmtId="0" fontId="34" fillId="0" borderId="0" xfId="0" applyFont="1" applyAlignment="1">
      <alignment vertical="center"/>
    </xf>
    <xf numFmtId="0" fontId="30" fillId="0" borderId="0" xfId="0" applyFont="1" applyAlignment="1">
      <alignment vertical="center"/>
    </xf>
    <xf numFmtId="0" fontId="25" fillId="0" borderId="0" xfId="0" applyFont="1"/>
    <xf numFmtId="14" fontId="25" fillId="0" borderId="0" xfId="0" applyNumberFormat="1" applyFont="1" applyAlignment="1">
      <alignment vertical="center"/>
    </xf>
    <xf numFmtId="3" fontId="5" fillId="0" borderId="0" xfId="0" applyNumberFormat="1" applyFont="1" applyBorder="1" applyAlignment="1"/>
    <xf numFmtId="0" fontId="5" fillId="0" borderId="0" xfId="0" applyFont="1"/>
    <xf numFmtId="14" fontId="5" fillId="0" borderId="0" xfId="0" applyNumberFormat="1" applyFont="1" applyBorder="1" applyAlignment="1">
      <alignment horizontal="center"/>
    </xf>
    <xf numFmtId="0" fontId="5" fillId="6" borderId="0" xfId="0" applyFont="1" applyFill="1" applyBorder="1" applyAlignment="1">
      <alignment horizontal="left"/>
    </xf>
    <xf numFmtId="3" fontId="5" fillId="6" borderId="0" xfId="0" applyNumberFormat="1" applyFont="1" applyFill="1" applyBorder="1" applyAlignment="1">
      <alignment horizontal="center"/>
    </xf>
    <xf numFmtId="14" fontId="4" fillId="0" borderId="0" xfId="0" applyNumberFormat="1" applyFont="1" applyBorder="1" applyAlignment="1">
      <alignment horizontal="center"/>
    </xf>
    <xf numFmtId="0" fontId="4" fillId="6" borderId="0" xfId="0" applyFont="1" applyFill="1" applyBorder="1" applyAlignment="1">
      <alignment horizontal="left"/>
    </xf>
    <xf numFmtId="3" fontId="5" fillId="0" borderId="0" xfId="0" applyNumberFormat="1" applyFont="1" applyAlignment="1">
      <alignment horizontal="center"/>
    </xf>
    <xf numFmtId="0" fontId="11" fillId="0" borderId="0" xfId="2" applyFont="1" applyFill="1" applyBorder="1" applyAlignment="1">
      <alignment horizontal="left"/>
    </xf>
    <xf numFmtId="3" fontId="9" fillId="6" borderId="9" xfId="0" applyNumberFormat="1" applyFont="1"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 fontId="4" fillId="0" borderId="52" xfId="0" applyNumberFormat="1" applyFont="1" applyBorder="1" applyAlignment="1">
      <alignment horizontal="center" vertical="center"/>
    </xf>
    <xf numFmtId="4" fontId="4" fillId="0" borderId="53" xfId="0" applyNumberFormat="1" applyFont="1" applyBorder="1" applyAlignment="1">
      <alignment horizontal="center" vertical="center"/>
    </xf>
    <xf numFmtId="0" fontId="0" fillId="0" borderId="19" xfId="0" applyBorder="1" applyAlignment="1">
      <alignment horizontal="left" vertical="center"/>
    </xf>
    <xf numFmtId="0" fontId="0" fillId="0" borderId="26" xfId="0" applyBorder="1" applyAlignment="1">
      <alignment horizontal="left" vertical="center"/>
    </xf>
    <xf numFmtId="0" fontId="0" fillId="0" borderId="0" xfId="0" applyBorder="1" applyAlignment="1">
      <alignment horizontal="left" vertical="center"/>
    </xf>
    <xf numFmtId="0" fontId="0" fillId="0" borderId="27" xfId="0" applyBorder="1" applyAlignment="1">
      <alignment horizontal="left" vertical="center"/>
    </xf>
    <xf numFmtId="0" fontId="19" fillId="0" borderId="0" xfId="0" applyFont="1" applyAlignment="1">
      <alignment horizontal="center" vertical="center"/>
    </xf>
    <xf numFmtId="0" fontId="0" fillId="0" borderId="22"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6" fillId="0" borderId="0" xfId="0" applyFont="1" applyBorder="1" applyAlignment="1">
      <alignment horizontal="center" vertical="center"/>
    </xf>
    <xf numFmtId="0" fontId="6" fillId="0" borderId="0" xfId="0" applyFont="1" applyAlignment="1">
      <alignment horizontal="center" vertical="center"/>
    </xf>
    <xf numFmtId="0" fontId="3" fillId="0" borderId="0" xfId="0" applyFont="1" applyFill="1" applyBorder="1" applyAlignment="1">
      <alignment horizontal="center" vertical="center"/>
    </xf>
  </cellXfs>
  <cellStyles count="5">
    <cellStyle name="Comma 3" xfId="3"/>
    <cellStyle name="Milliers" xfId="1" builtinId="3"/>
    <cellStyle name="Normal" xfId="0" builtinId="0"/>
    <cellStyle name="Normal 2" xfId="4"/>
    <cellStyle name="Normal_Total expenses by d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drawings/drawing1.xml><?xml version="1.0" encoding="utf-8"?>
<xdr:wsDr xmlns:xdr="http://schemas.openxmlformats.org/drawingml/2006/spreadsheetDrawing" xmlns:a="http://schemas.openxmlformats.org/drawingml/2006/main">
  <xdr:oneCellAnchor>
    <xdr:from>
      <xdr:col>7</xdr:col>
      <xdr:colOff>114300</xdr:colOff>
      <xdr:row>18</xdr:row>
      <xdr:rowOff>0</xdr:rowOff>
    </xdr:from>
    <xdr:ext cx="76200" cy="228600"/>
    <xdr:sp macro="" textlink="">
      <xdr:nvSpPr>
        <xdr:cNvPr id="2" name="Text Box 32"/>
        <xdr:cNvSpPr txBox="1">
          <a:spLocks noChangeArrowheads="1"/>
        </xdr:cNvSpPr>
      </xdr:nvSpPr>
      <xdr:spPr bwMode="auto">
        <a:xfrm>
          <a:off x="6553200" y="363855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18</xdr:row>
      <xdr:rowOff>0</xdr:rowOff>
    </xdr:from>
    <xdr:ext cx="19050" cy="209550"/>
    <xdr:sp macro="" textlink="">
      <xdr:nvSpPr>
        <xdr:cNvPr id="3" name="Text Box 34"/>
        <xdr:cNvSpPr txBox="1">
          <a:spLocks noChangeArrowheads="1"/>
        </xdr:cNvSpPr>
      </xdr:nvSpPr>
      <xdr:spPr bwMode="auto">
        <a:xfrm>
          <a:off x="7124700" y="363855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114300</xdr:colOff>
      <xdr:row>26</xdr:row>
      <xdr:rowOff>0</xdr:rowOff>
    </xdr:from>
    <xdr:ext cx="76200" cy="228600"/>
    <xdr:sp macro="" textlink="">
      <xdr:nvSpPr>
        <xdr:cNvPr id="2" name="Text Box 32"/>
        <xdr:cNvSpPr txBox="1">
          <a:spLocks noChangeArrowheads="1"/>
        </xdr:cNvSpPr>
      </xdr:nvSpPr>
      <xdr:spPr bwMode="auto">
        <a:xfrm>
          <a:off x="5448300" y="51530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3" name="Text Box 34"/>
        <xdr:cNvSpPr txBox="1">
          <a:spLocks noChangeArrowheads="1"/>
        </xdr:cNvSpPr>
      </xdr:nvSpPr>
      <xdr:spPr bwMode="auto">
        <a:xfrm>
          <a:off x="6019800" y="51530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171450</xdr:colOff>
      <xdr:row>15</xdr:row>
      <xdr:rowOff>19050</xdr:rowOff>
    </xdr:from>
    <xdr:ext cx="18531" cy="760465"/>
    <xdr:sp macro="" textlink="">
      <xdr:nvSpPr>
        <xdr:cNvPr id="2" name="Text Box 188"/>
        <xdr:cNvSpPr txBox="1">
          <a:spLocks noChangeArrowheads="1"/>
        </xdr:cNvSpPr>
      </xdr:nvSpPr>
      <xdr:spPr bwMode="auto">
        <a:xfrm>
          <a:off x="1695450" y="302895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oneCellAnchor>
    <xdr:from>
      <xdr:col>2</xdr:col>
      <xdr:colOff>171450</xdr:colOff>
      <xdr:row>24</xdr:row>
      <xdr:rowOff>19050</xdr:rowOff>
    </xdr:from>
    <xdr:ext cx="18531" cy="760465"/>
    <xdr:sp macro="" textlink="">
      <xdr:nvSpPr>
        <xdr:cNvPr id="3" name="Text Box 188"/>
        <xdr:cNvSpPr txBox="1">
          <a:spLocks noChangeArrowheads="1"/>
        </xdr:cNvSpPr>
      </xdr:nvSpPr>
      <xdr:spPr bwMode="auto">
        <a:xfrm>
          <a:off x="1695450" y="476250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twoCellAnchor editAs="oneCell">
    <xdr:from>
      <xdr:col>5</xdr:col>
      <xdr:colOff>114300</xdr:colOff>
      <xdr:row>42</xdr:row>
      <xdr:rowOff>0</xdr:rowOff>
    </xdr:from>
    <xdr:to>
      <xdr:col>5</xdr:col>
      <xdr:colOff>190500</xdr:colOff>
      <xdr:row>43</xdr:row>
      <xdr:rowOff>38100</xdr:rowOff>
    </xdr:to>
    <xdr:sp macro="" textlink="">
      <xdr:nvSpPr>
        <xdr:cNvPr id="4" name="Text Box 32"/>
        <xdr:cNvSpPr txBox="1">
          <a:spLocks noChangeArrowheads="1"/>
        </xdr:cNvSpPr>
      </xdr:nvSpPr>
      <xdr:spPr bwMode="auto">
        <a:xfrm>
          <a:off x="3924300" y="824865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42</xdr:row>
      <xdr:rowOff>0</xdr:rowOff>
    </xdr:from>
    <xdr:to>
      <xdr:col>5</xdr:col>
      <xdr:colOff>704850</xdr:colOff>
      <xdr:row>43</xdr:row>
      <xdr:rowOff>19050</xdr:rowOff>
    </xdr:to>
    <xdr:sp macro="" textlink="">
      <xdr:nvSpPr>
        <xdr:cNvPr id="5" name="Text Box 34"/>
        <xdr:cNvSpPr txBox="1">
          <a:spLocks noChangeArrowheads="1"/>
        </xdr:cNvSpPr>
      </xdr:nvSpPr>
      <xdr:spPr bwMode="auto">
        <a:xfrm>
          <a:off x="4495800" y="824865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WCP-PC" refreshedDate="43356.691775231484" createdVersion="5" refreshedVersion="5" minRefreshableVersion="3" recordCount="179">
  <cacheSource type="worksheet">
    <worksheetSource ref="B6:F185" sheet="Journal caisse Août2018"/>
  </cacheSource>
  <cacheFields count="5">
    <cacheField name="DATE" numFmtId="0">
      <sharedItems containsNonDate="0" containsDate="1" containsString="0" containsBlank="1" minDate="2018-08-01T00:00:00" maxDate="2018-09-01T00:00:00"/>
    </cacheField>
    <cacheField name="Nom" numFmtId="0">
      <sharedItems containsBlank="1" count="15">
        <m/>
        <s v="Chérif"/>
        <s v="E20"/>
        <s v="E39"/>
        <s v="E19"/>
        <s v="E40"/>
        <s v="Moné"/>
        <s v="Saïdou"/>
        <s v="Baldé"/>
        <s v="Castro "/>
        <s v="E37"/>
        <s v="Sessou"/>
        <s v="Tamba"/>
        <s v="Charlotte"/>
        <s v="E37 "/>
      </sharedItems>
    </cacheField>
    <cacheField name="LIBELLE" numFmtId="0">
      <sharedItems/>
    </cacheField>
    <cacheField name="ENTREES" numFmtId="0">
      <sharedItems containsString="0" containsBlank="1" containsNumber="1" containsInteger="1" minValue="229000" maxValue="15701282"/>
    </cacheField>
    <cacheField name="SORTIES" numFmtId="3">
      <sharedItems containsString="0" containsBlank="1" containsNumber="1" containsInteger="1" minValue="5000" maxValue="3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CP-PC" refreshedDate="43362.695607870373" createdVersion="5" refreshedVersion="5" minRefreshableVersion="3" recordCount="280">
  <cacheSource type="worksheet">
    <worksheetSource ref="A1:I281" sheet="Compta Août 2018"/>
  </cacheSource>
  <cacheFields count="9">
    <cacheField name="Date" numFmtId="14">
      <sharedItems containsSemiMixedTypes="0" containsNonDate="0" containsDate="1" containsString="0" minDate="2018-08-01T00:00:00" maxDate="2018-09-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 numFmtId="0">
      <sharedItems/>
    </cacheField>
    <cacheField name="Department (Investigations, Legal, Operations, Media, Management, Office, Animal Care, Policy &amp; External Relations( Frais de voyage à l'etranger, mission en déhors du projet), Team Building( Repas de l'equipe , Faire une excursion)" numFmtId="0">
      <sharedItems/>
    </cacheField>
    <cacheField name="Montant dépensé" numFmtId="0">
      <sharedItems containsSemiMixedTypes="0" containsString="0" containsNumber="1" containsInteger="1" minValue="810" maxValue="39000000"/>
    </cacheField>
    <cacheField name="Nom" numFmtId="0">
      <sharedItems count="15">
        <s v="Chérif"/>
        <s v="E20"/>
        <s v="E39"/>
        <s v="E37"/>
        <s v="Sessou"/>
        <s v="E19"/>
        <s v="BPMG GNF"/>
        <s v="BPMG USD"/>
        <s v="E40"/>
        <s v="Moné"/>
        <s v="Saïdou"/>
        <s v="Baldé"/>
        <s v="Castro"/>
        <s v="Tamba"/>
        <s v="Charlotte"/>
      </sharedItems>
    </cacheField>
    <cacheField name="Donor" numFmtId="0">
      <sharedItems/>
    </cacheField>
    <cacheField name="Number" numFmtId="0">
      <sharedItems/>
    </cacheField>
    <cacheField name="Justificatifs"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CP-PC" refreshedDate="43362.705448726854" createdVersion="5" refreshedVersion="5" minRefreshableVersion="3" recordCount="280">
  <cacheSource type="worksheet">
    <worksheetSource ref="A1:H281" sheet="Compta Août 2018"/>
  </cacheSource>
  <cacheFields count="8">
    <cacheField name="Date" numFmtId="14">
      <sharedItems containsSemiMixedTypes="0" containsNonDate="0" containsDate="1" containsString="0" minDate="2018-08-01T00:00:00" maxDate="2018-09-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elephone, boissons)_ Bank charges( Frais fonctionnement bancaire + frais transfert)_ Transfert fees( Frais western union_Orange money" numFmtId="0">
      <sharedItems count="18">
        <s v="Transport"/>
        <s v="Telephone "/>
        <s v="Transport "/>
        <s v="Bank Fees"/>
        <s v="Services"/>
        <s v="Office Materials"/>
        <s v="Transfert Fees"/>
        <s v="Travel subsistence"/>
        <s v="Telephone"/>
        <s v="Team building"/>
        <s v="Personnel"/>
        <s v="Lawyer Fees"/>
        <s v="Flight"/>
        <s v="Rent &amp; Utilities"/>
        <s v="Bonus"/>
        <s v="Internet"/>
        <s v="Equipement "/>
        <s v="Trust building"/>
      </sharedItems>
    </cacheField>
    <cacheField name="Department (Investigations, Legal, Operations, Media, Management, Office, Animal Care, Policy &amp; External Relations( Frais de voyage à l'etranger, mission en déhors du projet), Team Building( Repas de l'equipe , Faire une excursion)" numFmtId="0">
      <sharedItems count="7">
        <s v="Legal"/>
        <s v="Investigations"/>
        <s v="Office"/>
        <s v="Management"/>
        <s v="Team Building"/>
        <s v="Média"/>
        <s v="Operation"/>
      </sharedItems>
    </cacheField>
    <cacheField name="Montant dépensé" numFmtId="0">
      <sharedItems containsSemiMixedTypes="0" containsString="0" containsNumber="1" containsInteger="1" minValue="810" maxValue="39000000"/>
    </cacheField>
    <cacheField name="Nom" numFmtId="0">
      <sharedItems/>
    </cacheField>
    <cacheField name="Donor" numFmtId="0">
      <sharedItems count="1">
        <s v="WILDCAT"/>
      </sharedItems>
    </cacheField>
    <cacheField name="Numb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9">
  <r>
    <m/>
    <x v="0"/>
    <s v="Repport solde au 31/07/2018"/>
    <n v="15701282"/>
    <m/>
  </r>
  <r>
    <d v="2018-08-01T00:00:00"/>
    <x v="1"/>
    <s v="Frais taxi moto bureau-DNEF, Agent Judiciaire de l'Etat pour dépôt  lettre de constitution pour information"/>
    <m/>
    <n v="75000"/>
  </r>
  <r>
    <d v="2018-08-01T00:00:00"/>
    <x v="2"/>
    <s v="Achat de carte de recharge  Areeba pour enquête journalière"/>
    <m/>
    <n v="10000"/>
  </r>
  <r>
    <d v="2018-08-01T00:00:00"/>
    <x v="2"/>
    <s v="Achat de carte de recharge  Areeba pour appel d'une cible pour enquête "/>
    <m/>
    <n v="10000"/>
  </r>
  <r>
    <d v="2018-08-01T00:00:00"/>
    <x v="3"/>
    <s v="Transport E39  pour les enquêtes  journalières"/>
    <m/>
    <n v="24000"/>
  </r>
  <r>
    <d v="2018-08-01T00:00:00"/>
    <x v="4"/>
    <s v="Transport E19  pour les enquêtes  journalières"/>
    <m/>
    <n v="22000"/>
  </r>
  <r>
    <d v="2018-08-02T00:00:00"/>
    <x v="3"/>
    <s v="Transport E39   pour les enquêtes  journalières"/>
    <m/>
    <n v="16000"/>
  </r>
  <r>
    <d v="2018-08-02T00:00:00"/>
    <x v="5"/>
    <s v="Transport E40  pour les enquêtes  journalières"/>
    <m/>
    <n v="19000"/>
  </r>
  <r>
    <d v="2018-08-02T00:00:00"/>
    <x v="6"/>
    <s v="Reçu 002 UJAD paiement frais poubelle  pour ramassage d'ordures du bureau "/>
    <m/>
    <n v="75000"/>
  </r>
  <r>
    <d v="2018-08-02T00:00:00"/>
    <x v="6"/>
    <s v="Achat de (10) litres d'essence pour le groupe électrogène du bureau"/>
    <m/>
    <n v="100000"/>
  </r>
  <r>
    <d v="2018-08-02T00:00:00"/>
    <x v="7"/>
    <s v="Reçu n°0003059  achat de (20) litres d'essence pour véh. Perso. Pour le  transport de  Saïdou maison- bureau"/>
    <m/>
    <n v="200000"/>
  </r>
  <r>
    <d v="2018-08-02T00:00:00"/>
    <x v="6"/>
    <s v="Approvisionement caisse (120 USD X 9000)"/>
    <n v="1080000"/>
    <m/>
  </r>
  <r>
    <d v="2018-08-02T00:00:00"/>
    <x v="7"/>
    <s v="Frais taxi moto bureau-Centre ville (BPMG) A/R"/>
    <m/>
    <n v="100000"/>
  </r>
  <r>
    <d v="2018-08-03T00:00:00"/>
    <x v="6"/>
    <s v="Versement à Thierno Intendant pour Achat de nourriture pour le pélican"/>
    <m/>
    <n v="60000"/>
  </r>
  <r>
    <d v="2018-08-03T00:00:00"/>
    <x v="3"/>
    <s v="Transport E39   pour les enquêtes  journalières"/>
    <m/>
    <n v="47000"/>
  </r>
  <r>
    <d v="2018-08-03T00:00:00"/>
    <x v="8"/>
    <s v="Transfert/orange money  à Baldé pour suivi juridique cas pau de panthère à Kankan"/>
    <m/>
    <n v="979000"/>
  </r>
  <r>
    <d v="2018-08-03T00:00:00"/>
    <x v="4"/>
    <s v="Transport E19  pour les enquêtes  journalières"/>
    <m/>
    <n v="30000"/>
  </r>
  <r>
    <d v="2018-08-03T00:00:00"/>
    <x v="2"/>
    <s v="Transport  E20  pour les enquêtes  journalières"/>
    <m/>
    <n v="21000"/>
  </r>
  <r>
    <d v="2018-08-06T00:00:00"/>
    <x v="6"/>
    <s v="Frais de fonctionnement Maïmouna Baldé pour la semaine"/>
    <m/>
    <n v="70000"/>
  </r>
  <r>
    <d v="2018-08-06T00:00:00"/>
    <x v="9"/>
    <s v="Transport A/r Bureau-DNEFpour recupération d'un dossier"/>
    <m/>
    <n v="16000"/>
  </r>
  <r>
    <d v="2018-08-06T00:00:00"/>
    <x v="2"/>
    <s v="Transport E20  pour les enquêtes  journalières"/>
    <m/>
    <n v="50000"/>
  </r>
  <r>
    <d v="2018-08-06T00:00:00"/>
    <x v="5"/>
    <s v="Transport E40  pour les enquêtes  journalières"/>
    <m/>
    <n v="30000"/>
  </r>
  <r>
    <d v="2018-08-06T00:00:00"/>
    <x v="4"/>
    <s v="Transport E19  pour les enquêtes  journalières"/>
    <m/>
    <n v="37000"/>
  </r>
  <r>
    <d v="2018-08-06T00:00:00"/>
    <x v="3"/>
    <s v="Transport E39   pour les enquêtes  journalières"/>
    <m/>
    <n v="23000"/>
  </r>
  <r>
    <d v="2018-08-06T00:00:00"/>
    <x v="7"/>
    <s v="reçu 25  achat de (30) litres d'essence pour véh. Perso. Pour le  transport de  Saïdou maison- bureau"/>
    <m/>
    <n v="300000"/>
  </r>
  <r>
    <d v="2018-08-06T00:00:00"/>
    <x v="7"/>
    <s v="Transport bureau-Belvedaire A/R pour un interview sur le nouveau code faune "/>
    <m/>
    <n v="50000"/>
  </r>
  <r>
    <d v="2018-08-06T00:00:00"/>
    <x v="7"/>
    <s v="Achat de jus pendant l'interview avec le journaliste de RFI sur le nouveau code de faune"/>
    <m/>
    <n v="30000"/>
  </r>
  <r>
    <d v="2018-08-07T00:00:00"/>
    <x v="3"/>
    <s v="Transport E39   pour les enquêtes  journalières"/>
    <m/>
    <n v="20000"/>
  </r>
  <r>
    <d v="2018-08-07T00:00:00"/>
    <x v="5"/>
    <s v="Transport E40  pour les enquêtes  journalières"/>
    <m/>
    <n v="16000"/>
  </r>
  <r>
    <d v="2018-08-07T00:00:00"/>
    <x v="2"/>
    <s v="Transport E20  pour les enquêtes  journalières"/>
    <m/>
    <n v="22000"/>
  </r>
  <r>
    <d v="2018-08-07T00:00:00"/>
    <x v="4"/>
    <s v="Transport E19  pour les enquêtes  journalières"/>
    <m/>
    <n v="23000"/>
  </r>
  <r>
    <d v="2018-08-10T00:00:00"/>
    <x v="6"/>
    <s v="Reç de Baldé pour reversement à la caisse reste argent suivi juridique cas peau de panthère à Kankan"/>
    <n v="229000"/>
    <m/>
  </r>
  <r>
    <d v="2018-08-10T00:00:00"/>
    <x v="3"/>
    <s v="Transport E39   pour les enquêtes  journalières"/>
    <m/>
    <n v="31000"/>
  </r>
  <r>
    <d v="2018-08-10T00:00:00"/>
    <x v="4"/>
    <s v="Transport E19  pour les enquêtes  journalières"/>
    <m/>
    <n v="32000"/>
  </r>
  <r>
    <d v="2018-08-10T00:00:00"/>
    <x v="2"/>
    <s v="Transport E20  pour les enquêtes  journalières"/>
    <m/>
    <n v="36000"/>
  </r>
  <r>
    <d v="2018-08-10T00:00:00"/>
    <x v="10"/>
    <s v="Frais de transfert par orange money à Baldé du 03/08/2018 pour suivi juridique  cas peau de panthère à Kankan"/>
    <m/>
    <n v="20000"/>
  </r>
  <r>
    <d v="2018-08-10T00:00:00"/>
    <x v="11"/>
    <s v="Transport Sessou A/R bureau-DNEF"/>
    <m/>
    <n v="60000"/>
  </r>
  <r>
    <d v="2018-08-13T00:00:00"/>
    <x v="3"/>
    <s v="Transport E39 pour  (2) jours  maison-bureau"/>
    <m/>
    <n v="50000"/>
  </r>
  <r>
    <d v="2018-08-13T00:00:00"/>
    <x v="2"/>
    <s v="Transport E20 pour  (3)  jours  maison-bureau"/>
    <m/>
    <n v="81000"/>
  </r>
  <r>
    <d v="2018-08-13T00:00:00"/>
    <x v="9"/>
    <s v="Transport  Castro pour  (2)  jours  maison-bureau"/>
    <m/>
    <n v="60000"/>
  </r>
  <r>
    <d v="2018-08-13T00:00:00"/>
    <x v="11"/>
    <s v="Transport Sessou  pour  (2)  jours  maison-bureau"/>
    <m/>
    <n v="20000"/>
  </r>
  <r>
    <d v="2018-08-13T00:00:00"/>
    <x v="5"/>
    <s v="Transport E40  pour  (7)  jours  maison-bureau"/>
    <m/>
    <n v="51000"/>
  </r>
  <r>
    <d v="2018-08-13T00:00:00"/>
    <x v="2"/>
    <s v="Transport E20  pour les enquêtes  journalières"/>
    <m/>
    <n v="19000"/>
  </r>
  <r>
    <d v="2018-08-13T00:00:00"/>
    <x v="5"/>
    <s v="Transport E40  pour les enquêtes  journalières"/>
    <m/>
    <n v="22000"/>
  </r>
  <r>
    <d v="2018-08-13T00:00:00"/>
    <x v="3"/>
    <s v="Transport E39 pour  (2) jours  maison-bureau"/>
    <m/>
    <n v="24000"/>
  </r>
  <r>
    <d v="2018-08-13T00:00:00"/>
    <x v="7"/>
    <s v="Achat de crédit pour communication pour le service"/>
    <m/>
    <n v="20000"/>
  </r>
  <r>
    <d v="2018-08-13T00:00:00"/>
    <x v="10"/>
    <s v="Achat de (4) paquets d'eau coyah pour e bureau"/>
    <m/>
    <n v="28000"/>
  </r>
  <r>
    <d v="2018-08-14T00:00:00"/>
    <x v="5"/>
    <s v="Transport E40  pour les enquêtes  journalières"/>
    <m/>
    <n v="26000"/>
  </r>
  <r>
    <d v="2018-08-14T00:00:00"/>
    <x v="2"/>
    <s v="Transport E20  pour les enquêtes  journalières"/>
    <m/>
    <n v="22000"/>
  </r>
  <r>
    <d v="2018-08-14T00:00:00"/>
    <x v="3"/>
    <s v="Transport E39 pour les enquêtes  journalièresles enquêtes journalières"/>
    <m/>
    <n v="26000"/>
  </r>
  <r>
    <d v="2018-08-14T00:00:00"/>
    <x v="5"/>
    <s v="Transport E40  pour les enquêtes  journalières"/>
    <m/>
    <n v="5000"/>
  </r>
  <r>
    <d v="2018-08-14T00:00:00"/>
    <x v="7"/>
    <s v="reçu n°02941 Achat de (20) litres d'essence pour véh. Perso. Pour le  transport de  Saïdou maison- bureau"/>
    <m/>
    <n v="200000"/>
  </r>
  <r>
    <d v="2018-08-16T00:00:00"/>
    <x v="6"/>
    <s v="Chèque 01491596 Approvisionnement de caisse "/>
    <n v="12000000"/>
    <m/>
  </r>
  <r>
    <d v="2018-08-16T00:00:00"/>
    <x v="6"/>
    <s v="Versement à Thierno Ousmane Baldé Intendant animanilier pour achat de nourtiture des perroquets et pélican"/>
    <m/>
    <n v="610000"/>
  </r>
  <r>
    <d v="2018-08-16T00:00:00"/>
    <x v="3"/>
    <s v="Transport E39 pour les enquêtes journalières"/>
    <m/>
    <n v="23000"/>
  </r>
  <r>
    <d v="2018-08-16T00:00:00"/>
    <x v="2"/>
    <s v="Transport E20 pour les enquêtes journalières"/>
    <m/>
    <n v="30000"/>
  </r>
  <r>
    <d v="2018-08-16T00:00:00"/>
    <x v="5"/>
    <s v="Transport E40 pour les enquêtes journalières"/>
    <m/>
    <n v="26000"/>
  </r>
  <r>
    <d v="2018-08-16T00:00:00"/>
    <x v="8"/>
    <s v="Frais de photocopie et réeluire du nouveau code de faune en (3) copies "/>
    <m/>
    <n v="57000"/>
  </r>
  <r>
    <d v="2018-08-16T00:00:00"/>
    <x v="12"/>
    <s v="Versement à Tamba Bonus média pour la publication de la formation par la CITES de 47 Agents du corps des conservateurs à l'ENATEF de Mamou"/>
    <m/>
    <n v="800000"/>
  </r>
  <r>
    <d v="2018-08-16T00:00:00"/>
    <x v="12"/>
    <s v="Versement à Tamba Bonus média sur la publication par la presse des articles sur une décision de la justice décriée par les conservateurs suite au cas d'un trafiquant  de peau de panthère à kankan"/>
    <m/>
    <n v="800000"/>
  </r>
  <r>
    <d v="2018-08-16T00:00:00"/>
    <x v="12"/>
    <s v="Versement à Tamba Bonus média sur la publication par la presse d'un présumé trafiquant  de peau de panthère à kankan"/>
    <m/>
    <n v="800000"/>
  </r>
  <r>
    <d v="2018-08-16T00:00:00"/>
    <x v="12"/>
    <s v="Versement à Tamba Bonus média sur la publication par la presse  écrite l'adoption du code de faune par le Parlement Guinnéen et le CD de l'interview de la formation des Agents du corps des conservateurs"/>
    <m/>
    <n v="510000"/>
  </r>
  <r>
    <d v="2018-08-16T00:00:00"/>
    <x v="8"/>
    <s v="Paiement les frais de voyage des Avocas pour le suivi d'Audience sur affaire peau de panth_ère à Kankan"/>
    <m/>
    <n v="1200000"/>
  </r>
  <r>
    <d v="2018-08-16T00:00:00"/>
    <x v="6"/>
    <s v="Paiement facture n°003/18 Assistance Juridique pour la déclaration des impôts (Avril, mai et juin + déclaration cotisation sociale 2ème trimest. Et Immatriculation de (3) salariés"/>
    <m/>
    <n v="1400000"/>
  </r>
  <r>
    <d v="2018-08-16T00:00:00"/>
    <x v="7"/>
    <s v="reçu n°1749  achat de (20) litres d'essence pour véh. Perso. Pour les  courses du Projet"/>
    <m/>
    <n v="200000"/>
  </r>
  <r>
    <d v="2018-08-16T00:00:00"/>
    <x v="13"/>
    <s v="Facture n°16081805 Daye Voyages  achat de billet d'avion A/R pour Charlotte HOUPLINE"/>
    <m/>
    <n v="1648528"/>
  </r>
  <r>
    <d v="2018-08-16T00:00:00"/>
    <x v="4"/>
    <s v="Transport E19  pour les enquêtes  journalières"/>
    <m/>
    <n v="25000"/>
  </r>
  <r>
    <d v="2018-08-16T00:00:00"/>
    <x v="10"/>
    <s v="Transport E37 Bureau-banque pour retrait appro caisse"/>
    <m/>
    <n v="20000"/>
  </r>
  <r>
    <d v="2018-08-16T00:00:00"/>
    <x v="12"/>
    <s v="Transport Tamba bureau-maison de presse pour le paiement des Bonus médias"/>
    <m/>
    <n v="60000"/>
  </r>
  <r>
    <d v="2018-08-16T00:00:00"/>
    <x v="10"/>
    <s v="Transport (2) jours E37 Maison-bureau"/>
    <m/>
    <n v="34000"/>
  </r>
  <r>
    <d v="2018-08-16T00:00:00"/>
    <x v="11"/>
    <s v="Transport (2) jours  Sessou  Maison-bureau"/>
    <m/>
    <n v="20000"/>
  </r>
  <r>
    <d v="2018-08-16T00:00:00"/>
    <x v="9"/>
    <s v="Transport (2) jours Castro maison-bureau"/>
    <m/>
    <n v="60000"/>
  </r>
  <r>
    <d v="2018-08-16T00:00:00"/>
    <x v="12"/>
    <s v="Transport (2) jours Tamba maison-bureau"/>
    <m/>
    <n v="20000"/>
  </r>
  <r>
    <d v="2018-08-16T00:00:00"/>
    <x v="8"/>
    <s v="Frais taxi moto bureau-centre ville  pour dépôt chèque paiment honoraires Avocas et photocopie et réeluire code de faune"/>
    <m/>
    <n v="70000"/>
  </r>
  <r>
    <d v="2018-08-16T00:00:00"/>
    <x v="10"/>
    <s v="Frais taxi moto bureau-centre ville pour achat de billet d'avion de Charlotte HOUPLINE"/>
    <m/>
    <n v="70000"/>
  </r>
  <r>
    <d v="2018-08-16T00:00:00"/>
    <x v="7"/>
    <s v="Achat de (40) litres d'essence pour véh. Perso. Pour le  transport de  Saïdou maison- bureau"/>
    <m/>
    <n v="400000"/>
  </r>
  <r>
    <d v="2018-08-17T00:00:00"/>
    <x v="6"/>
    <s v="Chèque 01491599 Approvisionnement de caisse "/>
    <n v="8000000"/>
    <m/>
  </r>
  <r>
    <d v="2018-08-17T00:00:00"/>
    <x v="6"/>
    <s v="Reglement facture FGS000392 Gateway Seven redevance mensuelle Internet pour Août 2018"/>
    <m/>
    <n v="3000000"/>
  </r>
  <r>
    <d v="2018-08-17T00:00:00"/>
    <x v="6"/>
    <s v="Remboursement carburant  (37) litres du véh. Location pendant l'opération peau e panthère à Kankan"/>
    <m/>
    <n v="370000"/>
  </r>
  <r>
    <d v="2018-08-17T00:00:00"/>
    <x v="6"/>
    <s v="Paiement facture 39 Mamadou Alpha Diallo pour Transfert de crédit E-recharge pour l'équipe de bureau"/>
    <m/>
    <n v="1200000"/>
  </r>
  <r>
    <d v="2018-08-17T00:00:00"/>
    <x v="4"/>
    <s v="Paiement Bonus opération de  E19  du cas peau de panthère à Kankan"/>
    <m/>
    <n v="1500000"/>
  </r>
  <r>
    <d v="2018-08-17T00:00:00"/>
    <x v="8"/>
    <s v="Paiement Bonus opération de  Mamadou Saliou Baldé   du cas peau de panthère à Kankan"/>
    <m/>
    <n v="400000"/>
  </r>
  <r>
    <d v="2018-08-17T00:00:00"/>
    <x v="11"/>
    <s v="Paiement Bonus opération de  Aïssatou SESSOU  du cas peau de panthère à Kankan"/>
    <m/>
    <n v="300000"/>
  </r>
  <r>
    <d v="2018-08-17T00:00:00"/>
    <x v="1"/>
    <s v="Paiement Bonus opération de Abdoulaye Chérif Diallo  du cas peau de panthère à Kankan"/>
    <m/>
    <n v="400000"/>
  </r>
  <r>
    <d v="2018-08-17T00:00:00"/>
    <x v="10"/>
    <s v="Paiement Bonus opération de  E37  du cas peau de panthère à Kankan"/>
    <m/>
    <n v="400000"/>
  </r>
  <r>
    <d v="2018-08-17T00:00:00"/>
    <x v="2"/>
    <s v="Transport  E20  pour les enquêtes  journalières"/>
    <m/>
    <n v="16000"/>
  </r>
  <r>
    <d v="2018-08-17T00:00:00"/>
    <x v="5"/>
    <s v="Transport E40 pour les enquêtes journalières"/>
    <m/>
    <n v="14500"/>
  </r>
  <r>
    <d v="2018-08-17T00:00:00"/>
    <x v="3"/>
    <s v="Transport E39 pour les enquêtes journalières"/>
    <m/>
    <n v="33000"/>
  </r>
  <r>
    <d v="2018-08-17T00:00:00"/>
    <x v="11"/>
    <s v="Frais fonctionnement Sessou pour la semaine"/>
    <m/>
    <n v="50000"/>
  </r>
  <r>
    <d v="2018-08-17T00:00:00"/>
    <x v="6"/>
    <s v="Paiement prstation mensuelle mois d'Août Thierno Ousmane Baldé intendant animalier pour l'entretien des perroquets et du pélican"/>
    <m/>
    <n v="1750000"/>
  </r>
  <r>
    <d v="2018-08-17T00:00:00"/>
    <x v="1"/>
    <s v="Transport Chérif (1) jour maison-bureau A/R"/>
    <m/>
    <n v="10000"/>
  </r>
  <r>
    <d v="2018-08-17T00:00:00"/>
    <x v="10"/>
    <s v="Transport E37 (2) jours maison-bureau A/R"/>
    <m/>
    <n v="34000"/>
  </r>
  <r>
    <d v="2018-08-17T00:00:00"/>
    <x v="12"/>
    <s v="Transport  Tamba (1) jour maison-bureau A/R"/>
    <m/>
    <n v="10000"/>
  </r>
  <r>
    <d v="2018-08-17T00:00:00"/>
    <x v="1"/>
    <s v="Transport Chérif (2) jour maison-bureau A/R"/>
    <m/>
    <n v="20000"/>
  </r>
  <r>
    <d v="2018-08-17T00:00:00"/>
    <x v="2"/>
    <s v="Remboursement à 100% des frais médicaux de E20"/>
    <m/>
    <n v="283000"/>
  </r>
  <r>
    <d v="2018-08-20T00:00:00"/>
    <x v="6"/>
    <s v="Chèque 01491603   Approvisionnement de caisse "/>
    <n v="5000000"/>
    <m/>
  </r>
  <r>
    <d v="2018-08-20T00:00:00"/>
    <x v="5"/>
    <s v="Paiement primes de stage E40 pour le mois d'Août 2018"/>
    <m/>
    <n v="600000"/>
  </r>
  <r>
    <d v="2018-08-20T00:00:00"/>
    <x v="3"/>
    <s v="Paiement primes de stage E39  pour le mois d'Août 2018"/>
    <m/>
    <n v="600000"/>
  </r>
  <r>
    <d v="2018-08-20T00:00:00"/>
    <x v="10"/>
    <s v="facture 33 ETS BBF Achat d'un carton de papier  rame"/>
    <m/>
    <n v="165000"/>
  </r>
  <r>
    <d v="2018-08-20T00:00:00"/>
    <x v="1"/>
    <s v="Frais taxi moto Chérif bureau-centre ville (BPMG) pour dépôt de la lettre virement des salaires du mois d'août 2018"/>
    <m/>
    <n v="70000"/>
  </r>
  <r>
    <d v="2018-08-20T00:00:00"/>
    <x v="10"/>
    <s v="Transport bureau-Kipé (BPMG) pour retrait pour appro.  caisse"/>
    <m/>
    <n v="10000"/>
  </r>
  <r>
    <d v="2018-08-20T00:00:00"/>
    <x v="4"/>
    <s v="Frais de fonctionnement E19  pour (7) jours "/>
    <m/>
    <n v="133000"/>
  </r>
  <r>
    <d v="2018-08-20T00:00:00"/>
    <x v="3"/>
    <s v="Frais de fonctionnement E39 pour (8) jours A/R maison-bureau"/>
    <m/>
    <n v="200000"/>
  </r>
  <r>
    <d v="2018-08-20T00:00:00"/>
    <x v="2"/>
    <s v="Frais de fonctionnement E20 pour (8) jours A/R maison- bureau"/>
    <m/>
    <n v="216000"/>
  </r>
  <r>
    <d v="2018-08-20T00:00:00"/>
    <x v="10"/>
    <s v="Transport E37 pour achat d'un carton de papier rame"/>
    <m/>
    <n v="7000"/>
  </r>
  <r>
    <d v="2018-08-20T00:00:00"/>
    <x v="10"/>
    <s v="Frais de fonctionnement E37 pour (3) jours A/R maison-bureau"/>
    <m/>
    <n v="51000"/>
  </r>
  <r>
    <d v="2018-08-20T00:00:00"/>
    <x v="2"/>
    <s v="Transfert de crédit téléphonique pour les enquêtes"/>
    <m/>
    <n v="10000"/>
  </r>
  <r>
    <d v="2018-08-20T00:00:00"/>
    <x v="3"/>
    <s v="Transfert de crédit téléphonique pour les enquêtes"/>
    <m/>
    <n v="10000"/>
  </r>
  <r>
    <d v="2018-08-23T00:00:00"/>
    <x v="2"/>
    <s v="Transport bureau-Hôtel pour une fillature"/>
    <m/>
    <n v="10000"/>
  </r>
  <r>
    <d v="2018-08-23T00:00:00"/>
    <x v="4"/>
    <s v="Transport E19  pour (2) jours maison-bureau"/>
    <m/>
    <n v="38000"/>
  </r>
  <r>
    <d v="2018-08-23T00:00:00"/>
    <x v="4"/>
    <s v="Transport E19 pour les enquêtes journalières"/>
    <m/>
    <n v="31000"/>
  </r>
  <r>
    <d v="2018-08-23T00:00:00"/>
    <x v="6"/>
    <s v="Transport de (20) jours maison-bureau de Thierno Ousmane Baldé  intendant animalier pour l'entretien des perroquets et pélican"/>
    <m/>
    <n v="350000"/>
  </r>
  <r>
    <d v="2018-08-23T00:00:00"/>
    <x v="10"/>
    <s v="Frais taxi moto bureau- centre ville Agence de voyage pour la prolongation du billet d'avion de charlotte HOUPLINE "/>
    <m/>
    <n v="70000"/>
  </r>
  <r>
    <d v="2018-08-23T00:00:00"/>
    <x v="12"/>
    <s v="Transport  A/R pour (2) jours  de Tamba Fatou Oularé"/>
    <m/>
    <n v="20000"/>
  </r>
  <r>
    <d v="2018-08-24T00:00:00"/>
    <x v="2"/>
    <s v="Paiement primes de stage E20 pour le mois d'Août 2018"/>
    <m/>
    <n v="600000"/>
  </r>
  <r>
    <d v="2018-08-24T00:00:00"/>
    <x v="13"/>
    <s v="Facture n°24081806  Daye Voyages frais prolongation du  billet d'avion  pour Charlotte HOUPLINE"/>
    <m/>
    <n v="849428"/>
  </r>
  <r>
    <d v="2018-08-24T00:00:00"/>
    <x v="6"/>
    <s v="Frais de fonctionnement Maïmouna Baldé pour la semaine"/>
    <m/>
    <n v="70000"/>
  </r>
  <r>
    <d v="2018-08-24T00:00:00"/>
    <x v="2"/>
    <s v="Transport E20 pour les enquêtes journalières"/>
    <m/>
    <n v="36000"/>
  </r>
  <r>
    <d v="2018-08-24T00:00:00"/>
    <x v="3"/>
    <s v="Transport E39 pour les enquêtes journalières"/>
    <m/>
    <n v="25000"/>
  </r>
  <r>
    <d v="2018-08-24T00:00:00"/>
    <x v="3"/>
    <s v="Transfert de crédit téléphonique pour les enquêtes"/>
    <m/>
    <n v="5000"/>
  </r>
  <r>
    <d v="2018-08-24T00:00:00"/>
    <x v="2"/>
    <s v="Transfert de crédit téléphonique pour les enquêtes"/>
    <m/>
    <n v="5000"/>
  </r>
  <r>
    <d v="2018-08-24T00:00:00"/>
    <x v="4"/>
    <s v="Transport E19 pour les enquêtes journalières"/>
    <m/>
    <n v="34000"/>
  </r>
  <r>
    <d v="2018-08-24T00:00:00"/>
    <x v="9"/>
    <s v="Transport (3) jours Castro A/R maison-bureau"/>
    <m/>
    <n v="90000"/>
  </r>
  <r>
    <d v="2018-08-25T00:00:00"/>
    <x v="7"/>
    <s v="Transfert de crédit téléphonique pour le service"/>
    <m/>
    <n v="20000"/>
  </r>
  <r>
    <d v="2018-08-27T00:00:00"/>
    <x v="2"/>
    <s v="Transport  E20  pour les enquêtes  journalières"/>
    <m/>
    <n v="13000"/>
  </r>
  <r>
    <d v="2018-08-27T00:00:00"/>
    <x v="6"/>
    <s v="Chèque 01491604   Approvisionnement de caisse "/>
    <n v="8000000"/>
    <m/>
  </r>
  <r>
    <d v="2018-08-27T00:00:00"/>
    <x v="10"/>
    <s v="Achat  de (4)  paquets  d'eau pour le bureau"/>
    <m/>
    <n v="28000"/>
  </r>
  <r>
    <d v="2018-08-27T00:00:00"/>
    <x v="5"/>
    <s v="Transport  A/R  E40 pour la fillature à l'hôtel"/>
    <m/>
    <n v="10000"/>
  </r>
  <r>
    <d v="2018-08-27T00:00:00"/>
    <x v="10"/>
    <s v="Transport E37  bureau-kipé (BPMG) pour retrait"/>
    <m/>
    <n v="10000"/>
  </r>
  <r>
    <d v="2018-08-27T00:00:00"/>
    <x v="6"/>
    <s v="Transport de (8) jours maison-bureau de Thierno Ousmane Baldé  intendant animalier pour l'entretien des perroquets et pélican"/>
    <m/>
    <n v="140000"/>
  </r>
  <r>
    <d v="2018-08-27T00:00:00"/>
    <x v="6"/>
    <s v="Versement à Thierno Ousmane Baldé Intendant animanilier pour achat de nourtiture des perroquets et pélican pour (8) jours"/>
    <m/>
    <n v="240000"/>
  </r>
  <r>
    <d v="2018-08-27T00:00:00"/>
    <x v="6"/>
    <s v="Facture n°00134 Général électicité  Achat de (3) ampoules électriques et (2) douilles  + transport "/>
    <m/>
    <n v="55000"/>
  </r>
  <r>
    <d v="2018-08-27T00:00:00"/>
    <x v="7"/>
    <s v="Achat de (40) litres d'essence pour véh. Perso. Pour son transport maison- bureau"/>
    <m/>
    <n v="400000"/>
  </r>
  <r>
    <d v="2018-08-27T00:00:00"/>
    <x v="12"/>
    <s v="Transport A/R  bureau-Foulamadina pour recupération de l'élement d'une Emission Télé par Star 21 Télé"/>
    <m/>
    <n v="45000"/>
  </r>
  <r>
    <d v="2018-08-27T00:00:00"/>
    <x v="6"/>
    <s v="Paiement main d'ouevre électricien pour la reparation de l'électricité au bureau"/>
    <m/>
    <n v="50000"/>
  </r>
  <r>
    <d v="2018-08-27T00:00:00"/>
    <x v="9"/>
    <s v="Frais de fonctionnement Castro pour la semaine "/>
    <m/>
    <n v="150000"/>
  </r>
  <r>
    <d v="2018-08-27T00:00:00"/>
    <x v="12"/>
    <s v="Frais de fonctionement Tamba pour la semaine"/>
    <m/>
    <n v="50000"/>
  </r>
  <r>
    <d v="2018-08-27T00:00:00"/>
    <x v="12"/>
    <s v="Paiement Bonus Média pour l'obtention  de l'élément Emission Télé sur l'environnement par Star 21 Télé"/>
    <m/>
    <n v="250000"/>
  </r>
  <r>
    <d v="2018-08-27T00:00:00"/>
    <x v="5"/>
    <s v="Facture n°47 ETS.H.B.M.L Achat d'un téléphone Samsung J1 pour E40 pour communaution service"/>
    <m/>
    <n v="800000"/>
  </r>
  <r>
    <d v="2018-08-27T00:00:00"/>
    <x v="4"/>
    <s v="Frais de fonctionnement  E19  A/R pour la semaine"/>
    <m/>
    <n v="95000"/>
  </r>
  <r>
    <d v="2018-08-27T00:00:00"/>
    <x v="5"/>
    <s v="Frais de E40 pour (10) jours A/R maison-bureau"/>
    <m/>
    <n v="170000"/>
  </r>
  <r>
    <d v="2018-08-27T00:00:00"/>
    <x v="4"/>
    <s v="Remboursement à 100% des frais médicaux de E19 "/>
    <m/>
    <n v="276000"/>
  </r>
  <r>
    <d v="2018-08-27T00:00:00"/>
    <x v="2"/>
    <s v="Frais de fonctionnement E20 pour la semaine "/>
    <m/>
    <n v="135000"/>
  </r>
  <r>
    <d v="2018-08-28T00:00:00"/>
    <x v="3"/>
    <s v="Frais de fonctionnement de (4) jours A/R de E39"/>
    <m/>
    <n v="100000"/>
  </r>
  <r>
    <d v="2018-08-28T00:00:00"/>
    <x v="3"/>
    <s v="Transport  E39  pour les enquêtes  journalières"/>
    <m/>
    <n v="23000"/>
  </r>
  <r>
    <d v="2018-08-28T00:00:00"/>
    <x v="6"/>
    <s v="Reglement facture FGS000441 Gateway Seven redevance mensuelle Internet pour Septembre 2018"/>
    <m/>
    <n v="3000000"/>
  </r>
  <r>
    <d v="2018-08-28T00:00:00"/>
    <x v="5"/>
    <s v="Transport E40 pour les enquêtes journalières"/>
    <m/>
    <n v="26000"/>
  </r>
  <r>
    <d v="2018-08-28T00:00:00"/>
    <x v="2"/>
    <s v="Transport E20 pour les enquêtes journalières"/>
    <m/>
    <n v="22000"/>
  </r>
  <r>
    <d v="2018-08-28T00:00:00"/>
    <x v="13"/>
    <s v="Paiement Food allowance pour onze (11) jours"/>
    <m/>
    <n v="1100000"/>
  </r>
  <r>
    <d v="2018-08-28T00:00:00"/>
    <x v="6"/>
    <s v="reçu n°26 achat d'un haut parleur  pour le bureau"/>
    <m/>
    <n v="190000"/>
  </r>
  <r>
    <d v="2018-08-29T00:00:00"/>
    <x v="10"/>
    <s v="Transport E37 pour (3) jours A/R maison-bureau"/>
    <m/>
    <n v="51000"/>
  </r>
  <r>
    <d v="2018-08-29T00:00:00"/>
    <x v="3"/>
    <s v="Transfert de crédit téléphonique par E39 pour enquêtes"/>
    <m/>
    <n v="20000"/>
  </r>
  <r>
    <d v="2018-08-29T00:00:00"/>
    <x v="5"/>
    <s v="Transfert de crédit téléphonique par E40 pour enquêtes"/>
    <m/>
    <n v="10000"/>
  </r>
  <r>
    <d v="2018-08-29T00:00:00"/>
    <x v="6"/>
    <s v="Chèque 01491606   Approvisionnement de caisse "/>
    <n v="8000000"/>
    <m/>
  </r>
  <r>
    <d v="2018-08-29T00:00:00"/>
    <x v="2"/>
    <s v="Versement à E20 pour les frais d'enquêtes à l'interieur "/>
    <m/>
    <n v="803000"/>
  </r>
  <r>
    <d v="2018-08-29T00:00:00"/>
    <x v="3"/>
    <s v="Versement à E39 pour les frais d'enquêtes à l'interieur "/>
    <m/>
    <n v="1778500"/>
  </r>
  <r>
    <d v="2018-08-29T00:00:00"/>
    <x v="4"/>
    <s v="Versement à E19 pour les frais d'enquêtes à l'interieur "/>
    <m/>
    <n v="1777000"/>
  </r>
  <r>
    <d v="2018-08-29T00:00:00"/>
    <x v="3"/>
    <s v="Transfert de crédit téléphonique pour des enquêtes"/>
    <m/>
    <n v="10000"/>
  </r>
  <r>
    <d v="2018-08-29T00:00:00"/>
    <x v="3"/>
    <s v="Versement à E39 Trust Building sur l'affaire abattage d'un lion à Koroussa"/>
    <m/>
    <n v="250000"/>
  </r>
  <r>
    <d v="2018-08-29T00:00:00"/>
    <x v="2"/>
    <s v="Transfert de crédit téléphonique pour des enquêtes"/>
    <m/>
    <n v="10000"/>
  </r>
  <r>
    <d v="2018-08-29T00:00:00"/>
    <x v="6"/>
    <s v="Paiement salaire Maïmouna Baldé Août 2018 pour l'entretien  des bureaux"/>
    <m/>
    <n v="500000"/>
  </r>
  <r>
    <d v="2018-08-29T00:00:00"/>
    <x v="10"/>
    <s v="Transport E37 bureau-Belle vue (BPMG) pour retrait"/>
    <m/>
    <n v="50000"/>
  </r>
  <r>
    <d v="2018-08-29T00:00:00"/>
    <x v="10"/>
    <s v="Transport  E37 bureau-Kipé pour achat d'un téléphone pour E40"/>
    <m/>
    <n v="10000"/>
  </r>
  <r>
    <d v="2018-08-30T00:00:00"/>
    <x v="6"/>
    <s v="Transport Thierno Ousmane Baldé pour achat de grillage"/>
    <m/>
    <n v="10000"/>
  </r>
  <r>
    <d v="2018-08-30T00:00:00"/>
    <x v="7"/>
    <s v="Reçu n°0000072 achat de (10) litres d'essence pour véh. Perso. Pour transport Saïdou maison-bureau"/>
    <m/>
    <n v="100000"/>
  </r>
  <r>
    <d v="2018-08-31T00:00:00"/>
    <x v="6"/>
    <s v="Chèque 01491607   Approvisionnement de caisse "/>
    <n v="8000000"/>
    <m/>
  </r>
  <r>
    <d v="2018-08-31T00:00:00"/>
    <x v="6"/>
    <s v="reçu n°40 achat de (2) m de grillage et fil d'attache"/>
    <m/>
    <n v="45000"/>
  </r>
  <r>
    <d v="2018-08-31T00:00:00"/>
    <x v="2"/>
    <s v="Transfert/orange money  à E20 pour  les frais d'enquêtes à l'interieur"/>
    <m/>
    <n v="400000"/>
  </r>
  <r>
    <d v="2018-08-31T00:00:00"/>
    <x v="10"/>
    <s v="Frais de transfert par orange money à E20 pour  les frais d'enquêtes à l'interieur"/>
    <m/>
    <n v="20000"/>
  </r>
  <r>
    <d v="2018-08-31T00:00:00"/>
    <x v="10"/>
    <s v="Transport E37 bureau-Kipé pour transfert/orange money à E20 en enquête à l'interieur"/>
    <m/>
    <n v="10000"/>
  </r>
  <r>
    <d v="2018-08-31T00:00:00"/>
    <x v="11"/>
    <s v="Frais de fonctionnement pour la semaine"/>
    <m/>
    <n v="50000"/>
  </r>
  <r>
    <d v="2018-08-31T00:00:00"/>
    <x v="9"/>
    <s v="Frais de fonctionnement Castro pour la semaine "/>
    <m/>
    <n v="150000"/>
  </r>
  <r>
    <d v="2018-08-31T00:00:00"/>
    <x v="10"/>
    <s v="Frais taxi moto  bureau-Taouyah (BPMG) pour retrait"/>
    <m/>
    <n v="30000"/>
  </r>
  <r>
    <d v="2018-08-31T00:00:00"/>
    <x v="11"/>
    <s v="Versement à Sessou frais de mission pour Rome (île de Cassa) pour enquête sur un résumé trafiquant"/>
    <m/>
    <n v="680000"/>
  </r>
  <r>
    <d v="2018-08-31T00:00:00"/>
    <x v="10"/>
    <s v="Frais taxi moto bureau-centre (Hotimex) pour achat de cartouche d'encre pour imprimante"/>
    <m/>
    <n v="70000"/>
  </r>
  <r>
    <d v="2018-08-31T00:00:00"/>
    <x v="12"/>
    <s v="Frais de fonctionnement Tamba pour la semaine"/>
    <m/>
    <n v="55000"/>
  </r>
  <r>
    <d v="2018-08-31T00:00:00"/>
    <x v="6"/>
    <s v="Paiement facture 40  Mamadou Alpha Diallo pour Transfert de crédit E-recharge pour l'équipe de bureau"/>
    <m/>
    <n v="800000"/>
  </r>
  <r>
    <d v="2018-08-31T00:00:00"/>
    <x v="14"/>
    <s v="Transfert de crédit téléphonique pour des enquêtes"/>
    <m/>
    <n v="20000"/>
  </r>
  <r>
    <d v="2018-08-31T00:00:00"/>
    <x v="5"/>
    <s v="Versement à E40 pour mission d'enquête à l'interieur"/>
    <m/>
    <n v="1203000"/>
  </r>
</pivotCacheRecords>
</file>

<file path=xl/pivotCache/pivotCacheRecords2.xml><?xml version="1.0" encoding="utf-8"?>
<pivotCacheRecords xmlns="http://schemas.openxmlformats.org/spreadsheetml/2006/main" xmlns:r="http://schemas.openxmlformats.org/officeDocument/2006/relationships" count="280">
  <r>
    <d v="2018-08-01T00:00:00"/>
    <s v="Frais taxi moto bureau-DNEF, Agent Judiciaire de l'Etat pour dépôt  lettre de constitution pour information"/>
    <s v="Transport"/>
    <s v="Legal"/>
    <n v="75000"/>
    <x v="0"/>
    <s v="WILDCAT"/>
    <s v="18/8/GALFPC1390"/>
    <s v="Oui"/>
  </r>
  <r>
    <d v="2018-08-01T00:00:00"/>
    <s v="Achat de carte de recharge  Areeba pour enquête journalière"/>
    <s v="Telephone "/>
    <s v="Investigations"/>
    <n v="10000"/>
    <x v="1"/>
    <s v="WILDCAT"/>
    <s v="18/8/GALFPC1391"/>
    <s v="Oui"/>
  </r>
  <r>
    <d v="2018-08-01T00:00:00"/>
    <s v="Achat de carte de recharge  Areeba pour appel d'une cible pour enquête "/>
    <s v="Telephone "/>
    <s v="Investigations"/>
    <n v="10000"/>
    <x v="1"/>
    <s v="WILDCAT"/>
    <s v="18/8/GALFPC1392"/>
    <s v="Oui"/>
  </r>
  <r>
    <d v="2018-08-01T00:00:00"/>
    <s v="Transport E39  pour les enquêtes  journalières"/>
    <s v="Transport"/>
    <s v="Investigations"/>
    <n v="24000"/>
    <x v="2"/>
    <s v="WILDCAT"/>
    <s v="18/8/GALFPC1393"/>
    <s v="Oui"/>
  </r>
  <r>
    <d v="2018-08-01T00:00:00"/>
    <s v="Transport Maison-Bureau AR"/>
    <s v="Transport"/>
    <s v="Investigations"/>
    <n v="17000"/>
    <x v="3"/>
    <s v="WILDCAT"/>
    <s v="18/8/GALF"/>
    <s v="Oui"/>
  </r>
  <r>
    <d v="2018-08-01T00:00:00"/>
    <s v="Taxi bureau-maison"/>
    <s v="Transport "/>
    <s v="Legal"/>
    <n v="10000"/>
    <x v="4"/>
    <s v="WILDCAT"/>
    <s v="18/8/GALF"/>
    <s v="Oui"/>
  </r>
  <r>
    <d v="2018-08-01T00:00:00"/>
    <s v="Taxi bureau-maison"/>
    <s v="Transport"/>
    <s v="Investigations"/>
    <n v="19000"/>
    <x v="5"/>
    <s v="WILDCAT"/>
    <s v="18/8/GALF"/>
    <s v="Oui"/>
  </r>
  <r>
    <d v="2018-08-01T00:00:00"/>
    <s v="Taxi bureau , taouyah , lambanyi marché "/>
    <s v="Transport"/>
    <s v="Investigations"/>
    <n v="22000"/>
    <x v="5"/>
    <s v="WILDCAT"/>
    <s v="18/8/GALFPC1394"/>
    <s v="Oui"/>
  </r>
  <r>
    <d v="2018-08-01T00:00:00"/>
    <s v="Demande d'extrait de compte"/>
    <s v="Bank Fees"/>
    <s v="Office"/>
    <n v="5650"/>
    <x v="6"/>
    <s v="WILDCAT"/>
    <s v="18/08/GALF"/>
    <s v="Oui"/>
  </r>
  <r>
    <d v="2018-08-01T00:00:00"/>
    <s v="Frais demande d'extrait de compte USD pour  pour le mois de juillet"/>
    <s v="Bank Fees"/>
    <s v="Office"/>
    <n v="5673"/>
    <x v="7"/>
    <s v="WILDCAT"/>
    <s v="18/08/GALF"/>
    <s v="Oui"/>
  </r>
  <r>
    <d v="2018-08-01T00:00:00"/>
    <s v="Transport E40  pour  (3)  jours  maison-bureau"/>
    <s v="Transport"/>
    <s v="Investigations"/>
    <n v="51000"/>
    <x v="8"/>
    <s v="WILDCAT"/>
    <s v="18/8/GALF"/>
    <s v="Oui"/>
  </r>
  <r>
    <d v="2018-08-01T00:00:00"/>
    <s v="Transport E20 pour  (3)  jours  maison-bureau"/>
    <s v="Transport"/>
    <s v="Investigations"/>
    <n v="81000"/>
    <x v="1"/>
    <s v="WILDCAT"/>
    <s v="18/8/GALF"/>
    <s v="Oui"/>
  </r>
  <r>
    <d v="2018-08-01T00:00:00"/>
    <s v="Transport E39 pour  (3)  jours  maison-bureau"/>
    <s v="Transport"/>
    <s v="Investigations"/>
    <n v="75000"/>
    <x v="2"/>
    <s v="WILDCAT"/>
    <s v="18/8/GALF"/>
    <s v="Oui"/>
  </r>
  <r>
    <d v="2018-08-01T00:00:00"/>
    <s v="Taxe Frais fixe au 31/07/2018"/>
    <s v="Bank Fees"/>
    <s v="Office"/>
    <n v="27465"/>
    <x v="7"/>
    <s v="WILDCAT"/>
    <s v="18/08/GALF"/>
    <s v="Oui"/>
  </r>
  <r>
    <d v="2018-08-01T00:00:00"/>
    <s v="Commussion Maniputation du compte au mois de juillet"/>
    <s v="Bank Fees"/>
    <s v="Office"/>
    <n v="152634"/>
    <x v="7"/>
    <s v="WILDCAT"/>
    <s v="18/08/GALF"/>
    <s v="Oui"/>
  </r>
  <r>
    <d v="2018-08-02T00:00:00"/>
    <s v="Transport E39   pour les enquêtes  journalières"/>
    <s v="Transport"/>
    <s v="Investigations"/>
    <n v="16000"/>
    <x v="2"/>
    <s v="WILDCAT"/>
    <s v="18/8/GALFPC1395"/>
    <s v="Oui"/>
  </r>
  <r>
    <d v="2018-08-02T00:00:00"/>
    <s v="Transport E40  pour les enquêtes  journalières"/>
    <s v="Transport"/>
    <s v="Investigations"/>
    <n v="19000"/>
    <x v="8"/>
    <s v="WILDCAT"/>
    <s v="18/8/GALFPC1396"/>
    <s v="Oui"/>
  </r>
  <r>
    <d v="2018-08-02T00:00:00"/>
    <s v="Reçu 002 UJAD paiement frais poubelle  pour ramassage d'ordures du bureau "/>
    <s v="Services"/>
    <s v="Office"/>
    <n v="75000"/>
    <x v="9"/>
    <s v="WILDCAT"/>
    <s v="18/8/GALFPC1397"/>
    <s v="Oui"/>
  </r>
  <r>
    <d v="2018-08-02T00:00:00"/>
    <s v="Achat de (10) litres d'essence pour le groupe électrogène du bureau"/>
    <s v="Office Materials"/>
    <s v="Office"/>
    <n v="100000"/>
    <x v="9"/>
    <s v="WILDCAT"/>
    <s v="18/8/GALFPC1398"/>
    <s v="Oui"/>
  </r>
  <r>
    <d v="2018-08-02T00:00:00"/>
    <s v="Reçu n°0003059  achat de (20) litres d'essence pour véh. Perso. Pour le  transport de  Saïdou maison- bureau"/>
    <s v="Transport"/>
    <s v="Management"/>
    <n v="200000"/>
    <x v="10"/>
    <s v="WILDCAT"/>
    <s v="18/8/GALFPC1399"/>
    <s v="Oui"/>
  </r>
  <r>
    <d v="2018-08-02T00:00:00"/>
    <s v="Frais taxi moto bureau-Centre ville (BPMG) A/R"/>
    <s v="Transport"/>
    <s v="Management"/>
    <n v="100000"/>
    <x v="10"/>
    <s v="WILDCAT"/>
    <s v="18/8/GALFPC1401"/>
    <s v="Oui"/>
  </r>
  <r>
    <d v="2018-08-02T00:00:00"/>
    <s v="Transport Maison-Bureau AR"/>
    <s v="Transport"/>
    <s v="Investigations"/>
    <n v="17000"/>
    <x v="3"/>
    <s v="WILDCAT"/>
    <s v="18/8/GALF"/>
    <s v="Oui"/>
  </r>
  <r>
    <d v="2018-08-02T00:00:00"/>
    <s v="Taxi bureau-maison"/>
    <s v="Transport "/>
    <s v="Legal"/>
    <n v="10000"/>
    <x v="4"/>
    <s v="WILDCAT"/>
    <s v="18/8/GALF"/>
    <s v="Oui"/>
  </r>
  <r>
    <d v="2018-08-02T00:00:00"/>
    <s v="Taxi bureau-maison"/>
    <s v="Transport"/>
    <s v="Investigations"/>
    <n v="19000"/>
    <x v="5"/>
    <s v="WILDCAT"/>
    <s v="18/8/GALF"/>
    <s v="Oui"/>
  </r>
  <r>
    <d v="2018-08-03T00:00:00"/>
    <s v="Transport  E20  pour les enquêtes  journalières"/>
    <s v="Transport"/>
    <s v="Investigations"/>
    <n v="21000"/>
    <x v="1"/>
    <s v="WILDCAT"/>
    <s v="18/8/GALFPC1406"/>
    <s v="Oui"/>
  </r>
  <r>
    <d v="2018-08-03T00:00:00"/>
    <s v="Transport E39   pour les enquêtes  journalières"/>
    <s v="Transport"/>
    <s v="Investigations"/>
    <n v="47000"/>
    <x v="2"/>
    <s v="WILDCAT"/>
    <s v="18/8/GALFPC1403"/>
    <s v="Oui"/>
  </r>
  <r>
    <d v="2018-08-03T00:00:00"/>
    <s v="Achat de nourriture pour le pélican"/>
    <s v="Office Materials"/>
    <s v="Office"/>
    <n v="60000"/>
    <x v="9"/>
    <s v="WILDCAT"/>
    <s v="18/8/GALFPC1402"/>
    <s v="Oui"/>
  </r>
  <r>
    <d v="2018-08-03T00:00:00"/>
    <s v="Transport Maison-Bureau AR"/>
    <s v="Transport"/>
    <s v="Investigations"/>
    <n v="17000"/>
    <x v="3"/>
    <s v="WILDCAT"/>
    <s v="18/8/GALF"/>
    <s v="Oui"/>
  </r>
  <r>
    <d v="2018-08-03T00:00:00"/>
    <s v="Taxi bureau-maison"/>
    <s v="Transport "/>
    <s v="Legal"/>
    <n v="10000"/>
    <x v="4"/>
    <s v="WILDCAT"/>
    <s v="18/8/GALF"/>
    <s v="Oui"/>
  </r>
  <r>
    <d v="2018-08-03T00:00:00"/>
    <s v="Taxi bureau-maison"/>
    <s v="Transport"/>
    <s v="Investigations"/>
    <n v="19000"/>
    <x v="5"/>
    <s v="WILDCAT"/>
    <s v="18/8/GALF"/>
    <s v="Oui"/>
  </r>
  <r>
    <d v="2018-08-03T00:00:00"/>
    <s v="Transport E19  pour les enquêtes  journalières"/>
    <s v="Transport"/>
    <s v="Investigations"/>
    <n v="30000"/>
    <x v="5"/>
    <s v="WILDCAT"/>
    <s v="18/8/GALFPC1405"/>
    <s v="Oui"/>
  </r>
  <r>
    <d v="2018-08-04T00:00:00"/>
    <s v="Frais de dépôt/ orange money des frais de mision à Baldé pour suivi juridique  cas peau de panthère Kankan"/>
    <s v="Transfert Fees"/>
    <s v="Office"/>
    <n v="20000"/>
    <x v="3"/>
    <s v="WILDCAT"/>
    <s v="18/8/GALFPC1424"/>
    <s v="Oui"/>
  </r>
  <r>
    <d v="2018-08-05T00:00:00"/>
    <s v="Transport, Maison-gare routière de Gomboya pour kankan"/>
    <s v="Transport"/>
    <s v="Legal"/>
    <n v="15000"/>
    <x v="11"/>
    <s v="WILDCAT"/>
    <s v="18/8/GALFPC1404R33"/>
    <s v="Oui"/>
  </r>
  <r>
    <d v="2018-08-05T00:00:00"/>
    <s v="Food allowence de 2 jours"/>
    <s v="Travel subsistence"/>
    <s v="Legal"/>
    <n v="160000"/>
    <x v="11"/>
    <s v="WILDCAT"/>
    <s v="18/8/GALFPC1404R34"/>
    <s v="Oui"/>
  </r>
  <r>
    <d v="2018-08-05T00:00:00"/>
    <s v="Taxi, Conakry-Kankan"/>
    <s v="Transport"/>
    <s v="Legal"/>
    <n v="180000"/>
    <x v="11"/>
    <s v="WILDCAT"/>
    <s v="18/8/GALFPC1404TV"/>
    <s v="Oui"/>
  </r>
  <r>
    <d v="2018-08-05T00:00:00"/>
    <s v="Taxi,Dabola-Kankan"/>
    <s v="Transport"/>
    <s v="Legal"/>
    <n v="90000"/>
    <x v="11"/>
    <s v="WILDCAT"/>
    <s v="18/8/GALFPC1404R35"/>
    <s v="Oui"/>
  </r>
  <r>
    <d v="2018-08-05T00:00:00"/>
    <s v="Carte de recharge"/>
    <s v="Telephone"/>
    <s v="Legal"/>
    <n v="10000"/>
    <x v="11"/>
    <s v="WILDCAT"/>
    <s v="18/8/GALFPC1404R44"/>
    <s v="Oui"/>
  </r>
  <r>
    <d v="2018-08-06T00:00:00"/>
    <s v="Taxi moto, Gare routière- Hotel "/>
    <s v="Transport"/>
    <s v="Legal"/>
    <n v="10000"/>
    <x v="11"/>
    <s v="WILDCAT"/>
    <s v="18/8/GALFPC1404R36"/>
    <s v="Oui"/>
  </r>
  <r>
    <d v="2018-08-06T00:00:00"/>
    <s v="Taxi moto, hotel-TPI de kankan pour suivi d'audience"/>
    <s v="Transport"/>
    <s v="Legal"/>
    <n v="10000"/>
    <x v="11"/>
    <s v="WILDCAT"/>
    <s v="18/8/GALFPC1404R37"/>
    <s v="Oui"/>
  </r>
  <r>
    <d v="2018-08-06T00:00:00"/>
    <s v="Taxi moto, TPI de kankan- gare routière pour retour à conakry"/>
    <s v="Transport"/>
    <s v="Legal"/>
    <n v="13000"/>
    <x v="11"/>
    <s v="WILDCAT"/>
    <s v="18/8/GALFPC1404R38"/>
    <s v="Oui"/>
  </r>
  <r>
    <d v="2018-08-06T00:00:00"/>
    <s v="Taxi, Kankan-Conakry"/>
    <s v="Transport"/>
    <s v="Legal"/>
    <n v="180000"/>
    <x v="11"/>
    <s v="WILDCAT"/>
    <s v="18/8/GALFPC1404R39"/>
    <s v="Oui"/>
  </r>
  <r>
    <d v="2018-08-06T00:00:00"/>
    <s v="Transport A/r Bureau-DNEFpour recupération d'un dossier"/>
    <s v="Transport"/>
    <s v="Legal"/>
    <n v="16000"/>
    <x v="12"/>
    <s v="WILDCAT"/>
    <s v="18/8/GALFPC1408"/>
    <s v="Oui"/>
  </r>
  <r>
    <d v="2018-08-06T00:00:00"/>
    <s v="Transport E20  pour les enquêtes  journalières"/>
    <s v="Transport"/>
    <s v="Investigations"/>
    <n v="50000"/>
    <x v="1"/>
    <s v="WILDCAT"/>
    <s v="18/8/GALFPC1409"/>
    <s v="Oui"/>
  </r>
  <r>
    <d v="2018-08-06T00:00:00"/>
    <s v="Transport E39   pour les enquêtes  journalières"/>
    <s v="Transport"/>
    <s v="Investigations"/>
    <n v="23000"/>
    <x v="2"/>
    <s v="WILDCAT"/>
    <s v="18/8/GALFPC1412"/>
    <s v="Oui"/>
  </r>
  <r>
    <d v="2018-08-06T00:00:00"/>
    <s v="Transport E40  pour les enquêtes  journalières"/>
    <s v="Transport"/>
    <s v="Investigations"/>
    <n v="30000"/>
    <x v="8"/>
    <s v="WILDCAT"/>
    <s v="18/8/GALFPC1410"/>
    <s v="Oui"/>
  </r>
  <r>
    <d v="2018-08-06T00:00:00"/>
    <s v="Frais de fonctionnement Maïmouna Baldé pour la semaine"/>
    <s v="Transport"/>
    <s v="Office"/>
    <n v="70000"/>
    <x v="9"/>
    <s v="WILDCAT"/>
    <s v="18/8/GALFPC1407"/>
    <s v="Oui"/>
  </r>
  <r>
    <d v="2018-08-06T00:00:00"/>
    <s v="Reçu 25  achat de (30) litres d'essence pour véh. Perso. Pour le  transport de  Saïdou maison- bureau"/>
    <s v="Transport"/>
    <s v="Management"/>
    <n v="300000"/>
    <x v="10"/>
    <s v="WILDCAT"/>
    <s v="18/8/GALFPC1413"/>
    <s v="Oui"/>
  </r>
  <r>
    <d v="2018-08-06T00:00:00"/>
    <s v="Transport bureau-Belvedaire A/R pour un interview sur le nouveau code faune "/>
    <s v="Transport"/>
    <s v="Management"/>
    <n v="50000"/>
    <x v="10"/>
    <s v="WILDCAT"/>
    <s v="18/8/GALFPC1414"/>
    <s v="Oui"/>
  </r>
  <r>
    <d v="2018-08-06T00:00:00"/>
    <s v="Achat de jus pendant l'interview avec le journaliste de RFI sur le nouveau code de faune"/>
    <s v="Team building"/>
    <s v="Management"/>
    <n v="30000"/>
    <x v="10"/>
    <s v="WILDCAT"/>
    <s v="18/8/GALFPC1415"/>
    <s v="Oui"/>
  </r>
  <r>
    <d v="2018-08-06T00:00:00"/>
    <s v="Transport Maison-Bureau AR"/>
    <s v="Transport"/>
    <s v="Investigations"/>
    <n v="17000"/>
    <x v="3"/>
    <s v="WILDCAT"/>
    <s v="18/8/GALF"/>
    <s v="Oui"/>
  </r>
  <r>
    <d v="2018-08-06T00:00:00"/>
    <s v="Taxi bureau-maison"/>
    <s v="Transport "/>
    <s v="Legal"/>
    <n v="10000"/>
    <x v="4"/>
    <s v="WILDCAT"/>
    <s v="18/8/GALF"/>
    <s v="Oui"/>
  </r>
  <r>
    <d v="2018-08-06T00:00:00"/>
    <s v="Taxi bureau-maison"/>
    <s v="Transport"/>
    <s v="Investigations"/>
    <n v="19000"/>
    <x v="5"/>
    <s v="WILDCAT"/>
    <s v="18/8/GALF"/>
    <s v="Oui"/>
  </r>
  <r>
    <d v="2018-08-06T00:00:00"/>
    <s v="Taxi bureau coronthie pour les enquêtes "/>
    <s v="Transport"/>
    <s v="Investigations"/>
    <n v="37000"/>
    <x v="5"/>
    <s v="WILDCAT"/>
    <s v="18/8/GALFPC1411"/>
    <s v="Oui"/>
  </r>
  <r>
    <d v="2018-08-07T00:00:00"/>
    <s v="Food allowence d'un(1) jour "/>
    <s v="Travel subsistence"/>
    <s v="Legal"/>
    <n v="80000"/>
    <x v="11"/>
    <s v="WILDCAT"/>
    <s v="18/8/GALFPC1404R40"/>
    <s v="Oui"/>
  </r>
  <r>
    <d v="2018-08-07T00:00:00"/>
    <s v="Taxi, Gare routière-Maison (retour de kankan)"/>
    <s v="Transport"/>
    <s v="Legal"/>
    <n v="10000"/>
    <x v="11"/>
    <s v="WILDCAT"/>
    <s v="18/8/GALFPC1404R41"/>
    <s v="Oui"/>
  </r>
  <r>
    <d v="2018-08-07T00:00:00"/>
    <s v="Transport E20  pour les enquêtes  journalières"/>
    <s v="Transport"/>
    <s v="Investigations"/>
    <n v="22000"/>
    <x v="1"/>
    <s v="WILDCAT"/>
    <s v="18/8/GALFPC1418"/>
    <s v="Oui"/>
  </r>
  <r>
    <d v="2018-08-07T00:00:00"/>
    <s v="Transport E39   pour les enquêtes  journalières"/>
    <s v="Transport"/>
    <s v="Investigations"/>
    <n v="20000"/>
    <x v="2"/>
    <s v="WILDCAT"/>
    <s v="18/8/GALFPC1416"/>
    <s v="Oui"/>
  </r>
  <r>
    <d v="2018-08-07T00:00:00"/>
    <s v="Transport E40  pour les enquêtes  journalières"/>
    <s v="Transport"/>
    <s v="Investigations"/>
    <n v="16000"/>
    <x v="8"/>
    <s v="WILDCAT"/>
    <s v="18/8/GALFPC1417"/>
    <s v="Oui"/>
  </r>
  <r>
    <d v="2018-08-07T00:00:00"/>
    <s v="Transport Maison-Bureau AR"/>
    <s v="Transport"/>
    <s v="Investigations"/>
    <n v="17000"/>
    <x v="3"/>
    <s v="WILDCAT"/>
    <s v="18/8/GALF"/>
    <s v="Oui"/>
  </r>
  <r>
    <d v="2018-08-07T00:00:00"/>
    <s v="Taxi bureau-maison"/>
    <s v="Transport "/>
    <s v="Legal"/>
    <n v="10000"/>
    <x v="4"/>
    <s v="WILDCAT"/>
    <s v="18/8/GALF"/>
    <s v="Oui"/>
  </r>
  <r>
    <d v="2018-08-07T00:00:00"/>
    <s v="Taxi bureau-maison"/>
    <s v="Transport"/>
    <s v="Investigations"/>
    <n v="19000"/>
    <x v="5"/>
    <s v="WILDCAT"/>
    <s v="18/8/GALF"/>
    <s v="Oui"/>
  </r>
  <r>
    <d v="2018-08-07T00:00:00"/>
    <s v="Taxi moto pour les enquêtes à belle vue et lhôtel gbessia"/>
    <s v="Transport"/>
    <s v="Investigations"/>
    <n v="23000"/>
    <x v="5"/>
    <s v="WILDCAT"/>
    <s v="8/8/GALFPC1419"/>
    <s v="Oui"/>
  </r>
  <r>
    <d v="2018-08-08T00:00:00"/>
    <s v="Transport Maison-Bureau AR"/>
    <s v="Transport"/>
    <s v="Investigations"/>
    <n v="17000"/>
    <x v="3"/>
    <s v="WILDCAT"/>
    <s v="18/8/GALF"/>
    <s v="Oui"/>
  </r>
  <r>
    <d v="2018-08-08T00:00:00"/>
    <s v="Taxi bureau-maison"/>
    <s v="Transport "/>
    <s v="Legal"/>
    <n v="10000"/>
    <x v="4"/>
    <s v="WILDCAT"/>
    <s v="18/8/GALF"/>
    <s v="Oui"/>
  </r>
  <r>
    <d v="2018-08-08T00:00:00"/>
    <s v="Taxi bureau-maison"/>
    <s v="Transport"/>
    <s v="Investigations"/>
    <n v="19000"/>
    <x v="5"/>
    <s v="WILDCAT"/>
    <s v="18/8/GALF"/>
    <s v="Oui"/>
  </r>
  <r>
    <d v="2018-08-09T00:00:00"/>
    <s v="Taxi bureau-maison"/>
    <s v="Transport "/>
    <s v="Legal"/>
    <n v="10000"/>
    <x v="4"/>
    <s v="WILDCAT"/>
    <s v="18/8/GALF"/>
    <s v="Oui"/>
  </r>
  <r>
    <d v="2018-08-10T00:00:00"/>
    <s v="Transport E20  pour les enquêtes  journalières"/>
    <s v="Transport"/>
    <s v="Investigations"/>
    <n v="36000"/>
    <x v="1"/>
    <s v="WILDCAT"/>
    <s v="18/8/GALFPC1423"/>
    <s v="Oui"/>
  </r>
  <r>
    <d v="2018-08-10T00:00:00"/>
    <s v="Transport E39   pour les enquêtes  journalières"/>
    <s v="Transport"/>
    <s v="Investigations"/>
    <n v="31000"/>
    <x v="2"/>
    <s v="WILDCAT"/>
    <s v="18/8/GALFPC1421"/>
    <s v="Oui"/>
  </r>
  <r>
    <d v="2018-08-10T00:00:00"/>
    <s v=" Transport Maison-Bureau AR"/>
    <s v="Transport"/>
    <s v="Investigations"/>
    <n v="17000"/>
    <x v="3"/>
    <s v="WILDCAT"/>
    <s v="18/8/GALF"/>
    <s v="Oui"/>
  </r>
  <r>
    <d v="2018-08-10T00:00:00"/>
    <s v="Taxi bureau-maison"/>
    <s v="Transport "/>
    <s v="Legal"/>
    <n v="10000"/>
    <x v="4"/>
    <s v="WILDCAT"/>
    <s v="18/8/GALF"/>
    <s v="Oui"/>
  </r>
  <r>
    <d v="2018-08-10T00:00:00"/>
    <s v="Taxi moto bureau -Eaux et forets pour la reunion portant sur le questionnaire UNODC"/>
    <s v="Transport "/>
    <s v="Legal"/>
    <n v="60000"/>
    <x v="4"/>
    <s v="WILDCAT"/>
    <s v="18/8/GALFPC1425"/>
    <s v="Oui"/>
  </r>
  <r>
    <d v="2018-08-10T00:00:00"/>
    <s v="Taxi bureau-maison"/>
    <s v="Transport"/>
    <s v="Investigations"/>
    <n v="19000"/>
    <x v="5"/>
    <s v="WILDCAT"/>
    <s v="18/8/GALF"/>
    <s v="Oui"/>
  </r>
  <r>
    <d v="2018-08-10T00:00:00"/>
    <s v="Taxi bureau kenien , yimbaya"/>
    <s v="Transport"/>
    <s v="Investigations"/>
    <n v="32000"/>
    <x v="5"/>
    <s v="WILDCAT"/>
    <s v="18/8/GALFPC1422"/>
    <s v="Oui"/>
  </r>
  <r>
    <d v="2018-08-12T00:00:00"/>
    <s v="Frais de Virement sur compte GALF prélévé par la BPMG"/>
    <s v="Bank Fees"/>
    <s v="Office"/>
    <n v="2195419"/>
    <x v="7"/>
    <s v="WILDCAT"/>
    <s v="18/08/GALF"/>
    <s v="Oui"/>
  </r>
  <r>
    <d v="2018-08-13T00:00:00"/>
    <s v="Transport  Castro pour  (2)  jours  maison-bureau"/>
    <s v="Transport"/>
    <s v="Legal"/>
    <n v="60000"/>
    <x v="12"/>
    <s v="WILDCAT"/>
    <s v="18/8/GALFPC1428"/>
    <s v="Oui"/>
  </r>
  <r>
    <d v="2018-08-13T00:00:00"/>
    <s v="Transport E20 pour  (3)  jours  maison-bureau"/>
    <s v="Transport"/>
    <s v="Investigations"/>
    <n v="81000"/>
    <x v="1"/>
    <s v="WILDCAT"/>
    <s v="18/8/GALFPC1427"/>
    <s v="Oui"/>
  </r>
  <r>
    <d v="2018-08-13T00:00:00"/>
    <s v="Transport E20  pour les enquêtes  journalières"/>
    <s v="Transport"/>
    <s v="Investigations"/>
    <n v="19000"/>
    <x v="1"/>
    <s v="WILDCAT"/>
    <s v="18/8/GALFPC1431"/>
    <s v="Oui"/>
  </r>
  <r>
    <d v="2018-08-13T00:00:00"/>
    <s v="Transport E39 pour  (2) jours  maison-bureau"/>
    <s v="Transport"/>
    <s v="Investigations"/>
    <n v="50000"/>
    <x v="2"/>
    <s v="WILDCAT"/>
    <s v="18/8/GALFPC1426"/>
    <s v="Oui"/>
  </r>
  <r>
    <d v="2018-08-13T00:00:00"/>
    <s v="Transport E39 pour  (2) jours  maison-bureau"/>
    <s v="Transport"/>
    <s v="Investigations"/>
    <n v="24000"/>
    <x v="2"/>
    <s v="WILDCAT"/>
    <s v="18/8/GALFPC1433"/>
    <s v="Oui"/>
  </r>
  <r>
    <d v="2018-08-13T00:00:00"/>
    <s v="Transport E40  pour  (3)  jours  maison-bureau"/>
    <s v="Transport"/>
    <s v="Investigations"/>
    <n v="51000"/>
    <x v="8"/>
    <s v="WILDCAT"/>
    <s v="18/8/GALFPC1430"/>
    <s v="Oui"/>
  </r>
  <r>
    <d v="2018-08-13T00:00:00"/>
    <s v="Transport E40  pour les enquêtes  journalières"/>
    <s v="Transport"/>
    <s v="Investigations"/>
    <n v="22000"/>
    <x v="8"/>
    <s v="WILDCAT"/>
    <s v="18/8/GALFPC1432"/>
    <s v="Oui"/>
  </r>
  <r>
    <d v="2018-08-13T00:00:00"/>
    <s v="Achat de crédit pour communication pour le service"/>
    <s v="Telephone "/>
    <s v="Management"/>
    <n v="20000"/>
    <x v="10"/>
    <s v="WILDCAT"/>
    <s v="18/8/GALFPC1434"/>
    <s v="Oui"/>
  </r>
  <r>
    <d v="2018-08-13T00:00:00"/>
    <s v="Transport Maison-Bureau AR"/>
    <s v="Transport"/>
    <s v="Investigations"/>
    <n v="17000"/>
    <x v="3"/>
    <s v="WILDCAT"/>
    <s v="18/8/GALF"/>
    <s v="Oui"/>
  </r>
  <r>
    <d v="2018-08-13T00:00:00"/>
    <s v="Achat paquets d'eau pour le bureau"/>
    <s v="Personnel"/>
    <s v="Team Building"/>
    <n v="28000"/>
    <x v="3"/>
    <s v="WILDCAT"/>
    <s v="18/8/GALFPC1435"/>
    <s v="Oui"/>
  </r>
  <r>
    <d v="2018-08-13T00:00:00"/>
    <s v="Taxi bureau-maison"/>
    <s v="Transport "/>
    <s v="Legal"/>
    <n v="10000"/>
    <x v="4"/>
    <s v="WILDCAT"/>
    <s v="18/8/GALFPC1429"/>
    <s v="Oui"/>
  </r>
  <r>
    <d v="2018-08-14T00:00:00"/>
    <s v="Transport E20  pour les enquêtes  journalières"/>
    <s v="Transport"/>
    <s v="Investigations"/>
    <n v="22000"/>
    <x v="1"/>
    <s v="WILDCAT"/>
    <s v="18/8/GALFPC1437"/>
    <s v="Oui"/>
  </r>
  <r>
    <d v="2018-08-14T00:00:00"/>
    <s v="Transport E39 pour les enquêtes  journalièresles enquêtes journalières"/>
    <s v="Transport"/>
    <s v="Investigations"/>
    <n v="26000"/>
    <x v="2"/>
    <s v="WILDCAT"/>
    <s v="18/8/GALFPC1438"/>
    <s v="Oui"/>
  </r>
  <r>
    <d v="2018-08-14T00:00:00"/>
    <s v="Transport E40  pour les enquêtes  journalières"/>
    <s v="Transport"/>
    <s v="Investigations"/>
    <n v="26000"/>
    <x v="8"/>
    <s v="WILDCAT"/>
    <s v="18/8/GALFPC1436"/>
    <s v="Oui"/>
  </r>
  <r>
    <d v="2018-08-14T00:00:00"/>
    <s v="Transport E40  pour les enquêtes  journalières"/>
    <s v="Transport"/>
    <s v="Investigations"/>
    <n v="5000"/>
    <x v="8"/>
    <s v="WILDCAT"/>
    <s v="18/8/GALFPC1439"/>
    <s v="Oui"/>
  </r>
  <r>
    <d v="2018-08-14T00:00:00"/>
    <s v="reçu n°02941 Achat de (20) litres d'essence pour véh. Perso. Pour le  transport de  Saïdou maison- bureau"/>
    <s v="Transport"/>
    <s v="Management"/>
    <n v="200000"/>
    <x v="10"/>
    <s v="WILDCAT"/>
    <s v="18/8/GALFPC1440"/>
    <s v="Oui"/>
  </r>
  <r>
    <d v="2018-08-14T00:00:00"/>
    <s v="Taxi maison-bureau(aller retour)"/>
    <s v="Transport "/>
    <s v="Média"/>
    <n v="10500"/>
    <x v="13"/>
    <s v="WILDCAT"/>
    <s v="18/8/GALFPC1461"/>
    <s v="Oui"/>
  </r>
  <r>
    <d v="2018-08-14T00:00:00"/>
    <s v="Taxi bureau-maison"/>
    <s v="Transport "/>
    <s v="Legal"/>
    <n v="10000"/>
    <x v="4"/>
    <s v="WILDCAT"/>
    <s v="18/8/GALFPC1429"/>
    <s v="Oui"/>
  </r>
  <r>
    <d v="2018-08-16T00:00:00"/>
    <s v="Taxi moto,bureau- cabinet d'Avocat A/R pour paiement d'honoraire et photocopie du code de faune"/>
    <s v="Transport"/>
    <s v="Legal"/>
    <n v="70000"/>
    <x v="11"/>
    <s v="WILDCAT"/>
    <s v="18/8/GALFPC1404R42"/>
    <s v="Oui"/>
  </r>
  <r>
    <d v="2018-08-16T00:00:00"/>
    <s v="Photopie et réelure du nouveau code de faune."/>
    <s v="Office Materials"/>
    <s v="Office"/>
    <n v="54000"/>
    <x v="11"/>
    <s v="WILDCAT"/>
    <s v="18/8/GALFPC1404R43"/>
    <s v="Oui"/>
  </r>
  <r>
    <d v="2018-08-16T00:00:00"/>
    <s v="Paiement les frais de voyage des Avocas pour le suivi d'Audience sur affaire peau de panth_ère à Kankan"/>
    <s v="Lawyer Fees"/>
    <s v="Legal"/>
    <n v="1200000"/>
    <x v="11"/>
    <s v="WILDCAT"/>
    <s v="18/8/GALFPC1451"/>
    <s v="Oui"/>
  </r>
  <r>
    <d v="2018-08-16T00:00:00"/>
    <s v="Transport (2) jours Castro maison-bureau"/>
    <s v="Transport"/>
    <s v="Legal"/>
    <n v="60000"/>
    <x v="12"/>
    <s v="WILDCAT"/>
    <s v="18/8/GALFPC1460"/>
    <s v="Oui"/>
  </r>
  <r>
    <d v="2018-08-16T00:00:00"/>
    <s v="Facture n°16081805 Daye Voyages  achat de billet d'avion A/R pour Charlotte HOUPLINE"/>
    <s v="Flight"/>
    <s v="Management"/>
    <n v="1648528"/>
    <x v="14"/>
    <s v="WILDCAT"/>
    <s v="18/8/GALFPC1454"/>
    <s v="Oui"/>
  </r>
  <r>
    <d v="2018-08-16T00:00:00"/>
    <s v="Transport E20 pour les enquêtes journalières"/>
    <s v="Transport"/>
    <s v="Investigations"/>
    <n v="30000"/>
    <x v="1"/>
    <s v="WILDCAT"/>
    <s v="18/8/GALFPC1444"/>
    <s v="Oui"/>
  </r>
  <r>
    <d v="2018-08-16T00:00:00"/>
    <s v="Transport E39 pour les enquêtes journalières"/>
    <s v="Transport"/>
    <s v="Investigations"/>
    <n v="23000"/>
    <x v="2"/>
    <s v="WILDCAT"/>
    <s v="18/8/GALFPC1443"/>
    <s v="Oui"/>
  </r>
  <r>
    <d v="2018-08-16T00:00:00"/>
    <s v="Transport E40 pour les enquêtes journalières"/>
    <s v="Transport"/>
    <s v="Investigations"/>
    <n v="26000"/>
    <x v="8"/>
    <s v="WILDCAT"/>
    <s v="18/8/GALFPC1445"/>
    <s v="Oui"/>
  </r>
  <r>
    <d v="2018-08-16T00:00:00"/>
    <s v="Achat de nourtiture des perroquets et pélican pour (20) jours"/>
    <s v="Office Materials"/>
    <s v="Office"/>
    <n v="610000"/>
    <x v="9"/>
    <s v="WILDCAT"/>
    <s v="18/8/GALFPC1442"/>
    <s v="Oui"/>
  </r>
  <r>
    <d v="2018-08-16T00:00:00"/>
    <s v="Paiement facture n°003/18 Assistance Juridique pour la déclaration des impôts (Avril, mai et juin + déclaration cotisation sociale 2ème trimest. Et Immatriculation de (3) salariés"/>
    <s v="Services"/>
    <s v="Office"/>
    <n v="1400000"/>
    <x v="9"/>
    <s v="WILDCAT"/>
    <s v="18/8/GALFPC1452"/>
    <s v="Oui"/>
  </r>
  <r>
    <d v="2018-08-16T00:00:00"/>
    <s v="reçu n°1749  achat de (20) litres d'essence pour véh. Perso. Pour les  courses du Projet"/>
    <s v="Transport"/>
    <s v="Management"/>
    <n v="200000"/>
    <x v="10"/>
    <s v="WILDCAT"/>
    <s v="18/8/GALFPC1453"/>
    <s v="Oui"/>
  </r>
  <r>
    <d v="2018-08-16T00:00:00"/>
    <s v="Achat de (40) litres d'essence pour véh. Perso. Pour le  transport de  Saïdou maison- bureau"/>
    <s v="Transport"/>
    <s v="Management"/>
    <n v="400000"/>
    <x v="10"/>
    <s v="WILDCAT"/>
    <s v="18/8/GALFPC1464"/>
    <s v="Oui"/>
  </r>
  <r>
    <d v="2018-08-16T00:00:00"/>
    <s v="Transport bureau-banque pour le retrait à kipé AR"/>
    <s v="Transport"/>
    <s v="Investigations"/>
    <n v="20000"/>
    <x v="3"/>
    <s v="WILDCAT"/>
    <s v="18/8/GALFPC1456"/>
    <s v="Oui"/>
  </r>
  <r>
    <d v="2018-08-16T00:00:00"/>
    <s v="Transport Maison-bureau Ar"/>
    <s v="Transport"/>
    <s v="Investigations"/>
    <n v="17000"/>
    <x v="3"/>
    <s v="WILDCAT"/>
    <s v="18/8/GALFPC1458"/>
    <s v="Oui"/>
  </r>
  <r>
    <d v="2018-08-16T00:00:00"/>
    <s v="Transport Bureau-Agence de voyage pour le billet de charlotte"/>
    <s v="Transport"/>
    <s v="Investigations"/>
    <n v="70000"/>
    <x v="3"/>
    <s v="WILDCAT"/>
    <s v="18/8/GALFPC1463"/>
    <s v="Oui"/>
  </r>
  <r>
    <d v="2018-08-16T00:00:00"/>
    <s v="Taxi maison-bureau(aller retour)"/>
    <s v="Transport"/>
    <s v="Média"/>
    <n v="10500"/>
    <x v="13"/>
    <s v="WILDCAT"/>
    <s v="18/8/GALFPC1461"/>
    <s v="Oui"/>
  </r>
  <r>
    <d v="2018-08-16T00:00:00"/>
    <s v="Taxi moto maison-bureau"/>
    <s v="Transport"/>
    <s v="Média"/>
    <n v="5000"/>
    <x v="13"/>
    <s v="WILDCAT"/>
    <s v="18/8/GALFPC1481"/>
    <s v="Oui"/>
  </r>
  <r>
    <d v="2018-08-16T00:00:00"/>
    <s v="Taxi bureau-maison"/>
    <s v="Transport"/>
    <s v="Legal"/>
    <n v="10000"/>
    <x v="4"/>
    <s v="WILDCAT"/>
    <s v="18/8/GALFPC1459"/>
    <s v="Oui"/>
  </r>
  <r>
    <d v="2018-08-16T00:00:00"/>
    <s v="Taxi bureau-maison"/>
    <s v="Transport"/>
    <s v="Investigations"/>
    <n v="19000"/>
    <x v="5"/>
    <s v="WILDCAT"/>
    <s v="18/8/GALF"/>
    <s v="Oui"/>
  </r>
  <r>
    <d v="2018-08-16T00:00:00"/>
    <s v="Transport E19  pour les enquêtes  journalières"/>
    <s v="Transport"/>
    <s v="Investigations"/>
    <n v="25000"/>
    <x v="5"/>
    <s v="WILDCAT"/>
    <s v="18/8/GALFPC1455"/>
    <s v="Oui"/>
  </r>
  <r>
    <d v="2018-08-16T00:00:00"/>
    <s v="Chèq 01491595 Reglement facture n°007/071.527A/BSPS Sécurité Surveillance bureau juillet 2018"/>
    <s v="Services"/>
    <s v="Office"/>
    <n v="2500000"/>
    <x v="6"/>
    <s v="WILDCAT"/>
    <s v="18/08/GALFPB101"/>
    <s v="Oui"/>
  </r>
  <r>
    <d v="2018-08-16T00:00:00"/>
    <s v="Chèque 01491598 Facture Honoraire d'Avoca SCPA-Mounir et Associés  suivi juridique affaire peau de panthère Kankan"/>
    <s v="Lawyer Fees"/>
    <s v="Legal"/>
    <n v="1750000"/>
    <x v="6"/>
    <s v="WILDCAT"/>
    <s v="18/08/GALFPB103"/>
    <s v="Oui"/>
  </r>
  <r>
    <d v="2018-08-16T00:00:00"/>
    <s v="Chèque 01491600 Paiement loyer Bureau pour la période allant de jullet à Décembre 2018 "/>
    <s v="Rent &amp; Utilities"/>
    <s v="Office"/>
    <n v="39000000"/>
    <x v="6"/>
    <s v="WILDCAT"/>
    <s v="18/08/GALFPB104"/>
    <s v="Oui"/>
  </r>
  <r>
    <d v="2018-08-17T00:00:00"/>
    <s v="Frais de photocopie et réeluire du nouveau code de faune en (3) copies "/>
    <s v="Office Materials"/>
    <s v="Office"/>
    <n v="57000"/>
    <x v="11"/>
    <s v="WILDCAT"/>
    <s v="18/8/GALFPC1446"/>
    <s v="Oui"/>
  </r>
  <r>
    <d v="2018-08-17T00:00:00"/>
    <s v="Paiement Bonus opération de  Mamadou Saliou Baldé   du cas peau de panthère à Kankan"/>
    <s v="Bonus"/>
    <s v="Operation"/>
    <n v="400000"/>
    <x v="11"/>
    <s v="WILDCAT"/>
    <s v="18/8/GALFPC1470"/>
    <s v="Oui"/>
  </r>
  <r>
    <d v="2018-08-17T00:00:00"/>
    <s v="Paiement Bonus opération de Abdoulaye Chérif Diallo  du cas peau de panthère à Kankan"/>
    <s v="Bonus"/>
    <s v="Operation"/>
    <n v="400000"/>
    <x v="0"/>
    <s v="WILDCAT"/>
    <s v="18/8/GALFPC1472"/>
    <s v="Oui"/>
  </r>
  <r>
    <d v="2018-08-17T00:00:00"/>
    <s v="Transport Chérif (1) jour maison-bureau A/R"/>
    <s v="Transport"/>
    <s v="Legal"/>
    <n v="10000"/>
    <x v="0"/>
    <s v="WILDCAT"/>
    <s v="18/8/GALFPC1479"/>
    <s v="Oui"/>
  </r>
  <r>
    <d v="2018-08-17T00:00:00"/>
    <s v="Transport Chérif (2) jours maison-bureau A/R"/>
    <s v="Transport"/>
    <s v="Legal"/>
    <n v="20000"/>
    <x v="0"/>
    <s v="WILDCAT"/>
    <s v="18/8/GALFPC1482"/>
    <s v="Oui"/>
  </r>
  <r>
    <d v="2018-08-17T00:00:00"/>
    <s v="Transport  E20  pour les enquêtes  journalières"/>
    <s v="Transport"/>
    <s v="Investigations"/>
    <n v="16000"/>
    <x v="1"/>
    <s v="WILDCAT"/>
    <s v="18/8/GALFPC1474"/>
    <s v="Oui"/>
  </r>
  <r>
    <d v="2018-08-17T00:00:00"/>
    <s v="Remboursement à 100% des frais médicaux de E20"/>
    <s v="Personnel"/>
    <s v="Team Building"/>
    <n v="283000"/>
    <x v="1"/>
    <s v="WILDCAT"/>
    <s v="18/8/GALFPC1483"/>
    <s v="Oui"/>
  </r>
  <r>
    <d v="2018-08-17T00:00:00"/>
    <s v="Transport E39 pour les enquêtes journalières"/>
    <s v="Transport"/>
    <s v="Investigations"/>
    <n v="33000"/>
    <x v="2"/>
    <s v="WILDCAT"/>
    <s v="18/8/GALFPC1476"/>
    <s v="Oui"/>
  </r>
  <r>
    <d v="2018-08-17T00:00:00"/>
    <s v="Transport E40 pour les enquêtes journalières"/>
    <s v="Transport"/>
    <s v="Investigations"/>
    <n v="14500"/>
    <x v="8"/>
    <s v="WILDCAT"/>
    <s v="18/8/GALFPC1475"/>
    <s v="Oui"/>
  </r>
  <r>
    <d v="2018-08-17T00:00:00"/>
    <s v="Reglement facture FGS000392 Gateway Seven redevance mensuelle Internet pour Août 2018"/>
    <s v="Internet"/>
    <s v="Office"/>
    <n v="3000000"/>
    <x v="9"/>
    <s v="WILDCAT"/>
    <s v="18/8/GALFPC1466"/>
    <s v="Oui"/>
  </r>
  <r>
    <d v="2018-08-17T00:00:00"/>
    <s v="Achat de  (37) litres  de carburant  du véh. Location pendant l'opération peau e panthère à Kankan"/>
    <s v="Transport"/>
    <s v="Operation"/>
    <n v="370000"/>
    <x v="9"/>
    <s v="WILDCAT"/>
    <s v="18/8/GALFPC1467"/>
    <s v="Oui"/>
  </r>
  <r>
    <d v="2018-08-17T00:00:00"/>
    <s v="Paiement facture 39 Mamadou Alpha Diallo pour Transfert de crédit E-recharge pour l'équipe de bureau"/>
    <s v="Telephone "/>
    <s v="Office"/>
    <n v="1200000"/>
    <x v="9"/>
    <s v="WILDCAT"/>
    <s v="18/8/GALFPC1468"/>
    <s v="Oui"/>
  </r>
  <r>
    <d v="2018-08-17T00:00:00"/>
    <s v="Paiement prestation mensuelle mois d'Août Thierno Ousmane Baldé intendant animalier pour l'entretien des perroquets et du pélican"/>
    <s v="Services"/>
    <s v="Office"/>
    <n v="1750000"/>
    <x v="9"/>
    <s v="WILDCAT"/>
    <s v="18/8/GALFPC1478"/>
    <s v="Oui"/>
  </r>
  <r>
    <d v="2018-08-17T00:00:00"/>
    <s v="Transport Maison-Bureau AR"/>
    <s v="Transport"/>
    <s v="Investigations"/>
    <n v="17000"/>
    <x v="3"/>
    <s v="WILDCAT"/>
    <s v="18/8/GALFPC1458"/>
    <s v="Oui"/>
  </r>
  <r>
    <d v="2018-08-17T00:00:00"/>
    <s v="Paiement Bonus opération de  E37  du cas peau de panthère à Kankan"/>
    <s v="Bonus"/>
    <s v="Operation"/>
    <n v="400000"/>
    <x v="3"/>
    <s v="WILDCAT"/>
    <s v="18/8/GALFPC1473"/>
    <s v="Oui"/>
  </r>
  <r>
    <d v="2018-08-17T00:00:00"/>
    <s v="Transport taxi moto maison en ville et au bureau pour aller payer les bonus media "/>
    <s v="Transport"/>
    <s v="Média"/>
    <n v="60000"/>
    <x v="13"/>
    <s v="WILDCAT"/>
    <s v="18/8/GALFPC1457"/>
    <s v="Oui"/>
  </r>
  <r>
    <d v="2018-08-17T00:00:00"/>
    <s v="Paiement de bonus média au site www,lemakona,com sur la formation des 47 agents conservateurs sur la cites à mamou"/>
    <s v="Bonus"/>
    <s v="Média"/>
    <n v="100000"/>
    <x v="13"/>
    <s v="WILDCAT"/>
    <s v="18/8/GALFPC1447R14"/>
    <s v="Oui"/>
  </r>
  <r>
    <d v="2018-08-17T00:00:00"/>
    <s v="Taxi bureau maison"/>
    <s v="Transport"/>
    <s v="Média"/>
    <n v="5500"/>
    <x v="13"/>
    <s v="WILDCAT"/>
    <s v="18/8/GALFPC1481"/>
    <s v="Oui"/>
  </r>
  <r>
    <d v="2018-08-17T00:00:00"/>
    <s v="Paiement de bonus média au site www,guineemail,com  sur la formation des 47 agents conservateurs sur la cites à mamou"/>
    <s v="Bonus"/>
    <s v="Média"/>
    <n v="100000"/>
    <x v="13"/>
    <s v="WILDCAT"/>
    <s v="18/8/GALFPC1447R16"/>
    <s v="Oui"/>
  </r>
  <r>
    <d v="2018-08-17T00:00:00"/>
    <s v="Paiement de bonus média au site www,leverificateur,net  sur la formation des 47 agents conservateurs sur la cites à mamou"/>
    <s v="Bonus"/>
    <s v="Média"/>
    <n v="100000"/>
    <x v="13"/>
    <s v="WILDCAT"/>
    <s v="18/8/GALFPC1447R17"/>
    <s v="Oui"/>
  </r>
  <r>
    <d v="2018-08-17T00:00:00"/>
    <s v="Paiement de bonus média au site www,soleilfmguinee,net   sur la formation des 47 agents conservateurs sur la cites à mamou"/>
    <s v="Bonus"/>
    <s v="Média"/>
    <n v="100000"/>
    <x v="13"/>
    <s v="WILDCAT"/>
    <s v="18/8/GALFPC1447R18"/>
    <s v="Oui"/>
  </r>
  <r>
    <d v="2018-08-17T00:00:00"/>
    <s v="Paiement de bonus média au site www,guineematin,com sur la formation des 47 agents conservateurs sur la cites à mamou"/>
    <s v="Bonus"/>
    <s v="Média"/>
    <n v="100000"/>
    <x v="13"/>
    <s v="WILDCAT"/>
    <s v="18/8/GALFPC1447R19"/>
    <s v="Oui"/>
  </r>
  <r>
    <d v="2018-08-17T00:00:00"/>
    <s v="Paiement de bonus média au site www,ledeclic,info  sur la formation des 47 agents conservateurs sur la cites à mamou"/>
    <s v="Bonus"/>
    <s v="Média"/>
    <n v="100000"/>
    <x v="13"/>
    <s v="WILDCAT"/>
    <s v="18/8/GALFPC1447R20"/>
    <s v="Oui"/>
  </r>
  <r>
    <d v="2018-08-17T00:00:00"/>
    <s v="Paiement de bonus média au site www,guineezenith,com sur la formation des 47 agents conservateurs sur la cites à mamou"/>
    <s v="Bonus"/>
    <s v="Média"/>
    <n v="100000"/>
    <x v="13"/>
    <s v="WILDCAT"/>
    <s v="18/8/GALFPC1447R21"/>
    <s v="Oui"/>
  </r>
  <r>
    <d v="2018-08-17T00:00:00"/>
    <s v="Paiement de bonus média au site www,visionguinee,info  sur la formation des 47 agents conservateurs sur la cites à mamou"/>
    <s v="Bonus"/>
    <s v="Média"/>
    <n v="100000"/>
    <x v="13"/>
    <s v="WILDCAT"/>
    <s v="18/8/GALFPC1447R22"/>
    <s v="Oui"/>
  </r>
  <r>
    <d v="2018-08-17T00:00:00"/>
    <s v="Taxi bureau-maison"/>
    <s v="Transport"/>
    <s v="Legal"/>
    <n v="10000"/>
    <x v="4"/>
    <s v="WILDCAT"/>
    <s v="18/8/GALFPC1459"/>
    <s v="Oui"/>
  </r>
  <r>
    <d v="2018-08-17T00:00:00"/>
    <s v="Paiement Bonus opération de  Aïssatou SESSOU  du cas peau de panthère à Kankan"/>
    <s v="Bonus"/>
    <s v="Operation"/>
    <n v="300000"/>
    <x v="4"/>
    <s v="WILDCAT"/>
    <s v="18/8/GALFPC1471"/>
    <s v="Oui"/>
  </r>
  <r>
    <d v="2018-08-17T00:00:00"/>
    <s v="Taxi bureau-maison"/>
    <s v="Transport"/>
    <s v="Investigations"/>
    <n v="19000"/>
    <x v="5"/>
    <s v="WILDCAT"/>
    <s v="18/8/GALF"/>
    <s v="Oui"/>
  </r>
  <r>
    <d v="2018-08-17T00:00:00"/>
    <s v="Paiement Bonus opération de  E19  du cas peau de panthère à Kankan"/>
    <s v="Bonus"/>
    <s v="Operation"/>
    <n v="1500000"/>
    <x v="5"/>
    <s v="WILDCAT"/>
    <s v="18/8/GALFPC1469"/>
    <s v="Oui"/>
  </r>
  <r>
    <d v="2018-08-17T00:00:00"/>
    <s v="Chèque 01491601 Paiement facture 001680 BALDE et FRERES pour la location de (3) jours d'un  véhicule  4X4 pour l'opération de peau de panthère à Kankan"/>
    <s v="Transport"/>
    <s v="Office"/>
    <n v="2550000"/>
    <x v="6"/>
    <s v="WILDCAT"/>
    <s v="18/08/GALFPB106"/>
    <s v="Oui"/>
  </r>
  <r>
    <d v="2018-08-18T00:00:00"/>
    <s v="Paiement de bonus média à la radio global fm sur l'obtention d'un cd sur l'emission sur la formation des 47 agents conservateurs sur la cites à mamou"/>
    <s v="Bonus"/>
    <s v="Média"/>
    <n v="210000"/>
    <x v="13"/>
    <s v="WILDCAT"/>
    <s v="18/8/GALFPC1450R23"/>
    <s v="Oui"/>
  </r>
  <r>
    <d v="2018-08-18T00:00:00"/>
    <s v="Paiement de bonus média au journal Le Standart sur l'adoption du nouveau code de faune à l'Assemblée Nationale"/>
    <s v="Bonus"/>
    <s v="Média"/>
    <n v="100000"/>
    <x v="13"/>
    <s v="WILDCAT"/>
    <s v="18/8/GALFPC1450R24"/>
    <s v="Oui"/>
  </r>
  <r>
    <d v="2018-08-18T00:00:00"/>
    <s v="Paiement de bonus média au journal L'Indépendant  sur l'adoption du nouveau code de faune à l'Assemblée Nationale"/>
    <s v="Bonus"/>
    <s v="Média"/>
    <n v="100000"/>
    <x v="13"/>
    <s v="WILDCAT"/>
    <s v="18/8/GALFPC1450R25"/>
    <s v="Oui"/>
  </r>
  <r>
    <d v="2018-08-18T00:00:00"/>
    <s v="Paiement de bonus média au journal Le Démocrate   sur l'adoption du nouveau code de faune à l'Assemblée Nationale"/>
    <s v="Bonus"/>
    <s v="Média"/>
    <n v="100000"/>
    <x v="13"/>
    <s v="WILDCAT"/>
    <s v="18/8/GALFPC1450R26"/>
    <s v="Oui"/>
  </r>
  <r>
    <d v="2018-08-18T00:00:00"/>
    <s v="Paiement de bonus média au site www,lemakona,com sur la condamnation d'un trafiquant de peau de panthère à Kankan"/>
    <s v="Bonus"/>
    <s v="Média"/>
    <n v="100000"/>
    <x v="13"/>
    <s v="WILDCAT"/>
    <s v="18/8/GALFPC1448R27"/>
    <s v="Oui"/>
  </r>
  <r>
    <d v="2018-08-18T00:00:00"/>
    <s v="Paiement de bonus média au site www,soleilfmguinee,net  sur la condamnation d'un trafiquant de peau de panthère à Kankan"/>
    <s v="Bonus"/>
    <s v="Média"/>
    <n v="100000"/>
    <x v="13"/>
    <s v="WILDCAT"/>
    <s v="18/8/GALFPC1448R28"/>
    <s v="Oui"/>
  </r>
  <r>
    <d v="2018-08-18T00:00:00"/>
    <s v="Paiement de bonus média au site www,leverificateur,net   sur la condamnation d'un trafiquant de peau de panthère à Kankan"/>
    <s v="Bonus"/>
    <s v="Média"/>
    <n v="100000"/>
    <x v="13"/>
    <s v="WILDCAT"/>
    <s v="18/8/GALFPC1448R29"/>
    <s v="Oui"/>
  </r>
  <r>
    <d v="2018-08-18T00:00:00"/>
    <s v="Paiement de bonus média au site www,guineechrono,com    sur la condamnation d'un trafiquant de peau de panthère à Kankan"/>
    <s v="Bonus"/>
    <s v="Média"/>
    <n v="100000"/>
    <x v="13"/>
    <s v="WILDCAT"/>
    <s v="18/8/GALFPC1448R30"/>
    <s v="Oui"/>
  </r>
  <r>
    <d v="2018-08-18T00:00:00"/>
    <s v="Paiement de bonus média au site www,guineematin,com    sur la condamnation d'un trafiquant de peau de panthère à Kankan"/>
    <s v="Bonus"/>
    <s v="Média"/>
    <n v="100000"/>
    <x v="13"/>
    <s v="WILDCAT"/>
    <s v="18/8/GALFPC1448R31"/>
    <s v="Oui"/>
  </r>
  <r>
    <d v="2018-08-18T00:00:00"/>
    <s v="Paiement de bonus média au site www,visionguinee,info    sur la condamnation d'un trafiquant de peau de panthère à Kankan"/>
    <s v="Bonus"/>
    <s v="Média"/>
    <n v="100000"/>
    <x v="13"/>
    <s v="WILDCAT"/>
    <s v="18/8/GALFPC1448R32"/>
    <s v="Oui"/>
  </r>
  <r>
    <d v="2018-08-18T00:00:00"/>
    <s v="Paiement de bonus média au site www,guineezenith,com    sur la condamnation d'un trafiquant de peau de panthère à Kankan"/>
    <s v="Bonus"/>
    <s v="Média"/>
    <n v="100000"/>
    <x v="13"/>
    <s v="WILDCAT"/>
    <s v="18/8/GALFPC1448R33"/>
    <s v="Oui"/>
  </r>
  <r>
    <d v="2018-08-18T00:00:00"/>
    <s v="Paiement de bonus média au site www,guineezenith,com    sur l'arrestation d'un trafiquant de peau de panthère à kankan"/>
    <s v="Bonus"/>
    <s v="Média"/>
    <n v="100000"/>
    <x v="13"/>
    <s v="WILDCAT"/>
    <s v="18/8/GALFPC1448R34"/>
    <s v="Oui"/>
  </r>
  <r>
    <d v="2018-08-20T00:00:00"/>
    <s v="Frais taxi moto Chérif bureau-centre ville (BPMG) pour dépôt de la lettre virement des salaires du mois d'août 2018"/>
    <s v="Transport"/>
    <s v="Legal"/>
    <n v="70000"/>
    <x v="0"/>
    <s v="WILDCAT"/>
    <s v="18/8/GALFPC1488"/>
    <s v="Oui"/>
  </r>
  <r>
    <d v="2018-08-20T00:00:00"/>
    <s v="Frais de fonctionnement E20 pour (8) jours A/R maison- bureau"/>
    <s v="Transport"/>
    <s v="Investigations"/>
    <n v="216000"/>
    <x v="1"/>
    <s v="WILDCAT"/>
    <s v="18/8/GALFPC1492"/>
    <s v="Oui"/>
  </r>
  <r>
    <d v="2018-08-20T00:00:00"/>
    <s v="Transfert de crédit téléphonique pour les enquêtes"/>
    <s v="Telephone "/>
    <s v="Investigations"/>
    <n v="10000"/>
    <x v="1"/>
    <s v="WILDCAT"/>
    <s v="18/8/GALFPC1495"/>
    <s v="Oui"/>
  </r>
  <r>
    <d v="2018-08-20T00:00:00"/>
    <s v="Paiement primes de stage E39  pour le mois d'Août 2018"/>
    <s v="Personnel"/>
    <s v="Investigations"/>
    <n v="600000"/>
    <x v="2"/>
    <s v="WILDCAT"/>
    <s v="18/8/GALFPC1486"/>
    <s v="Oui"/>
  </r>
  <r>
    <d v="2018-08-20T00:00:00"/>
    <s v="Frais de fonctionnement E39 pour (8) jours A/R maison-bureau"/>
    <s v="Transport"/>
    <s v="Investigations"/>
    <n v="200000"/>
    <x v="2"/>
    <s v="WILDCAT"/>
    <s v="18/8/GALFPC1491"/>
    <s v="Oui"/>
  </r>
  <r>
    <d v="2018-08-20T00:00:00"/>
    <s v="Transfert de crédit téléphonique pour les enquêtes"/>
    <s v="Telephone "/>
    <s v="Investigations"/>
    <n v="10000"/>
    <x v="2"/>
    <s v="WILDCAT"/>
    <s v="18/8/GALFPC1496"/>
    <s v="Oui"/>
  </r>
  <r>
    <d v="2018-08-20T00:00:00"/>
    <s v="Paiement primes de stage E40 pour le mois d'Août 2018"/>
    <s v="Personnel"/>
    <s v="Investigations"/>
    <n v="600000"/>
    <x v="8"/>
    <s v="WILDCAT"/>
    <s v="18/8/GALFPC1485"/>
    <s v="Oui"/>
  </r>
  <r>
    <d v="2018-08-20T00:00:00"/>
    <s v="Transport  bureau-banque à kipé AR pour le retrait "/>
    <s v="Transport"/>
    <s v="Investigations"/>
    <n v="10000"/>
    <x v="3"/>
    <s v="WILDCAT"/>
    <s v="18/8/GALFPC1489"/>
    <s v="Oui"/>
  </r>
  <r>
    <d v="2018-08-20T00:00:00"/>
    <s v="Transport de kipé à kaporo Marché AR"/>
    <s v="Transport"/>
    <s v="Investigations"/>
    <n v="7000"/>
    <x v="3"/>
    <s v="WILDCAT"/>
    <s v="18/8/GALFPC1493"/>
    <s v="Oui"/>
  </r>
  <r>
    <d v="2018-08-20T00:00:00"/>
    <s v="Frais d'achat d'un carton de Rame"/>
    <s v="Office Materials"/>
    <s v="Office"/>
    <n v="165000"/>
    <x v="3"/>
    <s v="WILDCAT"/>
    <s v="18/8/GALFPC1487"/>
    <s v="Oui"/>
  </r>
  <r>
    <d v="2018-08-20T00:00:00"/>
    <s v="Transport Maison-Bureau AR"/>
    <s v="Transport"/>
    <s v="Investigations"/>
    <n v="17000"/>
    <x v="3"/>
    <s v="WILDCAT"/>
    <s v="18/8/GALFPC1480"/>
    <s v="Oui"/>
  </r>
  <r>
    <d v="2018-08-20T00:00:00"/>
    <s v="Paiement salaire Mamadou saïdou Barry  Août  2018 "/>
    <s v="Personnel"/>
    <s v="Management"/>
    <n v="13467500"/>
    <x v="6"/>
    <s v="WILDCAT"/>
    <s v="18/08/GALFPB108"/>
    <s v="Oui"/>
  </r>
  <r>
    <d v="2018-08-20T00:00:00"/>
    <s v="Paiement salaire  Tamba Fatou Oularé  Août  2018 "/>
    <s v="Personnel"/>
    <s v="Média"/>
    <n v="2613750"/>
    <x v="6"/>
    <s v="WILDCAT"/>
    <s v="18/08/GALFPB108"/>
    <s v="Oui"/>
  </r>
  <r>
    <d v="2018-08-20T00:00:00"/>
    <s v="Paiementt salaire Sékou Castro Kourouma Août  2018 "/>
    <s v="Personnel"/>
    <s v="Legal"/>
    <n v="2913750"/>
    <x v="6"/>
    <s v="WILDCAT"/>
    <s v="18/08/GALFPB107"/>
    <s v="Oui"/>
  </r>
  <r>
    <d v="2018-08-20T00:00:00"/>
    <s v="Paiement Salaire Mamadou Saliou Baldé Août  2018 "/>
    <s v="Personnel"/>
    <s v="Legal"/>
    <n v="2713750"/>
    <x v="6"/>
    <s v="WILDCAT"/>
    <s v="18/08/GALFPB107"/>
    <s v="Oui"/>
  </r>
  <r>
    <d v="2018-08-20T00:00:00"/>
    <s v="Paiement Salaire Aïssatou Sessou  Août  2018 "/>
    <s v="Personnel"/>
    <s v="Legal"/>
    <n v="2613750"/>
    <x v="6"/>
    <s v="WILDCAT"/>
    <s v="18/08/GALFPB107"/>
    <s v="Oui"/>
  </r>
  <r>
    <d v="2018-08-20T00:00:00"/>
    <s v="Paiement Salaire Amadou Oury Diallo  Août  2018 "/>
    <s v="Personnel"/>
    <s v="Investigations"/>
    <n v="1910000"/>
    <x v="6"/>
    <s v="WILDCAT"/>
    <s v="18/08/GALFPB107"/>
    <s v="Oui"/>
  </r>
  <r>
    <d v="2018-08-20T00:00:00"/>
    <s v="Paiement Salaire Aïssatou Kéïta  Août  2018 "/>
    <s v="Personnel"/>
    <s v="Investigations"/>
    <n v="1525000"/>
    <x v="6"/>
    <s v="WILDCAT"/>
    <s v="18/08/GALFPB107"/>
    <s v="Oui"/>
  </r>
  <r>
    <d v="2018-08-20T00:00:00"/>
    <s v="Chèque 01491602 Paiement de salaire Abdoulaye Chérif Diallo pour Août 2018"/>
    <s v="Personnel"/>
    <s v="Legal"/>
    <n v="2300000"/>
    <x v="6"/>
    <s v="WILDCAT"/>
    <s v="18/08/GALFPB109"/>
    <s v="Oui"/>
  </r>
  <r>
    <d v="2018-08-20T00:00:00"/>
    <s v="Frais prélevé sur virement de salaire personnel mois d'août"/>
    <s v="Bank Fees"/>
    <s v="Office"/>
    <n v="11300"/>
    <x v="6"/>
    <s v="WILDCAT"/>
    <s v="18/08/GALF"/>
    <s v="Oui"/>
  </r>
  <r>
    <d v="2018-08-22T00:00:00"/>
    <s v="Paiement de bonus média au site www,ledeclic,info sur la condamnation d'un trafiquant de peau de panthère par le tpi de kankan,"/>
    <s v="Bonus"/>
    <s v="Média"/>
    <n v="100000"/>
    <x v="13"/>
    <s v="WILDCAT"/>
    <s v="18/8/GALFPC1449R35"/>
    <s v="Oui"/>
  </r>
  <r>
    <d v="2018-08-22T00:00:00"/>
    <s v="Paiement de bonus média au site www,lemakona,com  sur la condamnation d'un trafiquant de peau de panthère par le tpi de kankan,"/>
    <s v="Bonus"/>
    <s v="Média"/>
    <n v="100000"/>
    <x v="13"/>
    <s v="WILDCAT"/>
    <s v="18/8/GALFPC1449R36"/>
    <s v="Oui"/>
  </r>
  <r>
    <d v="2018-08-22T00:00:00"/>
    <s v="Paiement de bonus média au site www,radiokankan,com  sur la condamnation d'un trafiquant de peau de panthère par le tpi de kankan,"/>
    <s v="Bonus"/>
    <s v="Média"/>
    <n v="100000"/>
    <x v="13"/>
    <s v="WILDCAT"/>
    <s v="18/8/GALFPC1449R37"/>
    <s v="Oui"/>
  </r>
  <r>
    <d v="2018-08-22T00:00:00"/>
    <s v="Paiement de bonus média au site www,leprojecteurguinee,com  sur la condamnation d'un trafiquant de peau de panthère par le tpi de kankan,"/>
    <s v="Bonus"/>
    <s v="Média"/>
    <n v="100000"/>
    <x v="13"/>
    <s v="WILDCAT"/>
    <s v="18/8/GALFPC1449R38"/>
    <s v="Oui"/>
  </r>
  <r>
    <d v="2018-08-22T00:00:00"/>
    <s v="Paiement de bonus média au site www,guineematin,com sur la condamnation d'un trafiquant de peau de panthère par le tpi de kankan,"/>
    <s v="Bonus"/>
    <s v="Média"/>
    <n v="100000"/>
    <x v="13"/>
    <s v="WILDCAT"/>
    <s v="18/8/GALFPC1449R39"/>
    <s v="Oui"/>
  </r>
  <r>
    <d v="2018-08-22T00:00:00"/>
    <s v="Paiement de bonus média au site www,guineenews,org  sur la condamnation d'un trafiquant de peau de panthère par le tpi de kankan,"/>
    <s v="Bonus"/>
    <s v="Média"/>
    <n v="100000"/>
    <x v="13"/>
    <s v="WILDCAT"/>
    <s v="18/8/GALFPC1449R40"/>
    <s v="Oui"/>
  </r>
  <r>
    <d v="2018-08-22T00:00:00"/>
    <s v="Paiement de bonus média au site www,visionguinee,info   sur la condamnation d'un trafiquant de peau de panthère par le tpi de kankan,"/>
    <s v="Bonus"/>
    <s v="Média"/>
    <n v="100000"/>
    <x v="13"/>
    <s v="WILDCAT"/>
    <s v="18/8/GALFPC1449R41"/>
    <s v="Oui"/>
  </r>
  <r>
    <d v="2018-08-22T00:00:00"/>
    <s v="Paiement de bonus média au site www,leverificateur,net    sur la condamnation d'un trafiquant de peau de panthère par le tpi de kankan,"/>
    <s v="Bonus"/>
    <s v="Média"/>
    <n v="100000"/>
    <x v="13"/>
    <s v="WILDCAT"/>
    <s v="18/8/GALFPC1449R42"/>
    <s v="Oui"/>
  </r>
  <r>
    <d v="2018-08-23T00:00:00"/>
    <s v="Transport bureau-Hôtel pour une fillature"/>
    <s v="Transport"/>
    <s v="Investigations"/>
    <n v="10000"/>
    <x v="1"/>
    <s v="WILDCAT"/>
    <s v="18/8/GALFPC1497"/>
    <s v="Oui"/>
  </r>
  <r>
    <d v="2018-08-23T00:00:00"/>
    <s v="Transport de (20) jours maison-bureau de Thierno Ousmane Baldé  intendant animalier pour l'entretien des perroquets et pélican"/>
    <s v="Transport"/>
    <s v="Office"/>
    <n v="350000"/>
    <x v="9"/>
    <s v="WILDCAT"/>
    <s v="18/8/GALFPC1500"/>
    <s v="Oui"/>
  </r>
  <r>
    <d v="2018-08-23T00:00:00"/>
    <s v="Transport Maison-Bureau AR"/>
    <s v="Transport"/>
    <s v="Investigations"/>
    <n v="17000"/>
    <x v="3"/>
    <s v="WILDCAT"/>
    <s v="18/8/GALFPC1480"/>
    <s v="Oui"/>
  </r>
  <r>
    <d v="2018-08-23T00:00:00"/>
    <s v="Transport bureau à l'Agence Emirate pour le billet de charlotte Dakar-Conakry AR"/>
    <s v="Transport"/>
    <s v="Investigations"/>
    <n v="70000"/>
    <x v="3"/>
    <s v="WILDCAT"/>
    <s v="18/8/GALFPC1501"/>
    <s v="Oui"/>
  </r>
  <r>
    <d v="2018-08-23T00:00:00"/>
    <s v="Taxi maison-bureau(aller retour)"/>
    <s v="Transport"/>
    <s v="Média"/>
    <n v="10000"/>
    <x v="13"/>
    <s v="WILDCAT"/>
    <s v="18/8/GALFPC1502"/>
    <s v="Oui"/>
  </r>
  <r>
    <d v="2018-08-23T00:00:00"/>
    <s v="Taxi bureau-maison"/>
    <s v="Transport"/>
    <s v="Investigations"/>
    <n v="19000"/>
    <x v="5"/>
    <s v="WILDCAT"/>
    <s v="18/8/GALFPC1490"/>
    <s v="Oui"/>
  </r>
  <r>
    <d v="2018-08-23T00:00:00"/>
    <s v="Taxi bureau kipe , lambanyi , kobaya pour les  "/>
    <s v="Transport"/>
    <s v="Investigations"/>
    <n v="31000"/>
    <x v="5"/>
    <s v="WILDCAT"/>
    <s v="18/8/GALFPC1499"/>
    <s v="Oui"/>
  </r>
  <r>
    <d v="2018-08-24T00:00:00"/>
    <s v="Transport (3) jours Castro A/R maison-bureau"/>
    <s v="Transport"/>
    <s v="Legal"/>
    <n v="90000"/>
    <x v="12"/>
    <s v="WILDCAT"/>
    <s v="18/8/GALFPC1511"/>
    <s v="Oui"/>
  </r>
  <r>
    <d v="2018-08-24T00:00:00"/>
    <s v="Facture n°24081806  Daye Voyages frais prolongation du  billet d'avion  pour Charlotte HOUPLINE"/>
    <s v="Flight"/>
    <s v="Management"/>
    <n v="849428"/>
    <x v="14"/>
    <s v="WILDCAT"/>
    <s v="18/8/GALFPC1504"/>
    <s v="Oui"/>
  </r>
  <r>
    <d v="2018-08-24T00:00:00"/>
    <s v="Paiement primes de stage E20 pour le mois d'Août 2018"/>
    <s v="Transport"/>
    <s v="Investigations"/>
    <n v="600000"/>
    <x v="1"/>
    <s v="WILDCAT"/>
    <s v="18/8/GALFPC1503"/>
    <s v="Oui"/>
  </r>
  <r>
    <d v="2018-08-24T00:00:00"/>
    <s v="Transport E20 pour les enquêtes journalières"/>
    <s v="Transport"/>
    <s v="Investigations"/>
    <n v="36000"/>
    <x v="1"/>
    <s v="WILDCAT"/>
    <s v="18/8/GALFPC1506"/>
    <s v="Oui"/>
  </r>
  <r>
    <d v="2018-08-24T00:00:00"/>
    <s v="Transfert de crédit téléphonique pour les enquêtes"/>
    <s v="Telephone "/>
    <s v="Investigations"/>
    <n v="5000"/>
    <x v="1"/>
    <s v="WILDCAT"/>
    <s v="18/8/GALFPC1509"/>
    <s v="Oui"/>
  </r>
  <r>
    <d v="2018-08-24T00:00:00"/>
    <s v="Transport E39 pour les enquêtes journalières"/>
    <s v="Transport"/>
    <s v="Investigations"/>
    <n v="25000"/>
    <x v="2"/>
    <s v="WILDCAT"/>
    <s v="18/8/GALFPC1507"/>
    <s v="Oui"/>
  </r>
  <r>
    <d v="2018-08-24T00:00:00"/>
    <s v="Transfert de crédit téléphonique pour les enquêtes"/>
    <s v="Telephone "/>
    <s v="Investigations"/>
    <n v="5000"/>
    <x v="2"/>
    <s v="WILDCAT"/>
    <s v="18/8/GALFPC1508"/>
    <s v="Oui"/>
  </r>
  <r>
    <d v="2018-08-24T00:00:00"/>
    <s v="Frais de fonctionnement Maïmouna Baldé pour la semaine"/>
    <s v="Transport"/>
    <s v="Office"/>
    <n v="70000"/>
    <x v="9"/>
    <s v="WILDCAT"/>
    <s v="18/8/GALFPC1505"/>
    <s v="Oui"/>
  </r>
  <r>
    <d v="2018-08-24T00:00:00"/>
    <s v="Transport Maison-Bureau AR"/>
    <s v="Transport"/>
    <s v="Investigations"/>
    <n v="17000"/>
    <x v="3"/>
    <s v="WILDCAT"/>
    <s v="18/8/GALFPC1494"/>
    <s v="Oui"/>
  </r>
  <r>
    <d v="2018-08-24T00:00:00"/>
    <s v="Taxi bureau-maison"/>
    <s v="Transport"/>
    <s v="Investigations"/>
    <n v="19000"/>
    <x v="5"/>
    <s v="WILDCAT"/>
    <s v="18/8/GALFPC1490"/>
    <s v="Oui"/>
  </r>
  <r>
    <d v="2018-08-24T00:00:00"/>
    <s v="Taxi bureau matam , port bonfi, tannerie "/>
    <s v="Transport"/>
    <s v="Investigations"/>
    <n v="34000"/>
    <x v="5"/>
    <s v="WILDCAT"/>
    <s v="18/8/GALFPC1510"/>
    <s v="Oui"/>
  </r>
  <r>
    <d v="2018-08-25T00:00:00"/>
    <s v="Transfert de crédit téléphonique pour le service"/>
    <s v="Telephone "/>
    <s v="Management"/>
    <n v="20000"/>
    <x v="10"/>
    <s v="WILDCAT"/>
    <s v="18/8/GALFPC1512"/>
    <s v="Oui"/>
  </r>
  <r>
    <d v="2018-08-27T00:00:00"/>
    <s v="Frais de Transport  Castro A/R maison-bureau  pour la semaine "/>
    <s v="Transport"/>
    <s v="Legal"/>
    <n v="150000"/>
    <x v="12"/>
    <s v="WILDCAT"/>
    <s v="18/8/GALFPC1524"/>
    <s v="Oui"/>
  </r>
  <r>
    <d v="2018-08-27T00:00:00"/>
    <s v="Transport  E20  pour les enquêtes  journalières"/>
    <s v="Transport"/>
    <s v="Investigations"/>
    <n v="13000"/>
    <x v="1"/>
    <s v="WILDCAT"/>
    <s v="18/8/GALFPC1513"/>
    <s v="Oui"/>
  </r>
  <r>
    <d v="2018-08-27T00:00:00"/>
    <s v="Frais de fonctionnement E20 pour la semaine "/>
    <s v="Transport"/>
    <s v="Investigations"/>
    <n v="135000"/>
    <x v="1"/>
    <s v="WILDCAT"/>
    <s v="18/8/GALFPC1531"/>
    <s v="Oui"/>
  </r>
  <r>
    <d v="2018-08-27T00:00:00"/>
    <s v="Transport  A/R  E40 pour la fillature à l'hôtel"/>
    <s v="Transport"/>
    <s v="Investigations"/>
    <n v="10000"/>
    <x v="8"/>
    <s v="WILDCAT"/>
    <s v="18/8/GALFPC1516"/>
    <s v="Oui"/>
  </r>
  <r>
    <d v="2018-08-27T00:00:00"/>
    <s v="Facture n°47 ETS.H.B.M.L Achat d'un téléphone Samsung J1 pour E40 pour communaution service"/>
    <s v="Equipement "/>
    <s v="Investigations"/>
    <n v="800000"/>
    <x v="8"/>
    <s v="WILDCAT"/>
    <s v="18/8/GALFPC1527"/>
    <s v="Oui"/>
  </r>
  <r>
    <d v="2018-08-27T00:00:00"/>
    <s v="Frais de fonctionnement  E40 pour (10) jours A/R maison-bureau"/>
    <s v="Transport"/>
    <s v="Investigations"/>
    <n v="170000"/>
    <x v="8"/>
    <s v="WILDCAT"/>
    <s v="18/8/GALFPC1529"/>
    <s v="Oui"/>
  </r>
  <r>
    <d v="2018-08-27T00:00:00"/>
    <s v="Transport de (8) jours maison-bureau de Thierno Ousmane Baldé  intendant animalier pour l'entretien des perroquets et pélican"/>
    <s v="Transport"/>
    <s v="Office"/>
    <n v="140000"/>
    <x v="9"/>
    <s v="WILDCAT"/>
    <s v="18/8/GALFPC1518"/>
    <s v="Oui"/>
  </r>
  <r>
    <d v="2018-08-27T00:00:00"/>
    <s v="Achat de nourtiture des perroquets et pélican pour (8) jours"/>
    <s v="Office Materials"/>
    <s v="Office"/>
    <n v="240000"/>
    <x v="9"/>
    <s v="WILDCAT"/>
    <s v="18/8/GALFPC1519"/>
    <s v="Oui"/>
  </r>
  <r>
    <d v="2018-08-27T00:00:00"/>
    <s v="Facture n°00134 Général électicité  Achat de (3) ampoules électriques et (2) douilles  + transport "/>
    <s v="Office Materials"/>
    <s v="Office"/>
    <n v="55000"/>
    <x v="9"/>
    <s v="WILDCAT"/>
    <s v="18/8/GALFPC1520"/>
    <s v="Oui"/>
  </r>
  <r>
    <d v="2018-08-27T00:00:00"/>
    <s v="Paiement main d'œuvre  électricien pour la reparation de l'électricité au bureau"/>
    <s v="Services"/>
    <s v="Office"/>
    <n v="50000"/>
    <x v="9"/>
    <s v="WILDCAT"/>
    <s v="18/8/GALFPC1523"/>
    <s v="Oui"/>
  </r>
  <r>
    <d v="2018-08-27T00:00:00"/>
    <s v="Achat de (40) litres d'essence pour véh. Perso. Pour son transport maison- bureau"/>
    <s v="Transport"/>
    <s v="Management"/>
    <n v="400000"/>
    <x v="10"/>
    <s v="WILDCAT"/>
    <s v="18/8/GALFPC1521"/>
    <s v="Oui"/>
  </r>
  <r>
    <d v="2018-08-27T00:00:00"/>
    <s v="Tranport Maison-Bureau AR"/>
    <s v="Transport"/>
    <s v="Investigations"/>
    <n v="17000"/>
    <x v="3"/>
    <s v="WILDCAT"/>
    <s v="18/8/GALFPC1494"/>
    <s v="Oui"/>
  </r>
  <r>
    <d v="2018-08-27T00:00:00"/>
    <s v="Achat  de (4)  paquets  d'eau pour le bureau"/>
    <s v="Personnel"/>
    <s v="Team Building"/>
    <n v="28000"/>
    <x v="3"/>
    <s v="WILDCAT"/>
    <s v="18/8/GALFPC1515"/>
    <s v="Oui"/>
  </r>
  <r>
    <d v="2018-08-27T00:00:00"/>
    <s v="Transport E37  bureau-kipé (BPMG) pour retrait"/>
    <s v="Transport"/>
    <s v="Investigations"/>
    <n v="10000"/>
    <x v="3"/>
    <s v="WILDCAT"/>
    <s v="18/8/GALFPC1517"/>
    <s v="Oui"/>
  </r>
  <r>
    <d v="2018-08-27T00:00:00"/>
    <s v="Taxi maison-bureau(aller retour)"/>
    <s v="Transport"/>
    <s v="Média"/>
    <n v="10000"/>
    <x v="13"/>
    <s v="WILDCAT"/>
    <s v="18/8/GALFPC1525"/>
    <s v="Oui"/>
  </r>
  <r>
    <d v="2018-08-27T00:00:00"/>
    <s v="Taxi bureau-maison"/>
    <s v="Transport "/>
    <s v="Legal"/>
    <n v="10000"/>
    <x v="4"/>
    <s v="WILDCAT"/>
    <s v="18/8/GALFPC1477"/>
    <s v="Oui"/>
  </r>
  <r>
    <d v="2018-08-27T00:00:00"/>
    <s v="Taxi bureau-maison"/>
    <s v="Transport"/>
    <s v="Investigations"/>
    <n v="19000"/>
    <x v="5"/>
    <s v="WILDCAT"/>
    <s v="18/8/GALFPC1490"/>
    <s v="Oui"/>
  </r>
  <r>
    <d v="2018-08-27T00:00:00"/>
    <s v="Taxi bureau camp carrefour , et kenien"/>
    <s v="Transport"/>
    <s v="Investigations"/>
    <n v="24000"/>
    <x v="5"/>
    <s v="WILDCAT"/>
    <s v="18/8/GALF"/>
    <s v="Oui"/>
  </r>
  <r>
    <d v="2018-08-27T00:00:00"/>
    <s v="Achatd eproduits pharceutiques (Cinabac 500mg, Plasmocur Cp, Rinogrip st B/10, Maalox Sp)"/>
    <s v="Personnel"/>
    <s v="Team Building"/>
    <n v="276000"/>
    <x v="5"/>
    <s v="WILDCAT"/>
    <s v="18/8/GALFPC1530"/>
    <s v="Oui"/>
  </r>
  <r>
    <d v="2018-08-27T00:00:00"/>
    <s v="Transport A/R  bureau-Foulamadina pour recupération de l'élement d'une Emission Télé par Star 21 Télé"/>
    <s v="Transport"/>
    <s v="Média"/>
    <n v="45000"/>
    <x v="13"/>
    <s v="WILDCAT"/>
    <s v="18/8/GALFPC1522"/>
    <s v="Oui"/>
  </r>
  <r>
    <d v="2018-08-27T00:00:00"/>
    <s v="Transport maison-Bureau AR pour (5) jours"/>
    <s v="Transport"/>
    <s v="Média"/>
    <n v="50000"/>
    <x v="13"/>
    <s v="WILDCAT"/>
    <s v="18/8/GALFPC1525"/>
    <s v="Oui"/>
  </r>
  <r>
    <d v="2018-08-28T00:00:00"/>
    <s v="Paiement Bonus Média pour l'obtention  de l'élément Emission Télé sur l'environnement par Star 21 Télé"/>
    <s v="Bonus"/>
    <s v="Média"/>
    <n v="250000"/>
    <x v="13"/>
    <s v="WILDCAT"/>
    <s v="18/8/GALFPC1526"/>
    <s v="Oui"/>
  </r>
  <r>
    <d v="2018-08-28T00:00:00"/>
    <s v="Paiement Food allowance pour onze (11) jours"/>
    <s v="Travel subsistence"/>
    <s v="Management"/>
    <n v="1100000"/>
    <x v="14"/>
    <s v="WILDCAT"/>
    <s v="18/8/GALFPC1537"/>
    <s v="Oui"/>
  </r>
  <r>
    <d v="2018-08-28T00:00:00"/>
    <s v="Transport E20 pour les enquêtes journalières"/>
    <s v="Transport"/>
    <s v="Investigations"/>
    <n v="22000"/>
    <x v="1"/>
    <s v="WILDCAT"/>
    <s v="18/8/GALFPC1536"/>
    <s v="Oui"/>
  </r>
  <r>
    <d v="2018-08-28T00:00:00"/>
    <s v="Frais de fonctionnement de (4) jours A/R de E39"/>
    <s v="Transport"/>
    <s v="Investigations"/>
    <n v="100000"/>
    <x v="2"/>
    <s v="WILDCAT"/>
    <s v="18/8/GALFPC1532"/>
    <s v="Oui"/>
  </r>
  <r>
    <d v="2018-08-28T00:00:00"/>
    <s v="Transport  E39  pour les enquêtes  journalières"/>
    <s v="Transport"/>
    <s v="Investigations"/>
    <n v="23000"/>
    <x v="2"/>
    <s v="WILDCAT"/>
    <s v="18/8/GALFPC1533"/>
    <s v="Oui"/>
  </r>
  <r>
    <d v="2018-08-28T00:00:00"/>
    <s v="Transport E40 pour les enquêtes journalières"/>
    <s v="Transport"/>
    <s v="Investigations"/>
    <n v="26000"/>
    <x v="8"/>
    <s v="WILDCAT"/>
    <s v="18/8/GALFPC1535"/>
    <s v="Oui"/>
  </r>
  <r>
    <d v="2018-08-28T00:00:00"/>
    <s v="Reglement facture FGS000441 Gateway Seven redevance mensuelle Internet pour Septembre 2018"/>
    <s v="Internet"/>
    <s v="Office"/>
    <n v="3000000"/>
    <x v="9"/>
    <s v="WILDCAT"/>
    <s v="18/8/GALFPC1534"/>
    <s v="Oui"/>
  </r>
  <r>
    <d v="2018-08-28T00:00:00"/>
    <s v="Reçu n°26 achat d'un haut parleur  pour le bureau"/>
    <s v="Office Materials"/>
    <s v="Office"/>
    <n v="190000"/>
    <x v="9"/>
    <s v="WILDCAT"/>
    <s v="18/8/GALFPC1538"/>
    <s v="Oui"/>
  </r>
  <r>
    <d v="2018-08-28T00:00:00"/>
    <s v="Transport Maison-Bureau AR"/>
    <s v="Transport"/>
    <s v="Investigations"/>
    <n v="17000"/>
    <x v="3"/>
    <s v="WILDCAT"/>
    <s v="18/8/GALFPC1494"/>
    <s v="Oui"/>
  </r>
  <r>
    <d v="2018-08-28T00:00:00"/>
    <s v="Taxi bureau-maison"/>
    <s v="Transport"/>
    <s v="Investigations"/>
    <n v="19000"/>
    <x v="5"/>
    <s v="WILDCAT"/>
    <s v="18/8/GALFPC1490"/>
    <s v="Oui"/>
  </r>
  <r>
    <d v="2018-08-28T00:00:00"/>
    <s v="Chèque 01491605 Fodé CAMARA Paiement Facture n°008/071527A/BSPS Sécurité  surveillance bureau Août 2018"/>
    <s v="Services"/>
    <s v="Office"/>
    <n v="2500000"/>
    <x v="6"/>
    <s v="WILDCAT"/>
    <s v="18/08/GALFPB112"/>
    <s v="Oui"/>
  </r>
  <r>
    <d v="2018-08-29T00:00:00"/>
    <s v="Transfert de crédit téléphonique pour des enquêtes"/>
    <s v="Telephone "/>
    <s v="Investigations"/>
    <n v="10000"/>
    <x v="1"/>
    <s v="WILDCAT"/>
    <s v="18/8/GALFPC1548"/>
    <s v="Oui"/>
  </r>
  <r>
    <d v="2018-08-29T00:00:00"/>
    <s v="Transfert de crédit téléphonique par E39 pour enquêtes"/>
    <s v="Telephone "/>
    <s v="Investigations"/>
    <n v="20000"/>
    <x v="2"/>
    <s v="WILDCAT"/>
    <s v="18/8/GALFPC1540"/>
    <s v="Oui"/>
  </r>
  <r>
    <d v="2018-08-29T00:00:00"/>
    <s v="Transfert de crédit téléphonique pour des enquêtes"/>
    <s v="Telephone "/>
    <s v="Investigations"/>
    <n v="10000"/>
    <x v="2"/>
    <s v="WILDCAT"/>
    <s v="18/8/GALFPC1546"/>
    <s v="Oui"/>
  </r>
  <r>
    <d v="2018-08-29T00:00:00"/>
    <s v="Trust Building sur l'affaire abattage d'un lion à Koroussa"/>
    <s v="Trust building"/>
    <s v="Investigations"/>
    <n v="250000"/>
    <x v="2"/>
    <s v="WILDCAT"/>
    <s v="18/8/GALFPC1547"/>
    <s v="Oui"/>
  </r>
  <r>
    <d v="2018-08-29T00:00:00"/>
    <s v="Transfert de crédit téléphonique par E40 pour enquêtes"/>
    <s v="Telephone "/>
    <s v="Investigations"/>
    <n v="10000"/>
    <x v="8"/>
    <s v="WILDCAT"/>
    <s v="18/8/GALFPC1541"/>
    <s v="Oui"/>
  </r>
  <r>
    <d v="2018-08-29T00:00:00"/>
    <s v="Paiement salaire Maïmouna Baldé Août 2018 pour l'entretien  des bureaux"/>
    <s v="Personnel"/>
    <s v="Office"/>
    <n v="500000"/>
    <x v="9"/>
    <s v="WILDCAT"/>
    <s v="18/8/GALFPC1549"/>
    <s v="Oui"/>
  </r>
  <r>
    <d v="2018-08-29T00:00:00"/>
    <s v="Transport Maison-Bureau AR"/>
    <s v="Transport"/>
    <s v="Investigations"/>
    <n v="17000"/>
    <x v="3"/>
    <s v="WILDCAT"/>
    <s v="18/8/GALFPC1494"/>
    <s v="Oui"/>
  </r>
  <r>
    <d v="2018-08-29T00:00:00"/>
    <s v="Transport Bureau à la banque de belle vue pour un retrait"/>
    <s v="Transport"/>
    <s v="Investigations"/>
    <n v="50000"/>
    <x v="3"/>
    <s v="WILDCAT"/>
    <s v="18/8/GALFPC1550"/>
    <s v="Oui"/>
  </r>
  <r>
    <d v="2018-08-29T00:00:00"/>
    <s v="Transport du bureau à kipé pour achat telephone pour E40"/>
    <s v="Transport"/>
    <s v="Investigations"/>
    <n v="10000"/>
    <x v="3"/>
    <s v="WILDCAT"/>
    <s v="18/8/GALFPC1551"/>
    <s v="Oui"/>
  </r>
  <r>
    <d v="2018-08-29T00:00:00"/>
    <s v="Taxi bureau-maison"/>
    <s v="Transport"/>
    <s v="Investigations"/>
    <n v="19000"/>
    <x v="5"/>
    <s v="WILDCAT"/>
    <s v="18/8/GALFPC1490"/>
    <s v="Oui"/>
  </r>
  <r>
    <d v="2018-08-30T00:00:00"/>
    <s v="Transport Thierno Ousmane Baldé pour achat de grillage"/>
    <s v="Transport"/>
    <s v="Office"/>
    <n v="10000"/>
    <x v="9"/>
    <s v="WILDCAT"/>
    <s v="18/8/GALFPC1552"/>
    <s v="Oui"/>
  </r>
  <r>
    <d v="2018-08-30T00:00:00"/>
    <s v="Reçu n°0000072 achat de (10) litres d'essence pour véh. Perso. Pour transport Saïdou maison-bureau"/>
    <s v="Transport"/>
    <s v="Management"/>
    <n v="100000"/>
    <x v="10"/>
    <s v="WILDCAT"/>
    <s v="18/8/GALFPC1553"/>
    <s v="Oui"/>
  </r>
  <r>
    <d v="2018-08-30T00:00:00"/>
    <s v="Transport Maison-Bureau AR"/>
    <s v="Transport"/>
    <s v="Investigations"/>
    <n v="17000"/>
    <x v="3"/>
    <s v="WILDCAT"/>
    <s v="18/8/GALFPC1539"/>
    <s v="Oui"/>
  </r>
  <r>
    <d v="2018-08-30T00:00:00"/>
    <s v="Taxi moto maison-gare routiére"/>
    <s v="Transport"/>
    <s v="Investigations"/>
    <n v="15000"/>
    <x v="5"/>
    <s v="WILDCAT"/>
    <s v="8/8/GALFPC1545T01"/>
    <s v="Oui"/>
  </r>
  <r>
    <d v="2018-08-30T00:00:00"/>
    <s v="Ration journaliére"/>
    <s v="Travel subsistence"/>
    <s v="Investigations"/>
    <n v="80000"/>
    <x v="5"/>
    <s v="WILDCAT"/>
    <s v="8/8/GALFPC1545R02"/>
    <s v="Oui"/>
  </r>
  <r>
    <d v="2018-08-30T00:00:00"/>
    <s v="Taxi conakry ,kissidougou"/>
    <s v="Transport"/>
    <s v="Investigations"/>
    <n v="160000"/>
    <x v="5"/>
    <s v="WILDCAT"/>
    <s v="8/8/GALFPC1545TV"/>
    <s v="Oui"/>
  </r>
  <r>
    <d v="2018-08-30T00:00:00"/>
    <s v="Taxi moto gare routiére l'hôtel"/>
    <s v="Transport"/>
    <s v="Investigations"/>
    <n v="15000"/>
    <x v="5"/>
    <s v="WILDCAT"/>
    <s v="8/8/GALFPC1545T03"/>
    <s v="Oui"/>
  </r>
  <r>
    <d v="2018-08-30T00:00:00"/>
    <s v="Frais Facture Service WEB"/>
    <s v="Bank Fees"/>
    <s v="Office"/>
    <n v="22600"/>
    <x v="6"/>
    <s v="WILDCAT"/>
    <s v="18/08/GALF"/>
    <s v="Oui"/>
  </r>
  <r>
    <d v="2018-08-31T00:00:00"/>
    <s v="Frais de Transport  Castro A/R maison-bureau  pour la semaine "/>
    <s v="Transport"/>
    <s v="Legal"/>
    <n v="150000"/>
    <x v="12"/>
    <s v="WILDCAT"/>
    <s v="18/8/GALFPC1560"/>
    <s v="Oui"/>
  </r>
  <r>
    <d v="2018-08-31T00:00:00"/>
    <s v="Reçu n°40 achat de (2) m de grillage et fil d'attache"/>
    <s v="Office Materials"/>
    <s v="Office"/>
    <n v="45000"/>
    <x v="9"/>
    <s v="WILDCAT"/>
    <s v="18/8/GALFPC1555"/>
    <s v="Oui"/>
  </r>
  <r>
    <d v="2018-08-31T00:00:00"/>
    <s v="Paiement facture 40  Mamadou Alpha Diallo pour Transfert de crédit E-recharge pour l'équipe de bureau"/>
    <s v="Telephone "/>
    <s v="Office"/>
    <n v="800000"/>
    <x v="9"/>
    <s v="WILDCAT"/>
    <s v="18/8/GALFPC1565"/>
    <s v="Oui"/>
  </r>
  <r>
    <d v="2018-08-31T00:00:00"/>
    <s v="Transport Maison-Bureau AR"/>
    <s v="Transport"/>
    <s v="Investigations"/>
    <n v="17000"/>
    <x v="3"/>
    <s v="WILDCAT"/>
    <s v="18/8/GALFPC1539"/>
    <s v="Oui"/>
  </r>
  <r>
    <d v="2018-08-31T00:00:00"/>
    <s v="Transport pour faire un dépôt/orange Money à E20"/>
    <s v="Transport"/>
    <s v="Investigations"/>
    <n v="10000"/>
    <x v="3"/>
    <s v="WILDCAT"/>
    <s v="18/8/GALFPC1558"/>
    <s v="Oui"/>
  </r>
  <r>
    <d v="2018-08-31T00:00:00"/>
    <s v="Transport bureau-banque pour le retrait à Taouyah AR"/>
    <s v="Transport"/>
    <s v="Investigations"/>
    <n v="30000"/>
    <x v="3"/>
    <s v="WILDCAT"/>
    <s v="18/8/GALFPC1561"/>
    <s v="Oui"/>
  </r>
  <r>
    <d v="2018-08-31T00:00:00"/>
    <s v="Transport Bureau-en ville pour achat d'un tube d'encre Noir"/>
    <s v="Transport"/>
    <s v="Investigations"/>
    <n v="70000"/>
    <x v="3"/>
    <s v="WILDCAT"/>
    <s v="18/8/GALFPC1563"/>
    <s v="Oui"/>
  </r>
  <r>
    <d v="2018-08-31T00:00:00"/>
    <s v="Transfert de crédit pour les enquêtes "/>
    <s v="Telephone "/>
    <s v="Investigations"/>
    <n v="20000"/>
    <x v="3"/>
    <s v="WILDCAT"/>
    <s v="18/8/GALFPC1557"/>
    <s v="Oui"/>
  </r>
  <r>
    <d v="2018-08-31T00:00:00"/>
    <s v="Frais de dépôt/orange money à E20 en  enquête à l'interieur"/>
    <s v="Transfert Fees"/>
    <s v="Office"/>
    <n v="20000"/>
    <x v="3"/>
    <s v="WILDCAT"/>
    <s v="18/8/GALFPC1566"/>
    <s v="Oui"/>
  </r>
  <r>
    <d v="2018-08-31T00:00:00"/>
    <s v="Taxi moto l'hôtel gare routiére "/>
    <s v="Transport"/>
    <s v="Investigations"/>
    <n v="10000"/>
    <x v="5"/>
    <s v="WILDCAT"/>
    <s v="8/8/GALFPC1545R04"/>
    <s v="Oui"/>
  </r>
  <r>
    <d v="2018-08-31T00:00:00"/>
    <s v="Ration journaliére"/>
    <s v="Travel subsistence"/>
    <s v="Investigations"/>
    <n v="80000"/>
    <x v="5"/>
    <s v="WILDCAT"/>
    <s v="8/8/GALFPC1545R05"/>
    <s v="Oui"/>
  </r>
  <r>
    <d v="2018-08-31T00:00:00"/>
    <s v="Taxi moto banankoro kerouané"/>
    <s v="Transport"/>
    <s v="Investigations"/>
    <n v="100000"/>
    <x v="5"/>
    <s v="WILDCAT"/>
    <s v="8/8/GALFPC1545R06"/>
    <s v="Oui"/>
  </r>
  <r>
    <d v="2018-08-31T00:00:00"/>
    <s v="Taxi moto gare routiére  l'hôtel"/>
    <s v="Transport"/>
    <s v="Investigations"/>
    <n v="5000"/>
    <x v="5"/>
    <s v="WILDCAT"/>
    <s v="8/8/GALFPC1545R07"/>
    <s v="Oui"/>
  </r>
  <r>
    <d v="2018-08-31T00:00:00"/>
    <s v="Taxi kissidougou , banankoro"/>
    <s v="Transport"/>
    <s v="Investigations"/>
    <n v="80000"/>
    <x v="5"/>
    <s v="WILDCAT"/>
    <s v="8/8/GALFPC1545TV"/>
    <s v="Oui"/>
  </r>
  <r>
    <d v="2018-08-31T00:00:00"/>
    <s v="Taxe frais au 31/08/2018"/>
    <s v="Bank Fees"/>
    <s v="Office"/>
    <n v="4576"/>
    <x v="6"/>
    <s v="WILDCAT"/>
    <s v="18/08/GALF"/>
    <s v="Oui"/>
  </r>
  <r>
    <d v="2018-08-31T00:00:00"/>
    <s v="Taxe commussion découvert au 31/08/2018"/>
    <s v="Bank Fees"/>
    <s v="Office"/>
    <n v="9078"/>
    <x v="6"/>
    <s v="WILDCAT"/>
    <s v="18/08/GALF"/>
    <s v="Oui"/>
  </r>
  <r>
    <d v="2018-08-31T00:00:00"/>
    <s v="Taxe Interet au 31/08/2018"/>
    <s v="Bank Fees"/>
    <s v="Office"/>
    <n v="2017"/>
    <x v="6"/>
    <s v="WILDCAT"/>
    <s v="18/08/GALF"/>
    <s v="Oui"/>
  </r>
  <r>
    <d v="2018-08-31T00:00:00"/>
    <s v="Interet debiteur"/>
    <s v="Bank Fees"/>
    <s v="Office"/>
    <n v="15518"/>
    <x v="6"/>
    <s v="WILDCAT"/>
    <s v="18/08/GALF"/>
    <s v="Oui"/>
  </r>
  <r>
    <d v="2018-08-31T00:00:00"/>
    <s v="Commussion de decouvert au 31/08/2018"/>
    <s v="Bank Fees"/>
    <s v="Office"/>
    <n v="69831"/>
    <x v="6"/>
    <s v="WILDCAT"/>
    <s v="18/08/GALF"/>
    <s v="Oui"/>
  </r>
  <r>
    <d v="2018-08-31T00:00:00"/>
    <s v="Commussion manipulation de compte août 2018"/>
    <s v="Bank Fees"/>
    <s v="Office"/>
    <n v="25424"/>
    <x v="6"/>
    <s v="WILDCAT"/>
    <s v="18/08/GALF"/>
    <s v="Oui"/>
  </r>
  <r>
    <d v="2018-08-31T00:00:00"/>
    <s v="Frais fixe au 31/08/2018"/>
    <s v="Bank Fees"/>
    <s v="Office"/>
    <n v="27465"/>
    <x v="7"/>
    <s v="WILDCAT"/>
    <s v="18/08/GALF"/>
    <s v="Oui"/>
  </r>
  <r>
    <d v="2018-08-31T00:00:00"/>
    <s v="Taxe interets debiteur au 31/08/2018"/>
    <s v="Bank Fees"/>
    <s v="Office"/>
    <n v="810"/>
    <x v="7"/>
    <s v="WILDCAT"/>
    <s v="18/08/GALF"/>
    <s v="Oui"/>
  </r>
  <r>
    <d v="2018-08-31T00:00:00"/>
    <s v="Interets debiteur au 31/08/2018"/>
    <s v="Bank Fees"/>
    <s v="Office"/>
    <n v="6483"/>
    <x v="7"/>
    <s v="WILDCAT"/>
    <s v="18/08/GALF"/>
    <s v="Oui"/>
  </r>
  <r>
    <d v="2018-08-31T00:00:00"/>
    <s v="Commussion Maniputation du compte"/>
    <s v="Bank Fees"/>
    <s v="Office"/>
    <n v="152634"/>
    <x v="7"/>
    <s v="WILDCAT"/>
    <s v="18/08/GALF"/>
    <s v="Oui"/>
  </r>
  <r>
    <d v="2018-08-31T00:00:00"/>
    <s v="Taxe frais au 31/07/2018 non prelevé au mois de juillet"/>
    <s v="Bank Fees"/>
    <s v="Office"/>
    <n v="4576"/>
    <x v="6"/>
    <s v="WILDCAT"/>
    <s v="18/08/GALF"/>
    <s v="Oui"/>
  </r>
  <r>
    <d v="2018-08-31T00:00:00"/>
    <s v="Commussion manipulation de compte juillet 2018"/>
    <s v="Bank Fees"/>
    <s v="Office"/>
    <n v="25424"/>
    <x v="6"/>
    <s v="WILDCAT"/>
    <s v="18/08/GALF"/>
    <s v="Oui"/>
  </r>
</pivotCacheRecords>
</file>

<file path=xl/pivotCache/pivotCacheRecords3.xml><?xml version="1.0" encoding="utf-8"?>
<pivotCacheRecords xmlns="http://schemas.openxmlformats.org/spreadsheetml/2006/main" xmlns:r="http://schemas.openxmlformats.org/officeDocument/2006/relationships" count="280">
  <r>
    <d v="2018-08-01T00:00:00"/>
    <s v="Frais taxi moto bureau-DNEF, Agent Judiciaire de l'Etat pour dépôt  lettre de constitution pour information"/>
    <x v="0"/>
    <x v="0"/>
    <n v="75000"/>
    <s v="Chérif"/>
    <x v="0"/>
    <s v="18/8/GALFPC1390"/>
  </r>
  <r>
    <d v="2018-08-01T00:00:00"/>
    <s v="Achat de carte de recharge  Areeba pour enquête journalière"/>
    <x v="1"/>
    <x v="1"/>
    <n v="10000"/>
    <s v="E20"/>
    <x v="0"/>
    <s v="18/8/GALFPC1391"/>
  </r>
  <r>
    <d v="2018-08-01T00:00:00"/>
    <s v="Achat de carte de recharge  Areeba pour appel d'une cible pour enquête "/>
    <x v="1"/>
    <x v="1"/>
    <n v="10000"/>
    <s v="E20"/>
    <x v="0"/>
    <s v="18/8/GALFPC1392"/>
  </r>
  <r>
    <d v="2018-08-01T00:00:00"/>
    <s v="Transport E39  pour les enquêtes  journalières"/>
    <x v="0"/>
    <x v="1"/>
    <n v="24000"/>
    <s v="E39"/>
    <x v="0"/>
    <s v="18/8/GALFPC1393"/>
  </r>
  <r>
    <d v="2018-08-01T00:00:00"/>
    <s v="Transport Maison-Bureau AR"/>
    <x v="0"/>
    <x v="1"/>
    <n v="17000"/>
    <s v="E37"/>
    <x v="0"/>
    <s v="18/8/GALF"/>
  </r>
  <r>
    <d v="2018-08-01T00:00:00"/>
    <s v="Taxi bureau-maison"/>
    <x v="2"/>
    <x v="0"/>
    <n v="10000"/>
    <s v="Sessou"/>
    <x v="0"/>
    <s v="18/8/GALF"/>
  </r>
  <r>
    <d v="2018-08-01T00:00:00"/>
    <s v="Taxi bureau-maison"/>
    <x v="0"/>
    <x v="1"/>
    <n v="19000"/>
    <s v="E19"/>
    <x v="0"/>
    <s v="18/8/GALF"/>
  </r>
  <r>
    <d v="2018-08-01T00:00:00"/>
    <s v="Taxi bureau , taouyah , lambanyi marché "/>
    <x v="0"/>
    <x v="1"/>
    <n v="22000"/>
    <s v="E19"/>
    <x v="0"/>
    <s v="18/8/GALFPC1394"/>
  </r>
  <r>
    <d v="2018-08-01T00:00:00"/>
    <s v="Demande d'extrait de compte"/>
    <x v="3"/>
    <x v="2"/>
    <n v="5650"/>
    <s v="BPMG GNF"/>
    <x v="0"/>
    <s v="18/08/GALF"/>
  </r>
  <r>
    <d v="2018-08-01T00:00:00"/>
    <s v="Frais demande d'extrait de compte USD pour  pour le mois de juillet"/>
    <x v="3"/>
    <x v="2"/>
    <n v="5673"/>
    <s v="BPMG USD"/>
    <x v="0"/>
    <s v="18/08/GALF"/>
  </r>
  <r>
    <d v="2018-08-01T00:00:00"/>
    <s v="Transport E40  pour  (3)  jours  maison-bureau"/>
    <x v="0"/>
    <x v="1"/>
    <n v="51000"/>
    <s v="E40"/>
    <x v="0"/>
    <s v="18/8/GALF"/>
  </r>
  <r>
    <d v="2018-08-01T00:00:00"/>
    <s v="Transport E20 pour  (3)  jours  maison-bureau"/>
    <x v="0"/>
    <x v="1"/>
    <n v="81000"/>
    <s v="E20"/>
    <x v="0"/>
    <s v="18/8/GALF"/>
  </r>
  <r>
    <d v="2018-08-01T00:00:00"/>
    <s v="Transport E39 pour  (3)  jours  maison-bureau"/>
    <x v="0"/>
    <x v="1"/>
    <n v="75000"/>
    <s v="E39"/>
    <x v="0"/>
    <s v="18/8/GALF"/>
  </r>
  <r>
    <d v="2018-08-01T00:00:00"/>
    <s v="Taxe Frais fixe au 31/07/2018"/>
    <x v="3"/>
    <x v="2"/>
    <n v="27465"/>
    <s v="BPMG USD"/>
    <x v="0"/>
    <s v="18/08/GALF"/>
  </r>
  <r>
    <d v="2018-08-01T00:00:00"/>
    <s v="Commussion Maniputation du compte au mois de juillet"/>
    <x v="3"/>
    <x v="2"/>
    <n v="152634"/>
    <s v="BPMG USD"/>
    <x v="0"/>
    <s v="18/08/GALF"/>
  </r>
  <r>
    <d v="2018-08-02T00:00:00"/>
    <s v="Transport E39   pour les enquêtes  journalières"/>
    <x v="0"/>
    <x v="1"/>
    <n v="16000"/>
    <s v="E39"/>
    <x v="0"/>
    <s v="18/8/GALFPC1395"/>
  </r>
  <r>
    <d v="2018-08-02T00:00:00"/>
    <s v="Transport E40  pour les enquêtes  journalières"/>
    <x v="0"/>
    <x v="1"/>
    <n v="19000"/>
    <s v="E40"/>
    <x v="0"/>
    <s v="18/8/GALFPC1396"/>
  </r>
  <r>
    <d v="2018-08-02T00:00:00"/>
    <s v="Reçu 002 UJAD paiement frais poubelle  pour ramassage d'ordures du bureau "/>
    <x v="4"/>
    <x v="2"/>
    <n v="75000"/>
    <s v="Moné"/>
    <x v="0"/>
    <s v="18/8/GALFPC1397"/>
  </r>
  <r>
    <d v="2018-08-02T00:00:00"/>
    <s v="Achat de (10) litres d'essence pour le groupe électrogène du bureau"/>
    <x v="5"/>
    <x v="2"/>
    <n v="100000"/>
    <s v="Moné"/>
    <x v="0"/>
    <s v="18/8/GALFPC1398"/>
  </r>
  <r>
    <d v="2018-08-02T00:00:00"/>
    <s v="Reçu n°0003059  achat de (20) litres d'essence pour véh. Perso. Pour le  transport de  Saïdou maison- bureau"/>
    <x v="0"/>
    <x v="3"/>
    <n v="200000"/>
    <s v="Saïdou"/>
    <x v="0"/>
    <s v="18/8/GALFPC1399"/>
  </r>
  <r>
    <d v="2018-08-02T00:00:00"/>
    <s v="Frais taxi moto bureau-Centre ville (BPMG) A/R"/>
    <x v="0"/>
    <x v="3"/>
    <n v="100000"/>
    <s v="Saïdou"/>
    <x v="0"/>
    <s v="18/8/GALFPC1401"/>
  </r>
  <r>
    <d v="2018-08-02T00:00:00"/>
    <s v="Transport Maison-Bureau AR"/>
    <x v="0"/>
    <x v="1"/>
    <n v="17000"/>
    <s v="E37"/>
    <x v="0"/>
    <s v="18/8/GALF"/>
  </r>
  <r>
    <d v="2018-08-02T00:00:00"/>
    <s v="Taxi bureau-maison"/>
    <x v="2"/>
    <x v="0"/>
    <n v="10000"/>
    <s v="Sessou"/>
    <x v="0"/>
    <s v="18/8/GALF"/>
  </r>
  <r>
    <d v="2018-08-02T00:00:00"/>
    <s v="Taxi bureau-maison"/>
    <x v="0"/>
    <x v="1"/>
    <n v="19000"/>
    <s v="E19"/>
    <x v="0"/>
    <s v="18/8/GALF"/>
  </r>
  <r>
    <d v="2018-08-03T00:00:00"/>
    <s v="Transport  E20  pour les enquêtes  journalières"/>
    <x v="0"/>
    <x v="1"/>
    <n v="21000"/>
    <s v="E20"/>
    <x v="0"/>
    <s v="18/8/GALFPC1406"/>
  </r>
  <r>
    <d v="2018-08-03T00:00:00"/>
    <s v="Transport E39   pour les enquêtes  journalières"/>
    <x v="0"/>
    <x v="1"/>
    <n v="47000"/>
    <s v="E39"/>
    <x v="0"/>
    <s v="18/8/GALFPC1403"/>
  </r>
  <r>
    <d v="2018-08-03T00:00:00"/>
    <s v="Achat de nourriture pour le pélican"/>
    <x v="5"/>
    <x v="2"/>
    <n v="60000"/>
    <s v="Moné"/>
    <x v="0"/>
    <s v="18/8/GALFPC1402"/>
  </r>
  <r>
    <d v="2018-08-03T00:00:00"/>
    <s v="Transport Maison-Bureau AR"/>
    <x v="0"/>
    <x v="1"/>
    <n v="17000"/>
    <s v="E37"/>
    <x v="0"/>
    <s v="18/8/GALF"/>
  </r>
  <r>
    <d v="2018-08-03T00:00:00"/>
    <s v="Taxi bureau-maison"/>
    <x v="2"/>
    <x v="0"/>
    <n v="10000"/>
    <s v="Sessou"/>
    <x v="0"/>
    <s v="18/8/GALF"/>
  </r>
  <r>
    <d v="2018-08-03T00:00:00"/>
    <s v="Taxi bureau-maison"/>
    <x v="0"/>
    <x v="1"/>
    <n v="19000"/>
    <s v="E19"/>
    <x v="0"/>
    <s v="18/8/GALF"/>
  </r>
  <r>
    <d v="2018-08-03T00:00:00"/>
    <s v="Transport E19  pour les enquêtes  journalières"/>
    <x v="0"/>
    <x v="1"/>
    <n v="30000"/>
    <s v="E19"/>
    <x v="0"/>
    <s v="18/8/GALFPC1405"/>
  </r>
  <r>
    <d v="2018-08-04T00:00:00"/>
    <s v="Frais de dépôt/ orange money des frais de mision à Baldé pour suivi juridique  cas peau de panthère Kankan"/>
    <x v="6"/>
    <x v="2"/>
    <n v="20000"/>
    <s v="E37"/>
    <x v="0"/>
    <s v="18/8/GALFPC1424"/>
  </r>
  <r>
    <d v="2018-08-05T00:00:00"/>
    <s v="Transport, Maison-gare routière de Gomboya pour kankan"/>
    <x v="0"/>
    <x v="0"/>
    <n v="15000"/>
    <s v="Baldé"/>
    <x v="0"/>
    <s v="18/8/GALFPC1404R33"/>
  </r>
  <r>
    <d v="2018-08-05T00:00:00"/>
    <s v="Food allowence de 2 jours"/>
    <x v="7"/>
    <x v="0"/>
    <n v="160000"/>
    <s v="Baldé"/>
    <x v="0"/>
    <s v="18/8/GALFPC1404R34"/>
  </r>
  <r>
    <d v="2018-08-05T00:00:00"/>
    <s v="Taxi, Conakry-Kankan"/>
    <x v="0"/>
    <x v="0"/>
    <n v="180000"/>
    <s v="Baldé"/>
    <x v="0"/>
    <s v="18/8/GALFPC1404TV"/>
  </r>
  <r>
    <d v="2018-08-05T00:00:00"/>
    <s v="Taxi,Dabola-Kankan"/>
    <x v="0"/>
    <x v="0"/>
    <n v="90000"/>
    <s v="Baldé"/>
    <x v="0"/>
    <s v="18/8/GALFPC1404R35"/>
  </r>
  <r>
    <d v="2018-08-05T00:00:00"/>
    <s v="Carte de recharge"/>
    <x v="8"/>
    <x v="0"/>
    <n v="10000"/>
    <s v="Baldé"/>
    <x v="0"/>
    <s v="18/8/GALFPC1404R44"/>
  </r>
  <r>
    <d v="2018-08-06T00:00:00"/>
    <s v="Taxi moto, Gare routière- Hotel "/>
    <x v="0"/>
    <x v="0"/>
    <n v="10000"/>
    <s v="Baldé"/>
    <x v="0"/>
    <s v="18/8/GALFPC1404R36"/>
  </r>
  <r>
    <d v="2018-08-06T00:00:00"/>
    <s v="Taxi moto, hotel-TPI de kankan pour suivi d'audience"/>
    <x v="0"/>
    <x v="0"/>
    <n v="10000"/>
    <s v="Baldé"/>
    <x v="0"/>
    <s v="18/8/GALFPC1404R37"/>
  </r>
  <r>
    <d v="2018-08-06T00:00:00"/>
    <s v="Taxi moto, TPI de kankan- gare routière pour retour à conakry"/>
    <x v="0"/>
    <x v="0"/>
    <n v="13000"/>
    <s v="Baldé"/>
    <x v="0"/>
    <s v="18/8/GALFPC1404R38"/>
  </r>
  <r>
    <d v="2018-08-06T00:00:00"/>
    <s v="Taxi, Kankan-Conakry"/>
    <x v="0"/>
    <x v="0"/>
    <n v="180000"/>
    <s v="Baldé"/>
    <x v="0"/>
    <s v="18/8/GALFPC1404R39"/>
  </r>
  <r>
    <d v="2018-08-06T00:00:00"/>
    <s v="Transport A/r Bureau-DNEFpour recupération d'un dossier"/>
    <x v="0"/>
    <x v="0"/>
    <n v="16000"/>
    <s v="Castro"/>
    <x v="0"/>
    <s v="18/8/GALFPC1408"/>
  </r>
  <r>
    <d v="2018-08-06T00:00:00"/>
    <s v="Transport E20  pour les enquêtes  journalières"/>
    <x v="0"/>
    <x v="1"/>
    <n v="50000"/>
    <s v="E20"/>
    <x v="0"/>
    <s v="18/8/GALFPC1409"/>
  </r>
  <r>
    <d v="2018-08-06T00:00:00"/>
    <s v="Transport E39   pour les enquêtes  journalières"/>
    <x v="0"/>
    <x v="1"/>
    <n v="23000"/>
    <s v="E39"/>
    <x v="0"/>
    <s v="18/8/GALFPC1412"/>
  </r>
  <r>
    <d v="2018-08-06T00:00:00"/>
    <s v="Transport E40  pour les enquêtes  journalières"/>
    <x v="0"/>
    <x v="1"/>
    <n v="30000"/>
    <s v="E40"/>
    <x v="0"/>
    <s v="18/8/GALFPC1410"/>
  </r>
  <r>
    <d v="2018-08-06T00:00:00"/>
    <s v="Frais de fonctionnement Maïmouna Baldé pour la semaine"/>
    <x v="0"/>
    <x v="2"/>
    <n v="70000"/>
    <s v="Moné"/>
    <x v="0"/>
    <s v="18/8/GALFPC1407"/>
  </r>
  <r>
    <d v="2018-08-06T00:00:00"/>
    <s v="Reçu 25  achat de (30) litres d'essence pour véh. Perso. Pour le  transport de  Saïdou maison- bureau"/>
    <x v="0"/>
    <x v="3"/>
    <n v="300000"/>
    <s v="Saïdou"/>
    <x v="0"/>
    <s v="18/8/GALFPC1413"/>
  </r>
  <r>
    <d v="2018-08-06T00:00:00"/>
    <s v="Transport bureau-Belvedaire A/R pour un interview sur le nouveau code faune "/>
    <x v="0"/>
    <x v="3"/>
    <n v="50000"/>
    <s v="Saïdou"/>
    <x v="0"/>
    <s v="18/8/GALFPC1414"/>
  </r>
  <r>
    <d v="2018-08-06T00:00:00"/>
    <s v="Achat de jus pendant l'interview avec le journaliste de RFI sur le nouveau code de faune"/>
    <x v="9"/>
    <x v="3"/>
    <n v="30000"/>
    <s v="Saïdou"/>
    <x v="0"/>
    <s v="18/8/GALFPC1415"/>
  </r>
  <r>
    <d v="2018-08-06T00:00:00"/>
    <s v="Transport Maison-Bureau AR"/>
    <x v="0"/>
    <x v="1"/>
    <n v="17000"/>
    <s v="E37"/>
    <x v="0"/>
    <s v="18/8/GALF"/>
  </r>
  <r>
    <d v="2018-08-06T00:00:00"/>
    <s v="Taxi bureau-maison"/>
    <x v="2"/>
    <x v="0"/>
    <n v="10000"/>
    <s v="Sessou"/>
    <x v="0"/>
    <s v="18/8/GALF"/>
  </r>
  <r>
    <d v="2018-08-06T00:00:00"/>
    <s v="Taxi bureau-maison"/>
    <x v="0"/>
    <x v="1"/>
    <n v="19000"/>
    <s v="E19"/>
    <x v="0"/>
    <s v="18/8/GALF"/>
  </r>
  <r>
    <d v="2018-08-06T00:00:00"/>
    <s v="Taxi bureau coronthie pour les enquêtes "/>
    <x v="0"/>
    <x v="1"/>
    <n v="37000"/>
    <s v="E19"/>
    <x v="0"/>
    <s v="18/8/GALFPC1411"/>
  </r>
  <r>
    <d v="2018-08-07T00:00:00"/>
    <s v="Food allowence d'un(1) jour "/>
    <x v="7"/>
    <x v="0"/>
    <n v="80000"/>
    <s v="Baldé"/>
    <x v="0"/>
    <s v="18/8/GALFPC1404R40"/>
  </r>
  <r>
    <d v="2018-08-07T00:00:00"/>
    <s v="Taxi, Gare routière-Maison (retour de kankan)"/>
    <x v="0"/>
    <x v="0"/>
    <n v="10000"/>
    <s v="Baldé"/>
    <x v="0"/>
    <s v="18/8/GALFPC1404R41"/>
  </r>
  <r>
    <d v="2018-08-07T00:00:00"/>
    <s v="Transport E20  pour les enquêtes  journalières"/>
    <x v="0"/>
    <x v="1"/>
    <n v="22000"/>
    <s v="E20"/>
    <x v="0"/>
    <s v="18/8/GALFPC1418"/>
  </r>
  <r>
    <d v="2018-08-07T00:00:00"/>
    <s v="Transport E39   pour les enquêtes  journalières"/>
    <x v="0"/>
    <x v="1"/>
    <n v="20000"/>
    <s v="E39"/>
    <x v="0"/>
    <s v="18/8/GALFPC1416"/>
  </r>
  <r>
    <d v="2018-08-07T00:00:00"/>
    <s v="Transport E40  pour les enquêtes  journalières"/>
    <x v="0"/>
    <x v="1"/>
    <n v="16000"/>
    <s v="E40"/>
    <x v="0"/>
    <s v="18/8/GALFPC1417"/>
  </r>
  <r>
    <d v="2018-08-07T00:00:00"/>
    <s v="Transport Maison-Bureau AR"/>
    <x v="0"/>
    <x v="1"/>
    <n v="17000"/>
    <s v="E37"/>
    <x v="0"/>
    <s v="18/8/GALF"/>
  </r>
  <r>
    <d v="2018-08-07T00:00:00"/>
    <s v="Taxi bureau-maison"/>
    <x v="2"/>
    <x v="0"/>
    <n v="10000"/>
    <s v="Sessou"/>
    <x v="0"/>
    <s v="18/8/GALF"/>
  </r>
  <r>
    <d v="2018-08-07T00:00:00"/>
    <s v="Taxi bureau-maison"/>
    <x v="0"/>
    <x v="1"/>
    <n v="19000"/>
    <s v="E19"/>
    <x v="0"/>
    <s v="18/8/GALF"/>
  </r>
  <r>
    <d v="2018-08-07T00:00:00"/>
    <s v="Taxi moto pour les enquêtes à belle vue et lhôtel gbessia"/>
    <x v="0"/>
    <x v="1"/>
    <n v="23000"/>
    <s v="E19"/>
    <x v="0"/>
    <s v="8/8/GALFPC1419"/>
  </r>
  <r>
    <d v="2018-08-08T00:00:00"/>
    <s v="Transport Maison-Bureau AR"/>
    <x v="0"/>
    <x v="1"/>
    <n v="17000"/>
    <s v="E37"/>
    <x v="0"/>
    <s v="18/8/GALF"/>
  </r>
  <r>
    <d v="2018-08-08T00:00:00"/>
    <s v="Taxi bureau-maison"/>
    <x v="2"/>
    <x v="0"/>
    <n v="10000"/>
    <s v="Sessou"/>
    <x v="0"/>
    <s v="18/8/GALF"/>
  </r>
  <r>
    <d v="2018-08-08T00:00:00"/>
    <s v="Taxi bureau-maison"/>
    <x v="0"/>
    <x v="1"/>
    <n v="19000"/>
    <s v="E19"/>
    <x v="0"/>
    <s v="18/8/GALF"/>
  </r>
  <r>
    <d v="2018-08-09T00:00:00"/>
    <s v="Taxi bureau-maison"/>
    <x v="2"/>
    <x v="0"/>
    <n v="10000"/>
    <s v="Sessou"/>
    <x v="0"/>
    <s v="18/8/GALF"/>
  </r>
  <r>
    <d v="2018-08-10T00:00:00"/>
    <s v="Transport E20  pour les enquêtes  journalières"/>
    <x v="0"/>
    <x v="1"/>
    <n v="36000"/>
    <s v="E20"/>
    <x v="0"/>
    <s v="18/8/GALFPC1423"/>
  </r>
  <r>
    <d v="2018-08-10T00:00:00"/>
    <s v="Transport E39   pour les enquêtes  journalières"/>
    <x v="0"/>
    <x v="1"/>
    <n v="31000"/>
    <s v="E39"/>
    <x v="0"/>
    <s v="18/8/GALFPC1421"/>
  </r>
  <r>
    <d v="2018-08-10T00:00:00"/>
    <s v=" Transport Maison-Bureau AR"/>
    <x v="0"/>
    <x v="1"/>
    <n v="17000"/>
    <s v="E37"/>
    <x v="0"/>
    <s v="18/8/GALF"/>
  </r>
  <r>
    <d v="2018-08-10T00:00:00"/>
    <s v="Taxi bureau-maison"/>
    <x v="2"/>
    <x v="0"/>
    <n v="10000"/>
    <s v="Sessou"/>
    <x v="0"/>
    <s v="18/8/GALF"/>
  </r>
  <r>
    <d v="2018-08-10T00:00:00"/>
    <s v="Taxi moto bureau -Eaux et forets pour la reunion portant sur le questionnaire UNODC"/>
    <x v="2"/>
    <x v="0"/>
    <n v="60000"/>
    <s v="Sessou"/>
    <x v="0"/>
    <s v="18/8/GALFPC1425"/>
  </r>
  <r>
    <d v="2018-08-10T00:00:00"/>
    <s v="Taxi bureau-maison"/>
    <x v="0"/>
    <x v="1"/>
    <n v="19000"/>
    <s v="E19"/>
    <x v="0"/>
    <s v="18/8/GALF"/>
  </r>
  <r>
    <d v="2018-08-10T00:00:00"/>
    <s v="Taxi bureau kenien , yimbaya"/>
    <x v="0"/>
    <x v="1"/>
    <n v="32000"/>
    <s v="E19"/>
    <x v="0"/>
    <s v="18/8/GALFPC1422"/>
  </r>
  <r>
    <d v="2018-08-12T00:00:00"/>
    <s v="Frais de Virement sur compte GALF prélévé par la BPMG"/>
    <x v="3"/>
    <x v="2"/>
    <n v="2195419"/>
    <s v="BPMG USD"/>
    <x v="0"/>
    <s v="18/08/GALF"/>
  </r>
  <r>
    <d v="2018-08-13T00:00:00"/>
    <s v="Transport  Castro pour  (2)  jours  maison-bureau"/>
    <x v="0"/>
    <x v="0"/>
    <n v="60000"/>
    <s v="Castro"/>
    <x v="0"/>
    <s v="18/8/GALFPC1428"/>
  </r>
  <r>
    <d v="2018-08-13T00:00:00"/>
    <s v="Transport E20 pour  (3)  jours  maison-bureau"/>
    <x v="0"/>
    <x v="1"/>
    <n v="81000"/>
    <s v="E20"/>
    <x v="0"/>
    <s v="18/8/GALFPC1427"/>
  </r>
  <r>
    <d v="2018-08-13T00:00:00"/>
    <s v="Transport E20  pour les enquêtes  journalières"/>
    <x v="0"/>
    <x v="1"/>
    <n v="19000"/>
    <s v="E20"/>
    <x v="0"/>
    <s v="18/8/GALFPC1431"/>
  </r>
  <r>
    <d v="2018-08-13T00:00:00"/>
    <s v="Transport E39 pour  (2) jours  maison-bureau"/>
    <x v="0"/>
    <x v="1"/>
    <n v="50000"/>
    <s v="E39"/>
    <x v="0"/>
    <s v="18/8/GALFPC1426"/>
  </r>
  <r>
    <d v="2018-08-13T00:00:00"/>
    <s v="Transport E39 pour  (2) jours  maison-bureau"/>
    <x v="0"/>
    <x v="1"/>
    <n v="24000"/>
    <s v="E39"/>
    <x v="0"/>
    <s v="18/8/GALFPC1433"/>
  </r>
  <r>
    <d v="2018-08-13T00:00:00"/>
    <s v="Transport E40  pour  (3)  jours  maison-bureau"/>
    <x v="0"/>
    <x v="1"/>
    <n v="51000"/>
    <s v="E40"/>
    <x v="0"/>
    <s v="18/8/GALFPC1430"/>
  </r>
  <r>
    <d v="2018-08-13T00:00:00"/>
    <s v="Transport E40  pour les enquêtes  journalières"/>
    <x v="0"/>
    <x v="1"/>
    <n v="22000"/>
    <s v="E40"/>
    <x v="0"/>
    <s v="18/8/GALFPC1432"/>
  </r>
  <r>
    <d v="2018-08-13T00:00:00"/>
    <s v="Achat de crédit pour communication pour le service"/>
    <x v="1"/>
    <x v="3"/>
    <n v="20000"/>
    <s v="Saïdou"/>
    <x v="0"/>
    <s v="18/8/GALFPC1434"/>
  </r>
  <r>
    <d v="2018-08-13T00:00:00"/>
    <s v="Transport Maison-Bureau AR"/>
    <x v="0"/>
    <x v="1"/>
    <n v="17000"/>
    <s v="E37"/>
    <x v="0"/>
    <s v="18/8/GALF"/>
  </r>
  <r>
    <d v="2018-08-13T00:00:00"/>
    <s v="Achat paquets d'eau pour le bureau"/>
    <x v="10"/>
    <x v="4"/>
    <n v="28000"/>
    <s v="E37"/>
    <x v="0"/>
    <s v="18/8/GALFPC1435"/>
  </r>
  <r>
    <d v="2018-08-13T00:00:00"/>
    <s v="Taxi bureau-maison"/>
    <x v="2"/>
    <x v="0"/>
    <n v="10000"/>
    <s v="Sessou"/>
    <x v="0"/>
    <s v="18/8/GALFPC1429"/>
  </r>
  <r>
    <d v="2018-08-14T00:00:00"/>
    <s v="Transport E20  pour les enquêtes  journalières"/>
    <x v="0"/>
    <x v="1"/>
    <n v="22000"/>
    <s v="E20"/>
    <x v="0"/>
    <s v="18/8/GALFPC1437"/>
  </r>
  <r>
    <d v="2018-08-14T00:00:00"/>
    <s v="Transport E39 pour les enquêtes  journalièresles enquêtes journalières"/>
    <x v="0"/>
    <x v="1"/>
    <n v="26000"/>
    <s v="E39"/>
    <x v="0"/>
    <s v="18/8/GALFPC1438"/>
  </r>
  <r>
    <d v="2018-08-14T00:00:00"/>
    <s v="Transport E40  pour les enquêtes  journalières"/>
    <x v="0"/>
    <x v="1"/>
    <n v="26000"/>
    <s v="E40"/>
    <x v="0"/>
    <s v="18/8/GALFPC1436"/>
  </r>
  <r>
    <d v="2018-08-14T00:00:00"/>
    <s v="Transport E40  pour les enquêtes  journalières"/>
    <x v="0"/>
    <x v="1"/>
    <n v="5000"/>
    <s v="E40"/>
    <x v="0"/>
    <s v="18/8/GALFPC1439"/>
  </r>
  <r>
    <d v="2018-08-14T00:00:00"/>
    <s v="reçu n°02941 Achat de (20) litres d'essence pour véh. Perso. Pour le  transport de  Saïdou maison- bureau"/>
    <x v="0"/>
    <x v="3"/>
    <n v="200000"/>
    <s v="Saïdou"/>
    <x v="0"/>
    <s v="18/8/GALFPC1440"/>
  </r>
  <r>
    <d v="2018-08-14T00:00:00"/>
    <s v="Taxi maison-bureau(aller retour)"/>
    <x v="2"/>
    <x v="5"/>
    <n v="10500"/>
    <s v="Tamba"/>
    <x v="0"/>
    <s v="18/8/GALFPC1461"/>
  </r>
  <r>
    <d v="2018-08-14T00:00:00"/>
    <s v="Taxi bureau-maison"/>
    <x v="2"/>
    <x v="0"/>
    <n v="10000"/>
    <s v="Sessou"/>
    <x v="0"/>
    <s v="18/8/GALFPC1429"/>
  </r>
  <r>
    <d v="2018-08-16T00:00:00"/>
    <s v="Taxi moto,bureau- cabinet d'Avocat A/R pour paiement d'honoraire et photocopie du code de faune"/>
    <x v="0"/>
    <x v="0"/>
    <n v="70000"/>
    <s v="Baldé"/>
    <x v="0"/>
    <s v="18/8/GALFPC1404R42"/>
  </r>
  <r>
    <d v="2018-08-16T00:00:00"/>
    <s v="Photopie et réelure du nouveau code de faune."/>
    <x v="5"/>
    <x v="2"/>
    <n v="54000"/>
    <s v="Baldé"/>
    <x v="0"/>
    <s v="18/8/GALFPC1404R43"/>
  </r>
  <r>
    <d v="2018-08-16T00:00:00"/>
    <s v="Paiement les frais de voyage des Avocas pour le suivi d'Audience sur affaire peau de panth_ère à Kankan"/>
    <x v="11"/>
    <x v="0"/>
    <n v="1200000"/>
    <s v="Baldé"/>
    <x v="0"/>
    <s v="18/8/GALFPC1451"/>
  </r>
  <r>
    <d v="2018-08-16T00:00:00"/>
    <s v="Transport (2) jours Castro maison-bureau"/>
    <x v="0"/>
    <x v="0"/>
    <n v="60000"/>
    <s v="Castro"/>
    <x v="0"/>
    <s v="18/8/GALFPC1460"/>
  </r>
  <r>
    <d v="2018-08-16T00:00:00"/>
    <s v="Facture n°16081805 Daye Voyages  achat de billet d'avion A/R pour Charlotte HOUPLINE"/>
    <x v="12"/>
    <x v="3"/>
    <n v="1648528"/>
    <s v="Charlotte"/>
    <x v="0"/>
    <s v="18/8/GALFPC1454"/>
  </r>
  <r>
    <d v="2018-08-16T00:00:00"/>
    <s v="Transport E20 pour les enquêtes journalières"/>
    <x v="0"/>
    <x v="1"/>
    <n v="30000"/>
    <s v="E20"/>
    <x v="0"/>
    <s v="18/8/GALFPC1444"/>
  </r>
  <r>
    <d v="2018-08-16T00:00:00"/>
    <s v="Transport E39 pour les enquêtes journalières"/>
    <x v="0"/>
    <x v="1"/>
    <n v="23000"/>
    <s v="E39"/>
    <x v="0"/>
    <s v="18/8/GALFPC1443"/>
  </r>
  <r>
    <d v="2018-08-16T00:00:00"/>
    <s v="Transport E40 pour les enquêtes journalières"/>
    <x v="0"/>
    <x v="1"/>
    <n v="26000"/>
    <s v="E40"/>
    <x v="0"/>
    <s v="18/8/GALFPC1445"/>
  </r>
  <r>
    <d v="2018-08-16T00:00:00"/>
    <s v="Achat de nourtiture des perroquets et pélican pour (20) jours"/>
    <x v="5"/>
    <x v="2"/>
    <n v="610000"/>
    <s v="Moné"/>
    <x v="0"/>
    <s v="18/8/GALFPC1442"/>
  </r>
  <r>
    <d v="2018-08-16T00:00:00"/>
    <s v="Paiement facture n°003/18 Assistance Juridique pour la déclaration des impôts (Avril, mai et juin + déclaration cotisation sociale 2ème trimest. Et Immatriculation de (3) salariés"/>
    <x v="4"/>
    <x v="2"/>
    <n v="1400000"/>
    <s v="Moné"/>
    <x v="0"/>
    <s v="18/8/GALFPC1452"/>
  </r>
  <r>
    <d v="2018-08-16T00:00:00"/>
    <s v="reçu n°1749  achat de (20) litres d'essence pour véh. Perso. Pour les  courses du Projet"/>
    <x v="0"/>
    <x v="3"/>
    <n v="200000"/>
    <s v="Saïdou"/>
    <x v="0"/>
    <s v="18/8/GALFPC1453"/>
  </r>
  <r>
    <d v="2018-08-16T00:00:00"/>
    <s v="Achat de (40) litres d'essence pour véh. Perso. Pour le  transport de  Saïdou maison- bureau"/>
    <x v="0"/>
    <x v="3"/>
    <n v="400000"/>
    <s v="Saïdou"/>
    <x v="0"/>
    <s v="18/8/GALFPC1464"/>
  </r>
  <r>
    <d v="2018-08-16T00:00:00"/>
    <s v="Transport bureau-banque pour le retrait à kipé AR"/>
    <x v="0"/>
    <x v="1"/>
    <n v="20000"/>
    <s v="E37"/>
    <x v="0"/>
    <s v="18/8/GALFPC1456"/>
  </r>
  <r>
    <d v="2018-08-16T00:00:00"/>
    <s v="Transport Maison-bureau Ar"/>
    <x v="0"/>
    <x v="1"/>
    <n v="17000"/>
    <s v="E37"/>
    <x v="0"/>
    <s v="18/8/GALFPC1458"/>
  </r>
  <r>
    <d v="2018-08-16T00:00:00"/>
    <s v="Transport Bureau-Agence de voyage pour le billet de charlotte"/>
    <x v="0"/>
    <x v="1"/>
    <n v="70000"/>
    <s v="E37"/>
    <x v="0"/>
    <s v="18/8/GALFPC1463"/>
  </r>
  <r>
    <d v="2018-08-16T00:00:00"/>
    <s v="Taxi maison-bureau(aller retour)"/>
    <x v="0"/>
    <x v="5"/>
    <n v="10500"/>
    <s v="Tamba"/>
    <x v="0"/>
    <s v="18/8/GALFPC1461"/>
  </r>
  <r>
    <d v="2018-08-16T00:00:00"/>
    <s v="Taxi moto maison-bureau"/>
    <x v="0"/>
    <x v="5"/>
    <n v="5000"/>
    <s v="Tamba"/>
    <x v="0"/>
    <s v="18/8/GALFPC1481"/>
  </r>
  <r>
    <d v="2018-08-16T00:00:00"/>
    <s v="Taxi bureau-maison"/>
    <x v="0"/>
    <x v="0"/>
    <n v="10000"/>
    <s v="Sessou"/>
    <x v="0"/>
    <s v="18/8/GALFPC1459"/>
  </r>
  <r>
    <d v="2018-08-16T00:00:00"/>
    <s v="Taxi bureau-maison"/>
    <x v="0"/>
    <x v="1"/>
    <n v="19000"/>
    <s v="E19"/>
    <x v="0"/>
    <s v="18/8/GALF"/>
  </r>
  <r>
    <d v="2018-08-16T00:00:00"/>
    <s v="Transport E19  pour les enquêtes  journalières"/>
    <x v="0"/>
    <x v="1"/>
    <n v="25000"/>
    <s v="E19"/>
    <x v="0"/>
    <s v="18/8/GALFPC1455"/>
  </r>
  <r>
    <d v="2018-08-16T00:00:00"/>
    <s v="Chèq 01491595 Reglement facture n°007/071.527A/BSPS Sécurité Surveillance bureau juillet 2018"/>
    <x v="4"/>
    <x v="2"/>
    <n v="2500000"/>
    <s v="BPMG GNF"/>
    <x v="0"/>
    <s v="18/08/GALFPB101"/>
  </r>
  <r>
    <d v="2018-08-16T00:00:00"/>
    <s v="Chèque 01491598 Facture Honoraire d'Avoca SCPA-Mounir et Associés  suivi juridique affaire peau de panthère Kankan"/>
    <x v="11"/>
    <x v="0"/>
    <n v="1750000"/>
    <s v="BPMG GNF"/>
    <x v="0"/>
    <s v="18/08/GALFPB103"/>
  </r>
  <r>
    <d v="2018-08-16T00:00:00"/>
    <s v="Chèque 01491600 Paiement loyer Bureau pour la période allant de jullet à Décembre 2018 "/>
    <x v="13"/>
    <x v="2"/>
    <n v="39000000"/>
    <s v="BPMG GNF"/>
    <x v="0"/>
    <s v="18/08/GALFPB104"/>
  </r>
  <r>
    <d v="2018-08-17T00:00:00"/>
    <s v="Frais de photocopie et réeluire du nouveau code de faune en (3) copies "/>
    <x v="5"/>
    <x v="2"/>
    <n v="57000"/>
    <s v="Baldé"/>
    <x v="0"/>
    <s v="18/8/GALFPC1446"/>
  </r>
  <r>
    <d v="2018-08-17T00:00:00"/>
    <s v="Paiement Bonus opération de  Mamadou Saliou Baldé   du cas peau de panthère à Kankan"/>
    <x v="14"/>
    <x v="6"/>
    <n v="400000"/>
    <s v="Baldé"/>
    <x v="0"/>
    <s v="18/8/GALFPC1470"/>
  </r>
  <r>
    <d v="2018-08-17T00:00:00"/>
    <s v="Paiement Bonus opération de Abdoulaye Chérif Diallo  du cas peau de panthère à Kankan"/>
    <x v="14"/>
    <x v="6"/>
    <n v="400000"/>
    <s v="Chérif"/>
    <x v="0"/>
    <s v="18/8/GALFPC1472"/>
  </r>
  <r>
    <d v="2018-08-17T00:00:00"/>
    <s v="Transport Chérif (1) jour maison-bureau A/R"/>
    <x v="0"/>
    <x v="0"/>
    <n v="10000"/>
    <s v="Chérif"/>
    <x v="0"/>
    <s v="18/8/GALFPC1479"/>
  </r>
  <r>
    <d v="2018-08-17T00:00:00"/>
    <s v="Transport Chérif (2) jours maison-bureau A/R"/>
    <x v="0"/>
    <x v="0"/>
    <n v="20000"/>
    <s v="Chérif"/>
    <x v="0"/>
    <s v="18/8/GALFPC1482"/>
  </r>
  <r>
    <d v="2018-08-17T00:00:00"/>
    <s v="Transport  E20  pour les enquêtes  journalières"/>
    <x v="0"/>
    <x v="1"/>
    <n v="16000"/>
    <s v="E20"/>
    <x v="0"/>
    <s v="18/8/GALFPC1474"/>
  </r>
  <r>
    <d v="2018-08-17T00:00:00"/>
    <s v="Remboursement à 100% des frais médicaux de E20"/>
    <x v="10"/>
    <x v="4"/>
    <n v="283000"/>
    <s v="E20"/>
    <x v="0"/>
    <s v="18/8/GALFPC1483"/>
  </r>
  <r>
    <d v="2018-08-17T00:00:00"/>
    <s v="Transport E39 pour les enquêtes journalières"/>
    <x v="0"/>
    <x v="1"/>
    <n v="33000"/>
    <s v="E39"/>
    <x v="0"/>
    <s v="18/8/GALFPC1476"/>
  </r>
  <r>
    <d v="2018-08-17T00:00:00"/>
    <s v="Transport E40 pour les enquêtes journalières"/>
    <x v="0"/>
    <x v="1"/>
    <n v="14500"/>
    <s v="E40"/>
    <x v="0"/>
    <s v="18/8/GALFPC1475"/>
  </r>
  <r>
    <d v="2018-08-17T00:00:00"/>
    <s v="Reglement facture FGS000392 Gateway Seven redevance mensuelle Internet pour Août 2018"/>
    <x v="15"/>
    <x v="2"/>
    <n v="3000000"/>
    <s v="Moné"/>
    <x v="0"/>
    <s v="18/8/GALFPC1466"/>
  </r>
  <r>
    <d v="2018-08-17T00:00:00"/>
    <s v="Achat de  (37) litres  de carburant  du véh. Location pendant l'opération peau e panthère à Kankan"/>
    <x v="0"/>
    <x v="6"/>
    <n v="370000"/>
    <s v="Moné"/>
    <x v="0"/>
    <s v="18/8/GALFPC1467"/>
  </r>
  <r>
    <d v="2018-08-17T00:00:00"/>
    <s v="Paiement facture 39 Mamadou Alpha Diallo pour Transfert de crédit E-recharge pour l'équipe de bureau"/>
    <x v="1"/>
    <x v="2"/>
    <n v="1200000"/>
    <s v="Moné"/>
    <x v="0"/>
    <s v="18/8/GALFPC1468"/>
  </r>
  <r>
    <d v="2018-08-17T00:00:00"/>
    <s v="Paiement prestation mensuelle mois d'Août Thierno Ousmane Baldé intendant animalier pour l'entretien des perroquets et du pélican"/>
    <x v="4"/>
    <x v="2"/>
    <n v="1750000"/>
    <s v="Moné"/>
    <x v="0"/>
    <s v="18/8/GALFPC1478"/>
  </r>
  <r>
    <d v="2018-08-17T00:00:00"/>
    <s v="Transport Maison-Bureau AR"/>
    <x v="0"/>
    <x v="1"/>
    <n v="17000"/>
    <s v="E37"/>
    <x v="0"/>
    <s v="18/8/GALFPC1458"/>
  </r>
  <r>
    <d v="2018-08-17T00:00:00"/>
    <s v="Paiement Bonus opération de  E37  du cas peau de panthère à Kankan"/>
    <x v="14"/>
    <x v="6"/>
    <n v="400000"/>
    <s v="E37"/>
    <x v="0"/>
    <s v="18/8/GALFPC1473"/>
  </r>
  <r>
    <d v="2018-08-17T00:00:00"/>
    <s v="Transport taxi moto maison en ville et au bureau pour aller payer les bonus media "/>
    <x v="0"/>
    <x v="5"/>
    <n v="60000"/>
    <s v="Tamba"/>
    <x v="0"/>
    <s v="18/8/GALFPC1457"/>
  </r>
  <r>
    <d v="2018-08-17T00:00:00"/>
    <s v="Paiement de bonus média au site www,lemakona,com sur la formation des 47 agents conservateurs sur la cites à mamou"/>
    <x v="14"/>
    <x v="5"/>
    <n v="100000"/>
    <s v="Tamba"/>
    <x v="0"/>
    <s v="18/8/GALFPC1447R14"/>
  </r>
  <r>
    <d v="2018-08-17T00:00:00"/>
    <s v="Taxi bureau maison"/>
    <x v="0"/>
    <x v="5"/>
    <n v="5500"/>
    <s v="Tamba"/>
    <x v="0"/>
    <s v="18/8/GALFPC1481"/>
  </r>
  <r>
    <d v="2018-08-17T00:00:00"/>
    <s v="Paiement de bonus média au site www,guineemail,com  sur la formation des 47 agents conservateurs sur la cites à mamou"/>
    <x v="14"/>
    <x v="5"/>
    <n v="100000"/>
    <s v="Tamba"/>
    <x v="0"/>
    <s v="18/8/GALFPC1447R16"/>
  </r>
  <r>
    <d v="2018-08-17T00:00:00"/>
    <s v="Paiement de bonus média au site www,leverificateur,net  sur la formation des 47 agents conservateurs sur la cites à mamou"/>
    <x v="14"/>
    <x v="5"/>
    <n v="100000"/>
    <s v="Tamba"/>
    <x v="0"/>
    <s v="18/8/GALFPC1447R17"/>
  </r>
  <r>
    <d v="2018-08-17T00:00:00"/>
    <s v="Paiement de bonus média au site www,soleilfmguinee,net   sur la formation des 47 agents conservateurs sur la cites à mamou"/>
    <x v="14"/>
    <x v="5"/>
    <n v="100000"/>
    <s v="Tamba"/>
    <x v="0"/>
    <s v="18/8/GALFPC1447R18"/>
  </r>
  <r>
    <d v="2018-08-17T00:00:00"/>
    <s v="Paiement de bonus média au site www,guineematin,com sur la formation des 47 agents conservateurs sur la cites à mamou"/>
    <x v="14"/>
    <x v="5"/>
    <n v="100000"/>
    <s v="Tamba"/>
    <x v="0"/>
    <s v="18/8/GALFPC1447R19"/>
  </r>
  <r>
    <d v="2018-08-17T00:00:00"/>
    <s v="Paiement de bonus média au site www,ledeclic,info  sur la formation des 47 agents conservateurs sur la cites à mamou"/>
    <x v="14"/>
    <x v="5"/>
    <n v="100000"/>
    <s v="Tamba"/>
    <x v="0"/>
    <s v="18/8/GALFPC1447R20"/>
  </r>
  <r>
    <d v="2018-08-17T00:00:00"/>
    <s v="Paiement de bonus média au site www,guineezenith,com sur la formation des 47 agents conservateurs sur la cites à mamou"/>
    <x v="14"/>
    <x v="5"/>
    <n v="100000"/>
    <s v="Tamba"/>
    <x v="0"/>
    <s v="18/8/GALFPC1447R21"/>
  </r>
  <r>
    <d v="2018-08-17T00:00:00"/>
    <s v="Paiement de bonus média au site www,visionguinee,info  sur la formation des 47 agents conservateurs sur la cites à mamou"/>
    <x v="14"/>
    <x v="5"/>
    <n v="100000"/>
    <s v="Tamba"/>
    <x v="0"/>
    <s v="18/8/GALFPC1447R22"/>
  </r>
  <r>
    <d v="2018-08-17T00:00:00"/>
    <s v="Taxi bureau-maison"/>
    <x v="0"/>
    <x v="0"/>
    <n v="10000"/>
    <s v="Sessou"/>
    <x v="0"/>
    <s v="18/8/GALFPC1459"/>
  </r>
  <r>
    <d v="2018-08-17T00:00:00"/>
    <s v="Paiement Bonus opération de  Aïssatou SESSOU  du cas peau de panthère à Kankan"/>
    <x v="14"/>
    <x v="6"/>
    <n v="300000"/>
    <s v="Sessou"/>
    <x v="0"/>
    <s v="18/8/GALFPC1471"/>
  </r>
  <r>
    <d v="2018-08-17T00:00:00"/>
    <s v="Taxi bureau-maison"/>
    <x v="0"/>
    <x v="1"/>
    <n v="19000"/>
    <s v="E19"/>
    <x v="0"/>
    <s v="18/8/GALF"/>
  </r>
  <r>
    <d v="2018-08-17T00:00:00"/>
    <s v="Paiement Bonus opération de  E19  du cas peau de panthère à Kankan"/>
    <x v="14"/>
    <x v="6"/>
    <n v="1500000"/>
    <s v="E19"/>
    <x v="0"/>
    <s v="18/8/GALFPC1469"/>
  </r>
  <r>
    <d v="2018-08-17T00:00:00"/>
    <s v="Chèque 01491601 Paiement facture 001680 BALDE et FRERES pour la location de (3) jours d'un  véhicule  4X4 pour l'opération de peau de panthère à Kankan"/>
    <x v="0"/>
    <x v="2"/>
    <n v="2550000"/>
    <s v="BPMG GNF"/>
    <x v="0"/>
    <s v="18/08/GALFPB106"/>
  </r>
  <r>
    <d v="2018-08-18T00:00:00"/>
    <s v="Paiement de bonus média à la radio global fm sur l'obtention d'un cd sur l'emission sur la formation des 47 agents conservateurs sur la cites à mamou"/>
    <x v="14"/>
    <x v="5"/>
    <n v="210000"/>
    <s v="Tamba"/>
    <x v="0"/>
    <s v="18/8/GALFPC1450R23"/>
  </r>
  <r>
    <d v="2018-08-18T00:00:00"/>
    <s v="Paiement de bonus média au journal Le Standart sur l'adoption du nouveau code de faune à l'Assemblée Nationale"/>
    <x v="14"/>
    <x v="5"/>
    <n v="100000"/>
    <s v="Tamba"/>
    <x v="0"/>
    <s v="18/8/GALFPC1450R24"/>
  </r>
  <r>
    <d v="2018-08-18T00:00:00"/>
    <s v="Paiement de bonus média au journal L'Indépendant  sur l'adoption du nouveau code de faune à l'Assemblée Nationale"/>
    <x v="14"/>
    <x v="5"/>
    <n v="100000"/>
    <s v="Tamba"/>
    <x v="0"/>
    <s v="18/8/GALFPC1450R25"/>
  </r>
  <r>
    <d v="2018-08-18T00:00:00"/>
    <s v="Paiement de bonus média au journal Le Démocrate   sur l'adoption du nouveau code de faune à l'Assemblée Nationale"/>
    <x v="14"/>
    <x v="5"/>
    <n v="100000"/>
    <s v="Tamba"/>
    <x v="0"/>
    <s v="18/8/GALFPC1450R26"/>
  </r>
  <r>
    <d v="2018-08-18T00:00:00"/>
    <s v="Paiement de bonus média au site www,lemakona,com sur la condamnation d'un trafiquant de peau de panthère à Kankan"/>
    <x v="14"/>
    <x v="5"/>
    <n v="100000"/>
    <s v="Tamba"/>
    <x v="0"/>
    <s v="18/8/GALFPC1448R27"/>
  </r>
  <r>
    <d v="2018-08-18T00:00:00"/>
    <s v="Paiement de bonus média au site www,soleilfmguinee,net  sur la condamnation d'un trafiquant de peau de panthère à Kankan"/>
    <x v="14"/>
    <x v="5"/>
    <n v="100000"/>
    <s v="Tamba"/>
    <x v="0"/>
    <s v="18/8/GALFPC1448R28"/>
  </r>
  <r>
    <d v="2018-08-18T00:00:00"/>
    <s v="Paiement de bonus média au site www,leverificateur,net   sur la condamnation d'un trafiquant de peau de panthère à Kankan"/>
    <x v="14"/>
    <x v="5"/>
    <n v="100000"/>
    <s v="Tamba"/>
    <x v="0"/>
    <s v="18/8/GALFPC1448R29"/>
  </r>
  <r>
    <d v="2018-08-18T00:00:00"/>
    <s v="Paiement de bonus média au site www,guineechrono,com    sur la condamnation d'un trafiquant de peau de panthère à Kankan"/>
    <x v="14"/>
    <x v="5"/>
    <n v="100000"/>
    <s v="Tamba"/>
    <x v="0"/>
    <s v="18/8/GALFPC1448R30"/>
  </r>
  <r>
    <d v="2018-08-18T00:00:00"/>
    <s v="Paiement de bonus média au site www,guineematin,com    sur la condamnation d'un trafiquant de peau de panthère à Kankan"/>
    <x v="14"/>
    <x v="5"/>
    <n v="100000"/>
    <s v="Tamba"/>
    <x v="0"/>
    <s v="18/8/GALFPC1448R31"/>
  </r>
  <r>
    <d v="2018-08-18T00:00:00"/>
    <s v="Paiement de bonus média au site www,visionguinee,info    sur la condamnation d'un trafiquant de peau de panthère à Kankan"/>
    <x v="14"/>
    <x v="5"/>
    <n v="100000"/>
    <s v="Tamba"/>
    <x v="0"/>
    <s v="18/8/GALFPC1448R32"/>
  </r>
  <r>
    <d v="2018-08-18T00:00:00"/>
    <s v="Paiement de bonus média au site www,guineezenith,com    sur la condamnation d'un trafiquant de peau de panthère à Kankan"/>
    <x v="14"/>
    <x v="5"/>
    <n v="100000"/>
    <s v="Tamba"/>
    <x v="0"/>
    <s v="18/8/GALFPC1448R33"/>
  </r>
  <r>
    <d v="2018-08-18T00:00:00"/>
    <s v="Paiement de bonus média au site www,guineezenith,com    sur l'arrestation d'un trafiquant de peau de panthère à kankan"/>
    <x v="14"/>
    <x v="5"/>
    <n v="100000"/>
    <s v="Tamba"/>
    <x v="0"/>
    <s v="18/8/GALFPC1448R34"/>
  </r>
  <r>
    <d v="2018-08-20T00:00:00"/>
    <s v="Frais taxi moto Chérif bureau-centre ville (BPMG) pour dépôt de la lettre virement des salaires du mois d'août 2018"/>
    <x v="0"/>
    <x v="0"/>
    <n v="70000"/>
    <s v="Chérif"/>
    <x v="0"/>
    <s v="18/8/GALFPC1488"/>
  </r>
  <r>
    <d v="2018-08-20T00:00:00"/>
    <s v="Frais de fonctionnement E20 pour (8) jours A/R maison- bureau"/>
    <x v="0"/>
    <x v="1"/>
    <n v="216000"/>
    <s v="E20"/>
    <x v="0"/>
    <s v="18/8/GALFPC1492"/>
  </r>
  <r>
    <d v="2018-08-20T00:00:00"/>
    <s v="Transfert de crédit téléphonique pour les enquêtes"/>
    <x v="1"/>
    <x v="1"/>
    <n v="10000"/>
    <s v="E20"/>
    <x v="0"/>
    <s v="18/8/GALFPC1495"/>
  </r>
  <r>
    <d v="2018-08-20T00:00:00"/>
    <s v="Paiement primes de stage E39  pour le mois d'Août 2018"/>
    <x v="10"/>
    <x v="1"/>
    <n v="600000"/>
    <s v="E39"/>
    <x v="0"/>
    <s v="18/8/GALFPC1486"/>
  </r>
  <r>
    <d v="2018-08-20T00:00:00"/>
    <s v="Frais de fonctionnement E39 pour (8) jours A/R maison-bureau"/>
    <x v="0"/>
    <x v="1"/>
    <n v="200000"/>
    <s v="E39"/>
    <x v="0"/>
    <s v="18/8/GALFPC1491"/>
  </r>
  <r>
    <d v="2018-08-20T00:00:00"/>
    <s v="Transfert de crédit téléphonique pour les enquêtes"/>
    <x v="1"/>
    <x v="1"/>
    <n v="10000"/>
    <s v="E39"/>
    <x v="0"/>
    <s v="18/8/GALFPC1496"/>
  </r>
  <r>
    <d v="2018-08-20T00:00:00"/>
    <s v="Paiement primes de stage E40 pour le mois d'Août 2018"/>
    <x v="10"/>
    <x v="1"/>
    <n v="600000"/>
    <s v="E40"/>
    <x v="0"/>
    <s v="18/8/GALFPC1485"/>
  </r>
  <r>
    <d v="2018-08-20T00:00:00"/>
    <s v="Transport  bureau-banque à kipé AR pour le retrait "/>
    <x v="0"/>
    <x v="1"/>
    <n v="10000"/>
    <s v="E37"/>
    <x v="0"/>
    <s v="18/8/GALFPC1489"/>
  </r>
  <r>
    <d v="2018-08-20T00:00:00"/>
    <s v="Transport de kipé à kaporo Marché AR"/>
    <x v="0"/>
    <x v="1"/>
    <n v="7000"/>
    <s v="E37"/>
    <x v="0"/>
    <s v="18/8/GALFPC1493"/>
  </r>
  <r>
    <d v="2018-08-20T00:00:00"/>
    <s v="Frais d'achat d'un carton de Rame"/>
    <x v="5"/>
    <x v="2"/>
    <n v="165000"/>
    <s v="E37"/>
    <x v="0"/>
    <s v="18/8/GALFPC1487"/>
  </r>
  <r>
    <d v="2018-08-20T00:00:00"/>
    <s v="Transport Maison-Bureau AR"/>
    <x v="0"/>
    <x v="1"/>
    <n v="17000"/>
    <s v="E37"/>
    <x v="0"/>
    <s v="18/8/GALFPC1480"/>
  </r>
  <r>
    <d v="2018-08-20T00:00:00"/>
    <s v="Paiement salaire Mamadou saïdou Barry  Août  2018 "/>
    <x v="10"/>
    <x v="3"/>
    <n v="13467500"/>
    <s v="BPMG GNF"/>
    <x v="0"/>
    <s v="18/08/GALFPB108"/>
  </r>
  <r>
    <d v="2018-08-20T00:00:00"/>
    <s v="Paiement salaire  Tamba Fatou Oularé  Août  2018 "/>
    <x v="10"/>
    <x v="5"/>
    <n v="2613750"/>
    <s v="BPMG GNF"/>
    <x v="0"/>
    <s v="18/08/GALFPB108"/>
  </r>
  <r>
    <d v="2018-08-20T00:00:00"/>
    <s v="Paiementt salaire Sékou Castro Kourouma Août  2018 "/>
    <x v="10"/>
    <x v="0"/>
    <n v="2913750"/>
    <s v="BPMG GNF"/>
    <x v="0"/>
    <s v="18/08/GALFPB107"/>
  </r>
  <r>
    <d v="2018-08-20T00:00:00"/>
    <s v="Paiement Salaire Mamadou Saliou Baldé Août  2018 "/>
    <x v="10"/>
    <x v="0"/>
    <n v="2713750"/>
    <s v="BPMG GNF"/>
    <x v="0"/>
    <s v="18/08/GALFPB107"/>
  </r>
  <r>
    <d v="2018-08-20T00:00:00"/>
    <s v="Paiement Salaire Aïssatou Sessou  Août  2018 "/>
    <x v="10"/>
    <x v="0"/>
    <n v="2613750"/>
    <s v="BPMG GNF"/>
    <x v="0"/>
    <s v="18/08/GALFPB107"/>
  </r>
  <r>
    <d v="2018-08-20T00:00:00"/>
    <s v="Paiement Salaire Amadou Oury Diallo  Août  2018 "/>
    <x v="10"/>
    <x v="1"/>
    <n v="1910000"/>
    <s v="BPMG GNF"/>
    <x v="0"/>
    <s v="18/08/GALFPB107"/>
  </r>
  <r>
    <d v="2018-08-20T00:00:00"/>
    <s v="Paiement Salaire Aïssatou Kéïta  Août  2018 "/>
    <x v="10"/>
    <x v="1"/>
    <n v="1525000"/>
    <s v="BPMG GNF"/>
    <x v="0"/>
    <s v="18/08/GALFPB107"/>
  </r>
  <r>
    <d v="2018-08-20T00:00:00"/>
    <s v="Chèque 01491602 Paiement de salaire Abdoulaye Chérif Diallo pour Août 2018"/>
    <x v="10"/>
    <x v="0"/>
    <n v="2300000"/>
    <s v="BPMG GNF"/>
    <x v="0"/>
    <s v="18/08/GALFPB109"/>
  </r>
  <r>
    <d v="2018-08-20T00:00:00"/>
    <s v="Frais prélevé sur virement de salaire personnel mois d'août"/>
    <x v="3"/>
    <x v="2"/>
    <n v="11300"/>
    <s v="BPMG GNF"/>
    <x v="0"/>
    <s v="18/08/GALF"/>
  </r>
  <r>
    <d v="2018-08-22T00:00:00"/>
    <s v="Paiement de bonus média au site www,ledeclic,info sur la condamnation d'un trafiquant de peau de panthère par le tpi de kankan,"/>
    <x v="14"/>
    <x v="5"/>
    <n v="100000"/>
    <s v="Tamba"/>
    <x v="0"/>
    <s v="18/8/GALFPC1449R35"/>
  </r>
  <r>
    <d v="2018-08-22T00:00:00"/>
    <s v="Paiement de bonus média au site www,lemakona,com  sur la condamnation d'un trafiquant de peau de panthère par le tpi de kankan,"/>
    <x v="14"/>
    <x v="5"/>
    <n v="100000"/>
    <s v="Tamba"/>
    <x v="0"/>
    <s v="18/8/GALFPC1449R36"/>
  </r>
  <r>
    <d v="2018-08-22T00:00:00"/>
    <s v="Paiement de bonus média au site www,radiokankan,com  sur la condamnation d'un trafiquant de peau de panthère par le tpi de kankan,"/>
    <x v="14"/>
    <x v="5"/>
    <n v="100000"/>
    <s v="Tamba"/>
    <x v="0"/>
    <s v="18/8/GALFPC1449R37"/>
  </r>
  <r>
    <d v="2018-08-22T00:00:00"/>
    <s v="Paiement de bonus média au site www,leprojecteurguinee,com  sur la condamnation d'un trafiquant de peau de panthère par le tpi de kankan,"/>
    <x v="14"/>
    <x v="5"/>
    <n v="100000"/>
    <s v="Tamba"/>
    <x v="0"/>
    <s v="18/8/GALFPC1449R38"/>
  </r>
  <r>
    <d v="2018-08-22T00:00:00"/>
    <s v="Paiement de bonus média au site www,guineematin,com sur la condamnation d'un trafiquant de peau de panthère par le tpi de kankan,"/>
    <x v="14"/>
    <x v="5"/>
    <n v="100000"/>
    <s v="Tamba"/>
    <x v="0"/>
    <s v="18/8/GALFPC1449R39"/>
  </r>
  <r>
    <d v="2018-08-22T00:00:00"/>
    <s v="Paiement de bonus média au site www,guineenews,org  sur la condamnation d'un trafiquant de peau de panthère par le tpi de kankan,"/>
    <x v="14"/>
    <x v="5"/>
    <n v="100000"/>
    <s v="Tamba"/>
    <x v="0"/>
    <s v="18/8/GALFPC1449R40"/>
  </r>
  <r>
    <d v="2018-08-22T00:00:00"/>
    <s v="Paiement de bonus média au site www,visionguinee,info   sur la condamnation d'un trafiquant de peau de panthère par le tpi de kankan,"/>
    <x v="14"/>
    <x v="5"/>
    <n v="100000"/>
    <s v="Tamba"/>
    <x v="0"/>
    <s v="18/8/GALFPC1449R41"/>
  </r>
  <r>
    <d v="2018-08-22T00:00:00"/>
    <s v="Paiement de bonus média au site www,leverificateur,net    sur la condamnation d'un trafiquant de peau de panthère par le tpi de kankan,"/>
    <x v="14"/>
    <x v="5"/>
    <n v="100000"/>
    <s v="Tamba"/>
    <x v="0"/>
    <s v="18/8/GALFPC1449R42"/>
  </r>
  <r>
    <d v="2018-08-23T00:00:00"/>
    <s v="Transport bureau-Hôtel pour une fillature"/>
    <x v="0"/>
    <x v="1"/>
    <n v="10000"/>
    <s v="E20"/>
    <x v="0"/>
    <s v="18/8/GALFPC1497"/>
  </r>
  <r>
    <d v="2018-08-23T00:00:00"/>
    <s v="Transport de (20) jours maison-bureau de Thierno Ousmane Baldé  intendant animalier pour l'entretien des perroquets et pélican"/>
    <x v="0"/>
    <x v="2"/>
    <n v="350000"/>
    <s v="Moné"/>
    <x v="0"/>
    <s v="18/8/GALFPC1500"/>
  </r>
  <r>
    <d v="2018-08-23T00:00:00"/>
    <s v="Transport Maison-Bureau AR"/>
    <x v="0"/>
    <x v="1"/>
    <n v="17000"/>
    <s v="E37"/>
    <x v="0"/>
    <s v="18/8/GALFPC1480"/>
  </r>
  <r>
    <d v="2018-08-23T00:00:00"/>
    <s v="Transport bureau à l'Agence Emirate pour le billet de charlotte Dakar-Conakry AR"/>
    <x v="0"/>
    <x v="1"/>
    <n v="70000"/>
    <s v="E37"/>
    <x v="0"/>
    <s v="18/8/GALFPC1501"/>
  </r>
  <r>
    <d v="2018-08-23T00:00:00"/>
    <s v="Taxi maison-bureau(aller retour)"/>
    <x v="0"/>
    <x v="5"/>
    <n v="10000"/>
    <s v="Tamba"/>
    <x v="0"/>
    <s v="18/8/GALFPC1502"/>
  </r>
  <r>
    <d v="2018-08-23T00:00:00"/>
    <s v="Taxi bureau-maison"/>
    <x v="0"/>
    <x v="1"/>
    <n v="19000"/>
    <s v="E19"/>
    <x v="0"/>
    <s v="18/8/GALFPC1490"/>
  </r>
  <r>
    <d v="2018-08-23T00:00:00"/>
    <s v="Taxi bureau kipe , lambanyi , kobaya pour les  "/>
    <x v="0"/>
    <x v="1"/>
    <n v="31000"/>
    <s v="E19"/>
    <x v="0"/>
    <s v="18/8/GALFPC1499"/>
  </r>
  <r>
    <d v="2018-08-24T00:00:00"/>
    <s v="Transport (3) jours Castro A/R maison-bureau"/>
    <x v="0"/>
    <x v="0"/>
    <n v="90000"/>
    <s v="Castro"/>
    <x v="0"/>
    <s v="18/8/GALFPC1511"/>
  </r>
  <r>
    <d v="2018-08-24T00:00:00"/>
    <s v="Facture n°24081806  Daye Voyages frais prolongation du  billet d'avion  pour Charlotte HOUPLINE"/>
    <x v="12"/>
    <x v="3"/>
    <n v="849428"/>
    <s v="Charlotte"/>
    <x v="0"/>
    <s v="18/8/GALFPC1504"/>
  </r>
  <r>
    <d v="2018-08-24T00:00:00"/>
    <s v="Paiement primes de stage E20 pour le mois d'Août 2018"/>
    <x v="0"/>
    <x v="1"/>
    <n v="600000"/>
    <s v="E20"/>
    <x v="0"/>
    <s v="18/8/GALFPC1503"/>
  </r>
  <r>
    <d v="2018-08-24T00:00:00"/>
    <s v="Transport E20 pour les enquêtes journalières"/>
    <x v="0"/>
    <x v="1"/>
    <n v="36000"/>
    <s v="E20"/>
    <x v="0"/>
    <s v="18/8/GALFPC1506"/>
  </r>
  <r>
    <d v="2018-08-24T00:00:00"/>
    <s v="Transfert de crédit téléphonique pour les enquêtes"/>
    <x v="1"/>
    <x v="1"/>
    <n v="5000"/>
    <s v="E20"/>
    <x v="0"/>
    <s v="18/8/GALFPC1509"/>
  </r>
  <r>
    <d v="2018-08-24T00:00:00"/>
    <s v="Transport E39 pour les enquêtes journalières"/>
    <x v="0"/>
    <x v="1"/>
    <n v="25000"/>
    <s v="E39"/>
    <x v="0"/>
    <s v="18/8/GALFPC1507"/>
  </r>
  <r>
    <d v="2018-08-24T00:00:00"/>
    <s v="Transfert de crédit téléphonique pour les enquêtes"/>
    <x v="1"/>
    <x v="1"/>
    <n v="5000"/>
    <s v="E39"/>
    <x v="0"/>
    <s v="18/8/GALFPC1508"/>
  </r>
  <r>
    <d v="2018-08-24T00:00:00"/>
    <s v="Frais de fonctionnement Maïmouna Baldé pour la semaine"/>
    <x v="0"/>
    <x v="2"/>
    <n v="70000"/>
    <s v="Moné"/>
    <x v="0"/>
    <s v="18/8/GALFPC1505"/>
  </r>
  <r>
    <d v="2018-08-24T00:00:00"/>
    <s v="Transport Maison-Bureau AR"/>
    <x v="0"/>
    <x v="1"/>
    <n v="17000"/>
    <s v="E37"/>
    <x v="0"/>
    <s v="18/8/GALFPC1494"/>
  </r>
  <r>
    <d v="2018-08-24T00:00:00"/>
    <s v="Taxi bureau-maison"/>
    <x v="0"/>
    <x v="1"/>
    <n v="19000"/>
    <s v="E19"/>
    <x v="0"/>
    <s v="18/8/GALFPC1490"/>
  </r>
  <r>
    <d v="2018-08-24T00:00:00"/>
    <s v="Taxi bureau matam , port bonfi, tannerie "/>
    <x v="0"/>
    <x v="1"/>
    <n v="34000"/>
    <s v="E19"/>
    <x v="0"/>
    <s v="18/8/GALFPC1510"/>
  </r>
  <r>
    <d v="2018-08-25T00:00:00"/>
    <s v="Transfert de crédit téléphonique pour le service"/>
    <x v="1"/>
    <x v="3"/>
    <n v="20000"/>
    <s v="Saïdou"/>
    <x v="0"/>
    <s v="18/8/GALFPC1512"/>
  </r>
  <r>
    <d v="2018-08-27T00:00:00"/>
    <s v="Frais de Transport  Castro A/R maison-bureau  pour la semaine "/>
    <x v="0"/>
    <x v="0"/>
    <n v="150000"/>
    <s v="Castro"/>
    <x v="0"/>
    <s v="18/8/GALFPC1524"/>
  </r>
  <r>
    <d v="2018-08-27T00:00:00"/>
    <s v="Transport  E20  pour les enquêtes  journalières"/>
    <x v="0"/>
    <x v="1"/>
    <n v="13000"/>
    <s v="E20"/>
    <x v="0"/>
    <s v="18/8/GALFPC1513"/>
  </r>
  <r>
    <d v="2018-08-27T00:00:00"/>
    <s v="Frais de fonctionnement E20 pour la semaine "/>
    <x v="0"/>
    <x v="1"/>
    <n v="135000"/>
    <s v="E20"/>
    <x v="0"/>
    <s v="18/8/GALFPC1531"/>
  </r>
  <r>
    <d v="2018-08-27T00:00:00"/>
    <s v="Transport  A/R  E40 pour la fillature à l'hôtel"/>
    <x v="0"/>
    <x v="1"/>
    <n v="10000"/>
    <s v="E40"/>
    <x v="0"/>
    <s v="18/8/GALFPC1516"/>
  </r>
  <r>
    <d v="2018-08-27T00:00:00"/>
    <s v="Facture n°47 ETS.H.B.M.L Achat d'un téléphone Samsung J1 pour E40 pour communaution service"/>
    <x v="16"/>
    <x v="1"/>
    <n v="800000"/>
    <s v="E40"/>
    <x v="0"/>
    <s v="18/8/GALFPC1527"/>
  </r>
  <r>
    <d v="2018-08-27T00:00:00"/>
    <s v="Frais de fonctionnement  E40 pour (10) jours A/R maison-bureau"/>
    <x v="0"/>
    <x v="1"/>
    <n v="170000"/>
    <s v="E40"/>
    <x v="0"/>
    <s v="18/8/GALFPC1529"/>
  </r>
  <r>
    <d v="2018-08-27T00:00:00"/>
    <s v="Transport de (8) jours maison-bureau de Thierno Ousmane Baldé  intendant animalier pour l'entretien des perroquets et pélican"/>
    <x v="0"/>
    <x v="2"/>
    <n v="140000"/>
    <s v="Moné"/>
    <x v="0"/>
    <s v="18/8/GALFPC1518"/>
  </r>
  <r>
    <d v="2018-08-27T00:00:00"/>
    <s v="Achat de nourtiture des perroquets et pélican pour (8) jours"/>
    <x v="5"/>
    <x v="2"/>
    <n v="240000"/>
    <s v="Moné"/>
    <x v="0"/>
    <s v="18/8/GALFPC1519"/>
  </r>
  <r>
    <d v="2018-08-27T00:00:00"/>
    <s v="Facture n°00134 Général électicité  Achat de (3) ampoules électriques et (2) douilles  + transport "/>
    <x v="5"/>
    <x v="2"/>
    <n v="55000"/>
    <s v="Moné"/>
    <x v="0"/>
    <s v="18/8/GALFPC1520"/>
  </r>
  <r>
    <d v="2018-08-27T00:00:00"/>
    <s v="Paiement main d'œuvre  électricien pour la reparation de l'électricité au bureau"/>
    <x v="4"/>
    <x v="2"/>
    <n v="50000"/>
    <s v="Moné"/>
    <x v="0"/>
    <s v="18/8/GALFPC1523"/>
  </r>
  <r>
    <d v="2018-08-27T00:00:00"/>
    <s v="Achat de (40) litres d'essence pour véh. Perso. Pour son transport maison- bureau"/>
    <x v="0"/>
    <x v="3"/>
    <n v="400000"/>
    <s v="Saïdou"/>
    <x v="0"/>
    <s v="18/8/GALFPC1521"/>
  </r>
  <r>
    <d v="2018-08-27T00:00:00"/>
    <s v="Tranport Maison-Bureau AR"/>
    <x v="0"/>
    <x v="1"/>
    <n v="17000"/>
    <s v="E37"/>
    <x v="0"/>
    <s v="18/8/GALFPC1494"/>
  </r>
  <r>
    <d v="2018-08-27T00:00:00"/>
    <s v="Achat  de (4)  paquets  d'eau pour le bureau"/>
    <x v="10"/>
    <x v="4"/>
    <n v="28000"/>
    <s v="E37"/>
    <x v="0"/>
    <s v="18/8/GALFPC1515"/>
  </r>
  <r>
    <d v="2018-08-27T00:00:00"/>
    <s v="Transport E37  bureau-kipé (BPMG) pour retrait"/>
    <x v="0"/>
    <x v="1"/>
    <n v="10000"/>
    <s v="E37"/>
    <x v="0"/>
    <s v="18/8/GALFPC1517"/>
  </r>
  <r>
    <d v="2018-08-27T00:00:00"/>
    <s v="Taxi maison-bureau(aller retour)"/>
    <x v="0"/>
    <x v="5"/>
    <n v="10000"/>
    <s v="Tamba"/>
    <x v="0"/>
    <s v="18/8/GALFPC1525"/>
  </r>
  <r>
    <d v="2018-08-27T00:00:00"/>
    <s v="Taxi bureau-maison"/>
    <x v="2"/>
    <x v="0"/>
    <n v="10000"/>
    <s v="Sessou"/>
    <x v="0"/>
    <s v="18/8/GALFPC1477"/>
  </r>
  <r>
    <d v="2018-08-27T00:00:00"/>
    <s v="Taxi bureau-maison"/>
    <x v="0"/>
    <x v="1"/>
    <n v="19000"/>
    <s v="E19"/>
    <x v="0"/>
    <s v="18/8/GALFPC1490"/>
  </r>
  <r>
    <d v="2018-08-27T00:00:00"/>
    <s v="Taxi bureau camp carrefour , et kenien"/>
    <x v="0"/>
    <x v="1"/>
    <n v="24000"/>
    <s v="E19"/>
    <x v="0"/>
    <s v="18/8/GALF"/>
  </r>
  <r>
    <d v="2018-08-27T00:00:00"/>
    <s v="Achatd eproduits pharceutiques (Cinabac 500mg, Plasmocur Cp, Rinogrip st B/10, Maalox Sp)"/>
    <x v="10"/>
    <x v="4"/>
    <n v="276000"/>
    <s v="E19"/>
    <x v="0"/>
    <s v="18/8/GALFPC1530"/>
  </r>
  <r>
    <d v="2018-08-27T00:00:00"/>
    <s v="Transport A/R  bureau-Foulamadina pour recupération de l'élement d'une Emission Télé par Star 21 Télé"/>
    <x v="0"/>
    <x v="5"/>
    <n v="45000"/>
    <s v="Tamba"/>
    <x v="0"/>
    <s v="18/8/GALFPC1522"/>
  </r>
  <r>
    <d v="2018-08-27T00:00:00"/>
    <s v="Transport maison-Bureau AR pour (5) jours"/>
    <x v="0"/>
    <x v="5"/>
    <n v="50000"/>
    <s v="Tamba"/>
    <x v="0"/>
    <s v="18/8/GALFPC1525"/>
  </r>
  <r>
    <d v="2018-08-28T00:00:00"/>
    <s v="Paiement Bonus Média pour l'obtention  de l'élément Emission Télé sur l'environnement par Star 21 Télé"/>
    <x v="14"/>
    <x v="5"/>
    <n v="250000"/>
    <s v="Tamba"/>
    <x v="0"/>
    <s v="18/8/GALFPC1526"/>
  </r>
  <r>
    <d v="2018-08-28T00:00:00"/>
    <s v="Paiement Food allowance pour onze (11) jours"/>
    <x v="7"/>
    <x v="3"/>
    <n v="1100000"/>
    <s v="Charlotte"/>
    <x v="0"/>
    <s v="18/8/GALFPC1537"/>
  </r>
  <r>
    <d v="2018-08-28T00:00:00"/>
    <s v="Transport E20 pour les enquêtes journalières"/>
    <x v="0"/>
    <x v="1"/>
    <n v="22000"/>
    <s v="E20"/>
    <x v="0"/>
    <s v="18/8/GALFPC1536"/>
  </r>
  <r>
    <d v="2018-08-28T00:00:00"/>
    <s v="Frais de fonctionnement de (4) jours A/R de E39"/>
    <x v="0"/>
    <x v="1"/>
    <n v="100000"/>
    <s v="E39"/>
    <x v="0"/>
    <s v="18/8/GALFPC1532"/>
  </r>
  <r>
    <d v="2018-08-28T00:00:00"/>
    <s v="Transport  E39  pour les enquêtes  journalières"/>
    <x v="0"/>
    <x v="1"/>
    <n v="23000"/>
    <s v="E39"/>
    <x v="0"/>
    <s v="18/8/GALFPC1533"/>
  </r>
  <r>
    <d v="2018-08-28T00:00:00"/>
    <s v="Transport E40 pour les enquêtes journalières"/>
    <x v="0"/>
    <x v="1"/>
    <n v="26000"/>
    <s v="E40"/>
    <x v="0"/>
    <s v="18/8/GALFPC1535"/>
  </r>
  <r>
    <d v="2018-08-28T00:00:00"/>
    <s v="Reglement facture FGS000441 Gateway Seven redevance mensuelle Internet pour Septembre 2018"/>
    <x v="15"/>
    <x v="2"/>
    <n v="3000000"/>
    <s v="Moné"/>
    <x v="0"/>
    <s v="18/8/GALFPC1534"/>
  </r>
  <r>
    <d v="2018-08-28T00:00:00"/>
    <s v="Reçu n°26 achat d'un haut parleur  pour le bureau"/>
    <x v="5"/>
    <x v="2"/>
    <n v="190000"/>
    <s v="Moné"/>
    <x v="0"/>
    <s v="18/8/GALFPC1538"/>
  </r>
  <r>
    <d v="2018-08-28T00:00:00"/>
    <s v="Transport Maison-Bureau AR"/>
    <x v="0"/>
    <x v="1"/>
    <n v="17000"/>
    <s v="E37"/>
    <x v="0"/>
    <s v="18/8/GALFPC1494"/>
  </r>
  <r>
    <d v="2018-08-28T00:00:00"/>
    <s v="Taxi bureau-maison"/>
    <x v="0"/>
    <x v="1"/>
    <n v="19000"/>
    <s v="E19"/>
    <x v="0"/>
    <s v="18/8/GALFPC1490"/>
  </r>
  <r>
    <d v="2018-08-28T00:00:00"/>
    <s v="Chèque 01491605 Fodé CAMARA Paiement Facture n°008/071527A/BSPS Sécurité  surveillance bureau Août 2018"/>
    <x v="4"/>
    <x v="2"/>
    <n v="2500000"/>
    <s v="BPMG GNF"/>
    <x v="0"/>
    <s v="18/08/GALFPB112"/>
  </r>
  <r>
    <d v="2018-08-29T00:00:00"/>
    <s v="Transfert de crédit téléphonique pour des enquêtes"/>
    <x v="1"/>
    <x v="1"/>
    <n v="10000"/>
    <s v="E20"/>
    <x v="0"/>
    <s v="18/8/GALFPC1548"/>
  </r>
  <r>
    <d v="2018-08-29T00:00:00"/>
    <s v="Transfert de crédit téléphonique par E39 pour enquêtes"/>
    <x v="1"/>
    <x v="1"/>
    <n v="20000"/>
    <s v="E39"/>
    <x v="0"/>
    <s v="18/8/GALFPC1540"/>
  </r>
  <r>
    <d v="2018-08-29T00:00:00"/>
    <s v="Transfert de crédit téléphonique pour des enquêtes"/>
    <x v="1"/>
    <x v="1"/>
    <n v="10000"/>
    <s v="E39"/>
    <x v="0"/>
    <s v="18/8/GALFPC1546"/>
  </r>
  <r>
    <d v="2018-08-29T00:00:00"/>
    <s v="Trust Building sur l'affaire abattage d'un lion à Koroussa"/>
    <x v="17"/>
    <x v="1"/>
    <n v="250000"/>
    <s v="E39"/>
    <x v="0"/>
    <s v="18/8/GALFPC1547"/>
  </r>
  <r>
    <d v="2018-08-29T00:00:00"/>
    <s v="Transfert de crédit téléphonique par E40 pour enquêtes"/>
    <x v="1"/>
    <x v="1"/>
    <n v="10000"/>
    <s v="E40"/>
    <x v="0"/>
    <s v="18/8/GALFPC1541"/>
  </r>
  <r>
    <d v="2018-08-29T00:00:00"/>
    <s v="Paiement salaire Maïmouna Baldé Août 2018 pour l'entretien  des bureaux"/>
    <x v="10"/>
    <x v="2"/>
    <n v="500000"/>
    <s v="Moné"/>
    <x v="0"/>
    <s v="18/8/GALFPC1549"/>
  </r>
  <r>
    <d v="2018-08-29T00:00:00"/>
    <s v="Transport Maison-Bureau AR"/>
    <x v="0"/>
    <x v="1"/>
    <n v="17000"/>
    <s v="E37"/>
    <x v="0"/>
    <s v="18/8/GALFPC1494"/>
  </r>
  <r>
    <d v="2018-08-29T00:00:00"/>
    <s v="Transport Bureau à la banque de belle vue pour un retrait"/>
    <x v="0"/>
    <x v="1"/>
    <n v="50000"/>
    <s v="E37"/>
    <x v="0"/>
    <s v="18/8/GALFPC1550"/>
  </r>
  <r>
    <d v="2018-08-29T00:00:00"/>
    <s v="Transport du bureau à kipé pour achat telephone pour E40"/>
    <x v="0"/>
    <x v="1"/>
    <n v="10000"/>
    <s v="E37"/>
    <x v="0"/>
    <s v="18/8/GALFPC1551"/>
  </r>
  <r>
    <d v="2018-08-29T00:00:00"/>
    <s v="Taxi bureau-maison"/>
    <x v="0"/>
    <x v="1"/>
    <n v="19000"/>
    <s v="E19"/>
    <x v="0"/>
    <s v="18/8/GALFPC1490"/>
  </r>
  <r>
    <d v="2018-08-30T00:00:00"/>
    <s v="Transport Thierno Ousmane Baldé pour achat de grillage"/>
    <x v="0"/>
    <x v="2"/>
    <n v="10000"/>
    <s v="Moné"/>
    <x v="0"/>
    <s v="18/8/GALFPC1552"/>
  </r>
  <r>
    <d v="2018-08-30T00:00:00"/>
    <s v="Reçu n°0000072 achat de (10) litres d'essence pour véh. Perso. Pour transport Saïdou maison-bureau"/>
    <x v="0"/>
    <x v="3"/>
    <n v="100000"/>
    <s v="Saïdou"/>
    <x v="0"/>
    <s v="18/8/GALFPC1553"/>
  </r>
  <r>
    <d v="2018-08-30T00:00:00"/>
    <s v="Transport Maison-Bureau AR"/>
    <x v="0"/>
    <x v="1"/>
    <n v="17000"/>
    <s v="E37"/>
    <x v="0"/>
    <s v="18/8/GALFPC1539"/>
  </r>
  <r>
    <d v="2018-08-30T00:00:00"/>
    <s v="Taxi moto maison-gare routiére"/>
    <x v="0"/>
    <x v="1"/>
    <n v="15000"/>
    <s v="E19"/>
    <x v="0"/>
    <s v="8/8/GALFPC1545T01"/>
  </r>
  <r>
    <d v="2018-08-30T00:00:00"/>
    <s v="Ration journaliére"/>
    <x v="7"/>
    <x v="1"/>
    <n v="80000"/>
    <s v="E19"/>
    <x v="0"/>
    <s v="8/8/GALFPC1545R02"/>
  </r>
  <r>
    <d v="2018-08-30T00:00:00"/>
    <s v="Taxi conakry ,kissidougou"/>
    <x v="0"/>
    <x v="1"/>
    <n v="160000"/>
    <s v="E19"/>
    <x v="0"/>
    <s v="8/8/GALFPC1545TV"/>
  </r>
  <r>
    <d v="2018-08-30T00:00:00"/>
    <s v="Taxi moto gare routiére l'hôtel"/>
    <x v="0"/>
    <x v="1"/>
    <n v="15000"/>
    <s v="E19"/>
    <x v="0"/>
    <s v="8/8/GALFPC1545T03"/>
  </r>
  <r>
    <d v="2018-08-30T00:00:00"/>
    <s v="Frais Facture Service WEB"/>
    <x v="3"/>
    <x v="2"/>
    <n v="22600"/>
    <s v="BPMG GNF"/>
    <x v="0"/>
    <s v="18/08/GALF"/>
  </r>
  <r>
    <d v="2018-08-31T00:00:00"/>
    <s v="Frais de Transport  Castro A/R maison-bureau  pour la semaine "/>
    <x v="0"/>
    <x v="0"/>
    <n v="150000"/>
    <s v="Castro"/>
    <x v="0"/>
    <s v="18/8/GALFPC1560"/>
  </r>
  <r>
    <d v="2018-08-31T00:00:00"/>
    <s v="Reçu n°40 achat de (2) m de grillage et fil d'attache"/>
    <x v="5"/>
    <x v="2"/>
    <n v="45000"/>
    <s v="Moné"/>
    <x v="0"/>
    <s v="18/8/GALFPC1555"/>
  </r>
  <r>
    <d v="2018-08-31T00:00:00"/>
    <s v="Paiement facture 40  Mamadou Alpha Diallo pour Transfert de crédit E-recharge pour l'équipe de bureau"/>
    <x v="1"/>
    <x v="2"/>
    <n v="800000"/>
    <s v="Moné"/>
    <x v="0"/>
    <s v="18/8/GALFPC1565"/>
  </r>
  <r>
    <d v="2018-08-31T00:00:00"/>
    <s v="Transport Maison-Bureau AR"/>
    <x v="0"/>
    <x v="1"/>
    <n v="17000"/>
    <s v="E37"/>
    <x v="0"/>
    <s v="18/8/GALFPC1539"/>
  </r>
  <r>
    <d v="2018-08-31T00:00:00"/>
    <s v="Transport pour faire un dépôt/orange Money à E20"/>
    <x v="0"/>
    <x v="1"/>
    <n v="10000"/>
    <s v="E37"/>
    <x v="0"/>
    <s v="18/8/GALFPC1558"/>
  </r>
  <r>
    <d v="2018-08-31T00:00:00"/>
    <s v="Transport bureau-banque pour le retrait à Taouyah AR"/>
    <x v="0"/>
    <x v="1"/>
    <n v="30000"/>
    <s v="E37"/>
    <x v="0"/>
    <s v="18/8/GALFPC1561"/>
  </r>
  <r>
    <d v="2018-08-31T00:00:00"/>
    <s v="Transport Bureau-en ville pour achat d'un tube d'encre Noir"/>
    <x v="0"/>
    <x v="1"/>
    <n v="70000"/>
    <s v="E37"/>
    <x v="0"/>
    <s v="18/8/GALFPC1563"/>
  </r>
  <r>
    <d v="2018-08-31T00:00:00"/>
    <s v="Transfert de crédit pour les enquêtes "/>
    <x v="1"/>
    <x v="1"/>
    <n v="20000"/>
    <s v="E37"/>
    <x v="0"/>
    <s v="18/8/GALFPC1557"/>
  </r>
  <r>
    <d v="2018-08-31T00:00:00"/>
    <s v="Frais de dépôt/orange money à E20 en  enquête à l'interieur"/>
    <x v="6"/>
    <x v="2"/>
    <n v="20000"/>
    <s v="E37"/>
    <x v="0"/>
    <s v="18/8/GALFPC1566"/>
  </r>
  <r>
    <d v="2018-08-31T00:00:00"/>
    <s v="Taxi moto l'hôtel gare routiére "/>
    <x v="0"/>
    <x v="1"/>
    <n v="10000"/>
    <s v="E19"/>
    <x v="0"/>
    <s v="8/8/GALFPC1545R04"/>
  </r>
  <r>
    <d v="2018-08-31T00:00:00"/>
    <s v="Ration journaliére"/>
    <x v="7"/>
    <x v="1"/>
    <n v="80000"/>
    <s v="E19"/>
    <x v="0"/>
    <s v="8/8/GALFPC1545R05"/>
  </r>
  <r>
    <d v="2018-08-31T00:00:00"/>
    <s v="Taxi moto banankoro kerouané"/>
    <x v="0"/>
    <x v="1"/>
    <n v="100000"/>
    <s v="E19"/>
    <x v="0"/>
    <s v="8/8/GALFPC1545R06"/>
  </r>
  <r>
    <d v="2018-08-31T00:00:00"/>
    <s v="Taxi moto gare routiére  l'hôtel"/>
    <x v="0"/>
    <x v="1"/>
    <n v="5000"/>
    <s v="E19"/>
    <x v="0"/>
    <s v="8/8/GALFPC1545R07"/>
  </r>
  <r>
    <d v="2018-08-31T00:00:00"/>
    <s v="Taxi kissidougou , banankoro"/>
    <x v="0"/>
    <x v="1"/>
    <n v="80000"/>
    <s v="E19"/>
    <x v="0"/>
    <s v="8/8/GALFPC1545TV"/>
  </r>
  <r>
    <d v="2018-08-31T00:00:00"/>
    <s v="Taxe frais au 31/08/2018"/>
    <x v="3"/>
    <x v="2"/>
    <n v="4576"/>
    <s v="BPMG GNF"/>
    <x v="0"/>
    <s v="18/08/GALF"/>
  </r>
  <r>
    <d v="2018-08-31T00:00:00"/>
    <s v="Taxe commussion découvert au 31/08/2018"/>
    <x v="3"/>
    <x v="2"/>
    <n v="9078"/>
    <s v="BPMG GNF"/>
    <x v="0"/>
    <s v="18/08/GALF"/>
  </r>
  <r>
    <d v="2018-08-31T00:00:00"/>
    <s v="Taxe Interet au 31/08/2018"/>
    <x v="3"/>
    <x v="2"/>
    <n v="2017"/>
    <s v="BPMG GNF"/>
    <x v="0"/>
    <s v="18/08/GALF"/>
  </r>
  <r>
    <d v="2018-08-31T00:00:00"/>
    <s v="Interet debiteur"/>
    <x v="3"/>
    <x v="2"/>
    <n v="15518"/>
    <s v="BPMG GNF"/>
    <x v="0"/>
    <s v="18/08/GALF"/>
  </r>
  <r>
    <d v="2018-08-31T00:00:00"/>
    <s v="Commussion de decouvert au 31/08/2018"/>
    <x v="3"/>
    <x v="2"/>
    <n v="69831"/>
    <s v="BPMG GNF"/>
    <x v="0"/>
    <s v="18/08/GALF"/>
  </r>
  <r>
    <d v="2018-08-31T00:00:00"/>
    <s v="Commussion manipulation de compte août 2018"/>
    <x v="3"/>
    <x v="2"/>
    <n v="25424"/>
    <s v="BPMG GNF"/>
    <x v="0"/>
    <s v="18/08/GALF"/>
  </r>
  <r>
    <d v="2018-08-31T00:00:00"/>
    <s v="Frais fixe au 31/08/2018"/>
    <x v="3"/>
    <x v="2"/>
    <n v="27465"/>
    <s v="BPMG USD"/>
    <x v="0"/>
    <s v="18/08/GALF"/>
  </r>
  <r>
    <d v="2018-08-31T00:00:00"/>
    <s v="Taxe interets debiteur au 31/08/2018"/>
    <x v="3"/>
    <x v="2"/>
    <n v="810"/>
    <s v="BPMG USD"/>
    <x v="0"/>
    <s v="18/08/GALF"/>
  </r>
  <r>
    <d v="2018-08-31T00:00:00"/>
    <s v="Interets debiteur au 31/08/2018"/>
    <x v="3"/>
    <x v="2"/>
    <n v="6483"/>
    <s v="BPMG USD"/>
    <x v="0"/>
    <s v="18/08/GALF"/>
  </r>
  <r>
    <d v="2018-08-31T00:00:00"/>
    <s v="Commussion Maniputation du compte"/>
    <x v="3"/>
    <x v="2"/>
    <n v="152634"/>
    <s v="BPMG USD"/>
    <x v="0"/>
    <s v="18/08/GALF"/>
  </r>
  <r>
    <d v="2018-08-31T00:00:00"/>
    <s v="Taxe frais au 31/07/2018 non prelevé au mois de juillet"/>
    <x v="3"/>
    <x v="2"/>
    <n v="4576"/>
    <s v="BPMG GNF"/>
    <x v="0"/>
    <s v="18/08/GALF"/>
  </r>
  <r>
    <d v="2018-08-31T00:00:00"/>
    <s v="Commussion manipulation de compte juillet 2018"/>
    <x v="3"/>
    <x v="2"/>
    <n v="25424"/>
    <s v="BPMG GNF"/>
    <x v="0"/>
    <s v="18/08/GALF"/>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9" firstHeaderRow="1" firstDataRow="1" firstDataCol="1"/>
  <pivotFields count="5">
    <pivotField showAll="0"/>
    <pivotField axis="axisRow" showAll="0">
      <items count="16">
        <item x="8"/>
        <item x="9"/>
        <item x="13"/>
        <item x="1"/>
        <item x="4"/>
        <item x="2"/>
        <item x="10"/>
        <item x="14"/>
        <item x="3"/>
        <item x="5"/>
        <item x="6"/>
        <item x="7"/>
        <item x="11"/>
        <item x="12"/>
        <item x="0"/>
        <item t="default"/>
      </items>
    </pivotField>
    <pivotField showAll="0"/>
    <pivotField showAll="0"/>
    <pivotField dataField="1" showAll="0"/>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name="Somme de SORTIES" fld="4"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4" cacheId="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9" firstHeaderRow="1" firstDataRow="1" firstDataCol="1"/>
  <pivotFields count="9">
    <pivotField numFmtId="14" showAll="0"/>
    <pivotField showAll="0"/>
    <pivotField showAll="0"/>
    <pivotField showAll="0"/>
    <pivotField dataField="1" showAll="0"/>
    <pivotField axis="axisRow" showAll="0">
      <items count="16">
        <item x="11"/>
        <item x="6"/>
        <item x="7"/>
        <item x="12"/>
        <item x="14"/>
        <item x="0"/>
        <item x="5"/>
        <item x="1"/>
        <item x="3"/>
        <item x="2"/>
        <item x="8"/>
        <item x="9"/>
        <item x="10"/>
        <item x="4"/>
        <item x="13"/>
        <item t="default"/>
      </items>
    </pivotField>
    <pivotField showAll="0"/>
    <pivotField showAll="0"/>
    <pivotField showAll="0"/>
  </pivotFields>
  <rowFields count="1">
    <field x="5"/>
  </rowFields>
  <rowItems count="16">
    <i>
      <x/>
    </i>
    <i>
      <x v="1"/>
    </i>
    <i>
      <x v="2"/>
    </i>
    <i>
      <x v="3"/>
    </i>
    <i>
      <x v="4"/>
    </i>
    <i>
      <x v="5"/>
    </i>
    <i>
      <x v="6"/>
    </i>
    <i>
      <x v="7"/>
    </i>
    <i>
      <x v="8"/>
    </i>
    <i>
      <x v="9"/>
    </i>
    <i>
      <x v="10"/>
    </i>
    <i>
      <x v="11"/>
    </i>
    <i>
      <x v="12"/>
    </i>
    <i>
      <x v="13"/>
    </i>
    <i>
      <x v="14"/>
    </i>
    <i t="grand">
      <x/>
    </i>
  </rowItems>
  <colItems count="1">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1" cacheId="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T13" firstHeaderRow="1" firstDataRow="2" firstDataCol="1"/>
  <pivotFields count="8">
    <pivotField numFmtId="14" showAll="0"/>
    <pivotField showAll="0"/>
    <pivotField axis="axisCol" showAll="0">
      <items count="19">
        <item x="3"/>
        <item x="14"/>
        <item x="16"/>
        <item x="12"/>
        <item x="15"/>
        <item x="11"/>
        <item x="5"/>
        <item x="10"/>
        <item x="13"/>
        <item x="4"/>
        <item x="8"/>
        <item x="1"/>
        <item x="6"/>
        <item x="0"/>
        <item x="2"/>
        <item x="7"/>
        <item x="17"/>
        <item x="9"/>
        <item t="default"/>
      </items>
    </pivotField>
    <pivotField axis="axisRow" showAll="0">
      <items count="8">
        <item x="1"/>
        <item x="0"/>
        <item x="3"/>
        <item x="5"/>
        <item x="2"/>
        <item x="6"/>
        <item x="4"/>
        <item t="default"/>
      </items>
    </pivotField>
    <pivotField dataField="1" showAll="0"/>
    <pivotField showAll="0"/>
    <pivotField axis="axisRow" showAll="0">
      <items count="2">
        <item x="0"/>
        <item t="default"/>
      </items>
    </pivotField>
    <pivotField showAll="0"/>
  </pivotFields>
  <rowFields count="2">
    <field x="6"/>
    <field x="3"/>
  </rowFields>
  <rowItems count="9">
    <i>
      <x/>
    </i>
    <i r="1">
      <x/>
    </i>
    <i r="1">
      <x v="1"/>
    </i>
    <i r="1">
      <x v="2"/>
    </i>
    <i r="1">
      <x v="3"/>
    </i>
    <i r="1">
      <x v="4"/>
    </i>
    <i r="1">
      <x v="5"/>
    </i>
    <i r="1">
      <x v="6"/>
    </i>
    <i t="grand">
      <x/>
    </i>
  </rowItems>
  <colFields count="1">
    <field x="2"/>
  </colFields>
  <colItems count="19">
    <i>
      <x/>
    </i>
    <i>
      <x v="1"/>
    </i>
    <i>
      <x v="2"/>
    </i>
    <i>
      <x v="3"/>
    </i>
    <i>
      <x v="4"/>
    </i>
    <i>
      <x v="5"/>
    </i>
    <i>
      <x v="6"/>
    </i>
    <i>
      <x v="7"/>
    </i>
    <i>
      <x v="8"/>
    </i>
    <i>
      <x v="9"/>
    </i>
    <i>
      <x v="10"/>
    </i>
    <i>
      <x v="11"/>
    </i>
    <i>
      <x v="12"/>
    </i>
    <i>
      <x v="13"/>
    </i>
    <i>
      <x v="14"/>
    </i>
    <i>
      <x v="15"/>
    </i>
    <i>
      <x v="16"/>
    </i>
    <i>
      <x v="17"/>
    </i>
    <i t="grand">
      <x/>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election activeCell="B7" sqref="B7"/>
    </sheetView>
  </sheetViews>
  <sheetFormatPr baseColWidth="10" defaultRowHeight="15" x14ac:dyDescent="0.25"/>
  <cols>
    <col min="1" max="1" width="21" bestFit="1" customWidth="1"/>
    <col min="2" max="2" width="18.140625" customWidth="1"/>
  </cols>
  <sheetData>
    <row r="3" spans="1:2" x14ac:dyDescent="0.25">
      <c r="A3" s="90" t="s">
        <v>330</v>
      </c>
      <c r="B3" t="s">
        <v>333</v>
      </c>
    </row>
    <row r="4" spans="1:2" x14ac:dyDescent="0.25">
      <c r="A4" s="91" t="s">
        <v>177</v>
      </c>
      <c r="B4" s="92">
        <v>2706000</v>
      </c>
    </row>
    <row r="5" spans="1:2" x14ac:dyDescent="0.25">
      <c r="A5" s="91" t="s">
        <v>186</v>
      </c>
      <c r="B5" s="92">
        <v>526000</v>
      </c>
    </row>
    <row r="6" spans="1:2" x14ac:dyDescent="0.25">
      <c r="A6" s="91" t="s">
        <v>269</v>
      </c>
      <c r="B6" s="92">
        <v>3597956</v>
      </c>
    </row>
    <row r="7" spans="1:2" x14ac:dyDescent="0.25">
      <c r="A7" s="91" t="s">
        <v>162</v>
      </c>
      <c r="B7" s="92">
        <v>575000</v>
      </c>
    </row>
    <row r="8" spans="1:2" x14ac:dyDescent="0.25">
      <c r="A8" s="91" t="s">
        <v>168</v>
      </c>
      <c r="B8" s="92">
        <v>4053000</v>
      </c>
    </row>
    <row r="9" spans="1:2" x14ac:dyDescent="0.25">
      <c r="A9" s="91" t="s">
        <v>164</v>
      </c>
      <c r="B9" s="92">
        <v>2860000</v>
      </c>
    </row>
    <row r="10" spans="1:2" x14ac:dyDescent="0.25">
      <c r="A10" s="91" t="s">
        <v>191</v>
      </c>
      <c r="B10" s="92">
        <v>1188000</v>
      </c>
    </row>
    <row r="11" spans="1:2" x14ac:dyDescent="0.25">
      <c r="A11" s="91" t="s">
        <v>305</v>
      </c>
      <c r="B11" s="92">
        <v>20000</v>
      </c>
    </row>
    <row r="12" spans="1:2" x14ac:dyDescent="0.25">
      <c r="A12" s="91" t="s">
        <v>167</v>
      </c>
      <c r="B12" s="92">
        <v>3338500</v>
      </c>
    </row>
    <row r="13" spans="1:2" x14ac:dyDescent="0.25">
      <c r="A13" s="91" t="s">
        <v>169</v>
      </c>
      <c r="B13" s="92">
        <v>3028500</v>
      </c>
    </row>
    <row r="14" spans="1:2" x14ac:dyDescent="0.25">
      <c r="A14" s="91" t="s">
        <v>170</v>
      </c>
      <c r="B14" s="92">
        <v>14085000</v>
      </c>
    </row>
    <row r="15" spans="1:2" x14ac:dyDescent="0.25">
      <c r="A15" s="91" t="s">
        <v>172</v>
      </c>
      <c r="B15" s="92">
        <v>2020000</v>
      </c>
    </row>
    <row r="16" spans="1:2" x14ac:dyDescent="0.25">
      <c r="A16" s="91" t="s">
        <v>192</v>
      </c>
      <c r="B16" s="92">
        <v>1180000</v>
      </c>
    </row>
    <row r="17" spans="1:2" x14ac:dyDescent="0.25">
      <c r="A17" s="91" t="s">
        <v>218</v>
      </c>
      <c r="B17" s="92">
        <v>3420000</v>
      </c>
    </row>
    <row r="18" spans="1:2" x14ac:dyDescent="0.25">
      <c r="A18" s="91" t="s">
        <v>331</v>
      </c>
      <c r="B18" s="92"/>
    </row>
    <row r="19" spans="1:2" x14ac:dyDescent="0.25">
      <c r="A19" s="91" t="s">
        <v>332</v>
      </c>
      <c r="B19" s="92">
        <v>42597956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3" workbookViewId="0">
      <selection activeCell="M29" sqref="M29"/>
    </sheetView>
  </sheetViews>
  <sheetFormatPr baseColWidth="10" defaultRowHeight="15" x14ac:dyDescent="0.25"/>
  <sheetData>
    <row r="1" spans="1:10" x14ac:dyDescent="0.25">
      <c r="A1" s="327" t="s">
        <v>631</v>
      </c>
      <c r="B1" s="327"/>
      <c r="C1" s="327"/>
      <c r="D1" s="327"/>
      <c r="E1" s="327"/>
      <c r="F1" s="327"/>
      <c r="G1" s="327"/>
      <c r="H1" s="327"/>
      <c r="I1" s="327"/>
      <c r="J1" s="327"/>
    </row>
    <row r="2" spans="1:10" x14ac:dyDescent="0.25">
      <c r="A2" s="238"/>
      <c r="B2" s="238"/>
      <c r="C2" s="238"/>
      <c r="D2" s="238"/>
      <c r="E2" s="238"/>
      <c r="F2" s="238"/>
      <c r="G2" s="238"/>
      <c r="H2" s="238"/>
      <c r="I2" s="238"/>
      <c r="J2" s="238"/>
    </row>
    <row r="3" spans="1:10" ht="15.75" x14ac:dyDescent="0.25">
      <c r="A3" s="239" t="s">
        <v>632</v>
      </c>
      <c r="B3" s="194"/>
      <c r="C3" s="194"/>
      <c r="D3" s="194"/>
      <c r="E3" s="194"/>
      <c r="F3" s="194"/>
      <c r="G3" s="194"/>
      <c r="H3" s="194"/>
      <c r="I3" s="194"/>
      <c r="J3" s="194"/>
    </row>
    <row r="4" spans="1:10" ht="15.75" x14ac:dyDescent="0.25">
      <c r="A4" s="240" t="s">
        <v>0</v>
      </c>
      <c r="B4" s="192"/>
      <c r="C4" s="192"/>
      <c r="D4" s="241"/>
      <c r="E4" s="192"/>
      <c r="F4" s="192"/>
      <c r="G4" s="192"/>
      <c r="H4" s="194"/>
      <c r="I4" s="194"/>
      <c r="J4" s="194"/>
    </row>
    <row r="5" spans="1:10" ht="15.75" x14ac:dyDescent="0.25">
      <c r="A5" s="191"/>
      <c r="B5" s="192"/>
      <c r="C5" s="192"/>
      <c r="D5" s="192"/>
      <c r="E5" s="192"/>
      <c r="F5" s="192"/>
      <c r="G5" s="192"/>
      <c r="H5" s="242" t="s">
        <v>617</v>
      </c>
      <c r="I5" s="243"/>
      <c r="J5" s="244"/>
    </row>
    <row r="6" spans="1:10" ht="15.75" x14ac:dyDescent="0.25">
      <c r="A6" s="192"/>
      <c r="B6" s="192"/>
      <c r="C6" s="192"/>
      <c r="D6" s="192"/>
      <c r="E6" s="192"/>
      <c r="F6" s="192"/>
      <c r="G6" s="192"/>
      <c r="H6" s="193" t="s">
        <v>608</v>
      </c>
      <c r="I6" s="245" t="s">
        <v>609</v>
      </c>
      <c r="J6" s="246"/>
    </row>
    <row r="7" spans="1:10" x14ac:dyDescent="0.25">
      <c r="H7" s="193" t="s">
        <v>610</v>
      </c>
      <c r="I7" s="247" t="s">
        <v>633</v>
      </c>
      <c r="J7" s="248"/>
    </row>
    <row r="8" spans="1:10" ht="15.75" x14ac:dyDescent="0.25">
      <c r="A8" s="192"/>
      <c r="B8" s="192"/>
      <c r="C8" s="192"/>
      <c r="D8" s="192"/>
      <c r="E8" s="192"/>
      <c r="F8" s="192"/>
      <c r="G8" s="192"/>
      <c r="H8" s="195" t="s">
        <v>613</v>
      </c>
      <c r="I8" s="249" t="s">
        <v>634</v>
      </c>
      <c r="J8" s="250"/>
    </row>
    <row r="9" spans="1:10" ht="15.75" x14ac:dyDescent="0.25">
      <c r="A9" s="191"/>
      <c r="B9" s="192"/>
      <c r="C9" s="192"/>
      <c r="D9" s="192"/>
      <c r="E9" s="192"/>
    </row>
    <row r="10" spans="1:10" ht="15.75" x14ac:dyDescent="0.25">
      <c r="A10" s="192"/>
      <c r="B10" s="192"/>
      <c r="C10" s="192"/>
      <c r="D10" s="192"/>
      <c r="E10" s="192"/>
    </row>
    <row r="11" spans="1:10" ht="20.25" x14ac:dyDescent="0.25">
      <c r="A11" s="251" t="s">
        <v>635</v>
      </c>
      <c r="B11" s="192"/>
      <c r="C11" s="192"/>
      <c r="D11" s="192"/>
      <c r="E11" s="192"/>
      <c r="F11" s="192"/>
      <c r="G11" s="192"/>
      <c r="H11" s="252"/>
    </row>
    <row r="12" spans="1:10" ht="15.75" x14ac:dyDescent="0.25">
      <c r="A12" s="328"/>
      <c r="B12" s="328"/>
      <c r="C12" s="328"/>
      <c r="D12" s="328"/>
      <c r="E12" s="328"/>
      <c r="F12" s="253">
        <v>43343</v>
      </c>
      <c r="G12" s="192"/>
      <c r="H12" s="194"/>
      <c r="I12" s="194"/>
      <c r="J12" s="194"/>
    </row>
    <row r="13" spans="1:10" x14ac:dyDescent="0.25">
      <c r="A13" s="194"/>
      <c r="B13" s="194"/>
      <c r="C13" s="194"/>
      <c r="D13" s="194"/>
      <c r="E13" s="194"/>
      <c r="F13" s="194"/>
      <c r="G13" s="194"/>
      <c r="H13" s="194"/>
      <c r="I13" s="194"/>
      <c r="J13" s="194"/>
    </row>
    <row r="14" spans="1:10" ht="15.75" thickBot="1" x14ac:dyDescent="0.3">
      <c r="A14" s="194"/>
      <c r="B14" s="194"/>
      <c r="C14" s="194"/>
      <c r="D14" s="194"/>
      <c r="E14" s="194"/>
      <c r="F14" s="194"/>
      <c r="G14" s="194"/>
      <c r="H14" s="194"/>
      <c r="I14" s="194"/>
      <c r="J14" s="194"/>
    </row>
    <row r="15" spans="1:10" ht="15.75" thickBot="1" x14ac:dyDescent="0.3">
      <c r="A15" s="322" t="s">
        <v>616</v>
      </c>
      <c r="B15" s="323"/>
      <c r="C15" s="323"/>
      <c r="D15" s="323"/>
      <c r="E15" s="324"/>
      <c r="F15" s="325" t="s">
        <v>617</v>
      </c>
      <c r="G15" s="323"/>
      <c r="H15" s="323"/>
      <c r="I15" s="323"/>
      <c r="J15" s="326"/>
    </row>
    <row r="16" spans="1:10" ht="15.75" thickTop="1" x14ac:dyDescent="0.25">
      <c r="A16" s="197"/>
      <c r="B16" s="198"/>
      <c r="C16" s="198"/>
      <c r="D16" s="198"/>
      <c r="E16" s="199"/>
      <c r="F16" s="200"/>
      <c r="G16" s="198" t="s">
        <v>618</v>
      </c>
      <c r="H16" s="198" t="s">
        <v>618</v>
      </c>
      <c r="I16" s="198" t="s">
        <v>618</v>
      </c>
      <c r="J16" s="201" t="s">
        <v>618</v>
      </c>
    </row>
    <row r="17" spans="1:10" ht="15.75" thickBot="1" x14ac:dyDescent="0.3">
      <c r="A17" s="202" t="s">
        <v>336</v>
      </c>
      <c r="B17" s="203" t="s">
        <v>619</v>
      </c>
      <c r="C17" s="204" t="s">
        <v>620</v>
      </c>
      <c r="D17" s="205" t="s">
        <v>621</v>
      </c>
      <c r="E17" s="206" t="s">
        <v>622</v>
      </c>
      <c r="F17" s="207" t="s">
        <v>336</v>
      </c>
      <c r="G17" s="203" t="s">
        <v>619</v>
      </c>
      <c r="H17" s="204" t="s">
        <v>620</v>
      </c>
      <c r="I17" s="203" t="s">
        <v>621</v>
      </c>
      <c r="J17" s="208" t="s">
        <v>622</v>
      </c>
    </row>
    <row r="18" spans="1:10" ht="15.75" thickTop="1" x14ac:dyDescent="0.25">
      <c r="A18" s="209"/>
      <c r="B18" s="210"/>
      <c r="C18" s="198"/>
      <c r="D18" s="210"/>
      <c r="E18" s="199"/>
      <c r="F18" s="211"/>
      <c r="G18" s="210"/>
      <c r="H18" s="212"/>
      <c r="I18" s="210"/>
      <c r="J18" s="254"/>
    </row>
    <row r="19" spans="1:10" x14ac:dyDescent="0.25">
      <c r="A19" s="255">
        <f>F12</f>
        <v>43343</v>
      </c>
      <c r="B19" s="256"/>
      <c r="C19" s="212" t="s">
        <v>623</v>
      </c>
      <c r="D19" s="257">
        <v>-164.37</v>
      </c>
      <c r="E19" s="258"/>
      <c r="F19" s="259">
        <f>F12</f>
        <v>43343</v>
      </c>
      <c r="G19" s="256"/>
      <c r="H19" s="212" t="s">
        <v>624</v>
      </c>
      <c r="I19" s="260"/>
      <c r="J19" s="257">
        <v>-164.37</v>
      </c>
    </row>
    <row r="20" spans="1:10" x14ac:dyDescent="0.25">
      <c r="A20" s="261"/>
      <c r="B20" s="256"/>
      <c r="C20" s="212"/>
      <c r="D20" s="219"/>
      <c r="E20" s="258"/>
      <c r="F20" s="262"/>
      <c r="G20" s="256"/>
      <c r="H20" s="212"/>
      <c r="I20" s="260"/>
      <c r="J20" s="263"/>
    </row>
    <row r="21" spans="1:10" x14ac:dyDescent="0.25">
      <c r="A21" s="261"/>
      <c r="B21" s="256"/>
      <c r="C21" s="212"/>
      <c r="D21" s="221"/>
      <c r="E21" s="258"/>
      <c r="F21" s="264"/>
      <c r="G21" s="256"/>
      <c r="H21" s="212"/>
      <c r="I21" s="260"/>
      <c r="J21" s="263"/>
    </row>
    <row r="22" spans="1:10" x14ac:dyDescent="0.25">
      <c r="A22" s="261"/>
      <c r="B22" s="256"/>
      <c r="C22" s="212"/>
      <c r="D22" s="260"/>
      <c r="E22" s="258"/>
      <c r="F22" s="262"/>
      <c r="G22" s="256"/>
      <c r="H22" s="212"/>
      <c r="I22" s="260"/>
      <c r="J22" s="263"/>
    </row>
    <row r="23" spans="1:10" x14ac:dyDescent="0.25">
      <c r="A23" s="261"/>
      <c r="B23" s="256"/>
      <c r="C23" s="212"/>
      <c r="D23" s="260"/>
      <c r="E23" s="258"/>
      <c r="F23" s="262"/>
      <c r="G23" s="256"/>
      <c r="H23" s="212"/>
      <c r="I23" s="260"/>
      <c r="J23" s="263"/>
    </row>
    <row r="24" spans="1:10" x14ac:dyDescent="0.25">
      <c r="A24" s="261"/>
      <c r="B24" s="256"/>
      <c r="C24" s="212"/>
      <c r="D24" s="260"/>
      <c r="E24" s="258"/>
      <c r="F24" s="262"/>
      <c r="G24" s="256"/>
      <c r="H24" s="212"/>
      <c r="I24" s="260"/>
      <c r="J24" s="263"/>
    </row>
    <row r="25" spans="1:10" x14ac:dyDescent="0.25">
      <c r="A25" s="265">
        <f>F12</f>
        <v>43343</v>
      </c>
      <c r="B25" s="256"/>
      <c r="C25" s="212"/>
      <c r="D25" s="266">
        <f>SUM(D19:D23)-SUM(E19:E24)</f>
        <v>-164.37</v>
      </c>
      <c r="E25" s="258"/>
      <c r="F25" s="267">
        <f>F12</f>
        <v>43343</v>
      </c>
      <c r="G25" s="256"/>
      <c r="H25" s="212"/>
      <c r="I25" s="268"/>
      <c r="J25" s="266">
        <f>SUM(J19:J24)-SUM(I20:I24)</f>
        <v>-164.37</v>
      </c>
    </row>
    <row r="26" spans="1:10" ht="15.75" thickBot="1" x14ac:dyDescent="0.3">
      <c r="A26" s="269"/>
      <c r="B26" s="270"/>
      <c r="C26" s="229"/>
      <c r="D26" s="270"/>
      <c r="E26" s="271"/>
      <c r="F26" s="272"/>
      <c r="G26" s="270"/>
      <c r="H26" s="229"/>
      <c r="I26" s="270"/>
      <c r="J26" s="273"/>
    </row>
    <row r="27" spans="1:10" x14ac:dyDescent="0.25">
      <c r="A27" s="194"/>
      <c r="B27" s="194"/>
      <c r="C27" s="194"/>
      <c r="D27" s="194"/>
      <c r="E27" s="313">
        <f>J25-D25</f>
        <v>0</v>
      </c>
      <c r="F27" s="314"/>
      <c r="G27" s="194"/>
      <c r="H27" s="194"/>
      <c r="I27" s="194"/>
      <c r="J27" s="194"/>
    </row>
    <row r="28" spans="1:10" ht="15.75" x14ac:dyDescent="0.25">
      <c r="A28" s="191"/>
      <c r="B28" s="192"/>
      <c r="C28" s="192" t="s">
        <v>625</v>
      </c>
      <c r="D28" s="191"/>
      <c r="E28" s="191"/>
      <c r="F28" s="192"/>
      <c r="G28" s="191"/>
      <c r="H28" s="192" t="s">
        <v>626</v>
      </c>
      <c r="I28" s="191"/>
      <c r="J28" s="235"/>
    </row>
    <row r="29" spans="1:10" ht="15.75" x14ac:dyDescent="0.25">
      <c r="A29" s="191"/>
      <c r="B29" s="192"/>
      <c r="C29" s="192"/>
      <c r="D29" s="191"/>
      <c r="E29" s="191"/>
      <c r="F29" s="192"/>
      <c r="G29" s="191"/>
      <c r="H29" s="192"/>
      <c r="I29" s="191"/>
      <c r="J29" s="191"/>
    </row>
    <row r="30" spans="1:10" x14ac:dyDescent="0.25">
      <c r="A30" s="194"/>
      <c r="B30" s="194"/>
      <c r="C30" s="194"/>
      <c r="D30" s="194"/>
      <c r="E30" s="194"/>
      <c r="F30" s="194"/>
      <c r="G30" s="194"/>
      <c r="H30" s="194"/>
      <c r="I30" s="194"/>
      <c r="J30" s="194"/>
    </row>
    <row r="31" spans="1:10" x14ac:dyDescent="0.25">
      <c r="A31" s="236"/>
      <c r="B31" s="236"/>
      <c r="C31" s="236" t="s">
        <v>627</v>
      </c>
      <c r="D31" s="236"/>
      <c r="E31" s="236"/>
      <c r="F31" s="236"/>
      <c r="G31" s="236"/>
      <c r="H31" s="236" t="s">
        <v>636</v>
      </c>
      <c r="I31" s="236"/>
      <c r="J31" s="236"/>
    </row>
    <row r="32" spans="1:10" x14ac:dyDescent="0.25">
      <c r="A32" s="236"/>
      <c r="B32" s="236"/>
      <c r="C32" s="237" t="s">
        <v>629</v>
      </c>
      <c r="D32" s="236"/>
      <c r="E32" s="236"/>
      <c r="F32" s="236"/>
      <c r="G32" s="236"/>
      <c r="H32" s="237" t="s">
        <v>637</v>
      </c>
      <c r="I32" s="236"/>
      <c r="J32" s="236"/>
    </row>
  </sheetData>
  <mergeCells count="5">
    <mergeCell ref="A1:J1"/>
    <mergeCell ref="A12:E12"/>
    <mergeCell ref="A15:E15"/>
    <mergeCell ref="F15:J15"/>
    <mergeCell ref="E27:F27"/>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J11" sqref="J11"/>
    </sheetView>
  </sheetViews>
  <sheetFormatPr baseColWidth="10" defaultRowHeight="15" x14ac:dyDescent="0.25"/>
  <cols>
    <col min="7" max="7" width="13" customWidth="1"/>
  </cols>
  <sheetData>
    <row r="1" spans="1:8" x14ac:dyDescent="0.25">
      <c r="A1" s="327" t="s">
        <v>631</v>
      </c>
      <c r="B1" s="327"/>
      <c r="C1" s="327"/>
      <c r="D1" s="327"/>
      <c r="E1" s="327"/>
      <c r="F1" s="327"/>
      <c r="G1" s="327"/>
      <c r="H1" s="327"/>
    </row>
    <row r="3" spans="1:8" ht="15.75" x14ac:dyDescent="0.25">
      <c r="A3" s="274" t="s">
        <v>632</v>
      </c>
      <c r="B3" s="275"/>
      <c r="C3" s="275"/>
      <c r="D3" s="276"/>
      <c r="E3" s="275"/>
      <c r="F3" s="275"/>
      <c r="G3" s="275"/>
    </row>
    <row r="4" spans="1:8" ht="15.75" x14ac:dyDescent="0.25">
      <c r="A4" s="274" t="s">
        <v>0</v>
      </c>
      <c r="B4" s="275"/>
      <c r="C4" s="275"/>
      <c r="D4" s="275"/>
      <c r="E4" s="275"/>
      <c r="F4" s="275"/>
      <c r="G4" s="275"/>
    </row>
    <row r="5" spans="1:8" ht="15.75" x14ac:dyDescent="0.25">
      <c r="A5" s="277"/>
      <c r="B5" s="274"/>
      <c r="C5" s="274"/>
      <c r="D5" s="274"/>
      <c r="E5" s="274"/>
      <c r="F5" s="274"/>
      <c r="G5" s="274"/>
    </row>
    <row r="6" spans="1:8" ht="15.75" x14ac:dyDescent="0.25">
      <c r="A6" s="277" t="s">
        <v>657</v>
      </c>
      <c r="B6" s="274"/>
      <c r="C6" s="274"/>
      <c r="D6" s="274"/>
      <c r="E6" s="274"/>
      <c r="F6" s="274"/>
      <c r="G6" s="274"/>
    </row>
    <row r="7" spans="1:8" ht="15.75" x14ac:dyDescent="0.25">
      <c r="A7" s="274"/>
      <c r="B7" s="274"/>
      <c r="C7" s="274"/>
      <c r="D7" s="274"/>
      <c r="E7" s="274"/>
      <c r="F7" s="274"/>
      <c r="G7" s="274"/>
    </row>
    <row r="8" spans="1:8" x14ac:dyDescent="0.25">
      <c r="A8" s="194"/>
      <c r="B8" s="278"/>
      <c r="C8" s="278"/>
      <c r="D8" s="278"/>
      <c r="E8" s="278"/>
      <c r="F8" s="278"/>
      <c r="G8" s="278"/>
      <c r="H8" s="278"/>
    </row>
    <row r="9" spans="1:8" ht="20.25" x14ac:dyDescent="0.25">
      <c r="A9" s="251" t="s">
        <v>638</v>
      </c>
      <c r="B9" s="251"/>
      <c r="C9" s="251"/>
      <c r="D9" s="251"/>
      <c r="E9" s="251"/>
      <c r="F9" s="251"/>
      <c r="G9" s="251"/>
      <c r="H9" s="251"/>
    </row>
    <row r="10" spans="1:8" ht="18" x14ac:dyDescent="0.25">
      <c r="A10" s="279"/>
      <c r="B10" s="279"/>
      <c r="C10" s="279"/>
      <c r="D10" s="279"/>
      <c r="E10" s="279"/>
      <c r="F10" s="279"/>
      <c r="G10" s="279"/>
      <c r="H10" s="279"/>
    </row>
    <row r="11" spans="1:8" x14ac:dyDescent="0.25">
      <c r="A11" s="233" t="s">
        <v>639</v>
      </c>
      <c r="B11" s="233"/>
      <c r="C11" s="280"/>
      <c r="D11" s="280"/>
      <c r="E11" s="280" t="s">
        <v>640</v>
      </c>
      <c r="F11" s="280"/>
      <c r="G11" s="280"/>
      <c r="H11" s="280"/>
    </row>
    <row r="12" spans="1:8" x14ac:dyDescent="0.25">
      <c r="A12" s="194"/>
      <c r="B12" s="194"/>
      <c r="C12" s="278"/>
      <c r="D12" s="278"/>
      <c r="E12" s="278"/>
      <c r="F12" s="278"/>
      <c r="G12" s="278"/>
      <c r="H12" s="278"/>
    </row>
    <row r="13" spans="1:8" x14ac:dyDescent="0.25">
      <c r="A13" s="329" t="s">
        <v>641</v>
      </c>
      <c r="B13" s="329"/>
      <c r="C13" s="329"/>
      <c r="D13" s="329"/>
      <c r="E13" s="329"/>
      <c r="F13" s="329"/>
      <c r="G13" s="329"/>
      <c r="H13" s="329"/>
    </row>
    <row r="14" spans="1:8" x14ac:dyDescent="0.25">
      <c r="A14" s="194"/>
      <c r="B14" s="278"/>
      <c r="C14" s="278"/>
      <c r="D14" s="278"/>
      <c r="E14" s="278"/>
      <c r="F14" s="278"/>
      <c r="G14" s="278"/>
      <c r="H14" s="278"/>
    </row>
    <row r="15" spans="1:8" x14ac:dyDescent="0.25">
      <c r="A15" s="281"/>
      <c r="B15" s="278"/>
      <c r="C15" s="278"/>
      <c r="D15" s="278"/>
      <c r="E15" s="278"/>
      <c r="F15" s="278"/>
      <c r="G15" s="278"/>
      <c r="H15" s="278"/>
    </row>
    <row r="16" spans="1:8" x14ac:dyDescent="0.25">
      <c r="A16" s="282" t="s">
        <v>642</v>
      </c>
      <c r="B16" s="278"/>
      <c r="C16" s="283">
        <v>10000</v>
      </c>
      <c r="D16" s="284" t="s">
        <v>643</v>
      </c>
      <c r="E16" s="285">
        <v>550</v>
      </c>
      <c r="F16" s="278"/>
      <c r="G16" s="286">
        <f>C16*E16</f>
        <v>5500000</v>
      </c>
      <c r="H16" s="278"/>
    </row>
    <row r="17" spans="1:8" x14ac:dyDescent="0.25">
      <c r="A17" s="194"/>
      <c r="B17" s="278"/>
      <c r="C17" s="287">
        <v>5000</v>
      </c>
      <c r="D17" s="288" t="s">
        <v>643</v>
      </c>
      <c r="E17" s="289">
        <v>580</v>
      </c>
      <c r="F17" s="278"/>
      <c r="G17" s="286">
        <f t="shared" ref="G17:G21" si="0">C17*E17</f>
        <v>2900000</v>
      </c>
      <c r="H17" s="278"/>
    </row>
    <row r="18" spans="1:8" x14ac:dyDescent="0.25">
      <c r="A18" s="194"/>
      <c r="B18" s="278"/>
      <c r="C18" s="287">
        <v>20000</v>
      </c>
      <c r="D18" s="288" t="s">
        <v>643</v>
      </c>
      <c r="E18" s="289">
        <v>700</v>
      </c>
      <c r="F18" s="278"/>
      <c r="G18" s="286">
        <f t="shared" si="0"/>
        <v>14000000</v>
      </c>
      <c r="H18" s="278"/>
    </row>
    <row r="19" spans="1:8" x14ac:dyDescent="0.25">
      <c r="A19" s="194"/>
      <c r="B19" s="278"/>
      <c r="C19" s="287">
        <v>1000</v>
      </c>
      <c r="D19" s="288" t="s">
        <v>643</v>
      </c>
      <c r="E19" s="289">
        <v>1000</v>
      </c>
      <c r="F19" s="278"/>
      <c r="G19" s="286">
        <f t="shared" si="0"/>
        <v>1000000</v>
      </c>
      <c r="H19" s="278"/>
    </row>
    <row r="20" spans="1:8" x14ac:dyDescent="0.25">
      <c r="A20" s="194"/>
      <c r="B20" s="278"/>
      <c r="C20" s="287">
        <v>500</v>
      </c>
      <c r="D20" s="288" t="s">
        <v>644</v>
      </c>
      <c r="E20" s="289">
        <v>24</v>
      </c>
      <c r="F20" s="278"/>
      <c r="G20" s="286">
        <f t="shared" si="0"/>
        <v>12000</v>
      </c>
      <c r="H20" s="278"/>
    </row>
    <row r="21" spans="1:8" ht="15.75" thickBot="1" x14ac:dyDescent="0.3">
      <c r="A21" s="194"/>
      <c r="B21" s="278"/>
      <c r="C21" s="290">
        <v>100</v>
      </c>
      <c r="D21" s="291" t="s">
        <v>643</v>
      </c>
      <c r="E21" s="292">
        <v>3</v>
      </c>
      <c r="F21" s="278"/>
      <c r="G21" s="286">
        <f t="shared" si="0"/>
        <v>300</v>
      </c>
      <c r="H21" s="278"/>
    </row>
    <row r="22" spans="1:8" ht="15.75" thickBot="1" x14ac:dyDescent="0.3">
      <c r="A22" s="282" t="s">
        <v>645</v>
      </c>
      <c r="B22" s="278"/>
      <c r="C22" s="278"/>
      <c r="D22" s="278"/>
      <c r="E22" s="278"/>
      <c r="F22" s="278"/>
      <c r="G22" s="293">
        <f>SUM(G16:G21)</f>
        <v>23412300</v>
      </c>
      <c r="H22" s="278"/>
    </row>
    <row r="23" spans="1:8" x14ac:dyDescent="0.25">
      <c r="A23" s="281"/>
      <c r="B23" s="278"/>
      <c r="C23" s="278"/>
      <c r="D23" s="278"/>
      <c r="E23" s="278"/>
      <c r="F23" s="278"/>
      <c r="G23" s="278"/>
      <c r="H23" s="278"/>
    </row>
    <row r="24" spans="1:8" x14ac:dyDescent="0.25">
      <c r="A24" s="281"/>
      <c r="B24" s="278"/>
      <c r="C24" s="278"/>
      <c r="D24" s="278"/>
      <c r="E24" s="278"/>
      <c r="F24" s="278"/>
      <c r="G24" s="278"/>
      <c r="H24" s="278"/>
    </row>
    <row r="25" spans="1:8" x14ac:dyDescent="0.25">
      <c r="A25" s="282" t="s">
        <v>646</v>
      </c>
      <c r="B25" s="278"/>
      <c r="C25" s="283">
        <v>50</v>
      </c>
      <c r="D25" s="284" t="s">
        <v>643</v>
      </c>
      <c r="E25" s="294"/>
      <c r="F25" s="278"/>
      <c r="G25" s="286">
        <f>C25*E25</f>
        <v>0</v>
      </c>
      <c r="H25" s="278"/>
    </row>
    <row r="26" spans="1:8" x14ac:dyDescent="0.25">
      <c r="A26" s="194"/>
      <c r="B26" s="278"/>
      <c r="C26" s="287">
        <v>20</v>
      </c>
      <c r="D26" s="288" t="s">
        <v>643</v>
      </c>
      <c r="E26" s="289"/>
      <c r="F26" s="278"/>
      <c r="G26" s="286">
        <f>C26*E26</f>
        <v>0</v>
      </c>
      <c r="H26" s="278"/>
    </row>
    <row r="27" spans="1:8" x14ac:dyDescent="0.25">
      <c r="A27" s="194"/>
      <c r="B27" s="278"/>
      <c r="C27" s="287">
        <v>10</v>
      </c>
      <c r="D27" s="288" t="s">
        <v>643</v>
      </c>
      <c r="E27" s="289"/>
      <c r="F27" s="278"/>
      <c r="G27" s="286">
        <f>C27*E27</f>
        <v>0</v>
      </c>
      <c r="H27" s="278"/>
    </row>
    <row r="28" spans="1:8" x14ac:dyDescent="0.25">
      <c r="A28" s="194"/>
      <c r="B28" s="278"/>
      <c r="C28" s="287">
        <v>5</v>
      </c>
      <c r="D28" s="288" t="s">
        <v>643</v>
      </c>
      <c r="E28" s="289"/>
      <c r="F28" s="278"/>
      <c r="G28" s="286">
        <f>C28*E28</f>
        <v>0</v>
      </c>
      <c r="H28" s="278"/>
    </row>
    <row r="29" spans="1:8" x14ac:dyDescent="0.25">
      <c r="A29" s="194"/>
      <c r="B29" s="278"/>
      <c r="C29" s="287"/>
      <c r="D29" s="288" t="s">
        <v>643</v>
      </c>
      <c r="E29" s="289"/>
      <c r="F29" s="278"/>
      <c r="G29" s="286">
        <f>C29*E29</f>
        <v>0</v>
      </c>
      <c r="H29" s="278"/>
    </row>
    <row r="30" spans="1:8" ht="15.75" thickBot="1" x14ac:dyDescent="0.3">
      <c r="A30" s="194"/>
      <c r="B30" s="278"/>
      <c r="C30" s="290"/>
      <c r="D30" s="291" t="s">
        <v>643</v>
      </c>
      <c r="E30" s="292"/>
      <c r="F30" s="278"/>
      <c r="G30" s="286"/>
      <c r="H30" s="278"/>
    </row>
    <row r="31" spans="1:8" ht="15.75" thickBot="1" x14ac:dyDescent="0.3">
      <c r="A31" s="282" t="s">
        <v>647</v>
      </c>
      <c r="B31" s="295"/>
      <c r="C31" s="278"/>
      <c r="D31" s="278"/>
      <c r="E31" s="278"/>
      <c r="F31" s="278"/>
      <c r="G31" s="293">
        <f>SUM(G25:G30)</f>
        <v>0</v>
      </c>
      <c r="H31" s="278"/>
    </row>
    <row r="32" spans="1:8" ht="15.75" thickBot="1" x14ac:dyDescent="0.3">
      <c r="A32" s="282"/>
      <c r="B32" s="282"/>
      <c r="C32" s="278"/>
      <c r="D32" s="278"/>
      <c r="E32" s="278"/>
      <c r="F32" s="278"/>
      <c r="G32" s="278"/>
      <c r="H32" s="278"/>
    </row>
    <row r="33" spans="1:8" ht="15.75" thickBot="1" x14ac:dyDescent="0.3">
      <c r="A33" s="282" t="s">
        <v>648</v>
      </c>
      <c r="B33" s="295"/>
      <c r="C33" s="278"/>
      <c r="D33" s="278"/>
      <c r="E33" s="278"/>
      <c r="F33" s="278"/>
      <c r="G33" s="293">
        <v>23412300</v>
      </c>
    </row>
    <row r="34" spans="1:8" ht="15.75" thickBot="1" x14ac:dyDescent="0.3">
      <c r="A34" s="282"/>
      <c r="B34" s="295"/>
      <c r="C34" s="278"/>
      <c r="D34" s="278"/>
      <c r="E34" s="278"/>
      <c r="F34" s="278"/>
      <c r="G34" s="278"/>
    </row>
    <row r="35" spans="1:8" ht="15.75" thickBot="1" x14ac:dyDescent="0.3">
      <c r="A35" s="282" t="s">
        <v>649</v>
      </c>
      <c r="B35" s="295"/>
      <c r="C35" s="278"/>
      <c r="D35" s="278"/>
      <c r="E35" s="278"/>
      <c r="F35" s="278"/>
      <c r="G35" s="296">
        <v>23412326</v>
      </c>
    </row>
    <row r="36" spans="1:8" ht="15.75" thickBot="1" x14ac:dyDescent="0.3">
      <c r="A36" s="194"/>
      <c r="B36" s="278"/>
      <c r="C36" s="278"/>
      <c r="D36" s="278"/>
      <c r="E36" s="278"/>
      <c r="F36" s="278"/>
      <c r="G36" s="278"/>
    </row>
    <row r="37" spans="1:8" ht="15.75" thickBot="1" x14ac:dyDescent="0.3">
      <c r="A37" s="282" t="s">
        <v>650</v>
      </c>
      <c r="B37" s="278"/>
      <c r="C37" s="278"/>
      <c r="D37" s="278"/>
      <c r="E37" s="278"/>
      <c r="F37" s="278"/>
      <c r="G37" s="293">
        <f>G33-G35</f>
        <v>-26</v>
      </c>
    </row>
    <row r="38" spans="1:8" x14ac:dyDescent="0.25">
      <c r="A38" s="282"/>
      <c r="B38" s="278"/>
      <c r="C38" s="278"/>
      <c r="D38" s="278"/>
      <c r="E38" s="278"/>
      <c r="F38" s="278"/>
      <c r="G38" s="278"/>
      <c r="H38" s="278"/>
    </row>
    <row r="39" spans="1:8" x14ac:dyDescent="0.25">
      <c r="A39" s="194"/>
      <c r="B39" s="295"/>
      <c r="C39" s="295"/>
      <c r="D39" s="295"/>
      <c r="E39" s="295"/>
      <c r="F39" s="295"/>
      <c r="G39" s="295"/>
      <c r="H39" s="295"/>
    </row>
    <row r="40" spans="1:8" x14ac:dyDescent="0.25">
      <c r="A40" s="282" t="s">
        <v>651</v>
      </c>
      <c r="B40" s="295"/>
      <c r="C40" s="295"/>
      <c r="D40" s="295"/>
      <c r="E40" s="295"/>
      <c r="F40" s="295"/>
      <c r="G40" s="295"/>
      <c r="H40" s="295"/>
    </row>
    <row r="41" spans="1:8" x14ac:dyDescent="0.25">
      <c r="A41" s="297" t="s">
        <v>652</v>
      </c>
      <c r="B41" s="295"/>
      <c r="C41" s="295"/>
      <c r="D41" s="295"/>
      <c r="E41" s="295"/>
      <c r="F41" s="295"/>
      <c r="G41" s="295"/>
      <c r="H41" s="295"/>
    </row>
    <row r="42" spans="1:8" x14ac:dyDescent="0.25">
      <c r="A42" s="297" t="s">
        <v>653</v>
      </c>
      <c r="B42" s="278"/>
      <c r="C42" s="278"/>
      <c r="D42" s="278"/>
      <c r="E42" s="278"/>
      <c r="F42" s="278"/>
      <c r="G42" s="278"/>
      <c r="H42" s="278"/>
    </row>
    <row r="43" spans="1:8" x14ac:dyDescent="0.25">
      <c r="A43" s="194"/>
      <c r="B43" s="278"/>
      <c r="C43" s="278"/>
      <c r="D43" s="278"/>
      <c r="E43" s="278"/>
      <c r="F43" s="278"/>
      <c r="G43" s="295"/>
      <c r="H43" s="278"/>
    </row>
    <row r="44" spans="1:8" ht="15.75" x14ac:dyDescent="0.25">
      <c r="A44" s="235"/>
      <c r="B44" s="240" t="s">
        <v>654</v>
      </c>
      <c r="C44" s="298"/>
      <c r="D44" s="277"/>
      <c r="E44" s="277"/>
      <c r="F44" s="240" t="s">
        <v>655</v>
      </c>
      <c r="G44" s="298"/>
      <c r="H44" s="191"/>
    </row>
    <row r="45" spans="1:8" ht="15.75" x14ac:dyDescent="0.25">
      <c r="A45" s="235"/>
      <c r="B45" s="192"/>
      <c r="C45" s="191"/>
      <c r="D45" s="235"/>
      <c r="E45" s="235"/>
      <c r="F45" s="192"/>
      <c r="G45" s="191"/>
      <c r="H45" s="191"/>
    </row>
    <row r="46" spans="1:8" x14ac:dyDescent="0.25">
      <c r="A46" s="281"/>
      <c r="B46" s="194"/>
      <c r="C46" s="194"/>
      <c r="E46" s="281"/>
      <c r="F46" s="194"/>
      <c r="G46" s="194"/>
      <c r="H46" s="194"/>
    </row>
    <row r="47" spans="1:8" x14ac:dyDescent="0.25">
      <c r="A47" s="281"/>
      <c r="B47" s="194"/>
      <c r="C47" s="194"/>
      <c r="E47" s="281"/>
      <c r="F47" s="194"/>
      <c r="G47" s="194"/>
      <c r="H47" s="194"/>
    </row>
    <row r="48" spans="1:8" x14ac:dyDescent="0.25">
      <c r="A48" s="299"/>
      <c r="B48" s="236" t="s">
        <v>627</v>
      </c>
      <c r="C48" s="236"/>
      <c r="D48" s="299"/>
      <c r="E48" s="299"/>
      <c r="F48" s="236" t="s">
        <v>656</v>
      </c>
      <c r="G48" s="236"/>
      <c r="H48" s="236"/>
    </row>
    <row r="49" spans="1:8" x14ac:dyDescent="0.25">
      <c r="A49" s="299"/>
      <c r="B49" s="300">
        <v>43343</v>
      </c>
      <c r="C49" s="236"/>
      <c r="D49" s="299"/>
      <c r="E49" s="299"/>
      <c r="F49" s="300">
        <v>43343</v>
      </c>
      <c r="G49" s="236"/>
      <c r="H49" s="236"/>
    </row>
  </sheetData>
  <mergeCells count="2">
    <mergeCell ref="A1:H1"/>
    <mergeCell ref="A13: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abSelected="1" workbookViewId="0">
      <selection activeCell="D13" sqref="D13"/>
    </sheetView>
  </sheetViews>
  <sheetFormatPr baseColWidth="10" defaultRowHeight="15" x14ac:dyDescent="0.25"/>
  <cols>
    <col min="1" max="1" width="4.7109375" customWidth="1"/>
    <col min="3" max="3" width="8.5703125" customWidth="1"/>
    <col min="4" max="4" width="71.140625" customWidth="1"/>
  </cols>
  <sheetData>
    <row r="1" spans="1:6" x14ac:dyDescent="0.25">
      <c r="B1" s="1" t="s">
        <v>0</v>
      </c>
      <c r="C1" s="1"/>
      <c r="D1" s="2"/>
      <c r="E1" s="3"/>
      <c r="F1" s="3"/>
    </row>
    <row r="2" spans="1:6" x14ac:dyDescent="0.25">
      <c r="B2" s="2"/>
      <c r="C2" s="2"/>
      <c r="D2" s="2"/>
      <c r="E2" s="3"/>
      <c r="F2" s="3"/>
    </row>
    <row r="3" spans="1:6" x14ac:dyDescent="0.25">
      <c r="B3" s="1" t="s">
        <v>160</v>
      </c>
      <c r="C3" s="1"/>
      <c r="D3" s="2"/>
      <c r="E3" s="3"/>
      <c r="F3" s="3"/>
    </row>
    <row r="4" spans="1:6" x14ac:dyDescent="0.25">
      <c r="B4" s="2"/>
      <c r="C4" s="2"/>
      <c r="D4" s="2"/>
      <c r="E4" s="3"/>
      <c r="F4" s="3"/>
    </row>
    <row r="5" spans="1:6" x14ac:dyDescent="0.25">
      <c r="A5" s="311" t="s">
        <v>1</v>
      </c>
      <c r="B5" s="4"/>
      <c r="C5" s="5"/>
      <c r="D5" s="5"/>
      <c r="E5" s="6"/>
      <c r="F5" s="7"/>
    </row>
    <row r="6" spans="1:6" x14ac:dyDescent="0.25">
      <c r="A6" s="312"/>
      <c r="B6" s="8" t="s">
        <v>3</v>
      </c>
      <c r="C6" s="9" t="s">
        <v>4</v>
      </c>
      <c r="D6" s="9" t="s">
        <v>5</v>
      </c>
      <c r="E6" s="10" t="s">
        <v>6</v>
      </c>
      <c r="F6" s="11" t="s">
        <v>7</v>
      </c>
    </row>
    <row r="7" spans="1:6" ht="15.75" x14ac:dyDescent="0.25">
      <c r="A7" s="181"/>
      <c r="B7" s="12"/>
      <c r="C7" s="12"/>
      <c r="D7" s="13" t="s">
        <v>161</v>
      </c>
      <c r="E7" s="182">
        <v>15701282</v>
      </c>
      <c r="F7" s="14"/>
    </row>
    <row r="8" spans="1:6" x14ac:dyDescent="0.25">
      <c r="A8" s="85">
        <v>1390</v>
      </c>
      <c r="B8" s="16">
        <v>43313</v>
      </c>
      <c r="C8" s="17" t="s">
        <v>162</v>
      </c>
      <c r="D8" s="17" t="s">
        <v>163</v>
      </c>
      <c r="E8" s="18"/>
      <c r="F8" s="18">
        <v>75000</v>
      </c>
    </row>
    <row r="9" spans="1:6" x14ac:dyDescent="0.25">
      <c r="A9" s="17">
        <v>1391</v>
      </c>
      <c r="B9" s="16">
        <v>43313</v>
      </c>
      <c r="C9" s="17" t="s">
        <v>164</v>
      </c>
      <c r="D9" s="17" t="s">
        <v>165</v>
      </c>
      <c r="E9" s="18"/>
      <c r="F9" s="18">
        <v>10000</v>
      </c>
    </row>
    <row r="10" spans="1:6" x14ac:dyDescent="0.25">
      <c r="A10" s="85">
        <v>1392</v>
      </c>
      <c r="B10" s="16">
        <v>43313</v>
      </c>
      <c r="C10" s="17" t="s">
        <v>164</v>
      </c>
      <c r="D10" s="17" t="s">
        <v>166</v>
      </c>
      <c r="E10" s="18"/>
      <c r="F10" s="18">
        <v>10000</v>
      </c>
    </row>
    <row r="11" spans="1:6" x14ac:dyDescent="0.25">
      <c r="A11" s="17">
        <v>1393</v>
      </c>
      <c r="B11" s="16">
        <v>43313</v>
      </c>
      <c r="C11" s="17" t="s">
        <v>167</v>
      </c>
      <c r="D11" s="17" t="s">
        <v>208</v>
      </c>
      <c r="E11" s="18"/>
      <c r="F11" s="18">
        <v>24000</v>
      </c>
    </row>
    <row r="12" spans="1:6" x14ac:dyDescent="0.25">
      <c r="A12" s="85">
        <v>1394</v>
      </c>
      <c r="B12" s="16">
        <v>43313</v>
      </c>
      <c r="C12" s="17" t="s">
        <v>168</v>
      </c>
      <c r="D12" s="17" t="s">
        <v>209</v>
      </c>
      <c r="E12" s="18"/>
      <c r="F12" s="18">
        <v>22000</v>
      </c>
    </row>
    <row r="13" spans="1:6" x14ac:dyDescent="0.25">
      <c r="A13" s="17">
        <v>1395</v>
      </c>
      <c r="B13" s="16">
        <v>43314</v>
      </c>
      <c r="C13" s="17" t="s">
        <v>167</v>
      </c>
      <c r="D13" s="17" t="s">
        <v>210</v>
      </c>
      <c r="E13" s="18"/>
      <c r="F13" s="18">
        <v>16000</v>
      </c>
    </row>
    <row r="14" spans="1:6" x14ac:dyDescent="0.25">
      <c r="A14" s="85">
        <v>1396</v>
      </c>
      <c r="B14" s="16">
        <v>43314</v>
      </c>
      <c r="C14" s="20" t="s">
        <v>169</v>
      </c>
      <c r="D14" s="21" t="s">
        <v>211</v>
      </c>
      <c r="E14" s="18"/>
      <c r="F14" s="18">
        <v>19000</v>
      </c>
    </row>
    <row r="15" spans="1:6" x14ac:dyDescent="0.25">
      <c r="A15" s="17">
        <v>1397</v>
      </c>
      <c r="B15" s="16">
        <v>43314</v>
      </c>
      <c r="C15" s="20" t="s">
        <v>170</v>
      </c>
      <c r="D15" s="17" t="s">
        <v>171</v>
      </c>
      <c r="E15" s="18"/>
      <c r="F15" s="18">
        <v>75000</v>
      </c>
    </row>
    <row r="16" spans="1:6" x14ac:dyDescent="0.25">
      <c r="A16" s="85">
        <v>1398</v>
      </c>
      <c r="B16" s="16">
        <v>43314</v>
      </c>
      <c r="C16" s="20" t="s">
        <v>170</v>
      </c>
      <c r="D16" s="21" t="s">
        <v>173</v>
      </c>
      <c r="E16" s="18"/>
      <c r="F16" s="18">
        <v>100000</v>
      </c>
    </row>
    <row r="17" spans="1:6" x14ac:dyDescent="0.25">
      <c r="A17" s="17">
        <v>1399</v>
      </c>
      <c r="B17" s="16">
        <v>43314</v>
      </c>
      <c r="C17" s="20" t="s">
        <v>172</v>
      </c>
      <c r="D17" s="21" t="s">
        <v>326</v>
      </c>
      <c r="E17" s="18"/>
      <c r="F17" s="18">
        <v>200000</v>
      </c>
    </row>
    <row r="18" spans="1:6" x14ac:dyDescent="0.25">
      <c r="A18" s="27">
        <v>1400</v>
      </c>
      <c r="B18" s="45">
        <v>43314</v>
      </c>
      <c r="C18" s="23" t="s">
        <v>170</v>
      </c>
      <c r="D18" s="24" t="s">
        <v>174</v>
      </c>
      <c r="E18" s="46">
        <v>1080000</v>
      </c>
      <c r="F18" s="25"/>
    </row>
    <row r="19" spans="1:6" x14ac:dyDescent="0.25">
      <c r="A19" s="17">
        <v>1401</v>
      </c>
      <c r="B19" s="19">
        <v>43314</v>
      </c>
      <c r="C19" s="20" t="s">
        <v>172</v>
      </c>
      <c r="D19" s="21" t="s">
        <v>175</v>
      </c>
      <c r="E19" s="18"/>
      <c r="F19" s="18">
        <v>100000</v>
      </c>
    </row>
    <row r="20" spans="1:6" x14ac:dyDescent="0.25">
      <c r="A20" s="85">
        <v>1402</v>
      </c>
      <c r="B20" s="19">
        <v>43315</v>
      </c>
      <c r="C20" s="20" t="s">
        <v>170</v>
      </c>
      <c r="D20" s="21" t="s">
        <v>329</v>
      </c>
      <c r="E20" s="29"/>
      <c r="F20" s="18">
        <v>60000</v>
      </c>
    </row>
    <row r="21" spans="1:6" x14ac:dyDescent="0.25">
      <c r="A21" s="17">
        <v>1403</v>
      </c>
      <c r="B21" s="19">
        <v>43315</v>
      </c>
      <c r="C21" s="20" t="s">
        <v>167</v>
      </c>
      <c r="D21" s="17" t="s">
        <v>210</v>
      </c>
      <c r="E21" s="18"/>
      <c r="F21" s="18">
        <v>47000</v>
      </c>
    </row>
    <row r="22" spans="1:6" x14ac:dyDescent="0.25">
      <c r="A22" s="85">
        <v>1404</v>
      </c>
      <c r="B22" s="19">
        <v>43315</v>
      </c>
      <c r="C22" s="20" t="s">
        <v>177</v>
      </c>
      <c r="D22" s="17" t="s">
        <v>195</v>
      </c>
      <c r="E22" s="18"/>
      <c r="F22" s="26">
        <v>979000</v>
      </c>
    </row>
    <row r="23" spans="1:6" x14ac:dyDescent="0.25">
      <c r="A23" s="17">
        <v>1405</v>
      </c>
      <c r="B23" s="19">
        <v>43315</v>
      </c>
      <c r="C23" s="20" t="s">
        <v>168</v>
      </c>
      <c r="D23" s="17" t="s">
        <v>209</v>
      </c>
      <c r="E23" s="18"/>
      <c r="F23" s="26">
        <v>30000</v>
      </c>
    </row>
    <row r="24" spans="1:6" x14ac:dyDescent="0.25">
      <c r="A24" s="85">
        <v>1406</v>
      </c>
      <c r="B24" s="19">
        <v>43315</v>
      </c>
      <c r="C24" s="20" t="s">
        <v>164</v>
      </c>
      <c r="D24" s="17" t="s">
        <v>212</v>
      </c>
      <c r="E24" s="18"/>
      <c r="F24" s="18">
        <v>21000</v>
      </c>
    </row>
    <row r="25" spans="1:6" x14ac:dyDescent="0.25">
      <c r="A25" s="17">
        <v>1407</v>
      </c>
      <c r="B25" s="19">
        <v>43318</v>
      </c>
      <c r="C25" s="20" t="s">
        <v>170</v>
      </c>
      <c r="D25" s="17" t="s">
        <v>185</v>
      </c>
      <c r="E25" s="18"/>
      <c r="F25" s="18">
        <v>70000</v>
      </c>
    </row>
    <row r="26" spans="1:6" x14ac:dyDescent="0.25">
      <c r="A26" s="85">
        <v>1408</v>
      </c>
      <c r="B26" s="19">
        <v>43318</v>
      </c>
      <c r="C26" s="20" t="s">
        <v>186</v>
      </c>
      <c r="D26" s="17" t="s">
        <v>187</v>
      </c>
      <c r="E26" s="18"/>
      <c r="F26" s="18">
        <v>16000</v>
      </c>
    </row>
    <row r="27" spans="1:6" x14ac:dyDescent="0.25">
      <c r="A27" s="17">
        <v>1409</v>
      </c>
      <c r="B27" s="19">
        <v>43318</v>
      </c>
      <c r="C27" s="20" t="s">
        <v>164</v>
      </c>
      <c r="D27" s="17" t="s">
        <v>213</v>
      </c>
      <c r="E27" s="18"/>
      <c r="F27" s="26">
        <v>50000</v>
      </c>
    </row>
    <row r="28" spans="1:6" x14ac:dyDescent="0.25">
      <c r="A28" s="85">
        <v>1410</v>
      </c>
      <c r="B28" s="19">
        <v>43318</v>
      </c>
      <c r="C28" s="20" t="s">
        <v>169</v>
      </c>
      <c r="D28" s="17" t="s">
        <v>211</v>
      </c>
      <c r="E28" s="18"/>
      <c r="F28" s="26">
        <v>30000</v>
      </c>
    </row>
    <row r="29" spans="1:6" x14ac:dyDescent="0.25">
      <c r="A29" s="17">
        <v>1411</v>
      </c>
      <c r="B29" s="19">
        <v>43318</v>
      </c>
      <c r="C29" s="20" t="s">
        <v>168</v>
      </c>
      <c r="D29" s="17" t="s">
        <v>209</v>
      </c>
      <c r="E29" s="18"/>
      <c r="F29" s="26">
        <v>37000</v>
      </c>
    </row>
    <row r="30" spans="1:6" x14ac:dyDescent="0.25">
      <c r="A30" s="85">
        <v>1412</v>
      </c>
      <c r="B30" s="19">
        <v>43318</v>
      </c>
      <c r="C30" s="20" t="s">
        <v>167</v>
      </c>
      <c r="D30" s="17" t="s">
        <v>210</v>
      </c>
      <c r="E30" s="18"/>
      <c r="F30" s="26">
        <v>23000</v>
      </c>
    </row>
    <row r="31" spans="1:6" x14ac:dyDescent="0.25">
      <c r="A31" s="17">
        <v>1413</v>
      </c>
      <c r="B31" s="19">
        <v>43318</v>
      </c>
      <c r="C31" s="20" t="s">
        <v>172</v>
      </c>
      <c r="D31" s="17" t="s">
        <v>325</v>
      </c>
      <c r="E31" s="18"/>
      <c r="F31" s="26">
        <v>300000</v>
      </c>
    </row>
    <row r="32" spans="1:6" x14ac:dyDescent="0.25">
      <c r="A32" s="85">
        <v>1414</v>
      </c>
      <c r="B32" s="19">
        <v>43318</v>
      </c>
      <c r="C32" s="20" t="s">
        <v>172</v>
      </c>
      <c r="D32" s="17" t="s">
        <v>188</v>
      </c>
      <c r="E32" s="29"/>
      <c r="F32" s="18">
        <v>50000</v>
      </c>
    </row>
    <row r="33" spans="1:6" x14ac:dyDescent="0.25">
      <c r="A33" s="17">
        <v>1415</v>
      </c>
      <c r="B33" s="19">
        <v>43318</v>
      </c>
      <c r="C33" s="20" t="s">
        <v>172</v>
      </c>
      <c r="D33" s="17" t="s">
        <v>189</v>
      </c>
      <c r="E33" s="29"/>
      <c r="F33" s="18">
        <v>30000</v>
      </c>
    </row>
    <row r="34" spans="1:6" x14ac:dyDescent="0.25">
      <c r="A34" s="85">
        <v>1416</v>
      </c>
      <c r="B34" s="19">
        <v>43319</v>
      </c>
      <c r="C34" s="20" t="s">
        <v>167</v>
      </c>
      <c r="D34" s="17" t="s">
        <v>210</v>
      </c>
      <c r="E34" s="29"/>
      <c r="F34" s="18">
        <v>20000</v>
      </c>
    </row>
    <row r="35" spans="1:6" x14ac:dyDescent="0.25">
      <c r="A35" s="17">
        <v>1417</v>
      </c>
      <c r="B35" s="19">
        <v>43319</v>
      </c>
      <c r="C35" s="20" t="s">
        <v>169</v>
      </c>
      <c r="D35" s="17" t="s">
        <v>211</v>
      </c>
      <c r="E35" s="29"/>
      <c r="F35" s="18">
        <v>16000</v>
      </c>
    </row>
    <row r="36" spans="1:6" x14ac:dyDescent="0.25">
      <c r="A36" s="85">
        <v>1418</v>
      </c>
      <c r="B36" s="19">
        <v>43319</v>
      </c>
      <c r="C36" s="20" t="s">
        <v>164</v>
      </c>
      <c r="D36" s="17" t="s">
        <v>213</v>
      </c>
      <c r="E36" s="29"/>
      <c r="F36" s="18">
        <v>22000</v>
      </c>
    </row>
    <row r="37" spans="1:6" x14ac:dyDescent="0.25">
      <c r="A37" s="17">
        <v>1419</v>
      </c>
      <c r="B37" s="19">
        <v>43319</v>
      </c>
      <c r="C37" s="20" t="s">
        <v>168</v>
      </c>
      <c r="D37" s="17" t="s">
        <v>209</v>
      </c>
      <c r="E37" s="29"/>
      <c r="F37" s="18">
        <v>23000</v>
      </c>
    </row>
    <row r="38" spans="1:6" x14ac:dyDescent="0.25">
      <c r="A38" s="84">
        <v>1420</v>
      </c>
      <c r="B38" s="83">
        <v>43322</v>
      </c>
      <c r="C38" s="42" t="s">
        <v>170</v>
      </c>
      <c r="D38" s="84" t="s">
        <v>190</v>
      </c>
      <c r="E38" s="43">
        <v>229000</v>
      </c>
      <c r="F38" s="44"/>
    </row>
    <row r="39" spans="1:6" x14ac:dyDescent="0.25">
      <c r="A39" s="17">
        <v>1421</v>
      </c>
      <c r="B39" s="19">
        <v>43322</v>
      </c>
      <c r="C39" s="20" t="s">
        <v>167</v>
      </c>
      <c r="D39" s="17" t="s">
        <v>210</v>
      </c>
      <c r="E39" s="29"/>
      <c r="F39" s="18">
        <v>31000</v>
      </c>
    </row>
    <row r="40" spans="1:6" x14ac:dyDescent="0.25">
      <c r="A40" s="85">
        <v>1422</v>
      </c>
      <c r="B40" s="19">
        <v>43322</v>
      </c>
      <c r="C40" s="20" t="s">
        <v>168</v>
      </c>
      <c r="D40" s="17" t="s">
        <v>209</v>
      </c>
      <c r="E40" s="29"/>
      <c r="F40" s="18">
        <v>32000</v>
      </c>
    </row>
    <row r="41" spans="1:6" x14ac:dyDescent="0.25">
      <c r="A41" s="17">
        <v>1423</v>
      </c>
      <c r="B41" s="19">
        <v>43322</v>
      </c>
      <c r="C41" s="20" t="s">
        <v>164</v>
      </c>
      <c r="D41" s="17" t="s">
        <v>213</v>
      </c>
      <c r="E41" s="29"/>
      <c r="F41" s="18">
        <v>36000</v>
      </c>
    </row>
    <row r="42" spans="1:6" x14ac:dyDescent="0.25">
      <c r="A42" s="85">
        <v>1424</v>
      </c>
      <c r="B42" s="19">
        <v>43322</v>
      </c>
      <c r="C42" s="20" t="s">
        <v>191</v>
      </c>
      <c r="D42" s="17" t="s">
        <v>194</v>
      </c>
      <c r="E42" s="18"/>
      <c r="F42" s="18">
        <v>20000</v>
      </c>
    </row>
    <row r="43" spans="1:6" x14ac:dyDescent="0.25">
      <c r="A43" s="17">
        <v>1425</v>
      </c>
      <c r="B43" s="19">
        <v>43322</v>
      </c>
      <c r="C43" s="20" t="s">
        <v>192</v>
      </c>
      <c r="D43" s="17" t="s">
        <v>193</v>
      </c>
      <c r="E43" s="18"/>
      <c r="F43" s="18">
        <v>60000</v>
      </c>
    </row>
    <row r="44" spans="1:6" x14ac:dyDescent="0.25">
      <c r="A44" s="85">
        <v>1426</v>
      </c>
      <c r="B44" s="19">
        <v>43325</v>
      </c>
      <c r="C44" s="20" t="s">
        <v>167</v>
      </c>
      <c r="D44" s="17" t="s">
        <v>196</v>
      </c>
      <c r="E44" s="18"/>
      <c r="F44" s="18">
        <v>50000</v>
      </c>
    </row>
    <row r="45" spans="1:6" x14ac:dyDescent="0.25">
      <c r="A45" s="17">
        <v>1427</v>
      </c>
      <c r="B45" s="19">
        <v>43325</v>
      </c>
      <c r="C45" s="20" t="s">
        <v>164</v>
      </c>
      <c r="D45" s="17" t="s">
        <v>197</v>
      </c>
      <c r="E45" s="18"/>
      <c r="F45" s="18">
        <v>81000</v>
      </c>
    </row>
    <row r="46" spans="1:6" x14ac:dyDescent="0.25">
      <c r="A46" s="85">
        <v>1428</v>
      </c>
      <c r="B46" s="19">
        <v>43325</v>
      </c>
      <c r="C46" s="20" t="s">
        <v>186</v>
      </c>
      <c r="D46" s="17" t="s">
        <v>198</v>
      </c>
      <c r="E46" s="18"/>
      <c r="F46" s="18">
        <v>60000</v>
      </c>
    </row>
    <row r="47" spans="1:6" x14ac:dyDescent="0.25">
      <c r="A47" s="17">
        <v>1429</v>
      </c>
      <c r="B47" s="19">
        <v>43325</v>
      </c>
      <c r="C47" s="20" t="s">
        <v>192</v>
      </c>
      <c r="D47" s="17" t="s">
        <v>199</v>
      </c>
      <c r="E47" s="18"/>
      <c r="F47" s="18">
        <v>20000</v>
      </c>
    </row>
    <row r="48" spans="1:6" x14ac:dyDescent="0.25">
      <c r="A48" s="85">
        <v>1430</v>
      </c>
      <c r="B48" s="19">
        <v>43325</v>
      </c>
      <c r="C48" s="20" t="s">
        <v>169</v>
      </c>
      <c r="D48" s="17" t="s">
        <v>200</v>
      </c>
      <c r="E48" s="18"/>
      <c r="F48" s="18">
        <v>51000</v>
      </c>
    </row>
    <row r="49" spans="1:6" x14ac:dyDescent="0.25">
      <c r="A49" s="17">
        <v>1431</v>
      </c>
      <c r="B49" s="19">
        <v>43325</v>
      </c>
      <c r="C49" s="20" t="s">
        <v>164</v>
      </c>
      <c r="D49" s="17" t="s">
        <v>213</v>
      </c>
      <c r="E49" s="18"/>
      <c r="F49" s="18">
        <v>19000</v>
      </c>
    </row>
    <row r="50" spans="1:6" x14ac:dyDescent="0.25">
      <c r="A50" s="85">
        <v>1432</v>
      </c>
      <c r="B50" s="19">
        <v>43325</v>
      </c>
      <c r="C50" s="20" t="s">
        <v>169</v>
      </c>
      <c r="D50" s="17" t="s">
        <v>211</v>
      </c>
      <c r="E50" s="18"/>
      <c r="F50" s="18">
        <v>22000</v>
      </c>
    </row>
    <row r="51" spans="1:6" x14ac:dyDescent="0.25">
      <c r="A51" s="17">
        <v>1433</v>
      </c>
      <c r="B51" s="19">
        <v>43325</v>
      </c>
      <c r="C51" s="20" t="s">
        <v>167</v>
      </c>
      <c r="D51" s="17" t="s">
        <v>196</v>
      </c>
      <c r="E51" s="18"/>
      <c r="F51" s="18">
        <v>24000</v>
      </c>
    </row>
    <row r="52" spans="1:6" x14ac:dyDescent="0.25">
      <c r="A52" s="85">
        <v>1434</v>
      </c>
      <c r="B52" s="19">
        <v>43325</v>
      </c>
      <c r="C52" s="20" t="s">
        <v>172</v>
      </c>
      <c r="D52" s="17" t="s">
        <v>323</v>
      </c>
      <c r="E52" s="18"/>
      <c r="F52" s="18">
        <v>20000</v>
      </c>
    </row>
    <row r="53" spans="1:6" x14ac:dyDescent="0.25">
      <c r="A53" s="17">
        <v>1435</v>
      </c>
      <c r="B53" s="19">
        <v>43325</v>
      </c>
      <c r="C53" s="20" t="s">
        <v>191</v>
      </c>
      <c r="D53" s="17" t="s">
        <v>201</v>
      </c>
      <c r="E53" s="18"/>
      <c r="F53" s="18">
        <v>28000</v>
      </c>
    </row>
    <row r="54" spans="1:6" x14ac:dyDescent="0.25">
      <c r="A54" s="85">
        <v>1436</v>
      </c>
      <c r="B54" s="19">
        <v>43326</v>
      </c>
      <c r="C54" s="20" t="s">
        <v>169</v>
      </c>
      <c r="D54" s="17" t="s">
        <v>211</v>
      </c>
      <c r="E54" s="18"/>
      <c r="F54" s="18">
        <v>26000</v>
      </c>
    </row>
    <row r="55" spans="1:6" x14ac:dyDescent="0.25">
      <c r="A55" s="17">
        <v>1437</v>
      </c>
      <c r="B55" s="19">
        <v>43326</v>
      </c>
      <c r="C55" s="20" t="s">
        <v>164</v>
      </c>
      <c r="D55" s="17" t="s">
        <v>213</v>
      </c>
      <c r="E55" s="18"/>
      <c r="F55" s="18">
        <v>22000</v>
      </c>
    </row>
    <row r="56" spans="1:6" x14ac:dyDescent="0.25">
      <c r="A56" s="85">
        <v>1438</v>
      </c>
      <c r="B56" s="19">
        <v>43326</v>
      </c>
      <c r="C56" s="20" t="s">
        <v>167</v>
      </c>
      <c r="D56" s="17" t="s">
        <v>214</v>
      </c>
      <c r="E56" s="18"/>
      <c r="F56" s="18">
        <v>26000</v>
      </c>
    </row>
    <row r="57" spans="1:6" x14ac:dyDescent="0.25">
      <c r="A57" s="17">
        <v>1439</v>
      </c>
      <c r="B57" s="19">
        <v>43326</v>
      </c>
      <c r="C57" s="20" t="s">
        <v>169</v>
      </c>
      <c r="D57" s="17" t="s">
        <v>211</v>
      </c>
      <c r="E57" s="18"/>
      <c r="F57" s="18">
        <v>5000</v>
      </c>
    </row>
    <row r="58" spans="1:6" x14ac:dyDescent="0.25">
      <c r="A58" s="85">
        <v>1440</v>
      </c>
      <c r="B58" s="19">
        <v>43326</v>
      </c>
      <c r="C58" s="20" t="s">
        <v>172</v>
      </c>
      <c r="D58" s="17" t="s">
        <v>324</v>
      </c>
      <c r="E58" s="18"/>
      <c r="F58" s="18">
        <v>200000</v>
      </c>
    </row>
    <row r="59" spans="1:6" x14ac:dyDescent="0.25">
      <c r="A59" s="27">
        <v>1441</v>
      </c>
      <c r="B59" s="22">
        <v>43328</v>
      </c>
      <c r="C59" s="23" t="s">
        <v>170</v>
      </c>
      <c r="D59" s="87" t="s">
        <v>205</v>
      </c>
      <c r="E59" s="25">
        <v>12000000</v>
      </c>
      <c r="F59" s="25"/>
    </row>
    <row r="60" spans="1:6" x14ac:dyDescent="0.25">
      <c r="A60" s="85">
        <v>1442</v>
      </c>
      <c r="B60" s="19">
        <v>43328</v>
      </c>
      <c r="C60" s="20" t="s">
        <v>170</v>
      </c>
      <c r="D60" s="17" t="s">
        <v>206</v>
      </c>
      <c r="E60" s="18"/>
      <c r="F60" s="18">
        <v>610000</v>
      </c>
    </row>
    <row r="61" spans="1:6" x14ac:dyDescent="0.25">
      <c r="A61" s="17">
        <v>1443</v>
      </c>
      <c r="B61" s="19">
        <v>43328</v>
      </c>
      <c r="C61" s="20" t="s">
        <v>167</v>
      </c>
      <c r="D61" s="17" t="s">
        <v>207</v>
      </c>
      <c r="E61" s="18"/>
      <c r="F61" s="18">
        <v>23000</v>
      </c>
    </row>
    <row r="62" spans="1:6" x14ac:dyDescent="0.25">
      <c r="A62" s="85">
        <v>1444</v>
      </c>
      <c r="B62" s="19">
        <v>43328</v>
      </c>
      <c r="C62" s="20" t="s">
        <v>164</v>
      </c>
      <c r="D62" s="17" t="s">
        <v>215</v>
      </c>
      <c r="E62" s="18"/>
      <c r="F62" s="18">
        <v>30000</v>
      </c>
    </row>
    <row r="63" spans="1:6" x14ac:dyDescent="0.25">
      <c r="A63" s="17">
        <v>1445</v>
      </c>
      <c r="B63" s="19">
        <v>43328</v>
      </c>
      <c r="C63" s="20" t="s">
        <v>169</v>
      </c>
      <c r="D63" s="17" t="s">
        <v>216</v>
      </c>
      <c r="E63" s="18"/>
      <c r="F63" s="18">
        <v>26000</v>
      </c>
    </row>
    <row r="64" spans="1:6" x14ac:dyDescent="0.25">
      <c r="A64" s="85">
        <v>1446</v>
      </c>
      <c r="B64" s="19">
        <v>43328</v>
      </c>
      <c r="C64" s="20" t="s">
        <v>177</v>
      </c>
      <c r="D64" s="17" t="s">
        <v>217</v>
      </c>
      <c r="E64" s="18"/>
      <c r="F64" s="18">
        <v>57000</v>
      </c>
    </row>
    <row r="65" spans="1:6" x14ac:dyDescent="0.25">
      <c r="A65" s="17">
        <v>1447</v>
      </c>
      <c r="B65" s="19">
        <v>43328</v>
      </c>
      <c r="C65" s="20" t="s">
        <v>218</v>
      </c>
      <c r="D65" s="17" t="s">
        <v>219</v>
      </c>
      <c r="E65" s="18"/>
      <c r="F65" s="18">
        <v>800000</v>
      </c>
    </row>
    <row r="66" spans="1:6" x14ac:dyDescent="0.25">
      <c r="A66" s="85">
        <v>1448</v>
      </c>
      <c r="B66" s="19">
        <v>43328</v>
      </c>
      <c r="C66" s="20" t="s">
        <v>218</v>
      </c>
      <c r="D66" s="17" t="s">
        <v>221</v>
      </c>
      <c r="E66" s="18"/>
      <c r="F66" s="18">
        <v>800000</v>
      </c>
    </row>
    <row r="67" spans="1:6" x14ac:dyDescent="0.25">
      <c r="A67" s="17">
        <v>1449</v>
      </c>
      <c r="B67" s="19">
        <v>43328</v>
      </c>
      <c r="C67" s="20" t="s">
        <v>218</v>
      </c>
      <c r="D67" s="17" t="s">
        <v>220</v>
      </c>
      <c r="E67" s="18"/>
      <c r="F67" s="18">
        <v>800000</v>
      </c>
    </row>
    <row r="68" spans="1:6" x14ac:dyDescent="0.25">
      <c r="A68" s="85">
        <v>1450</v>
      </c>
      <c r="B68" s="19">
        <v>43328</v>
      </c>
      <c r="C68" s="20" t="s">
        <v>218</v>
      </c>
      <c r="D68" s="17" t="s">
        <v>222</v>
      </c>
      <c r="E68" s="18"/>
      <c r="F68" s="18">
        <v>510000</v>
      </c>
    </row>
    <row r="69" spans="1:6" x14ac:dyDescent="0.25">
      <c r="A69" s="17">
        <v>1451</v>
      </c>
      <c r="B69" s="19">
        <v>43328</v>
      </c>
      <c r="C69" s="20" t="s">
        <v>177</v>
      </c>
      <c r="D69" s="17" t="s">
        <v>223</v>
      </c>
      <c r="E69" s="18"/>
      <c r="F69" s="18">
        <v>1200000</v>
      </c>
    </row>
    <row r="70" spans="1:6" x14ac:dyDescent="0.25">
      <c r="A70" s="85">
        <v>1452</v>
      </c>
      <c r="B70" s="19">
        <v>43328</v>
      </c>
      <c r="C70" s="20" t="s">
        <v>170</v>
      </c>
      <c r="D70" s="17" t="s">
        <v>464</v>
      </c>
      <c r="E70" s="18"/>
      <c r="F70" s="18">
        <v>1400000</v>
      </c>
    </row>
    <row r="71" spans="1:6" x14ac:dyDescent="0.25">
      <c r="A71" s="17">
        <v>1453</v>
      </c>
      <c r="B71" s="19">
        <v>43328</v>
      </c>
      <c r="C71" s="20" t="s">
        <v>172</v>
      </c>
      <c r="D71" s="17" t="s">
        <v>335</v>
      </c>
      <c r="E71" s="18"/>
      <c r="F71" s="18">
        <v>200000</v>
      </c>
    </row>
    <row r="72" spans="1:6" x14ac:dyDescent="0.25">
      <c r="A72" s="85">
        <v>1454</v>
      </c>
      <c r="B72" s="19">
        <v>43328</v>
      </c>
      <c r="C72" s="20" t="s">
        <v>269</v>
      </c>
      <c r="D72" s="17" t="s">
        <v>276</v>
      </c>
      <c r="E72" s="18"/>
      <c r="F72" s="18">
        <v>1648528</v>
      </c>
    </row>
    <row r="73" spans="1:6" x14ac:dyDescent="0.25">
      <c r="A73" s="17">
        <v>1455</v>
      </c>
      <c r="B73" s="19">
        <v>43328</v>
      </c>
      <c r="C73" s="20" t="s">
        <v>168</v>
      </c>
      <c r="D73" s="17" t="s">
        <v>209</v>
      </c>
      <c r="E73" s="18"/>
      <c r="F73" s="18">
        <v>25000</v>
      </c>
    </row>
    <row r="74" spans="1:6" x14ac:dyDescent="0.25">
      <c r="A74" s="85">
        <v>1456</v>
      </c>
      <c r="B74" s="19">
        <v>43328</v>
      </c>
      <c r="C74" s="20" t="s">
        <v>191</v>
      </c>
      <c r="D74" s="17" t="s">
        <v>475</v>
      </c>
      <c r="E74" s="18"/>
      <c r="F74" s="18">
        <v>20000</v>
      </c>
    </row>
    <row r="75" spans="1:6" x14ac:dyDescent="0.25">
      <c r="A75" s="17">
        <v>1457</v>
      </c>
      <c r="B75" s="19">
        <v>43328</v>
      </c>
      <c r="C75" s="20" t="s">
        <v>218</v>
      </c>
      <c r="D75" s="17" t="s">
        <v>224</v>
      </c>
      <c r="E75" s="18"/>
      <c r="F75" s="18">
        <v>60000</v>
      </c>
    </row>
    <row r="76" spans="1:6" x14ac:dyDescent="0.25">
      <c r="A76" s="85">
        <v>1458</v>
      </c>
      <c r="B76" s="19">
        <v>43328</v>
      </c>
      <c r="C76" s="20" t="s">
        <v>191</v>
      </c>
      <c r="D76" s="17" t="s">
        <v>225</v>
      </c>
      <c r="E76" s="18"/>
      <c r="F76" s="18">
        <v>34000</v>
      </c>
    </row>
    <row r="77" spans="1:6" x14ac:dyDescent="0.25">
      <c r="A77" s="17">
        <v>1459</v>
      </c>
      <c r="B77" s="19">
        <v>43328</v>
      </c>
      <c r="C77" s="20" t="s">
        <v>192</v>
      </c>
      <c r="D77" s="17" t="s">
        <v>226</v>
      </c>
      <c r="E77" s="18"/>
      <c r="F77" s="18">
        <v>20000</v>
      </c>
    </row>
    <row r="78" spans="1:6" x14ac:dyDescent="0.25">
      <c r="A78" s="85">
        <v>1460</v>
      </c>
      <c r="B78" s="19">
        <v>43328</v>
      </c>
      <c r="C78" s="20" t="s">
        <v>186</v>
      </c>
      <c r="D78" s="17" t="s">
        <v>227</v>
      </c>
      <c r="E78" s="18"/>
      <c r="F78" s="18">
        <v>60000</v>
      </c>
    </row>
    <row r="79" spans="1:6" x14ac:dyDescent="0.25">
      <c r="A79" s="17">
        <v>1461</v>
      </c>
      <c r="B79" s="19">
        <v>43328</v>
      </c>
      <c r="C79" s="20" t="s">
        <v>218</v>
      </c>
      <c r="D79" s="17" t="s">
        <v>228</v>
      </c>
      <c r="E79" s="18"/>
      <c r="F79" s="18">
        <v>20000</v>
      </c>
    </row>
    <row r="80" spans="1:6" x14ac:dyDescent="0.25">
      <c r="A80" s="85">
        <v>1462</v>
      </c>
      <c r="B80" s="19">
        <v>43328</v>
      </c>
      <c r="C80" s="20" t="s">
        <v>177</v>
      </c>
      <c r="D80" s="17" t="s">
        <v>232</v>
      </c>
      <c r="E80" s="18"/>
      <c r="F80" s="18">
        <v>70000</v>
      </c>
    </row>
    <row r="81" spans="1:6" x14ac:dyDescent="0.25">
      <c r="A81" s="17">
        <v>1463</v>
      </c>
      <c r="B81" s="19">
        <v>43328</v>
      </c>
      <c r="C81" s="20" t="s">
        <v>191</v>
      </c>
      <c r="D81" s="21" t="s">
        <v>229</v>
      </c>
      <c r="E81" s="18"/>
      <c r="F81" s="18">
        <v>70000</v>
      </c>
    </row>
    <row r="82" spans="1:6" x14ac:dyDescent="0.25">
      <c r="A82" s="85">
        <v>1464</v>
      </c>
      <c r="B82" s="19">
        <v>43328</v>
      </c>
      <c r="C82" s="20" t="s">
        <v>172</v>
      </c>
      <c r="D82" s="17" t="s">
        <v>334</v>
      </c>
      <c r="E82" s="18"/>
      <c r="F82" s="18">
        <v>400000</v>
      </c>
    </row>
    <row r="83" spans="1:6" x14ac:dyDescent="0.25">
      <c r="A83" s="27">
        <v>1465</v>
      </c>
      <c r="B83" s="22">
        <v>43329</v>
      </c>
      <c r="C83" s="23" t="s">
        <v>170</v>
      </c>
      <c r="D83" s="27" t="s">
        <v>231</v>
      </c>
      <c r="E83" s="25">
        <v>8000000</v>
      </c>
      <c r="F83" s="25"/>
    </row>
    <row r="84" spans="1:6" x14ac:dyDescent="0.25">
      <c r="A84" s="85">
        <v>1466</v>
      </c>
      <c r="B84" s="19">
        <v>43329</v>
      </c>
      <c r="C84" s="20" t="s">
        <v>170</v>
      </c>
      <c r="D84" s="17" t="s">
        <v>233</v>
      </c>
      <c r="E84" s="18"/>
      <c r="F84" s="18">
        <v>3000000</v>
      </c>
    </row>
    <row r="85" spans="1:6" x14ac:dyDescent="0.25">
      <c r="A85" s="17">
        <v>1467</v>
      </c>
      <c r="B85" s="19">
        <v>43329</v>
      </c>
      <c r="C85" s="20" t="s">
        <v>170</v>
      </c>
      <c r="D85" s="21" t="s">
        <v>234</v>
      </c>
      <c r="E85" s="18"/>
      <c r="F85" s="18">
        <v>370000</v>
      </c>
    </row>
    <row r="86" spans="1:6" x14ac:dyDescent="0.25">
      <c r="A86" s="85">
        <v>1468</v>
      </c>
      <c r="B86" s="19">
        <v>43329</v>
      </c>
      <c r="C86" s="20" t="s">
        <v>170</v>
      </c>
      <c r="D86" s="17" t="s">
        <v>235</v>
      </c>
      <c r="E86" s="18"/>
      <c r="F86" s="18">
        <v>1200000</v>
      </c>
    </row>
    <row r="87" spans="1:6" x14ac:dyDescent="0.25">
      <c r="A87" s="17">
        <v>1469</v>
      </c>
      <c r="B87" s="19">
        <v>43329</v>
      </c>
      <c r="C87" s="20" t="s">
        <v>168</v>
      </c>
      <c r="D87" s="21" t="s">
        <v>236</v>
      </c>
      <c r="E87" s="18"/>
      <c r="F87" s="18">
        <v>1500000</v>
      </c>
    </row>
    <row r="88" spans="1:6" x14ac:dyDescent="0.25">
      <c r="A88" s="85">
        <v>1470</v>
      </c>
      <c r="B88" s="19">
        <v>43329</v>
      </c>
      <c r="C88" s="20" t="s">
        <v>177</v>
      </c>
      <c r="D88" s="21" t="s">
        <v>237</v>
      </c>
      <c r="E88" s="18"/>
      <c r="F88" s="18">
        <v>400000</v>
      </c>
    </row>
    <row r="89" spans="1:6" x14ac:dyDescent="0.25">
      <c r="A89" s="17">
        <v>1471</v>
      </c>
      <c r="B89" s="19">
        <v>43329</v>
      </c>
      <c r="C89" s="20" t="s">
        <v>192</v>
      </c>
      <c r="D89" s="21" t="s">
        <v>238</v>
      </c>
      <c r="E89" s="18"/>
      <c r="F89" s="18">
        <v>300000</v>
      </c>
    </row>
    <row r="90" spans="1:6" x14ac:dyDescent="0.25">
      <c r="A90" s="85">
        <v>1472</v>
      </c>
      <c r="B90" s="19">
        <v>43329</v>
      </c>
      <c r="C90" s="20" t="s">
        <v>162</v>
      </c>
      <c r="D90" s="21" t="s">
        <v>239</v>
      </c>
      <c r="E90" s="18"/>
      <c r="F90" s="18">
        <v>400000</v>
      </c>
    </row>
    <row r="91" spans="1:6" x14ac:dyDescent="0.25">
      <c r="A91" s="17">
        <v>1473</v>
      </c>
      <c r="B91" s="19">
        <v>43329</v>
      </c>
      <c r="C91" s="20" t="s">
        <v>191</v>
      </c>
      <c r="D91" s="21" t="s">
        <v>240</v>
      </c>
      <c r="E91" s="18"/>
      <c r="F91" s="18">
        <v>400000</v>
      </c>
    </row>
    <row r="92" spans="1:6" x14ac:dyDescent="0.25">
      <c r="A92" s="85">
        <v>1474</v>
      </c>
      <c r="B92" s="19">
        <v>43329</v>
      </c>
      <c r="C92" s="20" t="s">
        <v>164</v>
      </c>
      <c r="D92" s="17" t="s">
        <v>212</v>
      </c>
      <c r="E92" s="18"/>
      <c r="F92" s="18">
        <v>16000</v>
      </c>
    </row>
    <row r="93" spans="1:6" x14ac:dyDescent="0.25">
      <c r="A93" s="17">
        <v>1475</v>
      </c>
      <c r="B93" s="19">
        <v>43329</v>
      </c>
      <c r="C93" s="20" t="s">
        <v>169</v>
      </c>
      <c r="D93" s="17" t="s">
        <v>216</v>
      </c>
      <c r="E93" s="18"/>
      <c r="F93" s="18">
        <v>14500</v>
      </c>
    </row>
    <row r="94" spans="1:6" x14ac:dyDescent="0.25">
      <c r="A94" s="85">
        <v>1476</v>
      </c>
      <c r="B94" s="19">
        <v>43329</v>
      </c>
      <c r="C94" s="20" t="s">
        <v>167</v>
      </c>
      <c r="D94" s="21" t="s">
        <v>207</v>
      </c>
      <c r="E94" s="18"/>
      <c r="F94" s="18">
        <v>33000</v>
      </c>
    </row>
    <row r="95" spans="1:6" x14ac:dyDescent="0.25">
      <c r="A95" s="17">
        <v>1477</v>
      </c>
      <c r="B95" s="19">
        <v>43329</v>
      </c>
      <c r="C95" s="20" t="s">
        <v>192</v>
      </c>
      <c r="D95" s="21" t="s">
        <v>241</v>
      </c>
      <c r="E95" s="18"/>
      <c r="F95" s="18">
        <v>50000</v>
      </c>
    </row>
    <row r="96" spans="1:6" x14ac:dyDescent="0.25">
      <c r="A96" s="85">
        <v>1478</v>
      </c>
      <c r="B96" s="19">
        <v>43329</v>
      </c>
      <c r="C96" s="20" t="s">
        <v>170</v>
      </c>
      <c r="D96" s="21" t="s">
        <v>242</v>
      </c>
      <c r="E96" s="18"/>
      <c r="F96" s="18">
        <v>1750000</v>
      </c>
    </row>
    <row r="97" spans="1:6" x14ac:dyDescent="0.25">
      <c r="A97" s="17">
        <v>1479</v>
      </c>
      <c r="B97" s="19">
        <v>43329</v>
      </c>
      <c r="C97" s="20" t="s">
        <v>162</v>
      </c>
      <c r="D97" s="17" t="s">
        <v>244</v>
      </c>
      <c r="E97" s="18"/>
      <c r="F97" s="26">
        <v>10000</v>
      </c>
    </row>
    <row r="98" spans="1:6" x14ac:dyDescent="0.25">
      <c r="A98" s="85">
        <v>1480</v>
      </c>
      <c r="B98" s="19">
        <v>43329</v>
      </c>
      <c r="C98" s="20" t="s">
        <v>191</v>
      </c>
      <c r="D98" s="17" t="s">
        <v>245</v>
      </c>
      <c r="E98" s="18"/>
      <c r="F98" s="26">
        <v>34000</v>
      </c>
    </row>
    <row r="99" spans="1:6" x14ac:dyDescent="0.25">
      <c r="A99" s="17">
        <v>1481</v>
      </c>
      <c r="B99" s="19">
        <v>43329</v>
      </c>
      <c r="C99" s="20" t="s">
        <v>218</v>
      </c>
      <c r="D99" s="17" t="s">
        <v>243</v>
      </c>
      <c r="E99" s="18"/>
      <c r="F99" s="26">
        <v>10000</v>
      </c>
    </row>
    <row r="100" spans="1:6" x14ac:dyDescent="0.25">
      <c r="A100" s="85">
        <v>1482</v>
      </c>
      <c r="B100" s="19">
        <v>43329</v>
      </c>
      <c r="C100" s="20" t="s">
        <v>162</v>
      </c>
      <c r="D100" s="17" t="s">
        <v>246</v>
      </c>
      <c r="E100" s="18"/>
      <c r="F100" s="26">
        <v>20000</v>
      </c>
    </row>
    <row r="101" spans="1:6" x14ac:dyDescent="0.25">
      <c r="A101" s="17">
        <v>1483</v>
      </c>
      <c r="B101" s="19">
        <v>43329</v>
      </c>
      <c r="C101" s="20" t="s">
        <v>164</v>
      </c>
      <c r="D101" s="17" t="s">
        <v>247</v>
      </c>
      <c r="E101" s="18"/>
      <c r="F101" s="26">
        <v>283000</v>
      </c>
    </row>
    <row r="102" spans="1:6" x14ac:dyDescent="0.25">
      <c r="A102" s="27">
        <v>1484</v>
      </c>
      <c r="B102" s="22">
        <v>43332</v>
      </c>
      <c r="C102" s="23" t="s">
        <v>170</v>
      </c>
      <c r="D102" s="87" t="s">
        <v>251</v>
      </c>
      <c r="E102" s="25">
        <v>5000000</v>
      </c>
      <c r="F102" s="28"/>
    </row>
    <row r="103" spans="1:6" x14ac:dyDescent="0.25">
      <c r="A103" s="17">
        <v>1485</v>
      </c>
      <c r="B103" s="19">
        <v>43332</v>
      </c>
      <c r="C103" s="20" t="s">
        <v>169</v>
      </c>
      <c r="D103" s="17" t="s">
        <v>255</v>
      </c>
      <c r="E103" s="18"/>
      <c r="F103" s="26">
        <v>600000</v>
      </c>
    </row>
    <row r="104" spans="1:6" x14ac:dyDescent="0.25">
      <c r="A104" s="85">
        <v>1486</v>
      </c>
      <c r="B104" s="19">
        <v>43332</v>
      </c>
      <c r="C104" s="20" t="s">
        <v>167</v>
      </c>
      <c r="D104" s="17" t="s">
        <v>256</v>
      </c>
      <c r="E104" s="18"/>
      <c r="F104" s="26">
        <v>600000</v>
      </c>
    </row>
    <row r="105" spans="1:6" x14ac:dyDescent="0.25">
      <c r="A105" s="17">
        <v>1487</v>
      </c>
      <c r="B105" s="19">
        <v>43332</v>
      </c>
      <c r="C105" s="20" t="s">
        <v>191</v>
      </c>
      <c r="D105" s="17" t="s">
        <v>257</v>
      </c>
      <c r="E105" s="18"/>
      <c r="F105" s="26">
        <v>165000</v>
      </c>
    </row>
    <row r="106" spans="1:6" x14ac:dyDescent="0.25">
      <c r="A106" s="85">
        <v>1488</v>
      </c>
      <c r="B106" s="19">
        <v>43332</v>
      </c>
      <c r="C106" s="20" t="s">
        <v>162</v>
      </c>
      <c r="D106" s="21" t="s">
        <v>258</v>
      </c>
      <c r="E106" s="18"/>
      <c r="F106" s="18">
        <v>70000</v>
      </c>
    </row>
    <row r="107" spans="1:6" x14ac:dyDescent="0.25">
      <c r="A107" s="17">
        <v>1489</v>
      </c>
      <c r="B107" s="19">
        <v>43332</v>
      </c>
      <c r="C107" s="20" t="s">
        <v>191</v>
      </c>
      <c r="D107" s="17" t="s">
        <v>474</v>
      </c>
      <c r="E107" s="18"/>
      <c r="F107" s="26">
        <v>10000</v>
      </c>
    </row>
    <row r="108" spans="1:6" x14ac:dyDescent="0.25">
      <c r="A108" s="85">
        <v>1490</v>
      </c>
      <c r="B108" s="19">
        <v>43332</v>
      </c>
      <c r="C108" s="20" t="s">
        <v>168</v>
      </c>
      <c r="D108" s="17" t="s">
        <v>289</v>
      </c>
      <c r="E108" s="18"/>
      <c r="F108" s="26">
        <v>133000</v>
      </c>
    </row>
    <row r="109" spans="1:6" x14ac:dyDescent="0.25">
      <c r="A109" s="17">
        <v>1491</v>
      </c>
      <c r="B109" s="19">
        <v>43332</v>
      </c>
      <c r="C109" s="20" t="s">
        <v>167</v>
      </c>
      <c r="D109" s="17" t="s">
        <v>259</v>
      </c>
      <c r="E109" s="18"/>
      <c r="F109" s="26">
        <v>200000</v>
      </c>
    </row>
    <row r="110" spans="1:6" x14ac:dyDescent="0.25">
      <c r="A110" s="85">
        <v>1492</v>
      </c>
      <c r="B110" s="19">
        <v>43332</v>
      </c>
      <c r="C110" s="20" t="s">
        <v>164</v>
      </c>
      <c r="D110" s="17" t="s">
        <v>260</v>
      </c>
      <c r="E110" s="18"/>
      <c r="F110" s="26">
        <v>216000</v>
      </c>
    </row>
    <row r="111" spans="1:6" x14ac:dyDescent="0.25">
      <c r="A111" s="17">
        <v>1493</v>
      </c>
      <c r="B111" s="19">
        <v>43332</v>
      </c>
      <c r="C111" s="20" t="s">
        <v>191</v>
      </c>
      <c r="D111" s="17" t="s">
        <v>261</v>
      </c>
      <c r="E111" s="18"/>
      <c r="F111" s="26">
        <v>7000</v>
      </c>
    </row>
    <row r="112" spans="1:6" x14ac:dyDescent="0.25">
      <c r="A112" s="85">
        <v>1494</v>
      </c>
      <c r="B112" s="19">
        <v>43332</v>
      </c>
      <c r="C112" s="20" t="s">
        <v>191</v>
      </c>
      <c r="D112" s="17" t="s">
        <v>262</v>
      </c>
      <c r="E112" s="18"/>
      <c r="F112" s="26">
        <v>51000</v>
      </c>
    </row>
    <row r="113" spans="1:6" x14ac:dyDescent="0.25">
      <c r="A113" s="17">
        <v>1495</v>
      </c>
      <c r="B113" s="19">
        <v>43332</v>
      </c>
      <c r="C113" s="20" t="s">
        <v>164</v>
      </c>
      <c r="D113" s="17" t="s">
        <v>263</v>
      </c>
      <c r="E113" s="18"/>
      <c r="F113" s="18">
        <v>10000</v>
      </c>
    </row>
    <row r="114" spans="1:6" x14ac:dyDescent="0.25">
      <c r="A114" s="85">
        <v>1496</v>
      </c>
      <c r="B114" s="19">
        <v>43332</v>
      </c>
      <c r="C114" s="20" t="s">
        <v>167</v>
      </c>
      <c r="D114" s="17" t="s">
        <v>263</v>
      </c>
      <c r="E114" s="18"/>
      <c r="F114" s="18">
        <v>10000</v>
      </c>
    </row>
    <row r="115" spans="1:6" x14ac:dyDescent="0.25">
      <c r="A115" s="17">
        <v>1497</v>
      </c>
      <c r="B115" s="19">
        <v>43335</v>
      </c>
      <c r="C115" s="20" t="s">
        <v>164</v>
      </c>
      <c r="D115" s="17" t="s">
        <v>264</v>
      </c>
      <c r="E115" s="18"/>
      <c r="F115" s="18">
        <v>10000</v>
      </c>
    </row>
    <row r="116" spans="1:6" x14ac:dyDescent="0.25">
      <c r="A116" s="85">
        <v>1498</v>
      </c>
      <c r="B116" s="19">
        <v>43335</v>
      </c>
      <c r="C116" s="20" t="s">
        <v>168</v>
      </c>
      <c r="D116" s="17" t="s">
        <v>265</v>
      </c>
      <c r="E116" s="18"/>
      <c r="F116" s="18">
        <v>38000</v>
      </c>
    </row>
    <row r="117" spans="1:6" x14ac:dyDescent="0.25">
      <c r="A117" s="17">
        <v>1499</v>
      </c>
      <c r="B117" s="19">
        <v>43335</v>
      </c>
      <c r="C117" s="20" t="s">
        <v>168</v>
      </c>
      <c r="D117" s="17" t="s">
        <v>266</v>
      </c>
      <c r="E117" s="18"/>
      <c r="F117" s="18">
        <v>31000</v>
      </c>
    </row>
    <row r="118" spans="1:6" x14ac:dyDescent="0.25">
      <c r="A118" s="85">
        <v>1500</v>
      </c>
      <c r="B118" s="19">
        <v>43335</v>
      </c>
      <c r="C118" s="20" t="s">
        <v>170</v>
      </c>
      <c r="D118" s="17" t="s">
        <v>267</v>
      </c>
      <c r="E118" s="18"/>
      <c r="F118" s="30">
        <v>350000</v>
      </c>
    </row>
    <row r="119" spans="1:6" x14ac:dyDescent="0.25">
      <c r="A119" s="17">
        <v>1501</v>
      </c>
      <c r="B119" s="19">
        <v>43335</v>
      </c>
      <c r="C119" s="20" t="s">
        <v>191</v>
      </c>
      <c r="D119" s="17" t="s">
        <v>268</v>
      </c>
      <c r="E119" s="18"/>
      <c r="F119" s="18">
        <v>70000</v>
      </c>
    </row>
    <row r="120" spans="1:6" x14ac:dyDescent="0.25">
      <c r="A120" s="85">
        <v>1502</v>
      </c>
      <c r="B120" s="19">
        <v>43335</v>
      </c>
      <c r="C120" s="20" t="s">
        <v>218</v>
      </c>
      <c r="D120" s="17" t="s">
        <v>270</v>
      </c>
      <c r="E120" s="18"/>
      <c r="F120" s="26">
        <v>20000</v>
      </c>
    </row>
    <row r="121" spans="1:6" x14ac:dyDescent="0.25">
      <c r="A121" s="17">
        <v>1503</v>
      </c>
      <c r="B121" s="19">
        <v>43336</v>
      </c>
      <c r="C121" s="20" t="s">
        <v>164</v>
      </c>
      <c r="D121" s="17" t="s">
        <v>271</v>
      </c>
      <c r="E121" s="26"/>
      <c r="F121" s="26">
        <v>600000</v>
      </c>
    </row>
    <row r="122" spans="1:6" x14ac:dyDescent="0.25">
      <c r="A122" s="85">
        <v>1504</v>
      </c>
      <c r="B122" s="19">
        <v>43336</v>
      </c>
      <c r="C122" s="20" t="s">
        <v>269</v>
      </c>
      <c r="D122" s="17" t="s">
        <v>272</v>
      </c>
      <c r="E122" s="18"/>
      <c r="F122" s="26">
        <v>849428</v>
      </c>
    </row>
    <row r="123" spans="1:6" x14ac:dyDescent="0.25">
      <c r="A123" s="17">
        <v>1505</v>
      </c>
      <c r="B123" s="19">
        <v>43336</v>
      </c>
      <c r="C123" s="20" t="s">
        <v>170</v>
      </c>
      <c r="D123" s="17" t="s">
        <v>185</v>
      </c>
      <c r="E123" s="18"/>
      <c r="F123" s="26">
        <v>70000</v>
      </c>
    </row>
    <row r="124" spans="1:6" x14ac:dyDescent="0.25">
      <c r="A124" s="85">
        <v>1506</v>
      </c>
      <c r="B124" s="19">
        <v>43336</v>
      </c>
      <c r="C124" s="20" t="s">
        <v>164</v>
      </c>
      <c r="D124" s="17" t="s">
        <v>215</v>
      </c>
      <c r="E124" s="18"/>
      <c r="F124" s="26">
        <v>36000</v>
      </c>
    </row>
    <row r="125" spans="1:6" x14ac:dyDescent="0.25">
      <c r="A125" s="17">
        <v>1507</v>
      </c>
      <c r="B125" s="19">
        <v>43336</v>
      </c>
      <c r="C125" s="20" t="s">
        <v>167</v>
      </c>
      <c r="D125" s="17" t="s">
        <v>207</v>
      </c>
      <c r="E125" s="18"/>
      <c r="F125" s="26">
        <v>25000</v>
      </c>
    </row>
    <row r="126" spans="1:6" x14ac:dyDescent="0.25">
      <c r="A126" s="85">
        <v>1508</v>
      </c>
      <c r="B126" s="19">
        <v>43336</v>
      </c>
      <c r="C126" s="20" t="s">
        <v>167</v>
      </c>
      <c r="D126" s="17" t="s">
        <v>263</v>
      </c>
      <c r="E126" s="18"/>
      <c r="F126" s="26">
        <v>5000</v>
      </c>
    </row>
    <row r="127" spans="1:6" x14ac:dyDescent="0.25">
      <c r="A127" s="17">
        <v>1509</v>
      </c>
      <c r="B127" s="19">
        <v>43336</v>
      </c>
      <c r="C127" s="20" t="s">
        <v>164</v>
      </c>
      <c r="D127" s="17" t="s">
        <v>263</v>
      </c>
      <c r="E127" s="18"/>
      <c r="F127" s="26">
        <v>5000</v>
      </c>
    </row>
    <row r="128" spans="1:6" x14ac:dyDescent="0.25">
      <c r="A128" s="85">
        <v>1510</v>
      </c>
      <c r="B128" s="19">
        <v>43336</v>
      </c>
      <c r="C128" s="20" t="s">
        <v>168</v>
      </c>
      <c r="D128" s="17" t="s">
        <v>266</v>
      </c>
      <c r="E128" s="18"/>
      <c r="F128" s="26">
        <v>34000</v>
      </c>
    </row>
    <row r="129" spans="1:6" x14ac:dyDescent="0.25">
      <c r="A129" s="17">
        <v>1511</v>
      </c>
      <c r="B129" s="19">
        <v>43336</v>
      </c>
      <c r="C129" s="20" t="s">
        <v>186</v>
      </c>
      <c r="D129" s="17" t="s">
        <v>273</v>
      </c>
      <c r="E129" s="18"/>
      <c r="F129" s="26">
        <v>90000</v>
      </c>
    </row>
    <row r="130" spans="1:6" x14ac:dyDescent="0.25">
      <c r="A130" s="85">
        <v>1512</v>
      </c>
      <c r="B130" s="19">
        <v>43337</v>
      </c>
      <c r="C130" s="20" t="s">
        <v>172</v>
      </c>
      <c r="D130" s="17" t="s">
        <v>274</v>
      </c>
      <c r="E130" s="18"/>
      <c r="F130" s="26">
        <v>20000</v>
      </c>
    </row>
    <row r="131" spans="1:6" x14ac:dyDescent="0.25">
      <c r="A131" s="17">
        <v>1513</v>
      </c>
      <c r="B131" s="19">
        <v>43339</v>
      </c>
      <c r="C131" s="20" t="s">
        <v>164</v>
      </c>
      <c r="D131" s="17" t="s">
        <v>212</v>
      </c>
      <c r="E131" s="18"/>
      <c r="F131" s="26">
        <v>13000</v>
      </c>
    </row>
    <row r="132" spans="1:6" x14ac:dyDescent="0.25">
      <c r="A132" s="27">
        <v>1514</v>
      </c>
      <c r="B132" s="22">
        <v>43339</v>
      </c>
      <c r="C132" s="23" t="s">
        <v>170</v>
      </c>
      <c r="D132" s="87" t="s">
        <v>275</v>
      </c>
      <c r="E132" s="25">
        <v>8000000</v>
      </c>
      <c r="F132" s="28"/>
    </row>
    <row r="133" spans="1:6" x14ac:dyDescent="0.25">
      <c r="A133" s="17">
        <v>1515</v>
      </c>
      <c r="B133" s="19">
        <v>43339</v>
      </c>
      <c r="C133" s="20" t="s">
        <v>191</v>
      </c>
      <c r="D133" s="17" t="s">
        <v>281</v>
      </c>
      <c r="E133" s="18"/>
      <c r="F133" s="26">
        <v>28000</v>
      </c>
    </row>
    <row r="134" spans="1:6" x14ac:dyDescent="0.25">
      <c r="A134" s="85">
        <v>1516</v>
      </c>
      <c r="B134" s="19">
        <v>43339</v>
      </c>
      <c r="C134" s="20" t="s">
        <v>169</v>
      </c>
      <c r="D134" s="17" t="s">
        <v>277</v>
      </c>
      <c r="E134" s="18"/>
      <c r="F134" s="26">
        <v>10000</v>
      </c>
    </row>
    <row r="135" spans="1:6" x14ac:dyDescent="0.25">
      <c r="A135" s="17">
        <v>1517</v>
      </c>
      <c r="B135" s="19">
        <v>43339</v>
      </c>
      <c r="C135" s="20" t="s">
        <v>191</v>
      </c>
      <c r="D135" s="17" t="s">
        <v>278</v>
      </c>
      <c r="E135" s="18"/>
      <c r="F135" s="26">
        <v>10000</v>
      </c>
    </row>
    <row r="136" spans="1:6" x14ac:dyDescent="0.25">
      <c r="A136" s="85">
        <v>1518</v>
      </c>
      <c r="B136" s="19">
        <v>43339</v>
      </c>
      <c r="C136" s="20" t="s">
        <v>170</v>
      </c>
      <c r="D136" s="17" t="s">
        <v>279</v>
      </c>
      <c r="E136" s="18"/>
      <c r="F136" s="26">
        <v>140000</v>
      </c>
    </row>
    <row r="137" spans="1:6" x14ac:dyDescent="0.25">
      <c r="A137" s="17">
        <v>1519</v>
      </c>
      <c r="B137" s="19">
        <v>43339</v>
      </c>
      <c r="C137" s="20" t="s">
        <v>170</v>
      </c>
      <c r="D137" s="17" t="s">
        <v>280</v>
      </c>
      <c r="E137" s="18"/>
      <c r="F137" s="26">
        <v>240000</v>
      </c>
    </row>
    <row r="138" spans="1:6" x14ac:dyDescent="0.25">
      <c r="A138" s="85">
        <v>1520</v>
      </c>
      <c r="B138" s="19">
        <v>43339</v>
      </c>
      <c r="C138" s="20" t="s">
        <v>170</v>
      </c>
      <c r="D138" s="17" t="s">
        <v>288</v>
      </c>
      <c r="E138" s="18"/>
      <c r="F138" s="26">
        <v>55000</v>
      </c>
    </row>
    <row r="139" spans="1:6" x14ac:dyDescent="0.25">
      <c r="A139" s="17">
        <v>1521</v>
      </c>
      <c r="B139" s="19">
        <v>43339</v>
      </c>
      <c r="C139" s="20" t="s">
        <v>172</v>
      </c>
      <c r="D139" s="17" t="s">
        <v>230</v>
      </c>
      <c r="E139" s="18"/>
      <c r="F139" s="26">
        <v>400000</v>
      </c>
    </row>
    <row r="140" spans="1:6" x14ac:dyDescent="0.25">
      <c r="A140" s="85">
        <v>1522</v>
      </c>
      <c r="B140" s="19">
        <v>43339</v>
      </c>
      <c r="C140" s="20" t="s">
        <v>218</v>
      </c>
      <c r="D140" s="17" t="s">
        <v>285</v>
      </c>
      <c r="E140" s="18"/>
      <c r="F140" s="26">
        <v>45000</v>
      </c>
    </row>
    <row r="141" spans="1:6" x14ac:dyDescent="0.25">
      <c r="A141" s="17">
        <v>1523</v>
      </c>
      <c r="B141" s="19">
        <v>43339</v>
      </c>
      <c r="C141" s="20" t="s">
        <v>170</v>
      </c>
      <c r="D141" s="17" t="s">
        <v>282</v>
      </c>
      <c r="E141" s="18"/>
      <c r="F141" s="26">
        <v>50000</v>
      </c>
    </row>
    <row r="142" spans="1:6" x14ac:dyDescent="0.25">
      <c r="A142" s="85">
        <v>1524</v>
      </c>
      <c r="B142" s="19">
        <v>43339</v>
      </c>
      <c r="C142" s="20" t="s">
        <v>186</v>
      </c>
      <c r="D142" s="17" t="s">
        <v>283</v>
      </c>
      <c r="E142" s="18"/>
      <c r="F142" s="26">
        <v>150000</v>
      </c>
    </row>
    <row r="143" spans="1:6" x14ac:dyDescent="0.25">
      <c r="A143" s="17">
        <v>1525</v>
      </c>
      <c r="B143" s="19">
        <v>43339</v>
      </c>
      <c r="C143" s="20" t="s">
        <v>218</v>
      </c>
      <c r="D143" s="17" t="s">
        <v>284</v>
      </c>
      <c r="E143" s="18"/>
      <c r="F143" s="26">
        <v>50000</v>
      </c>
    </row>
    <row r="144" spans="1:6" x14ac:dyDescent="0.25">
      <c r="A144" s="85">
        <v>1526</v>
      </c>
      <c r="B144" s="19">
        <v>43339</v>
      </c>
      <c r="C144" s="20" t="s">
        <v>218</v>
      </c>
      <c r="D144" s="17" t="s">
        <v>286</v>
      </c>
      <c r="E144" s="18"/>
      <c r="F144" s="26">
        <v>250000</v>
      </c>
    </row>
    <row r="145" spans="1:6" x14ac:dyDescent="0.25">
      <c r="A145" s="17">
        <v>1527</v>
      </c>
      <c r="B145" s="19">
        <v>43339</v>
      </c>
      <c r="C145" s="20" t="s">
        <v>169</v>
      </c>
      <c r="D145" s="17" t="s">
        <v>287</v>
      </c>
      <c r="E145" s="18"/>
      <c r="F145" s="26">
        <v>800000</v>
      </c>
    </row>
    <row r="146" spans="1:6" x14ac:dyDescent="0.25">
      <c r="A146" s="85">
        <v>1528</v>
      </c>
      <c r="B146" s="19">
        <v>43339</v>
      </c>
      <c r="C146" s="20" t="s">
        <v>168</v>
      </c>
      <c r="D146" s="17" t="s">
        <v>291</v>
      </c>
      <c r="E146" s="18"/>
      <c r="F146" s="26">
        <v>95000</v>
      </c>
    </row>
    <row r="147" spans="1:6" x14ac:dyDescent="0.25">
      <c r="A147" s="17">
        <v>1529</v>
      </c>
      <c r="B147" s="19">
        <v>43339</v>
      </c>
      <c r="C147" s="20" t="s">
        <v>169</v>
      </c>
      <c r="D147" s="17" t="s">
        <v>290</v>
      </c>
      <c r="E147" s="18"/>
      <c r="F147" s="26">
        <v>170000</v>
      </c>
    </row>
    <row r="148" spans="1:6" x14ac:dyDescent="0.25">
      <c r="A148" s="85">
        <v>1530</v>
      </c>
      <c r="B148" s="19">
        <v>43339</v>
      </c>
      <c r="C148" s="20" t="s">
        <v>168</v>
      </c>
      <c r="D148" s="17" t="s">
        <v>292</v>
      </c>
      <c r="E148" s="18"/>
      <c r="F148" s="26">
        <v>276000</v>
      </c>
    </row>
    <row r="149" spans="1:6" x14ac:dyDescent="0.25">
      <c r="A149" s="17">
        <v>1531</v>
      </c>
      <c r="B149" s="19">
        <v>43339</v>
      </c>
      <c r="C149" s="20" t="s">
        <v>164</v>
      </c>
      <c r="D149" s="17" t="s">
        <v>293</v>
      </c>
      <c r="E149" s="18"/>
      <c r="F149" s="26">
        <v>135000</v>
      </c>
    </row>
    <row r="150" spans="1:6" x14ac:dyDescent="0.25">
      <c r="A150" s="85">
        <v>1532</v>
      </c>
      <c r="B150" s="19">
        <v>43340</v>
      </c>
      <c r="C150" s="20" t="s">
        <v>167</v>
      </c>
      <c r="D150" s="17" t="s">
        <v>294</v>
      </c>
      <c r="E150" s="18"/>
      <c r="F150" s="26">
        <v>100000</v>
      </c>
    </row>
    <row r="151" spans="1:6" x14ac:dyDescent="0.25">
      <c r="A151" s="17">
        <v>1533</v>
      </c>
      <c r="B151" s="19">
        <v>43340</v>
      </c>
      <c r="C151" s="20" t="s">
        <v>167</v>
      </c>
      <c r="D151" s="17" t="s">
        <v>295</v>
      </c>
      <c r="E151" s="18"/>
      <c r="F151" s="26">
        <v>23000</v>
      </c>
    </row>
    <row r="152" spans="1:6" x14ac:dyDescent="0.25">
      <c r="A152" s="85">
        <v>1534</v>
      </c>
      <c r="B152" s="19">
        <v>43340</v>
      </c>
      <c r="C152" s="20" t="s">
        <v>170</v>
      </c>
      <c r="D152" s="17" t="s">
        <v>297</v>
      </c>
      <c r="E152" s="18"/>
      <c r="F152" s="26">
        <v>3000000</v>
      </c>
    </row>
    <row r="153" spans="1:6" x14ac:dyDescent="0.25">
      <c r="A153" s="17">
        <v>1535</v>
      </c>
      <c r="B153" s="19">
        <v>43340</v>
      </c>
      <c r="C153" s="20" t="s">
        <v>169</v>
      </c>
      <c r="D153" s="17" t="s">
        <v>216</v>
      </c>
      <c r="E153" s="18"/>
      <c r="F153" s="26">
        <v>26000</v>
      </c>
    </row>
    <row r="154" spans="1:6" x14ac:dyDescent="0.25">
      <c r="A154" s="85">
        <v>1536</v>
      </c>
      <c r="B154" s="19">
        <v>43340</v>
      </c>
      <c r="C154" s="20" t="s">
        <v>164</v>
      </c>
      <c r="D154" s="17" t="s">
        <v>215</v>
      </c>
      <c r="E154" s="18"/>
      <c r="F154" s="26">
        <v>22000</v>
      </c>
    </row>
    <row r="155" spans="1:6" x14ac:dyDescent="0.25">
      <c r="A155" s="17">
        <v>1537</v>
      </c>
      <c r="B155" s="19">
        <v>43340</v>
      </c>
      <c r="C155" s="20" t="s">
        <v>269</v>
      </c>
      <c r="D155" s="17" t="s">
        <v>298</v>
      </c>
      <c r="E155" s="18"/>
      <c r="F155" s="26">
        <v>1100000</v>
      </c>
    </row>
    <row r="156" spans="1:6" x14ac:dyDescent="0.25">
      <c r="A156" s="85">
        <v>1538</v>
      </c>
      <c r="B156" s="19">
        <v>43340</v>
      </c>
      <c r="C156" s="20" t="s">
        <v>170</v>
      </c>
      <c r="D156" s="17" t="s">
        <v>310</v>
      </c>
      <c r="E156" s="18"/>
      <c r="F156" s="26">
        <v>190000</v>
      </c>
    </row>
    <row r="157" spans="1:6" x14ac:dyDescent="0.25">
      <c r="A157" s="17">
        <v>1539</v>
      </c>
      <c r="B157" s="19">
        <v>43341</v>
      </c>
      <c r="C157" s="20" t="s">
        <v>191</v>
      </c>
      <c r="D157" s="17" t="s">
        <v>302</v>
      </c>
      <c r="E157" s="18"/>
      <c r="F157" s="26">
        <v>51000</v>
      </c>
    </row>
    <row r="158" spans="1:6" x14ac:dyDescent="0.25">
      <c r="A158" s="85">
        <v>1540</v>
      </c>
      <c r="B158" s="19">
        <v>43341</v>
      </c>
      <c r="C158" s="20" t="s">
        <v>167</v>
      </c>
      <c r="D158" s="17" t="s">
        <v>303</v>
      </c>
      <c r="E158" s="18"/>
      <c r="F158" s="26">
        <v>20000</v>
      </c>
    </row>
    <row r="159" spans="1:6" x14ac:dyDescent="0.25">
      <c r="A159" s="17">
        <v>1541</v>
      </c>
      <c r="B159" s="19">
        <v>43341</v>
      </c>
      <c r="C159" s="20" t="s">
        <v>169</v>
      </c>
      <c r="D159" s="17" t="s">
        <v>304</v>
      </c>
      <c r="E159" s="18"/>
      <c r="F159" s="26">
        <v>10000</v>
      </c>
    </row>
    <row r="160" spans="1:6" x14ac:dyDescent="0.25">
      <c r="A160" s="27">
        <v>1542</v>
      </c>
      <c r="B160" s="22">
        <v>43341</v>
      </c>
      <c r="C160" s="23" t="s">
        <v>170</v>
      </c>
      <c r="D160" s="87" t="s">
        <v>299</v>
      </c>
      <c r="E160" s="25">
        <v>8000000</v>
      </c>
      <c r="F160" s="28"/>
    </row>
    <row r="161" spans="1:6" x14ac:dyDescent="0.25">
      <c r="A161" s="17">
        <v>1543</v>
      </c>
      <c r="B161" s="19">
        <v>43341</v>
      </c>
      <c r="C161" s="20" t="s">
        <v>164</v>
      </c>
      <c r="D161" s="17" t="s">
        <v>300</v>
      </c>
      <c r="E161" s="18"/>
      <c r="F161" s="26">
        <v>803000</v>
      </c>
    </row>
    <row r="162" spans="1:6" x14ac:dyDescent="0.25">
      <c r="A162" s="85">
        <v>1544</v>
      </c>
      <c r="B162" s="19">
        <v>43341</v>
      </c>
      <c r="C162" s="20" t="s">
        <v>167</v>
      </c>
      <c r="D162" s="17" t="s">
        <v>301</v>
      </c>
      <c r="E162" s="18"/>
      <c r="F162" s="26">
        <v>1778500</v>
      </c>
    </row>
    <row r="163" spans="1:6" x14ac:dyDescent="0.25">
      <c r="A163" s="17">
        <v>1545</v>
      </c>
      <c r="B163" s="19">
        <v>43341</v>
      </c>
      <c r="C163" s="20" t="s">
        <v>168</v>
      </c>
      <c r="D163" s="17" t="s">
        <v>463</v>
      </c>
      <c r="E163" s="18"/>
      <c r="F163" s="26">
        <v>1777000</v>
      </c>
    </row>
    <row r="164" spans="1:6" x14ac:dyDescent="0.25">
      <c r="A164" s="85">
        <v>1546</v>
      </c>
      <c r="B164" s="19">
        <v>43341</v>
      </c>
      <c r="C164" s="20" t="s">
        <v>167</v>
      </c>
      <c r="D164" s="17" t="s">
        <v>307</v>
      </c>
      <c r="E164" s="18"/>
      <c r="F164" s="26">
        <v>10000</v>
      </c>
    </row>
    <row r="165" spans="1:6" x14ac:dyDescent="0.25">
      <c r="A165" s="17">
        <v>1547</v>
      </c>
      <c r="B165" s="19">
        <v>43341</v>
      </c>
      <c r="C165" s="20" t="s">
        <v>167</v>
      </c>
      <c r="D165" s="17" t="s">
        <v>306</v>
      </c>
      <c r="E165" s="18"/>
      <c r="F165" s="31">
        <v>250000</v>
      </c>
    </row>
    <row r="166" spans="1:6" x14ac:dyDescent="0.25">
      <c r="A166" s="85">
        <v>1548</v>
      </c>
      <c r="B166" s="19">
        <v>43341</v>
      </c>
      <c r="C166" s="20" t="s">
        <v>164</v>
      </c>
      <c r="D166" s="17" t="s">
        <v>307</v>
      </c>
      <c r="E166" s="18"/>
      <c r="F166" s="26">
        <v>10000</v>
      </c>
    </row>
    <row r="167" spans="1:6" x14ac:dyDescent="0.25">
      <c r="A167" s="17">
        <v>1549</v>
      </c>
      <c r="B167" s="19">
        <v>43341</v>
      </c>
      <c r="C167" s="20" t="s">
        <v>170</v>
      </c>
      <c r="D167" s="17" t="s">
        <v>308</v>
      </c>
      <c r="E167" s="18"/>
      <c r="F167" s="26">
        <v>500000</v>
      </c>
    </row>
    <row r="168" spans="1:6" x14ac:dyDescent="0.25">
      <c r="A168" s="85">
        <v>1550</v>
      </c>
      <c r="B168" s="19">
        <v>43341</v>
      </c>
      <c r="C168" s="20" t="s">
        <v>191</v>
      </c>
      <c r="D168" s="89" t="s">
        <v>309</v>
      </c>
      <c r="E168" s="18"/>
      <c r="F168" s="26">
        <v>50000</v>
      </c>
    </row>
    <row r="169" spans="1:6" x14ac:dyDescent="0.25">
      <c r="A169" s="17">
        <v>1551</v>
      </c>
      <c r="B169" s="19">
        <v>43341</v>
      </c>
      <c r="C169" s="20" t="s">
        <v>191</v>
      </c>
      <c r="D169" s="17" t="s">
        <v>481</v>
      </c>
      <c r="E169" s="85"/>
      <c r="F169" s="26">
        <v>10000</v>
      </c>
    </row>
    <row r="170" spans="1:6" x14ac:dyDescent="0.25">
      <c r="A170" s="85">
        <v>1552</v>
      </c>
      <c r="B170" s="19">
        <v>43342</v>
      </c>
      <c r="C170" s="20" t="s">
        <v>170</v>
      </c>
      <c r="D170" s="17" t="s">
        <v>311</v>
      </c>
      <c r="E170" s="18"/>
      <c r="F170" s="26">
        <v>10000</v>
      </c>
    </row>
    <row r="171" spans="1:6" x14ac:dyDescent="0.25">
      <c r="A171" s="17">
        <v>1553</v>
      </c>
      <c r="B171" s="19">
        <v>43342</v>
      </c>
      <c r="C171" s="85" t="s">
        <v>172</v>
      </c>
      <c r="D171" s="85" t="s">
        <v>312</v>
      </c>
      <c r="E171" s="85"/>
      <c r="F171" s="183">
        <v>100000</v>
      </c>
    </row>
    <row r="172" spans="1:6" x14ac:dyDescent="0.25">
      <c r="A172" s="27">
        <v>1554</v>
      </c>
      <c r="B172" s="22">
        <v>43343</v>
      </c>
      <c r="C172" s="27" t="s">
        <v>170</v>
      </c>
      <c r="D172" s="87" t="s">
        <v>313</v>
      </c>
      <c r="E172" s="25">
        <v>8000000</v>
      </c>
      <c r="F172" s="25"/>
    </row>
    <row r="173" spans="1:6" x14ac:dyDescent="0.25">
      <c r="A173" s="17">
        <v>1555</v>
      </c>
      <c r="B173" s="19">
        <v>43343</v>
      </c>
      <c r="C173" s="20" t="s">
        <v>170</v>
      </c>
      <c r="D173" s="17" t="s">
        <v>314</v>
      </c>
      <c r="E173" s="18"/>
      <c r="F173" s="26">
        <v>45000</v>
      </c>
    </row>
    <row r="174" spans="1:6" x14ac:dyDescent="0.25">
      <c r="A174" s="85">
        <v>1556</v>
      </c>
      <c r="B174" s="19">
        <v>43343</v>
      </c>
      <c r="C174" s="20" t="s">
        <v>164</v>
      </c>
      <c r="D174" s="17" t="s">
        <v>315</v>
      </c>
      <c r="E174" s="18"/>
      <c r="F174" s="26">
        <v>400000</v>
      </c>
    </row>
    <row r="175" spans="1:6" x14ac:dyDescent="0.25">
      <c r="A175" s="17">
        <v>1557</v>
      </c>
      <c r="B175" s="19">
        <v>43343</v>
      </c>
      <c r="C175" s="20" t="s">
        <v>191</v>
      </c>
      <c r="D175" s="17" t="s">
        <v>328</v>
      </c>
      <c r="E175" s="18"/>
      <c r="F175" s="26">
        <v>20000</v>
      </c>
    </row>
    <row r="176" spans="1:6" x14ac:dyDescent="0.25">
      <c r="A176" s="85">
        <v>1558</v>
      </c>
      <c r="B176" s="19">
        <v>43343</v>
      </c>
      <c r="C176" s="20" t="s">
        <v>191</v>
      </c>
      <c r="D176" s="17" t="s">
        <v>316</v>
      </c>
      <c r="E176" s="18"/>
      <c r="F176" s="26">
        <v>10000</v>
      </c>
    </row>
    <row r="177" spans="1:6" x14ac:dyDescent="0.25">
      <c r="A177" s="17">
        <v>1559</v>
      </c>
      <c r="B177" s="19">
        <v>43343</v>
      </c>
      <c r="C177" s="20" t="s">
        <v>192</v>
      </c>
      <c r="D177" s="17" t="s">
        <v>317</v>
      </c>
      <c r="E177" s="18"/>
      <c r="F177" s="26">
        <v>50000</v>
      </c>
    </row>
    <row r="178" spans="1:6" x14ac:dyDescent="0.25">
      <c r="A178" s="85">
        <v>1560</v>
      </c>
      <c r="B178" s="19">
        <v>43343</v>
      </c>
      <c r="C178" s="17" t="s">
        <v>186</v>
      </c>
      <c r="D178" s="33" t="s">
        <v>283</v>
      </c>
      <c r="E178" s="26"/>
      <c r="F178" s="26">
        <v>150000</v>
      </c>
    </row>
    <row r="179" spans="1:6" x14ac:dyDescent="0.25">
      <c r="A179" s="17">
        <v>1561</v>
      </c>
      <c r="B179" s="19">
        <v>43343</v>
      </c>
      <c r="C179" s="17" t="s">
        <v>191</v>
      </c>
      <c r="D179" s="33" t="s">
        <v>319</v>
      </c>
      <c r="E179" s="26"/>
      <c r="F179" s="26">
        <v>30000</v>
      </c>
    </row>
    <row r="180" spans="1:6" x14ac:dyDescent="0.25">
      <c r="A180" s="85">
        <v>1562</v>
      </c>
      <c r="B180" s="19">
        <v>43343</v>
      </c>
      <c r="C180" s="17" t="s">
        <v>192</v>
      </c>
      <c r="D180" s="33" t="s">
        <v>320</v>
      </c>
      <c r="E180" s="26"/>
      <c r="F180" s="26">
        <v>680000</v>
      </c>
    </row>
    <row r="181" spans="1:6" x14ac:dyDescent="0.25">
      <c r="A181" s="17">
        <v>1563</v>
      </c>
      <c r="B181" s="19">
        <v>43343</v>
      </c>
      <c r="C181" s="17" t="s">
        <v>191</v>
      </c>
      <c r="D181" s="33" t="s">
        <v>506</v>
      </c>
      <c r="E181" s="26"/>
      <c r="F181" s="26">
        <v>70000</v>
      </c>
    </row>
    <row r="182" spans="1:6" x14ac:dyDescent="0.25">
      <c r="A182" s="85">
        <v>1564</v>
      </c>
      <c r="B182" s="19">
        <v>43343</v>
      </c>
      <c r="C182" s="17" t="s">
        <v>218</v>
      </c>
      <c r="D182" s="33" t="s">
        <v>321</v>
      </c>
      <c r="E182" s="26"/>
      <c r="F182" s="26">
        <v>55000</v>
      </c>
    </row>
    <row r="183" spans="1:6" x14ac:dyDescent="0.25">
      <c r="A183" s="17">
        <v>1565</v>
      </c>
      <c r="B183" s="19">
        <v>43343</v>
      </c>
      <c r="C183" s="17" t="s">
        <v>170</v>
      </c>
      <c r="D183" s="17" t="s">
        <v>322</v>
      </c>
      <c r="E183" s="26"/>
      <c r="F183" s="26">
        <v>800000</v>
      </c>
    </row>
    <row r="184" spans="1:6" x14ac:dyDescent="0.25">
      <c r="A184" s="85">
        <v>1566</v>
      </c>
      <c r="B184" s="19">
        <v>43343</v>
      </c>
      <c r="C184" s="20" t="s">
        <v>305</v>
      </c>
      <c r="D184" s="17" t="s">
        <v>307</v>
      </c>
      <c r="E184" s="18"/>
      <c r="F184" s="26">
        <v>20000</v>
      </c>
    </row>
    <row r="185" spans="1:6" x14ac:dyDescent="0.25">
      <c r="A185" s="17">
        <v>1567</v>
      </c>
      <c r="B185" s="19">
        <v>43343</v>
      </c>
      <c r="C185" s="20" t="s">
        <v>169</v>
      </c>
      <c r="D185" s="17" t="s">
        <v>595</v>
      </c>
      <c r="E185" s="18"/>
      <c r="F185" s="26">
        <v>1203000</v>
      </c>
    </row>
    <row r="186" spans="1:6" ht="15.75" x14ac:dyDescent="0.25">
      <c r="A186" s="15"/>
      <c r="B186" s="34"/>
      <c r="C186" s="34"/>
      <c r="D186" s="35" t="s">
        <v>8</v>
      </c>
      <c r="E186" s="36">
        <f>SUM(E7:E185)</f>
        <v>66010282</v>
      </c>
      <c r="F186" s="37">
        <f>SUM(F7:F185)</f>
        <v>42597956</v>
      </c>
    </row>
    <row r="187" spans="1:6" ht="15.75" x14ac:dyDescent="0.25">
      <c r="B187" s="38"/>
      <c r="C187" s="38"/>
      <c r="D187" s="39" t="s">
        <v>327</v>
      </c>
      <c r="E187" s="40">
        <f>+E186-F186</f>
        <v>23412326</v>
      </c>
      <c r="F187" s="41"/>
    </row>
  </sheetData>
  <autoFilter ref="A5:F187"/>
  <mergeCells count="1">
    <mergeCell ref="A5:A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election activeCell="B8" sqref="B8"/>
    </sheetView>
  </sheetViews>
  <sheetFormatPr baseColWidth="10" defaultRowHeight="15" x14ac:dyDescent="0.25"/>
  <cols>
    <col min="1" max="1" width="21" customWidth="1"/>
    <col min="2" max="2" width="27.140625" bestFit="1" customWidth="1"/>
  </cols>
  <sheetData>
    <row r="3" spans="1:2" x14ac:dyDescent="0.25">
      <c r="A3" s="90" t="s">
        <v>330</v>
      </c>
      <c r="B3" t="s">
        <v>558</v>
      </c>
    </row>
    <row r="4" spans="1:2" x14ac:dyDescent="0.25">
      <c r="A4" s="91" t="s">
        <v>177</v>
      </c>
      <c r="B4" s="92">
        <v>2539000</v>
      </c>
    </row>
    <row r="5" spans="1:2" x14ac:dyDescent="0.25">
      <c r="A5" s="91" t="s">
        <v>523</v>
      </c>
      <c r="B5" s="92">
        <v>78553494</v>
      </c>
    </row>
    <row r="6" spans="1:2" x14ac:dyDescent="0.25">
      <c r="A6" s="91" t="s">
        <v>529</v>
      </c>
      <c r="B6" s="92">
        <v>2568583</v>
      </c>
    </row>
    <row r="7" spans="1:2" x14ac:dyDescent="0.25">
      <c r="A7" s="91" t="s">
        <v>359</v>
      </c>
      <c r="B7" s="92">
        <v>526000</v>
      </c>
    </row>
    <row r="8" spans="1:2" x14ac:dyDescent="0.25">
      <c r="A8" s="91" t="s">
        <v>269</v>
      </c>
      <c r="B8" s="92">
        <v>3597956</v>
      </c>
    </row>
    <row r="9" spans="1:2" x14ac:dyDescent="0.25">
      <c r="A9" s="91" t="s">
        <v>162</v>
      </c>
      <c r="B9" s="92">
        <v>575000</v>
      </c>
    </row>
    <row r="10" spans="1:2" x14ac:dyDescent="0.25">
      <c r="A10" s="91" t="s">
        <v>168</v>
      </c>
      <c r="B10" s="92">
        <v>2845000</v>
      </c>
    </row>
    <row r="11" spans="1:2" x14ac:dyDescent="0.25">
      <c r="A11" s="91" t="s">
        <v>164</v>
      </c>
      <c r="B11" s="92">
        <v>1738000</v>
      </c>
    </row>
    <row r="12" spans="1:2" x14ac:dyDescent="0.25">
      <c r="A12" s="91" t="s">
        <v>191</v>
      </c>
      <c r="B12" s="92">
        <v>1344000</v>
      </c>
    </row>
    <row r="13" spans="1:2" x14ac:dyDescent="0.25">
      <c r="A13" s="91" t="s">
        <v>167</v>
      </c>
      <c r="B13" s="92">
        <v>1635000</v>
      </c>
    </row>
    <row r="14" spans="1:2" x14ac:dyDescent="0.25">
      <c r="A14" s="91" t="s">
        <v>169</v>
      </c>
      <c r="B14" s="92">
        <v>1876500</v>
      </c>
    </row>
    <row r="15" spans="1:2" x14ac:dyDescent="0.25">
      <c r="A15" s="91" t="s">
        <v>170</v>
      </c>
      <c r="B15" s="92">
        <v>14085000</v>
      </c>
    </row>
    <row r="16" spans="1:2" x14ac:dyDescent="0.25">
      <c r="A16" s="91" t="s">
        <v>172</v>
      </c>
      <c r="B16" s="92">
        <v>2020000</v>
      </c>
    </row>
    <row r="17" spans="1:2" x14ac:dyDescent="0.25">
      <c r="A17" s="91" t="s">
        <v>192</v>
      </c>
      <c r="B17" s="92">
        <v>490000</v>
      </c>
    </row>
    <row r="18" spans="1:2" x14ac:dyDescent="0.25">
      <c r="A18" s="91" t="s">
        <v>218</v>
      </c>
      <c r="B18" s="92">
        <v>3366500</v>
      </c>
    </row>
    <row r="19" spans="1:2" x14ac:dyDescent="0.25">
      <c r="A19" s="91" t="s">
        <v>332</v>
      </c>
      <c r="B19" s="92">
        <v>117760033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3"/>
  <sheetViews>
    <sheetView topLeftCell="K1" workbookViewId="0">
      <selection activeCell="Q19" sqref="Q19"/>
    </sheetView>
  </sheetViews>
  <sheetFormatPr baseColWidth="10" defaultRowHeight="15" x14ac:dyDescent="0.25"/>
  <cols>
    <col min="1" max="1" width="27.140625" bestFit="1" customWidth="1"/>
    <col min="2" max="2" width="23.85546875" bestFit="1" customWidth="1"/>
    <col min="3" max="3" width="8" customWidth="1"/>
    <col min="4" max="4" width="12.28515625" bestFit="1" customWidth="1"/>
    <col min="5" max="5" width="8" customWidth="1"/>
    <col min="6" max="6" width="8.28515625" customWidth="1"/>
    <col min="7" max="7" width="11.85546875" bestFit="1" customWidth="1"/>
    <col min="8" max="8" width="15.28515625" bestFit="1" customWidth="1"/>
    <col min="9" max="9" width="10" customWidth="1"/>
    <col min="10" max="10" width="14.7109375" bestFit="1" customWidth="1"/>
    <col min="11" max="11" width="8.28515625" customWidth="1"/>
    <col min="12" max="12" width="10.5703125" customWidth="1"/>
    <col min="13" max="13" width="11" customWidth="1"/>
    <col min="14" max="14" width="13.5703125" bestFit="1" customWidth="1"/>
    <col min="15" max="15" width="9.42578125" customWidth="1"/>
    <col min="16" max="16" width="9.85546875" customWidth="1"/>
    <col min="17" max="17" width="17.42578125" bestFit="1" customWidth="1"/>
    <col min="18" max="18" width="13.140625" bestFit="1" customWidth="1"/>
    <col min="19" max="19" width="13.5703125" bestFit="1" customWidth="1"/>
    <col min="20" max="20" width="12.5703125" bestFit="1" customWidth="1"/>
  </cols>
  <sheetData>
    <row r="3" spans="1:20" x14ac:dyDescent="0.25">
      <c r="A3" s="90" t="s">
        <v>558</v>
      </c>
      <c r="B3" s="90" t="s">
        <v>559</v>
      </c>
    </row>
    <row r="4" spans="1:20" x14ac:dyDescent="0.25">
      <c r="A4" s="90" t="s">
        <v>330</v>
      </c>
      <c r="B4" t="s">
        <v>525</v>
      </c>
      <c r="C4" t="s">
        <v>356</v>
      </c>
      <c r="D4" t="s">
        <v>364</v>
      </c>
      <c r="E4" t="s">
        <v>357</v>
      </c>
      <c r="F4" t="s">
        <v>366</v>
      </c>
      <c r="G4" t="s">
        <v>360</v>
      </c>
      <c r="H4" t="s">
        <v>355</v>
      </c>
      <c r="I4" t="s">
        <v>352</v>
      </c>
      <c r="J4" t="s">
        <v>527</v>
      </c>
      <c r="K4" t="s">
        <v>526</v>
      </c>
      <c r="L4" t="s">
        <v>427</v>
      </c>
      <c r="M4" t="s">
        <v>361</v>
      </c>
      <c r="N4" t="s">
        <v>477</v>
      </c>
      <c r="O4" t="s">
        <v>350</v>
      </c>
      <c r="P4" t="s">
        <v>484</v>
      </c>
      <c r="Q4" t="s">
        <v>426</v>
      </c>
      <c r="R4" t="s">
        <v>362</v>
      </c>
      <c r="S4" t="s">
        <v>658</v>
      </c>
      <c r="T4" t="s">
        <v>332</v>
      </c>
    </row>
    <row r="5" spans="1:20" x14ac:dyDescent="0.25">
      <c r="A5" s="91" t="s">
        <v>347</v>
      </c>
      <c r="B5" s="92">
        <v>2764577</v>
      </c>
      <c r="C5" s="92">
        <v>6160000</v>
      </c>
      <c r="D5" s="92">
        <v>800000</v>
      </c>
      <c r="E5" s="92">
        <v>2497956</v>
      </c>
      <c r="F5" s="92">
        <v>6000000</v>
      </c>
      <c r="G5" s="92">
        <v>2950000</v>
      </c>
      <c r="H5" s="92">
        <v>1576000</v>
      </c>
      <c r="I5" s="92">
        <v>32372500</v>
      </c>
      <c r="J5" s="92">
        <v>39000000</v>
      </c>
      <c r="K5" s="92">
        <v>8275000</v>
      </c>
      <c r="L5" s="92">
        <v>10000</v>
      </c>
      <c r="M5" s="92">
        <v>2160000</v>
      </c>
      <c r="N5" s="92">
        <v>40000</v>
      </c>
      <c r="O5" s="92">
        <v>11193500</v>
      </c>
      <c r="P5" s="92">
        <v>180500</v>
      </c>
      <c r="Q5" s="92">
        <v>1500000</v>
      </c>
      <c r="R5" s="92">
        <v>250000</v>
      </c>
      <c r="S5" s="92">
        <v>30000</v>
      </c>
      <c r="T5" s="92">
        <v>117760033</v>
      </c>
    </row>
    <row r="6" spans="1:20" x14ac:dyDescent="0.25">
      <c r="A6" s="180" t="s">
        <v>346</v>
      </c>
      <c r="B6" s="92"/>
      <c r="C6" s="92"/>
      <c r="D6" s="92">
        <v>800000</v>
      </c>
      <c r="E6" s="92"/>
      <c r="F6" s="92"/>
      <c r="G6" s="92"/>
      <c r="H6" s="92"/>
      <c r="I6" s="92">
        <v>4635000</v>
      </c>
      <c r="J6" s="92"/>
      <c r="K6" s="92"/>
      <c r="L6" s="92"/>
      <c r="M6" s="92">
        <v>120000</v>
      </c>
      <c r="N6" s="92"/>
      <c r="O6" s="92">
        <v>4188500</v>
      </c>
      <c r="P6" s="92"/>
      <c r="Q6" s="92">
        <v>160000</v>
      </c>
      <c r="R6" s="92">
        <v>250000</v>
      </c>
      <c r="S6" s="92"/>
      <c r="T6" s="92">
        <v>10153500</v>
      </c>
    </row>
    <row r="7" spans="1:20" x14ac:dyDescent="0.25">
      <c r="A7" s="180" t="s">
        <v>351</v>
      </c>
      <c r="B7" s="92"/>
      <c r="C7" s="92"/>
      <c r="D7" s="92"/>
      <c r="E7" s="92"/>
      <c r="F7" s="92"/>
      <c r="G7" s="92">
        <v>2950000</v>
      </c>
      <c r="H7" s="92"/>
      <c r="I7" s="92">
        <v>10541250</v>
      </c>
      <c r="J7" s="92"/>
      <c r="K7" s="92"/>
      <c r="L7" s="92">
        <v>10000</v>
      </c>
      <c r="M7" s="92"/>
      <c r="N7" s="92"/>
      <c r="O7" s="92">
        <v>1299000</v>
      </c>
      <c r="P7" s="92">
        <v>170000</v>
      </c>
      <c r="Q7" s="92">
        <v>240000</v>
      </c>
      <c r="R7" s="92"/>
      <c r="S7" s="92"/>
      <c r="T7" s="92">
        <v>15210250</v>
      </c>
    </row>
    <row r="8" spans="1:20" x14ac:dyDescent="0.25">
      <c r="A8" s="180" t="s">
        <v>354</v>
      </c>
      <c r="B8" s="92"/>
      <c r="C8" s="92"/>
      <c r="D8" s="92"/>
      <c r="E8" s="92">
        <v>2497956</v>
      </c>
      <c r="F8" s="92"/>
      <c r="G8" s="92"/>
      <c r="H8" s="92"/>
      <c r="I8" s="92">
        <v>13467500</v>
      </c>
      <c r="J8" s="92"/>
      <c r="K8" s="92"/>
      <c r="L8" s="92"/>
      <c r="M8" s="92">
        <v>40000</v>
      </c>
      <c r="N8" s="92"/>
      <c r="O8" s="92">
        <v>1950000</v>
      </c>
      <c r="P8" s="92"/>
      <c r="Q8" s="92">
        <v>1100000</v>
      </c>
      <c r="R8" s="92"/>
      <c r="S8" s="92">
        <v>30000</v>
      </c>
      <c r="T8" s="92">
        <v>19085456</v>
      </c>
    </row>
    <row r="9" spans="1:20" x14ac:dyDescent="0.25">
      <c r="A9" s="180" t="s">
        <v>414</v>
      </c>
      <c r="B9" s="92"/>
      <c r="C9" s="92">
        <v>3160000</v>
      </c>
      <c r="D9" s="92"/>
      <c r="E9" s="92"/>
      <c r="F9" s="92"/>
      <c r="G9" s="92"/>
      <c r="H9" s="92"/>
      <c r="I9" s="92">
        <v>2613750</v>
      </c>
      <c r="J9" s="92"/>
      <c r="K9" s="92"/>
      <c r="L9" s="92"/>
      <c r="M9" s="92"/>
      <c r="N9" s="92"/>
      <c r="O9" s="92">
        <v>196000</v>
      </c>
      <c r="P9" s="92">
        <v>10500</v>
      </c>
      <c r="Q9" s="92"/>
      <c r="R9" s="92"/>
      <c r="S9" s="92"/>
      <c r="T9" s="92">
        <v>5980250</v>
      </c>
    </row>
    <row r="10" spans="1:20" x14ac:dyDescent="0.25">
      <c r="A10" s="180" t="s">
        <v>349</v>
      </c>
      <c r="B10" s="92">
        <v>2764577</v>
      </c>
      <c r="C10" s="92"/>
      <c r="D10" s="92"/>
      <c r="E10" s="92"/>
      <c r="F10" s="92">
        <v>6000000</v>
      </c>
      <c r="G10" s="92"/>
      <c r="H10" s="92">
        <v>1576000</v>
      </c>
      <c r="I10" s="92">
        <v>500000</v>
      </c>
      <c r="J10" s="92">
        <v>39000000</v>
      </c>
      <c r="K10" s="92">
        <v>8275000</v>
      </c>
      <c r="L10" s="92"/>
      <c r="M10" s="92">
        <v>2000000</v>
      </c>
      <c r="N10" s="92">
        <v>40000</v>
      </c>
      <c r="O10" s="92">
        <v>3190000</v>
      </c>
      <c r="P10" s="92"/>
      <c r="Q10" s="92"/>
      <c r="R10" s="92"/>
      <c r="S10" s="92"/>
      <c r="T10" s="92">
        <v>63345577</v>
      </c>
    </row>
    <row r="11" spans="1:20" x14ac:dyDescent="0.25">
      <c r="A11" s="180" t="s">
        <v>358</v>
      </c>
      <c r="B11" s="92"/>
      <c r="C11" s="92">
        <v>3000000</v>
      </c>
      <c r="D11" s="92"/>
      <c r="E11" s="92"/>
      <c r="F11" s="92"/>
      <c r="G11" s="92"/>
      <c r="H11" s="92"/>
      <c r="I11" s="92"/>
      <c r="J11" s="92"/>
      <c r="K11" s="92"/>
      <c r="L11" s="92"/>
      <c r="M11" s="92"/>
      <c r="N11" s="92"/>
      <c r="O11" s="92">
        <v>370000</v>
      </c>
      <c r="P11" s="92"/>
      <c r="Q11" s="92"/>
      <c r="R11" s="92"/>
      <c r="S11" s="92"/>
      <c r="T11" s="92">
        <v>3370000</v>
      </c>
    </row>
    <row r="12" spans="1:20" x14ac:dyDescent="0.25">
      <c r="A12" s="180" t="s">
        <v>353</v>
      </c>
      <c r="B12" s="92"/>
      <c r="C12" s="92"/>
      <c r="D12" s="92"/>
      <c r="E12" s="92"/>
      <c r="F12" s="92"/>
      <c r="G12" s="92"/>
      <c r="H12" s="92"/>
      <c r="I12" s="92">
        <v>615000</v>
      </c>
      <c r="J12" s="92"/>
      <c r="K12" s="92"/>
      <c r="L12" s="92"/>
      <c r="M12" s="92"/>
      <c r="N12" s="92"/>
      <c r="O12" s="92"/>
      <c r="P12" s="92"/>
      <c r="Q12" s="92"/>
      <c r="R12" s="92"/>
      <c r="S12" s="92"/>
      <c r="T12" s="92">
        <v>615000</v>
      </c>
    </row>
    <row r="13" spans="1:20" x14ac:dyDescent="0.25">
      <c r="A13" s="91" t="s">
        <v>332</v>
      </c>
      <c r="B13" s="92">
        <v>2764577</v>
      </c>
      <c r="C13" s="92">
        <v>6160000</v>
      </c>
      <c r="D13" s="92">
        <v>800000</v>
      </c>
      <c r="E13" s="92">
        <v>2497956</v>
      </c>
      <c r="F13" s="92">
        <v>6000000</v>
      </c>
      <c r="G13" s="92">
        <v>2950000</v>
      </c>
      <c r="H13" s="92">
        <v>1576000</v>
      </c>
      <c r="I13" s="92">
        <v>32372500</v>
      </c>
      <c r="J13" s="92">
        <v>39000000</v>
      </c>
      <c r="K13" s="92">
        <v>8275000</v>
      </c>
      <c r="L13" s="92">
        <v>10000</v>
      </c>
      <c r="M13" s="92">
        <v>2160000</v>
      </c>
      <c r="N13" s="92">
        <v>40000</v>
      </c>
      <c r="O13" s="92">
        <v>11193500</v>
      </c>
      <c r="P13" s="92">
        <v>180500</v>
      </c>
      <c r="Q13" s="92">
        <v>1500000</v>
      </c>
      <c r="R13" s="92">
        <v>250000</v>
      </c>
      <c r="S13" s="92">
        <v>30000</v>
      </c>
      <c r="T13" s="92">
        <v>117760033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2"/>
  <sheetViews>
    <sheetView workbookViewId="0">
      <selection activeCell="D15" sqref="D15"/>
    </sheetView>
  </sheetViews>
  <sheetFormatPr baseColWidth="10" defaultRowHeight="15" x14ac:dyDescent="0.25"/>
  <sheetData>
    <row r="1" spans="1:12" ht="60" x14ac:dyDescent="0.25">
      <c r="A1" s="108" t="s">
        <v>336</v>
      </c>
      <c r="B1" s="93" t="s">
        <v>337</v>
      </c>
      <c r="C1" s="93" t="s">
        <v>338</v>
      </c>
      <c r="D1" s="93" t="s">
        <v>339</v>
      </c>
      <c r="E1" s="109" t="s">
        <v>340</v>
      </c>
      <c r="F1" s="93" t="s">
        <v>4</v>
      </c>
      <c r="G1" s="93" t="s">
        <v>341</v>
      </c>
      <c r="H1" s="93" t="s">
        <v>342</v>
      </c>
      <c r="I1" s="93" t="s">
        <v>343</v>
      </c>
      <c r="J1" s="110" t="s">
        <v>344</v>
      </c>
      <c r="K1" s="110" t="s">
        <v>345</v>
      </c>
    </row>
    <row r="2" spans="1:12" x14ac:dyDescent="0.25">
      <c r="A2" s="101">
        <v>43313</v>
      </c>
      <c r="B2" s="99" t="s">
        <v>163</v>
      </c>
      <c r="C2" s="94" t="s">
        <v>350</v>
      </c>
      <c r="D2" s="94" t="s">
        <v>351</v>
      </c>
      <c r="E2" s="102">
        <v>75000</v>
      </c>
      <c r="F2" s="99" t="s">
        <v>162</v>
      </c>
      <c r="G2" s="98" t="s">
        <v>347</v>
      </c>
      <c r="H2" s="99" t="s">
        <v>9</v>
      </c>
      <c r="I2" s="100" t="s">
        <v>348</v>
      </c>
      <c r="J2" s="94">
        <f t="shared" ref="J2:J65" si="0">E2/9005</f>
        <v>8.3287062742920597</v>
      </c>
      <c r="K2" s="94">
        <v>9005</v>
      </c>
      <c r="L2" s="302"/>
    </row>
    <row r="3" spans="1:12" x14ac:dyDescent="0.25">
      <c r="A3" s="101">
        <v>43313</v>
      </c>
      <c r="B3" s="99" t="s">
        <v>165</v>
      </c>
      <c r="C3" s="94" t="s">
        <v>361</v>
      </c>
      <c r="D3" s="94" t="s">
        <v>346</v>
      </c>
      <c r="E3" s="102">
        <v>10000</v>
      </c>
      <c r="F3" s="97" t="s">
        <v>164</v>
      </c>
      <c r="G3" s="98" t="s">
        <v>347</v>
      </c>
      <c r="H3" s="99" t="s">
        <v>10</v>
      </c>
      <c r="I3" s="100" t="s">
        <v>348</v>
      </c>
      <c r="J3" s="94">
        <f t="shared" si="0"/>
        <v>1.1104941699056079</v>
      </c>
      <c r="K3" s="94">
        <v>9005</v>
      </c>
      <c r="L3" s="302"/>
    </row>
    <row r="4" spans="1:12" x14ac:dyDescent="0.25">
      <c r="A4" s="101">
        <v>43313</v>
      </c>
      <c r="B4" s="99" t="s">
        <v>166</v>
      </c>
      <c r="C4" s="94" t="s">
        <v>361</v>
      </c>
      <c r="D4" s="94" t="s">
        <v>346</v>
      </c>
      <c r="E4" s="102">
        <v>10000</v>
      </c>
      <c r="F4" s="97" t="s">
        <v>164</v>
      </c>
      <c r="G4" s="98" t="s">
        <v>347</v>
      </c>
      <c r="H4" s="99" t="s">
        <v>11</v>
      </c>
      <c r="I4" s="100" t="s">
        <v>348</v>
      </c>
      <c r="J4" s="94">
        <f t="shared" si="0"/>
        <v>1.1104941699056079</v>
      </c>
      <c r="K4" s="94">
        <v>9005</v>
      </c>
      <c r="L4" s="302"/>
    </row>
    <row r="5" spans="1:12" x14ac:dyDescent="0.25">
      <c r="A5" s="101">
        <v>43313</v>
      </c>
      <c r="B5" s="99" t="s">
        <v>208</v>
      </c>
      <c r="C5" s="94" t="s">
        <v>350</v>
      </c>
      <c r="D5" s="94" t="s">
        <v>346</v>
      </c>
      <c r="E5" s="102">
        <v>24000</v>
      </c>
      <c r="F5" s="100" t="s">
        <v>167</v>
      </c>
      <c r="G5" s="98" t="s">
        <v>347</v>
      </c>
      <c r="H5" s="99" t="s">
        <v>12</v>
      </c>
      <c r="I5" s="100" t="s">
        <v>348</v>
      </c>
      <c r="J5" s="94">
        <f t="shared" si="0"/>
        <v>2.665186007773459</v>
      </c>
      <c r="K5" s="94">
        <v>9005</v>
      </c>
      <c r="L5" s="302"/>
    </row>
    <row r="6" spans="1:12" x14ac:dyDescent="0.25">
      <c r="A6" s="120">
        <v>43313</v>
      </c>
      <c r="B6" s="94" t="s">
        <v>369</v>
      </c>
      <c r="C6" s="100" t="s">
        <v>350</v>
      </c>
      <c r="D6" s="94" t="s">
        <v>346</v>
      </c>
      <c r="E6" s="96">
        <v>17000</v>
      </c>
      <c r="F6" s="99" t="s">
        <v>191</v>
      </c>
      <c r="G6" s="98" t="s">
        <v>347</v>
      </c>
      <c r="H6" s="99" t="s">
        <v>461</v>
      </c>
      <c r="I6" s="100" t="s">
        <v>348</v>
      </c>
      <c r="J6" s="94">
        <f t="shared" si="0"/>
        <v>1.8878400888395337</v>
      </c>
      <c r="K6" s="94">
        <v>9005</v>
      </c>
      <c r="L6" s="302"/>
    </row>
    <row r="7" spans="1:12" x14ac:dyDescent="0.25">
      <c r="A7" s="120">
        <v>43313</v>
      </c>
      <c r="B7" s="106" t="s">
        <v>446</v>
      </c>
      <c r="C7" s="94" t="s">
        <v>484</v>
      </c>
      <c r="D7" s="95" t="s">
        <v>351</v>
      </c>
      <c r="E7" s="96">
        <v>10000</v>
      </c>
      <c r="F7" s="100" t="s">
        <v>192</v>
      </c>
      <c r="G7" s="98" t="s">
        <v>347</v>
      </c>
      <c r="H7" s="99" t="s">
        <v>461</v>
      </c>
      <c r="I7" s="100" t="s">
        <v>348</v>
      </c>
      <c r="J7" s="94">
        <f t="shared" si="0"/>
        <v>1.1104941699056079</v>
      </c>
      <c r="K7" s="94">
        <v>9005</v>
      </c>
      <c r="L7" s="302"/>
    </row>
    <row r="8" spans="1:12" x14ac:dyDescent="0.25">
      <c r="A8" s="120">
        <v>43313</v>
      </c>
      <c r="B8" s="106" t="s">
        <v>446</v>
      </c>
      <c r="C8" s="94" t="s">
        <v>350</v>
      </c>
      <c r="D8" s="94" t="s">
        <v>346</v>
      </c>
      <c r="E8" s="96">
        <v>19000</v>
      </c>
      <c r="F8" s="99" t="s">
        <v>168</v>
      </c>
      <c r="G8" s="98" t="s">
        <v>347</v>
      </c>
      <c r="H8" s="99" t="s">
        <v>461</v>
      </c>
      <c r="I8" s="100" t="s">
        <v>348</v>
      </c>
      <c r="J8" s="94">
        <f t="shared" si="0"/>
        <v>2.1099389228206551</v>
      </c>
      <c r="K8" s="94">
        <v>9005</v>
      </c>
      <c r="L8" s="302"/>
    </row>
    <row r="9" spans="1:12" x14ac:dyDescent="0.25">
      <c r="A9" s="120">
        <v>43313</v>
      </c>
      <c r="B9" s="94" t="s">
        <v>447</v>
      </c>
      <c r="C9" s="94" t="s">
        <v>350</v>
      </c>
      <c r="D9" s="94" t="s">
        <v>346</v>
      </c>
      <c r="E9" s="96">
        <v>22000</v>
      </c>
      <c r="F9" s="99" t="s">
        <v>168</v>
      </c>
      <c r="G9" s="98" t="s">
        <v>347</v>
      </c>
      <c r="H9" s="99" t="s">
        <v>13</v>
      </c>
      <c r="I9" s="100" t="s">
        <v>348</v>
      </c>
      <c r="J9" s="94">
        <f t="shared" si="0"/>
        <v>2.4430871737923376</v>
      </c>
      <c r="K9" s="94">
        <v>9005</v>
      </c>
      <c r="L9" s="302"/>
    </row>
    <row r="10" spans="1:12" x14ac:dyDescent="0.25">
      <c r="A10" s="101">
        <v>43313</v>
      </c>
      <c r="B10" s="98" t="s">
        <v>521</v>
      </c>
      <c r="C10" s="99" t="s">
        <v>525</v>
      </c>
      <c r="D10" s="104" t="s">
        <v>349</v>
      </c>
      <c r="E10" s="102">
        <v>5650</v>
      </c>
      <c r="F10" s="100" t="s">
        <v>523</v>
      </c>
      <c r="G10" s="98" t="s">
        <v>347</v>
      </c>
      <c r="H10" s="99" t="s">
        <v>530</v>
      </c>
      <c r="I10" s="100" t="s">
        <v>348</v>
      </c>
      <c r="J10" s="94">
        <f t="shared" si="0"/>
        <v>0.62742920599666852</v>
      </c>
      <c r="K10" s="94">
        <v>9005</v>
      </c>
      <c r="L10" s="302"/>
    </row>
    <row r="11" spans="1:12" x14ac:dyDescent="0.25">
      <c r="A11" s="120">
        <v>43313</v>
      </c>
      <c r="B11" s="119" t="s">
        <v>606</v>
      </c>
      <c r="C11" s="99" t="s">
        <v>525</v>
      </c>
      <c r="D11" s="104" t="s">
        <v>349</v>
      </c>
      <c r="E11" s="96">
        <v>5673</v>
      </c>
      <c r="F11" s="99" t="s">
        <v>529</v>
      </c>
      <c r="G11" s="98" t="s">
        <v>347</v>
      </c>
      <c r="H11" s="99" t="s">
        <v>530</v>
      </c>
      <c r="I11" s="100" t="s">
        <v>348</v>
      </c>
      <c r="J11" s="94">
        <f t="shared" si="0"/>
        <v>0.62998334258745137</v>
      </c>
      <c r="K11" s="94">
        <v>9005</v>
      </c>
      <c r="L11" s="302"/>
    </row>
    <row r="12" spans="1:12" x14ac:dyDescent="0.25">
      <c r="A12" s="120">
        <v>43313</v>
      </c>
      <c r="B12" s="99" t="s">
        <v>591</v>
      </c>
      <c r="C12" s="94" t="s">
        <v>350</v>
      </c>
      <c r="D12" s="94" t="s">
        <v>346</v>
      </c>
      <c r="E12" s="102">
        <v>51000</v>
      </c>
      <c r="F12" s="99" t="s">
        <v>169</v>
      </c>
      <c r="G12" s="98" t="s">
        <v>347</v>
      </c>
      <c r="H12" s="99" t="s">
        <v>461</v>
      </c>
      <c r="I12" s="100" t="s">
        <v>348</v>
      </c>
      <c r="J12" s="94">
        <f t="shared" si="0"/>
        <v>5.6635202665186011</v>
      </c>
      <c r="K12" s="94">
        <v>9005</v>
      </c>
      <c r="L12" s="302"/>
    </row>
    <row r="13" spans="1:12" x14ac:dyDescent="0.25">
      <c r="A13" s="120">
        <v>43313</v>
      </c>
      <c r="B13" s="99" t="s">
        <v>197</v>
      </c>
      <c r="C13" s="94" t="s">
        <v>350</v>
      </c>
      <c r="D13" s="94" t="s">
        <v>346</v>
      </c>
      <c r="E13" s="102">
        <v>81000</v>
      </c>
      <c r="F13" s="97" t="s">
        <v>164</v>
      </c>
      <c r="G13" s="98" t="s">
        <v>347</v>
      </c>
      <c r="H13" s="99" t="s">
        <v>461</v>
      </c>
      <c r="I13" s="100" t="s">
        <v>348</v>
      </c>
      <c r="J13" s="94">
        <f t="shared" si="0"/>
        <v>8.9950027762354239</v>
      </c>
      <c r="K13" s="94">
        <v>9005</v>
      </c>
      <c r="L13" s="302"/>
    </row>
    <row r="14" spans="1:12" x14ac:dyDescent="0.25">
      <c r="A14" s="120">
        <v>43313</v>
      </c>
      <c r="B14" s="99" t="s">
        <v>593</v>
      </c>
      <c r="C14" s="94" t="s">
        <v>350</v>
      </c>
      <c r="D14" s="94" t="s">
        <v>346</v>
      </c>
      <c r="E14" s="102">
        <v>75000</v>
      </c>
      <c r="F14" s="97" t="s">
        <v>167</v>
      </c>
      <c r="G14" s="98" t="s">
        <v>347</v>
      </c>
      <c r="H14" s="99" t="s">
        <v>461</v>
      </c>
      <c r="I14" s="100" t="s">
        <v>348</v>
      </c>
      <c r="J14" s="94">
        <f t="shared" si="0"/>
        <v>8.3287062742920597</v>
      </c>
      <c r="K14" s="94">
        <v>9005</v>
      </c>
      <c r="L14" s="302"/>
    </row>
    <row r="15" spans="1:12" x14ac:dyDescent="0.25">
      <c r="A15" s="303">
        <v>43313</v>
      </c>
      <c r="B15" s="304" t="s">
        <v>602</v>
      </c>
      <c r="C15" s="99" t="s">
        <v>525</v>
      </c>
      <c r="D15" s="104" t="s">
        <v>349</v>
      </c>
      <c r="E15" s="305">
        <v>27465</v>
      </c>
      <c r="F15" s="99" t="s">
        <v>529</v>
      </c>
      <c r="G15" s="98" t="s">
        <v>347</v>
      </c>
      <c r="H15" s="99" t="s">
        <v>530</v>
      </c>
      <c r="I15" s="100" t="s">
        <v>348</v>
      </c>
      <c r="J15" s="94">
        <f t="shared" si="0"/>
        <v>3.0499722376457523</v>
      </c>
      <c r="K15" s="94">
        <v>9005</v>
      </c>
      <c r="L15" s="302"/>
    </row>
    <row r="16" spans="1:12" x14ac:dyDescent="0.25">
      <c r="A16" s="303">
        <v>43313</v>
      </c>
      <c r="B16" s="304" t="s">
        <v>605</v>
      </c>
      <c r="C16" s="99" t="s">
        <v>525</v>
      </c>
      <c r="D16" s="104" t="s">
        <v>349</v>
      </c>
      <c r="E16" s="305">
        <v>152634</v>
      </c>
      <c r="F16" s="99" t="s">
        <v>529</v>
      </c>
      <c r="G16" s="98" t="s">
        <v>347</v>
      </c>
      <c r="H16" s="99" t="s">
        <v>530</v>
      </c>
      <c r="I16" s="100" t="s">
        <v>348</v>
      </c>
      <c r="J16" s="94">
        <f t="shared" si="0"/>
        <v>16.949916712937256</v>
      </c>
      <c r="K16" s="94">
        <v>9005</v>
      </c>
      <c r="L16" s="302"/>
    </row>
    <row r="17" spans="1:12" x14ac:dyDescent="0.25">
      <c r="A17" s="101">
        <v>43314</v>
      </c>
      <c r="B17" s="99" t="s">
        <v>210</v>
      </c>
      <c r="C17" s="94" t="s">
        <v>350</v>
      </c>
      <c r="D17" s="94" t="s">
        <v>346</v>
      </c>
      <c r="E17" s="102">
        <v>16000</v>
      </c>
      <c r="F17" s="99" t="s">
        <v>167</v>
      </c>
      <c r="G17" s="98" t="s">
        <v>347</v>
      </c>
      <c r="H17" s="99" t="s">
        <v>14</v>
      </c>
      <c r="I17" s="100" t="s">
        <v>348</v>
      </c>
      <c r="J17" s="94">
        <f t="shared" si="0"/>
        <v>1.7767906718489728</v>
      </c>
      <c r="K17" s="94">
        <v>9005</v>
      </c>
      <c r="L17" s="302"/>
    </row>
    <row r="18" spans="1:12" x14ac:dyDescent="0.25">
      <c r="A18" s="101">
        <v>43314</v>
      </c>
      <c r="B18" s="98" t="s">
        <v>211</v>
      </c>
      <c r="C18" s="94" t="s">
        <v>350</v>
      </c>
      <c r="D18" s="94" t="s">
        <v>346</v>
      </c>
      <c r="E18" s="102">
        <v>19000</v>
      </c>
      <c r="F18" s="99" t="s">
        <v>169</v>
      </c>
      <c r="G18" s="98" t="s">
        <v>347</v>
      </c>
      <c r="H18" s="99" t="s">
        <v>15</v>
      </c>
      <c r="I18" s="100" t="s">
        <v>348</v>
      </c>
      <c r="J18" s="94">
        <f t="shared" si="0"/>
        <v>2.1099389228206551</v>
      </c>
      <c r="K18" s="94">
        <v>9005</v>
      </c>
      <c r="L18" s="302"/>
    </row>
    <row r="19" spans="1:12" x14ac:dyDescent="0.25">
      <c r="A19" s="101">
        <v>43314</v>
      </c>
      <c r="B19" s="99" t="s">
        <v>171</v>
      </c>
      <c r="C19" s="94" t="s">
        <v>526</v>
      </c>
      <c r="D19" s="94" t="s">
        <v>349</v>
      </c>
      <c r="E19" s="102">
        <v>75000</v>
      </c>
      <c r="F19" s="99" t="s">
        <v>170</v>
      </c>
      <c r="G19" s="98" t="s">
        <v>347</v>
      </c>
      <c r="H19" s="99" t="s">
        <v>16</v>
      </c>
      <c r="I19" s="100" t="s">
        <v>348</v>
      </c>
      <c r="J19" s="94">
        <f t="shared" si="0"/>
        <v>8.3287062742920597</v>
      </c>
      <c r="K19" s="94">
        <v>9005</v>
      </c>
      <c r="L19" s="302"/>
    </row>
    <row r="20" spans="1:12" x14ac:dyDescent="0.25">
      <c r="A20" s="101">
        <v>43314</v>
      </c>
      <c r="B20" s="98" t="s">
        <v>173</v>
      </c>
      <c r="C20" s="94" t="s">
        <v>355</v>
      </c>
      <c r="D20" s="94" t="s">
        <v>349</v>
      </c>
      <c r="E20" s="102">
        <v>100000</v>
      </c>
      <c r="F20" s="99" t="s">
        <v>170</v>
      </c>
      <c r="G20" s="98" t="s">
        <v>347</v>
      </c>
      <c r="H20" s="99" t="s">
        <v>17</v>
      </c>
      <c r="I20" s="100" t="s">
        <v>348</v>
      </c>
      <c r="J20" s="94">
        <f t="shared" si="0"/>
        <v>11.104941699056081</v>
      </c>
      <c r="K20" s="94">
        <v>9005</v>
      </c>
      <c r="L20" s="302"/>
    </row>
    <row r="21" spans="1:12" x14ac:dyDescent="0.25">
      <c r="A21" s="101">
        <v>43314</v>
      </c>
      <c r="B21" s="98" t="s">
        <v>326</v>
      </c>
      <c r="C21" s="94" t="s">
        <v>350</v>
      </c>
      <c r="D21" s="95" t="s">
        <v>354</v>
      </c>
      <c r="E21" s="102">
        <v>200000</v>
      </c>
      <c r="F21" s="100" t="s">
        <v>172</v>
      </c>
      <c r="G21" s="98" t="s">
        <v>347</v>
      </c>
      <c r="H21" s="99" t="s">
        <v>18</v>
      </c>
      <c r="I21" s="100" t="s">
        <v>348</v>
      </c>
      <c r="J21" s="94">
        <f t="shared" si="0"/>
        <v>22.209883398112162</v>
      </c>
      <c r="K21" s="94">
        <v>9005</v>
      </c>
      <c r="L21" s="302"/>
    </row>
    <row r="22" spans="1:12" x14ac:dyDescent="0.25">
      <c r="A22" s="101">
        <v>43314</v>
      </c>
      <c r="B22" s="98" t="s">
        <v>175</v>
      </c>
      <c r="C22" s="99" t="s">
        <v>350</v>
      </c>
      <c r="D22" s="94" t="s">
        <v>354</v>
      </c>
      <c r="E22" s="102">
        <v>100000</v>
      </c>
      <c r="F22" s="97" t="s">
        <v>172</v>
      </c>
      <c r="G22" s="98" t="s">
        <v>347</v>
      </c>
      <c r="H22" s="99" t="s">
        <v>19</v>
      </c>
      <c r="I22" s="100" t="s">
        <v>348</v>
      </c>
      <c r="J22" s="94">
        <f t="shared" si="0"/>
        <v>11.104941699056081</v>
      </c>
      <c r="K22" s="94">
        <v>9005</v>
      </c>
      <c r="L22" s="302"/>
    </row>
    <row r="23" spans="1:12" x14ac:dyDescent="0.25">
      <c r="A23" s="120">
        <v>43314</v>
      </c>
      <c r="B23" s="94" t="s">
        <v>369</v>
      </c>
      <c r="C23" s="100" t="s">
        <v>350</v>
      </c>
      <c r="D23" s="94" t="s">
        <v>346</v>
      </c>
      <c r="E23" s="96">
        <v>17000</v>
      </c>
      <c r="F23" s="99" t="s">
        <v>191</v>
      </c>
      <c r="G23" s="98" t="s">
        <v>347</v>
      </c>
      <c r="H23" s="99" t="s">
        <v>461</v>
      </c>
      <c r="I23" s="100" t="s">
        <v>348</v>
      </c>
      <c r="J23" s="94">
        <f t="shared" si="0"/>
        <v>1.8878400888395337</v>
      </c>
      <c r="K23" s="94">
        <v>9005</v>
      </c>
      <c r="L23" s="302"/>
    </row>
    <row r="24" spans="1:12" x14ac:dyDescent="0.25">
      <c r="A24" s="120">
        <v>43314</v>
      </c>
      <c r="B24" s="106" t="s">
        <v>446</v>
      </c>
      <c r="C24" s="94" t="s">
        <v>484</v>
      </c>
      <c r="D24" s="95" t="s">
        <v>351</v>
      </c>
      <c r="E24" s="96">
        <v>10000</v>
      </c>
      <c r="F24" s="100" t="s">
        <v>192</v>
      </c>
      <c r="G24" s="98" t="s">
        <v>347</v>
      </c>
      <c r="H24" s="99" t="s">
        <v>461</v>
      </c>
      <c r="I24" s="100" t="s">
        <v>348</v>
      </c>
      <c r="J24" s="94">
        <f t="shared" si="0"/>
        <v>1.1104941699056079</v>
      </c>
      <c r="K24" s="94">
        <v>9005</v>
      </c>
      <c r="L24" s="302"/>
    </row>
    <row r="25" spans="1:12" x14ac:dyDescent="0.25">
      <c r="A25" s="120">
        <v>43314</v>
      </c>
      <c r="B25" s="106" t="s">
        <v>446</v>
      </c>
      <c r="C25" s="94" t="s">
        <v>350</v>
      </c>
      <c r="D25" s="94" t="s">
        <v>346</v>
      </c>
      <c r="E25" s="96">
        <v>19000</v>
      </c>
      <c r="F25" s="99" t="s">
        <v>168</v>
      </c>
      <c r="G25" s="98" t="s">
        <v>347</v>
      </c>
      <c r="H25" s="99" t="s">
        <v>461</v>
      </c>
      <c r="I25" s="100" t="s">
        <v>348</v>
      </c>
      <c r="J25" s="94">
        <f t="shared" si="0"/>
        <v>2.1099389228206551</v>
      </c>
      <c r="K25" s="94">
        <v>9005</v>
      </c>
      <c r="L25" s="302"/>
    </row>
    <row r="26" spans="1:12" x14ac:dyDescent="0.25">
      <c r="A26" s="101">
        <v>43315</v>
      </c>
      <c r="B26" s="99" t="s">
        <v>212</v>
      </c>
      <c r="C26" s="94" t="s">
        <v>350</v>
      </c>
      <c r="D26" s="94" t="s">
        <v>346</v>
      </c>
      <c r="E26" s="102">
        <v>21000</v>
      </c>
      <c r="F26" s="97" t="s">
        <v>164</v>
      </c>
      <c r="G26" s="98" t="s">
        <v>347</v>
      </c>
      <c r="H26" s="99" t="s">
        <v>23</v>
      </c>
      <c r="I26" s="100" t="s">
        <v>348</v>
      </c>
      <c r="J26" s="94">
        <f t="shared" si="0"/>
        <v>2.3320377568017769</v>
      </c>
      <c r="K26" s="94">
        <v>9005</v>
      </c>
      <c r="L26" s="302"/>
    </row>
    <row r="27" spans="1:12" x14ac:dyDescent="0.25">
      <c r="A27" s="101">
        <v>43315</v>
      </c>
      <c r="B27" s="99" t="s">
        <v>210</v>
      </c>
      <c r="C27" s="94" t="s">
        <v>350</v>
      </c>
      <c r="D27" s="94" t="s">
        <v>346</v>
      </c>
      <c r="E27" s="102">
        <v>47000</v>
      </c>
      <c r="F27" s="99" t="s">
        <v>167</v>
      </c>
      <c r="G27" s="98" t="s">
        <v>347</v>
      </c>
      <c r="H27" s="99" t="s">
        <v>21</v>
      </c>
      <c r="I27" s="100" t="s">
        <v>348</v>
      </c>
      <c r="J27" s="94">
        <f t="shared" si="0"/>
        <v>5.2193225985563574</v>
      </c>
      <c r="K27" s="94">
        <v>9005</v>
      </c>
      <c r="L27" s="302"/>
    </row>
    <row r="28" spans="1:12" x14ac:dyDescent="0.25">
      <c r="A28" s="101">
        <v>43315</v>
      </c>
      <c r="B28" s="98" t="s">
        <v>176</v>
      </c>
      <c r="C28" s="94" t="s">
        <v>355</v>
      </c>
      <c r="D28" s="94" t="s">
        <v>349</v>
      </c>
      <c r="E28" s="102">
        <v>60000</v>
      </c>
      <c r="F28" s="103" t="s">
        <v>170</v>
      </c>
      <c r="G28" s="98" t="s">
        <v>347</v>
      </c>
      <c r="H28" s="99" t="s">
        <v>20</v>
      </c>
      <c r="I28" s="100" t="s">
        <v>348</v>
      </c>
      <c r="J28" s="94">
        <f t="shared" si="0"/>
        <v>6.6629650194336483</v>
      </c>
      <c r="K28" s="94">
        <v>9005</v>
      </c>
      <c r="L28" s="302"/>
    </row>
    <row r="29" spans="1:12" x14ac:dyDescent="0.25">
      <c r="A29" s="120">
        <v>43315</v>
      </c>
      <c r="B29" s="94" t="s">
        <v>369</v>
      </c>
      <c r="C29" s="100" t="s">
        <v>350</v>
      </c>
      <c r="D29" s="94" t="s">
        <v>346</v>
      </c>
      <c r="E29" s="96">
        <v>17000</v>
      </c>
      <c r="F29" s="99" t="s">
        <v>191</v>
      </c>
      <c r="G29" s="98" t="s">
        <v>347</v>
      </c>
      <c r="H29" s="99" t="s">
        <v>461</v>
      </c>
      <c r="I29" s="100" t="s">
        <v>348</v>
      </c>
      <c r="J29" s="94">
        <f t="shared" si="0"/>
        <v>1.8878400888395337</v>
      </c>
      <c r="K29" s="94">
        <v>9005</v>
      </c>
      <c r="L29" s="302"/>
    </row>
    <row r="30" spans="1:12" x14ac:dyDescent="0.25">
      <c r="A30" s="120">
        <v>43315</v>
      </c>
      <c r="B30" s="106" t="s">
        <v>446</v>
      </c>
      <c r="C30" s="94" t="s">
        <v>484</v>
      </c>
      <c r="D30" s="95" t="s">
        <v>351</v>
      </c>
      <c r="E30" s="96">
        <v>10000</v>
      </c>
      <c r="F30" s="100" t="s">
        <v>192</v>
      </c>
      <c r="G30" s="98" t="s">
        <v>347</v>
      </c>
      <c r="H30" s="99" t="s">
        <v>461</v>
      </c>
      <c r="I30" s="100" t="s">
        <v>348</v>
      </c>
      <c r="J30" s="94">
        <f t="shared" si="0"/>
        <v>1.1104941699056079</v>
      </c>
      <c r="K30" s="94">
        <v>9005</v>
      </c>
      <c r="L30" s="302"/>
    </row>
    <row r="31" spans="1:12" x14ac:dyDescent="0.25">
      <c r="A31" s="120">
        <v>43315</v>
      </c>
      <c r="B31" s="106" t="s">
        <v>446</v>
      </c>
      <c r="C31" s="94" t="s">
        <v>350</v>
      </c>
      <c r="D31" s="94" t="s">
        <v>346</v>
      </c>
      <c r="E31" s="96">
        <v>19000</v>
      </c>
      <c r="F31" s="99" t="s">
        <v>168</v>
      </c>
      <c r="G31" s="98" t="s">
        <v>347</v>
      </c>
      <c r="H31" s="99" t="s">
        <v>461</v>
      </c>
      <c r="I31" s="100" t="s">
        <v>348</v>
      </c>
      <c r="J31" s="94">
        <f t="shared" si="0"/>
        <v>2.1099389228206551</v>
      </c>
      <c r="K31" s="94">
        <v>9005</v>
      </c>
      <c r="L31" s="302"/>
    </row>
    <row r="32" spans="1:12" x14ac:dyDescent="0.25">
      <c r="A32" s="120">
        <v>43315</v>
      </c>
      <c r="B32" s="99" t="s">
        <v>209</v>
      </c>
      <c r="C32" s="94" t="s">
        <v>350</v>
      </c>
      <c r="D32" s="94" t="s">
        <v>346</v>
      </c>
      <c r="E32" s="96">
        <v>30000</v>
      </c>
      <c r="F32" s="99" t="s">
        <v>168</v>
      </c>
      <c r="G32" s="98" t="s">
        <v>347</v>
      </c>
      <c r="H32" s="99" t="s">
        <v>22</v>
      </c>
      <c r="I32" s="100" t="s">
        <v>348</v>
      </c>
      <c r="J32" s="94">
        <f t="shared" si="0"/>
        <v>3.3314825097168241</v>
      </c>
      <c r="K32" s="94">
        <v>9005</v>
      </c>
      <c r="L32" s="302"/>
    </row>
    <row r="33" spans="1:12" x14ac:dyDescent="0.25">
      <c r="A33" s="120">
        <v>43316</v>
      </c>
      <c r="B33" s="94" t="s">
        <v>476</v>
      </c>
      <c r="C33" s="99" t="s">
        <v>477</v>
      </c>
      <c r="D33" s="94" t="s">
        <v>349</v>
      </c>
      <c r="E33" s="96">
        <v>20000</v>
      </c>
      <c r="F33" s="99" t="s">
        <v>191</v>
      </c>
      <c r="G33" s="98" t="s">
        <v>347</v>
      </c>
      <c r="H33" s="99" t="s">
        <v>39</v>
      </c>
      <c r="I33" s="100" t="s">
        <v>348</v>
      </c>
      <c r="J33" s="94">
        <f t="shared" si="0"/>
        <v>2.2209883398112158</v>
      </c>
      <c r="K33" s="94">
        <v>9005</v>
      </c>
      <c r="L33" s="302"/>
    </row>
    <row r="34" spans="1:12" x14ac:dyDescent="0.25">
      <c r="A34" s="120">
        <v>43317</v>
      </c>
      <c r="B34" s="94" t="s">
        <v>415</v>
      </c>
      <c r="C34" s="94" t="s">
        <v>350</v>
      </c>
      <c r="D34" s="94" t="s">
        <v>351</v>
      </c>
      <c r="E34" s="96">
        <v>15000</v>
      </c>
      <c r="F34" s="97" t="s">
        <v>177</v>
      </c>
      <c r="G34" s="98" t="s">
        <v>347</v>
      </c>
      <c r="H34" s="99" t="s">
        <v>441</v>
      </c>
      <c r="I34" s="100" t="s">
        <v>348</v>
      </c>
      <c r="J34" s="94">
        <f t="shared" si="0"/>
        <v>1.6657412548584121</v>
      </c>
      <c r="K34" s="94">
        <v>9005</v>
      </c>
      <c r="L34" s="302"/>
    </row>
    <row r="35" spans="1:12" x14ac:dyDescent="0.25">
      <c r="A35" s="120">
        <v>43317</v>
      </c>
      <c r="B35" s="94" t="s">
        <v>416</v>
      </c>
      <c r="C35" s="94" t="s">
        <v>426</v>
      </c>
      <c r="D35" s="95" t="s">
        <v>351</v>
      </c>
      <c r="E35" s="96">
        <v>160000</v>
      </c>
      <c r="F35" s="97" t="s">
        <v>177</v>
      </c>
      <c r="G35" s="98" t="s">
        <v>347</v>
      </c>
      <c r="H35" s="99" t="s">
        <v>439</v>
      </c>
      <c r="I35" s="100" t="s">
        <v>348</v>
      </c>
      <c r="J35" s="94">
        <f t="shared" si="0"/>
        <v>17.767906718489726</v>
      </c>
      <c r="K35" s="94">
        <v>9005</v>
      </c>
      <c r="L35" s="302"/>
    </row>
    <row r="36" spans="1:12" x14ac:dyDescent="0.25">
      <c r="A36" s="120">
        <v>43317</v>
      </c>
      <c r="B36" s="94" t="s">
        <v>417</v>
      </c>
      <c r="C36" s="94" t="s">
        <v>350</v>
      </c>
      <c r="D36" s="95" t="s">
        <v>351</v>
      </c>
      <c r="E36" s="96">
        <v>180000</v>
      </c>
      <c r="F36" s="97" t="s">
        <v>177</v>
      </c>
      <c r="G36" s="98" t="s">
        <v>347</v>
      </c>
      <c r="H36" s="99" t="s">
        <v>429</v>
      </c>
      <c r="I36" s="100" t="s">
        <v>348</v>
      </c>
      <c r="J36" s="94">
        <f t="shared" si="0"/>
        <v>19.988895058300944</v>
      </c>
      <c r="K36" s="94">
        <v>9005</v>
      </c>
      <c r="L36" s="302"/>
    </row>
    <row r="37" spans="1:12" x14ac:dyDescent="0.25">
      <c r="A37" s="120">
        <v>43317</v>
      </c>
      <c r="B37" s="94" t="s">
        <v>418</v>
      </c>
      <c r="C37" s="94" t="s">
        <v>350</v>
      </c>
      <c r="D37" s="95" t="s">
        <v>351</v>
      </c>
      <c r="E37" s="96">
        <v>90000</v>
      </c>
      <c r="F37" s="97" t="s">
        <v>177</v>
      </c>
      <c r="G37" s="98" t="s">
        <v>347</v>
      </c>
      <c r="H37" s="99" t="s">
        <v>438</v>
      </c>
      <c r="I37" s="100" t="s">
        <v>348</v>
      </c>
      <c r="J37" s="94">
        <f t="shared" si="0"/>
        <v>9.994447529150472</v>
      </c>
      <c r="K37" s="94">
        <v>9005</v>
      </c>
      <c r="L37" s="302"/>
    </row>
    <row r="38" spans="1:12" x14ac:dyDescent="0.25">
      <c r="A38" s="120">
        <v>43317</v>
      </c>
      <c r="B38" s="94" t="s">
        <v>419</v>
      </c>
      <c r="C38" s="94" t="s">
        <v>427</v>
      </c>
      <c r="D38" s="95" t="s">
        <v>351</v>
      </c>
      <c r="E38" s="96">
        <v>10000</v>
      </c>
      <c r="F38" s="97" t="s">
        <v>177</v>
      </c>
      <c r="G38" s="98" t="s">
        <v>347</v>
      </c>
      <c r="H38" s="99" t="s">
        <v>440</v>
      </c>
      <c r="I38" s="100" t="s">
        <v>348</v>
      </c>
      <c r="J38" s="94">
        <f t="shared" si="0"/>
        <v>1.1104941699056079</v>
      </c>
      <c r="K38" s="94">
        <v>9005</v>
      </c>
      <c r="L38" s="302"/>
    </row>
    <row r="39" spans="1:12" x14ac:dyDescent="0.25">
      <c r="A39" s="120">
        <v>43318</v>
      </c>
      <c r="B39" s="94" t="s">
        <v>436</v>
      </c>
      <c r="C39" s="94" t="s">
        <v>350</v>
      </c>
      <c r="D39" s="95" t="s">
        <v>351</v>
      </c>
      <c r="E39" s="96">
        <v>10000</v>
      </c>
      <c r="F39" s="97" t="s">
        <v>177</v>
      </c>
      <c r="G39" s="98" t="s">
        <v>347</v>
      </c>
      <c r="H39" s="99" t="s">
        <v>437</v>
      </c>
      <c r="I39" s="100" t="s">
        <v>348</v>
      </c>
      <c r="J39" s="94">
        <f t="shared" si="0"/>
        <v>1.1104941699056079</v>
      </c>
      <c r="K39" s="94">
        <v>9005</v>
      </c>
      <c r="L39" s="302"/>
    </row>
    <row r="40" spans="1:12" x14ac:dyDescent="0.25">
      <c r="A40" s="120">
        <v>43318</v>
      </c>
      <c r="B40" s="94" t="s">
        <v>420</v>
      </c>
      <c r="C40" s="94" t="s">
        <v>350</v>
      </c>
      <c r="D40" s="95" t="s">
        <v>351</v>
      </c>
      <c r="E40" s="96">
        <v>10000</v>
      </c>
      <c r="F40" s="97" t="s">
        <v>177</v>
      </c>
      <c r="G40" s="98" t="s">
        <v>347</v>
      </c>
      <c r="H40" s="99" t="s">
        <v>435</v>
      </c>
      <c r="I40" s="100" t="s">
        <v>348</v>
      </c>
      <c r="J40" s="94">
        <f t="shared" si="0"/>
        <v>1.1104941699056079</v>
      </c>
      <c r="K40" s="94">
        <v>9005</v>
      </c>
      <c r="L40" s="302"/>
    </row>
    <row r="41" spans="1:12" x14ac:dyDescent="0.25">
      <c r="A41" s="120">
        <v>43318</v>
      </c>
      <c r="B41" s="94" t="s">
        <v>421</v>
      </c>
      <c r="C41" s="94" t="s">
        <v>350</v>
      </c>
      <c r="D41" s="95" t="s">
        <v>351</v>
      </c>
      <c r="E41" s="96">
        <v>13000</v>
      </c>
      <c r="F41" s="97" t="s">
        <v>177</v>
      </c>
      <c r="G41" s="98" t="s">
        <v>347</v>
      </c>
      <c r="H41" s="99" t="s">
        <v>434</v>
      </c>
      <c r="I41" s="100" t="s">
        <v>348</v>
      </c>
      <c r="J41" s="94">
        <f t="shared" si="0"/>
        <v>1.4436424208772904</v>
      </c>
      <c r="K41" s="94">
        <v>9005</v>
      </c>
      <c r="L41" s="302"/>
    </row>
    <row r="42" spans="1:12" x14ac:dyDescent="0.25">
      <c r="A42" s="120">
        <v>43318</v>
      </c>
      <c r="B42" s="94" t="s">
        <v>422</v>
      </c>
      <c r="C42" s="94" t="s">
        <v>350</v>
      </c>
      <c r="D42" s="95" t="s">
        <v>351</v>
      </c>
      <c r="E42" s="96">
        <v>180000</v>
      </c>
      <c r="F42" s="97" t="s">
        <v>177</v>
      </c>
      <c r="G42" s="98" t="s">
        <v>347</v>
      </c>
      <c r="H42" s="99" t="s">
        <v>433</v>
      </c>
      <c r="I42" s="100" t="s">
        <v>348</v>
      </c>
      <c r="J42" s="94">
        <f t="shared" si="0"/>
        <v>19.988895058300944</v>
      </c>
      <c r="K42" s="94">
        <v>9005</v>
      </c>
      <c r="L42" s="302"/>
    </row>
    <row r="43" spans="1:12" x14ac:dyDescent="0.25">
      <c r="A43" s="101">
        <v>43318</v>
      </c>
      <c r="B43" s="99" t="s">
        <v>187</v>
      </c>
      <c r="C43" s="99" t="s">
        <v>350</v>
      </c>
      <c r="D43" s="104" t="s">
        <v>351</v>
      </c>
      <c r="E43" s="102">
        <v>16000</v>
      </c>
      <c r="F43" s="97" t="s">
        <v>359</v>
      </c>
      <c r="G43" s="98" t="s">
        <v>347</v>
      </c>
      <c r="H43" s="99" t="s">
        <v>25</v>
      </c>
      <c r="I43" s="100" t="s">
        <v>348</v>
      </c>
      <c r="J43" s="94">
        <f t="shared" si="0"/>
        <v>1.7767906718489728</v>
      </c>
      <c r="K43" s="94">
        <v>9005</v>
      </c>
      <c r="L43" s="302"/>
    </row>
    <row r="44" spans="1:12" x14ac:dyDescent="0.25">
      <c r="A44" s="101">
        <v>43318</v>
      </c>
      <c r="B44" s="99" t="s">
        <v>213</v>
      </c>
      <c r="C44" s="94" t="s">
        <v>350</v>
      </c>
      <c r="D44" s="94" t="s">
        <v>346</v>
      </c>
      <c r="E44" s="105">
        <v>50000</v>
      </c>
      <c r="F44" s="97" t="s">
        <v>164</v>
      </c>
      <c r="G44" s="98" t="s">
        <v>347</v>
      </c>
      <c r="H44" s="99" t="s">
        <v>26</v>
      </c>
      <c r="I44" s="100" t="s">
        <v>348</v>
      </c>
      <c r="J44" s="94">
        <f t="shared" si="0"/>
        <v>5.5524708495280404</v>
      </c>
      <c r="K44" s="94">
        <v>9005</v>
      </c>
      <c r="L44" s="302"/>
    </row>
    <row r="45" spans="1:12" x14ac:dyDescent="0.25">
      <c r="A45" s="101">
        <v>43318</v>
      </c>
      <c r="B45" s="99" t="s">
        <v>210</v>
      </c>
      <c r="C45" s="94" t="s">
        <v>350</v>
      </c>
      <c r="D45" s="94" t="s">
        <v>346</v>
      </c>
      <c r="E45" s="105">
        <v>23000</v>
      </c>
      <c r="F45" s="99" t="s">
        <v>167</v>
      </c>
      <c r="G45" s="98" t="s">
        <v>347</v>
      </c>
      <c r="H45" s="99" t="s">
        <v>29</v>
      </c>
      <c r="I45" s="100" t="s">
        <v>348</v>
      </c>
      <c r="J45" s="94">
        <f t="shared" si="0"/>
        <v>2.5541365907828983</v>
      </c>
      <c r="K45" s="94">
        <v>9005</v>
      </c>
      <c r="L45" s="302"/>
    </row>
    <row r="46" spans="1:12" x14ac:dyDescent="0.25">
      <c r="A46" s="101">
        <v>43318</v>
      </c>
      <c r="B46" s="99" t="s">
        <v>211</v>
      </c>
      <c r="C46" s="94" t="s">
        <v>350</v>
      </c>
      <c r="D46" s="94" t="s">
        <v>346</v>
      </c>
      <c r="E46" s="105">
        <v>30000</v>
      </c>
      <c r="F46" s="99" t="s">
        <v>169</v>
      </c>
      <c r="G46" s="98" t="s">
        <v>347</v>
      </c>
      <c r="H46" s="99" t="s">
        <v>27</v>
      </c>
      <c r="I46" s="100" t="s">
        <v>348</v>
      </c>
      <c r="J46" s="94">
        <f t="shared" si="0"/>
        <v>3.3314825097168241</v>
      </c>
      <c r="K46" s="94">
        <v>9005</v>
      </c>
      <c r="L46" s="302"/>
    </row>
    <row r="47" spans="1:12" x14ac:dyDescent="0.25">
      <c r="A47" s="101">
        <v>43318</v>
      </c>
      <c r="B47" s="99" t="s">
        <v>185</v>
      </c>
      <c r="C47" s="94" t="s">
        <v>350</v>
      </c>
      <c r="D47" s="95" t="s">
        <v>349</v>
      </c>
      <c r="E47" s="102">
        <v>70000</v>
      </c>
      <c r="F47" s="103" t="s">
        <v>170</v>
      </c>
      <c r="G47" s="98" t="s">
        <v>347</v>
      </c>
      <c r="H47" s="99" t="s">
        <v>24</v>
      </c>
      <c r="I47" s="100" t="s">
        <v>348</v>
      </c>
      <c r="J47" s="94">
        <f t="shared" si="0"/>
        <v>7.7734591893392562</v>
      </c>
      <c r="K47" s="94">
        <v>9005</v>
      </c>
      <c r="L47" s="302"/>
    </row>
    <row r="48" spans="1:12" x14ac:dyDescent="0.25">
      <c r="A48" s="101">
        <v>43318</v>
      </c>
      <c r="B48" s="99" t="s">
        <v>555</v>
      </c>
      <c r="C48" s="99" t="s">
        <v>350</v>
      </c>
      <c r="D48" s="94" t="s">
        <v>354</v>
      </c>
      <c r="E48" s="105">
        <v>300000</v>
      </c>
      <c r="F48" s="97" t="s">
        <v>172</v>
      </c>
      <c r="G48" s="98" t="s">
        <v>347</v>
      </c>
      <c r="H48" s="99" t="s">
        <v>30</v>
      </c>
      <c r="I48" s="100" t="s">
        <v>348</v>
      </c>
      <c r="J48" s="94">
        <f t="shared" si="0"/>
        <v>33.314825097168239</v>
      </c>
      <c r="K48" s="94">
        <v>9005</v>
      </c>
      <c r="L48" s="302"/>
    </row>
    <row r="49" spans="1:12" x14ac:dyDescent="0.25">
      <c r="A49" s="101">
        <v>43318</v>
      </c>
      <c r="B49" s="99" t="s">
        <v>188</v>
      </c>
      <c r="C49" s="99" t="s">
        <v>350</v>
      </c>
      <c r="D49" s="94" t="s">
        <v>354</v>
      </c>
      <c r="E49" s="102">
        <v>50000</v>
      </c>
      <c r="F49" s="97" t="s">
        <v>172</v>
      </c>
      <c r="G49" s="98" t="s">
        <v>347</v>
      </c>
      <c r="H49" s="99" t="s">
        <v>31</v>
      </c>
      <c r="I49" s="100" t="s">
        <v>348</v>
      </c>
      <c r="J49" s="94">
        <f t="shared" si="0"/>
        <v>5.5524708495280404</v>
      </c>
      <c r="K49" s="94">
        <v>9005</v>
      </c>
      <c r="L49" s="302"/>
    </row>
    <row r="50" spans="1:12" x14ac:dyDescent="0.25">
      <c r="A50" s="184">
        <v>43318</v>
      </c>
      <c r="B50" s="186" t="s">
        <v>189</v>
      </c>
      <c r="C50" s="188" t="s">
        <v>658</v>
      </c>
      <c r="D50" s="189" t="s">
        <v>354</v>
      </c>
      <c r="E50" s="187">
        <v>30000</v>
      </c>
      <c r="F50" s="309" t="s">
        <v>172</v>
      </c>
      <c r="G50" s="185" t="s">
        <v>347</v>
      </c>
      <c r="H50" s="186" t="s">
        <v>32</v>
      </c>
      <c r="I50" s="188" t="s">
        <v>348</v>
      </c>
      <c r="J50" s="189">
        <f t="shared" si="0"/>
        <v>3.3314825097168241</v>
      </c>
      <c r="K50" s="189">
        <v>9005</v>
      </c>
      <c r="L50" s="302"/>
    </row>
    <row r="51" spans="1:12" x14ac:dyDescent="0.25">
      <c r="A51" s="120">
        <v>43318</v>
      </c>
      <c r="B51" s="94" t="s">
        <v>369</v>
      </c>
      <c r="C51" s="100" t="s">
        <v>350</v>
      </c>
      <c r="D51" s="94" t="s">
        <v>346</v>
      </c>
      <c r="E51" s="96">
        <v>17000</v>
      </c>
      <c r="F51" s="99" t="s">
        <v>191</v>
      </c>
      <c r="G51" s="98" t="s">
        <v>347</v>
      </c>
      <c r="H51" s="99" t="s">
        <v>461</v>
      </c>
      <c r="I51" s="100" t="s">
        <v>348</v>
      </c>
      <c r="J51" s="94">
        <f t="shared" si="0"/>
        <v>1.8878400888395337</v>
      </c>
      <c r="K51" s="94">
        <v>9005</v>
      </c>
      <c r="L51" s="302"/>
    </row>
    <row r="52" spans="1:12" x14ac:dyDescent="0.25">
      <c r="A52" s="120">
        <v>43318</v>
      </c>
      <c r="B52" s="106" t="s">
        <v>446</v>
      </c>
      <c r="C52" s="94" t="s">
        <v>484</v>
      </c>
      <c r="D52" s="95" t="s">
        <v>351</v>
      </c>
      <c r="E52" s="96">
        <v>10000</v>
      </c>
      <c r="F52" s="100" t="s">
        <v>192</v>
      </c>
      <c r="G52" s="98" t="s">
        <v>347</v>
      </c>
      <c r="H52" s="99" t="s">
        <v>461</v>
      </c>
      <c r="I52" s="100" t="s">
        <v>348</v>
      </c>
      <c r="J52" s="94">
        <f t="shared" si="0"/>
        <v>1.1104941699056079</v>
      </c>
      <c r="K52" s="94">
        <v>9005</v>
      </c>
      <c r="L52" s="302"/>
    </row>
    <row r="53" spans="1:12" x14ac:dyDescent="0.25">
      <c r="A53" s="120">
        <v>43318</v>
      </c>
      <c r="B53" s="106" t="s">
        <v>446</v>
      </c>
      <c r="C53" s="94" t="s">
        <v>350</v>
      </c>
      <c r="D53" s="94" t="s">
        <v>346</v>
      </c>
      <c r="E53" s="96">
        <v>19000</v>
      </c>
      <c r="F53" s="99" t="s">
        <v>168</v>
      </c>
      <c r="G53" s="98" t="s">
        <v>347</v>
      </c>
      <c r="H53" s="99" t="s">
        <v>461</v>
      </c>
      <c r="I53" s="100" t="s">
        <v>348</v>
      </c>
      <c r="J53" s="94">
        <f t="shared" si="0"/>
        <v>2.1099389228206551</v>
      </c>
      <c r="K53" s="94">
        <v>9005</v>
      </c>
      <c r="L53" s="302"/>
    </row>
    <row r="54" spans="1:12" x14ac:dyDescent="0.25">
      <c r="A54" s="120">
        <v>43318</v>
      </c>
      <c r="B54" s="94" t="s">
        <v>443</v>
      </c>
      <c r="C54" s="94" t="s">
        <v>350</v>
      </c>
      <c r="D54" s="94" t="s">
        <v>346</v>
      </c>
      <c r="E54" s="96">
        <v>37000</v>
      </c>
      <c r="F54" s="99" t="s">
        <v>168</v>
      </c>
      <c r="G54" s="98" t="s">
        <v>347</v>
      </c>
      <c r="H54" s="99" t="s">
        <v>28</v>
      </c>
      <c r="I54" s="100" t="s">
        <v>348</v>
      </c>
      <c r="J54" s="94">
        <f t="shared" si="0"/>
        <v>4.1088284286507495</v>
      </c>
      <c r="K54" s="94">
        <v>9005</v>
      </c>
      <c r="L54" s="302"/>
    </row>
    <row r="55" spans="1:12" x14ac:dyDescent="0.25">
      <c r="A55" s="120">
        <v>43319</v>
      </c>
      <c r="B55" s="94" t="s">
        <v>423</v>
      </c>
      <c r="C55" s="94" t="s">
        <v>426</v>
      </c>
      <c r="D55" s="95" t="s">
        <v>351</v>
      </c>
      <c r="E55" s="96">
        <v>80000</v>
      </c>
      <c r="F55" s="97" t="s">
        <v>177</v>
      </c>
      <c r="G55" s="98" t="s">
        <v>347</v>
      </c>
      <c r="H55" s="99" t="s">
        <v>432</v>
      </c>
      <c r="I55" s="100" t="s">
        <v>348</v>
      </c>
      <c r="J55" s="94">
        <f t="shared" si="0"/>
        <v>8.8839533592448632</v>
      </c>
      <c r="K55" s="94">
        <v>9005</v>
      </c>
      <c r="L55" s="302"/>
    </row>
    <row r="56" spans="1:12" x14ac:dyDescent="0.25">
      <c r="A56" s="120">
        <v>43319</v>
      </c>
      <c r="B56" s="94" t="s">
        <v>597</v>
      </c>
      <c r="C56" s="94" t="s">
        <v>350</v>
      </c>
      <c r="D56" s="95" t="s">
        <v>351</v>
      </c>
      <c r="E56" s="96">
        <v>10000</v>
      </c>
      <c r="F56" s="97" t="s">
        <v>177</v>
      </c>
      <c r="G56" s="98" t="s">
        <v>347</v>
      </c>
      <c r="H56" s="99" t="s">
        <v>431</v>
      </c>
      <c r="I56" s="100" t="s">
        <v>348</v>
      </c>
      <c r="J56" s="94">
        <f t="shared" si="0"/>
        <v>1.1104941699056079</v>
      </c>
      <c r="K56" s="94">
        <v>9005</v>
      </c>
      <c r="L56" s="302"/>
    </row>
    <row r="57" spans="1:12" x14ac:dyDescent="0.25">
      <c r="A57" s="101">
        <v>43319</v>
      </c>
      <c r="B57" s="99" t="s">
        <v>213</v>
      </c>
      <c r="C57" s="94" t="s">
        <v>350</v>
      </c>
      <c r="D57" s="94" t="s">
        <v>346</v>
      </c>
      <c r="E57" s="102">
        <v>22000</v>
      </c>
      <c r="F57" s="97" t="s">
        <v>164</v>
      </c>
      <c r="G57" s="98" t="s">
        <v>347</v>
      </c>
      <c r="H57" s="99" t="s">
        <v>35</v>
      </c>
      <c r="I57" s="100" t="s">
        <v>348</v>
      </c>
      <c r="J57" s="94">
        <f t="shared" si="0"/>
        <v>2.4430871737923376</v>
      </c>
      <c r="K57" s="94">
        <v>9005</v>
      </c>
      <c r="L57" s="302"/>
    </row>
    <row r="58" spans="1:12" x14ac:dyDescent="0.25">
      <c r="A58" s="101">
        <v>43319</v>
      </c>
      <c r="B58" s="99" t="s">
        <v>210</v>
      </c>
      <c r="C58" s="94" t="s">
        <v>350</v>
      </c>
      <c r="D58" s="94" t="s">
        <v>346</v>
      </c>
      <c r="E58" s="102">
        <v>20000</v>
      </c>
      <c r="F58" s="99" t="s">
        <v>167</v>
      </c>
      <c r="G58" s="98" t="s">
        <v>347</v>
      </c>
      <c r="H58" s="99" t="s">
        <v>33</v>
      </c>
      <c r="I58" s="100" t="s">
        <v>348</v>
      </c>
      <c r="J58" s="94">
        <f t="shared" si="0"/>
        <v>2.2209883398112158</v>
      </c>
      <c r="K58" s="94">
        <v>9005</v>
      </c>
      <c r="L58" s="302"/>
    </row>
    <row r="59" spans="1:12" x14ac:dyDescent="0.25">
      <c r="A59" s="101">
        <v>43319</v>
      </c>
      <c r="B59" s="99" t="s">
        <v>211</v>
      </c>
      <c r="C59" s="94" t="s">
        <v>350</v>
      </c>
      <c r="D59" s="94" t="s">
        <v>346</v>
      </c>
      <c r="E59" s="102">
        <v>16000</v>
      </c>
      <c r="F59" s="99" t="s">
        <v>169</v>
      </c>
      <c r="G59" s="98" t="s">
        <v>347</v>
      </c>
      <c r="H59" s="99" t="s">
        <v>34</v>
      </c>
      <c r="I59" s="100" t="s">
        <v>348</v>
      </c>
      <c r="J59" s="94">
        <f t="shared" si="0"/>
        <v>1.7767906718489728</v>
      </c>
      <c r="K59" s="94">
        <v>9005</v>
      </c>
      <c r="L59" s="302"/>
    </row>
    <row r="60" spans="1:12" x14ac:dyDescent="0.25">
      <c r="A60" s="120">
        <v>43319</v>
      </c>
      <c r="B60" s="94" t="s">
        <v>369</v>
      </c>
      <c r="C60" s="100" t="s">
        <v>350</v>
      </c>
      <c r="D60" s="94" t="s">
        <v>346</v>
      </c>
      <c r="E60" s="96">
        <v>17000</v>
      </c>
      <c r="F60" s="99" t="s">
        <v>191</v>
      </c>
      <c r="G60" s="98" t="s">
        <v>347</v>
      </c>
      <c r="H60" s="99" t="s">
        <v>461</v>
      </c>
      <c r="I60" s="100" t="s">
        <v>348</v>
      </c>
      <c r="J60" s="94">
        <f t="shared" si="0"/>
        <v>1.8878400888395337</v>
      </c>
      <c r="K60" s="94">
        <v>9005</v>
      </c>
      <c r="L60" s="302"/>
    </row>
    <row r="61" spans="1:12" x14ac:dyDescent="0.25">
      <c r="A61" s="120">
        <v>43319</v>
      </c>
      <c r="B61" s="106" t="s">
        <v>446</v>
      </c>
      <c r="C61" s="94" t="s">
        <v>484</v>
      </c>
      <c r="D61" s="95" t="s">
        <v>351</v>
      </c>
      <c r="E61" s="96">
        <v>10000</v>
      </c>
      <c r="F61" s="100" t="s">
        <v>192</v>
      </c>
      <c r="G61" s="98" t="s">
        <v>347</v>
      </c>
      <c r="H61" s="99" t="s">
        <v>461</v>
      </c>
      <c r="I61" s="100" t="s">
        <v>348</v>
      </c>
      <c r="J61" s="94">
        <f t="shared" si="0"/>
        <v>1.1104941699056079</v>
      </c>
      <c r="K61" s="94">
        <v>9005</v>
      </c>
      <c r="L61" s="302"/>
    </row>
    <row r="62" spans="1:12" x14ac:dyDescent="0.25">
      <c r="A62" s="120">
        <v>43319</v>
      </c>
      <c r="B62" s="106" t="s">
        <v>446</v>
      </c>
      <c r="C62" s="94" t="s">
        <v>350</v>
      </c>
      <c r="D62" s="94" t="s">
        <v>346</v>
      </c>
      <c r="E62" s="96">
        <v>19000</v>
      </c>
      <c r="F62" s="99" t="s">
        <v>168</v>
      </c>
      <c r="G62" s="98" t="s">
        <v>347</v>
      </c>
      <c r="H62" s="99" t="s">
        <v>461</v>
      </c>
      <c r="I62" s="100" t="s">
        <v>348</v>
      </c>
      <c r="J62" s="94">
        <f t="shared" si="0"/>
        <v>2.1099389228206551</v>
      </c>
      <c r="K62" s="94">
        <v>9005</v>
      </c>
      <c r="L62" s="302"/>
    </row>
    <row r="63" spans="1:12" x14ac:dyDescent="0.25">
      <c r="A63" s="120">
        <v>43319</v>
      </c>
      <c r="B63" s="94" t="s">
        <v>448</v>
      </c>
      <c r="C63" s="94" t="s">
        <v>350</v>
      </c>
      <c r="D63" s="94" t="s">
        <v>346</v>
      </c>
      <c r="E63" s="96">
        <v>23000</v>
      </c>
      <c r="F63" s="99" t="s">
        <v>168</v>
      </c>
      <c r="G63" s="98" t="s">
        <v>347</v>
      </c>
      <c r="H63" s="99" t="s">
        <v>453</v>
      </c>
      <c r="I63" s="100" t="s">
        <v>348</v>
      </c>
      <c r="J63" s="94">
        <f t="shared" si="0"/>
        <v>2.5541365907828983</v>
      </c>
      <c r="K63" s="94">
        <v>9005</v>
      </c>
      <c r="L63" s="302"/>
    </row>
    <row r="64" spans="1:12" x14ac:dyDescent="0.25">
      <c r="A64" s="120">
        <v>43320</v>
      </c>
      <c r="B64" s="94" t="s">
        <v>369</v>
      </c>
      <c r="C64" s="100" t="s">
        <v>350</v>
      </c>
      <c r="D64" s="94" t="s">
        <v>346</v>
      </c>
      <c r="E64" s="96">
        <v>17000</v>
      </c>
      <c r="F64" s="99" t="s">
        <v>191</v>
      </c>
      <c r="G64" s="98" t="s">
        <v>347</v>
      </c>
      <c r="H64" s="99" t="s">
        <v>461</v>
      </c>
      <c r="I64" s="100" t="s">
        <v>348</v>
      </c>
      <c r="J64" s="94">
        <f t="shared" si="0"/>
        <v>1.8878400888395337</v>
      </c>
      <c r="K64" s="94">
        <v>9005</v>
      </c>
      <c r="L64" s="302"/>
    </row>
    <row r="65" spans="1:12" x14ac:dyDescent="0.25">
      <c r="A65" s="120">
        <v>43320</v>
      </c>
      <c r="B65" s="106" t="s">
        <v>446</v>
      </c>
      <c r="C65" s="94" t="s">
        <v>484</v>
      </c>
      <c r="D65" s="95" t="s">
        <v>351</v>
      </c>
      <c r="E65" s="96">
        <v>10000</v>
      </c>
      <c r="F65" s="100" t="s">
        <v>192</v>
      </c>
      <c r="G65" s="98" t="s">
        <v>347</v>
      </c>
      <c r="H65" s="99" t="s">
        <v>461</v>
      </c>
      <c r="I65" s="100" t="s">
        <v>348</v>
      </c>
      <c r="J65" s="94">
        <f t="shared" si="0"/>
        <v>1.1104941699056079</v>
      </c>
      <c r="K65" s="94">
        <v>9005</v>
      </c>
      <c r="L65" s="302"/>
    </row>
    <row r="66" spans="1:12" x14ac:dyDescent="0.25">
      <c r="A66" s="120">
        <v>43320</v>
      </c>
      <c r="B66" s="106" t="s">
        <v>446</v>
      </c>
      <c r="C66" s="94" t="s">
        <v>350</v>
      </c>
      <c r="D66" s="94" t="s">
        <v>346</v>
      </c>
      <c r="E66" s="96">
        <v>19000</v>
      </c>
      <c r="F66" s="99" t="s">
        <v>168</v>
      </c>
      <c r="G66" s="98" t="s">
        <v>347</v>
      </c>
      <c r="H66" s="99" t="s">
        <v>461</v>
      </c>
      <c r="I66" s="100" t="s">
        <v>348</v>
      </c>
      <c r="J66" s="94">
        <f t="shared" ref="J66:J129" si="1">E66/9005</f>
        <v>2.1099389228206551</v>
      </c>
      <c r="K66" s="94">
        <v>9005</v>
      </c>
      <c r="L66" s="302"/>
    </row>
    <row r="67" spans="1:12" x14ac:dyDescent="0.25">
      <c r="A67" s="120">
        <v>43321</v>
      </c>
      <c r="B67" s="106" t="s">
        <v>446</v>
      </c>
      <c r="C67" s="94" t="s">
        <v>484</v>
      </c>
      <c r="D67" s="95" t="s">
        <v>351</v>
      </c>
      <c r="E67" s="96">
        <v>10000</v>
      </c>
      <c r="F67" s="100" t="s">
        <v>192</v>
      </c>
      <c r="G67" s="98" t="s">
        <v>347</v>
      </c>
      <c r="H67" s="99" t="s">
        <v>461</v>
      </c>
      <c r="I67" s="100" t="s">
        <v>348</v>
      </c>
      <c r="J67" s="94">
        <f t="shared" si="1"/>
        <v>1.1104941699056079</v>
      </c>
      <c r="K67" s="94">
        <v>9005</v>
      </c>
      <c r="L67" s="302"/>
    </row>
    <row r="68" spans="1:12" x14ac:dyDescent="0.25">
      <c r="A68" s="101">
        <v>43322</v>
      </c>
      <c r="B68" s="99" t="s">
        <v>213</v>
      </c>
      <c r="C68" s="94" t="s">
        <v>350</v>
      </c>
      <c r="D68" s="94" t="s">
        <v>346</v>
      </c>
      <c r="E68" s="102">
        <v>36000</v>
      </c>
      <c r="F68" s="97" t="s">
        <v>164</v>
      </c>
      <c r="G68" s="98" t="s">
        <v>347</v>
      </c>
      <c r="H68" s="99" t="s">
        <v>38</v>
      </c>
      <c r="I68" s="100" t="s">
        <v>348</v>
      </c>
      <c r="J68" s="94">
        <f t="shared" si="1"/>
        <v>3.9977790116601888</v>
      </c>
      <c r="K68" s="94">
        <v>9005</v>
      </c>
      <c r="L68" s="302"/>
    </row>
    <row r="69" spans="1:12" x14ac:dyDescent="0.25">
      <c r="A69" s="101">
        <v>43322</v>
      </c>
      <c r="B69" s="99" t="s">
        <v>210</v>
      </c>
      <c r="C69" s="94" t="s">
        <v>350</v>
      </c>
      <c r="D69" s="94" t="s">
        <v>346</v>
      </c>
      <c r="E69" s="102">
        <v>31000</v>
      </c>
      <c r="F69" s="99" t="s">
        <v>167</v>
      </c>
      <c r="G69" s="98" t="s">
        <v>347</v>
      </c>
      <c r="H69" s="99" t="s">
        <v>36</v>
      </c>
      <c r="I69" s="100" t="s">
        <v>348</v>
      </c>
      <c r="J69" s="94">
        <f t="shared" si="1"/>
        <v>3.4425319267073848</v>
      </c>
      <c r="K69" s="94">
        <v>9005</v>
      </c>
      <c r="L69" s="302"/>
    </row>
    <row r="70" spans="1:12" x14ac:dyDescent="0.25">
      <c r="A70" s="120">
        <v>43322</v>
      </c>
      <c r="B70" s="94" t="s">
        <v>370</v>
      </c>
      <c r="C70" s="100" t="s">
        <v>350</v>
      </c>
      <c r="D70" s="94" t="s">
        <v>346</v>
      </c>
      <c r="E70" s="96">
        <v>17000</v>
      </c>
      <c r="F70" s="99" t="s">
        <v>191</v>
      </c>
      <c r="G70" s="98" t="s">
        <v>347</v>
      </c>
      <c r="H70" s="99" t="s">
        <v>461</v>
      </c>
      <c r="I70" s="100" t="s">
        <v>348</v>
      </c>
      <c r="J70" s="94">
        <f t="shared" si="1"/>
        <v>1.8878400888395337</v>
      </c>
      <c r="K70" s="94">
        <v>9005</v>
      </c>
      <c r="L70" s="302"/>
    </row>
    <row r="71" spans="1:12" x14ac:dyDescent="0.25">
      <c r="A71" s="120">
        <v>43322</v>
      </c>
      <c r="B71" s="106" t="s">
        <v>446</v>
      </c>
      <c r="C71" s="94" t="s">
        <v>484</v>
      </c>
      <c r="D71" s="95" t="s">
        <v>351</v>
      </c>
      <c r="E71" s="96">
        <v>10000</v>
      </c>
      <c r="F71" s="100" t="s">
        <v>192</v>
      </c>
      <c r="G71" s="98" t="s">
        <v>347</v>
      </c>
      <c r="H71" s="99" t="s">
        <v>461</v>
      </c>
      <c r="I71" s="100" t="s">
        <v>348</v>
      </c>
      <c r="J71" s="94">
        <f t="shared" si="1"/>
        <v>1.1104941699056079</v>
      </c>
      <c r="K71" s="94">
        <v>9005</v>
      </c>
      <c r="L71" s="302"/>
    </row>
    <row r="72" spans="1:12" x14ac:dyDescent="0.25">
      <c r="A72" s="120">
        <v>43322</v>
      </c>
      <c r="B72" s="106" t="s">
        <v>552</v>
      </c>
      <c r="C72" s="94" t="s">
        <v>484</v>
      </c>
      <c r="D72" s="95" t="s">
        <v>351</v>
      </c>
      <c r="E72" s="96">
        <v>60000</v>
      </c>
      <c r="F72" s="100" t="s">
        <v>192</v>
      </c>
      <c r="G72" s="98" t="s">
        <v>347</v>
      </c>
      <c r="H72" s="99" t="s">
        <v>40</v>
      </c>
      <c r="I72" s="100" t="s">
        <v>348</v>
      </c>
      <c r="J72" s="94">
        <f t="shared" si="1"/>
        <v>6.6629650194336483</v>
      </c>
      <c r="K72" s="94">
        <v>9005</v>
      </c>
      <c r="L72" s="302"/>
    </row>
    <row r="73" spans="1:12" x14ac:dyDescent="0.25">
      <c r="A73" s="120">
        <v>43322</v>
      </c>
      <c r="B73" s="106" t="s">
        <v>446</v>
      </c>
      <c r="C73" s="94" t="s">
        <v>350</v>
      </c>
      <c r="D73" s="94" t="s">
        <v>346</v>
      </c>
      <c r="E73" s="96">
        <v>19000</v>
      </c>
      <c r="F73" s="99" t="s">
        <v>168</v>
      </c>
      <c r="G73" s="98" t="s">
        <v>347</v>
      </c>
      <c r="H73" s="99" t="s">
        <v>461</v>
      </c>
      <c r="I73" s="100" t="s">
        <v>348</v>
      </c>
      <c r="J73" s="94">
        <f t="shared" si="1"/>
        <v>2.1099389228206551</v>
      </c>
      <c r="K73" s="94">
        <v>9005</v>
      </c>
      <c r="L73" s="302"/>
    </row>
    <row r="74" spans="1:12" x14ac:dyDescent="0.25">
      <c r="A74" s="120">
        <v>43322</v>
      </c>
      <c r="B74" s="94" t="s">
        <v>449</v>
      </c>
      <c r="C74" s="94" t="s">
        <v>350</v>
      </c>
      <c r="D74" s="94" t="s">
        <v>346</v>
      </c>
      <c r="E74" s="96">
        <v>32000</v>
      </c>
      <c r="F74" s="99" t="s">
        <v>168</v>
      </c>
      <c r="G74" s="98" t="s">
        <v>347</v>
      </c>
      <c r="H74" s="99" t="s">
        <v>37</v>
      </c>
      <c r="I74" s="100" t="s">
        <v>348</v>
      </c>
      <c r="J74" s="94">
        <f t="shared" si="1"/>
        <v>3.5535813436979455</v>
      </c>
      <c r="K74" s="94">
        <v>9005</v>
      </c>
      <c r="L74" s="302"/>
    </row>
    <row r="75" spans="1:12" x14ac:dyDescent="0.25">
      <c r="A75" s="101">
        <v>43324</v>
      </c>
      <c r="B75" s="99" t="s">
        <v>528</v>
      </c>
      <c r="C75" s="100" t="s">
        <v>525</v>
      </c>
      <c r="D75" s="100" t="s">
        <v>349</v>
      </c>
      <c r="E75" s="102">
        <v>2195419</v>
      </c>
      <c r="F75" s="99" t="s">
        <v>529</v>
      </c>
      <c r="G75" s="98" t="s">
        <v>347</v>
      </c>
      <c r="H75" s="99" t="s">
        <v>530</v>
      </c>
      <c r="I75" s="100" t="s">
        <v>348</v>
      </c>
      <c r="J75" s="94">
        <f t="shared" si="1"/>
        <v>243.8</v>
      </c>
      <c r="K75" s="94">
        <v>9005</v>
      </c>
      <c r="L75" s="302"/>
    </row>
    <row r="76" spans="1:12" x14ac:dyDescent="0.25">
      <c r="A76" s="101">
        <v>43325</v>
      </c>
      <c r="B76" s="99" t="s">
        <v>198</v>
      </c>
      <c r="C76" s="99" t="s">
        <v>350</v>
      </c>
      <c r="D76" s="104" t="s">
        <v>351</v>
      </c>
      <c r="E76" s="102">
        <v>60000</v>
      </c>
      <c r="F76" s="97" t="s">
        <v>359</v>
      </c>
      <c r="G76" s="98" t="s">
        <v>347</v>
      </c>
      <c r="H76" s="99" t="s">
        <v>43</v>
      </c>
      <c r="I76" s="100" t="s">
        <v>348</v>
      </c>
      <c r="J76" s="94">
        <f t="shared" si="1"/>
        <v>6.6629650194336483</v>
      </c>
      <c r="K76" s="94">
        <v>9005</v>
      </c>
      <c r="L76" s="302"/>
    </row>
    <row r="77" spans="1:12" x14ac:dyDescent="0.25">
      <c r="A77" s="101">
        <v>43325</v>
      </c>
      <c r="B77" s="99" t="s">
        <v>197</v>
      </c>
      <c r="C77" s="94" t="s">
        <v>350</v>
      </c>
      <c r="D77" s="94" t="s">
        <v>346</v>
      </c>
      <c r="E77" s="102">
        <v>81000</v>
      </c>
      <c r="F77" s="97" t="s">
        <v>164</v>
      </c>
      <c r="G77" s="98" t="s">
        <v>347</v>
      </c>
      <c r="H77" s="99" t="s">
        <v>42</v>
      </c>
      <c r="I77" s="100" t="s">
        <v>348</v>
      </c>
      <c r="J77" s="94">
        <f t="shared" si="1"/>
        <v>8.9950027762354239</v>
      </c>
      <c r="K77" s="94">
        <v>9005</v>
      </c>
      <c r="L77" s="302"/>
    </row>
    <row r="78" spans="1:12" x14ac:dyDescent="0.25">
      <c r="A78" s="101">
        <v>43325</v>
      </c>
      <c r="B78" s="99" t="s">
        <v>213</v>
      </c>
      <c r="C78" s="94" t="s">
        <v>350</v>
      </c>
      <c r="D78" s="94" t="s">
        <v>346</v>
      </c>
      <c r="E78" s="102">
        <v>19000</v>
      </c>
      <c r="F78" s="97" t="s">
        <v>164</v>
      </c>
      <c r="G78" s="98" t="s">
        <v>347</v>
      </c>
      <c r="H78" s="99" t="s">
        <v>46</v>
      </c>
      <c r="I78" s="100" t="s">
        <v>348</v>
      </c>
      <c r="J78" s="94">
        <f t="shared" si="1"/>
        <v>2.1099389228206551</v>
      </c>
      <c r="K78" s="94">
        <v>9005</v>
      </c>
      <c r="L78" s="302"/>
    </row>
    <row r="79" spans="1:12" x14ac:dyDescent="0.25">
      <c r="A79" s="101">
        <v>43325</v>
      </c>
      <c r="B79" s="99" t="s">
        <v>196</v>
      </c>
      <c r="C79" s="94" t="s">
        <v>350</v>
      </c>
      <c r="D79" s="94" t="s">
        <v>346</v>
      </c>
      <c r="E79" s="102">
        <v>50000</v>
      </c>
      <c r="F79" s="99" t="s">
        <v>167</v>
      </c>
      <c r="G79" s="98" t="s">
        <v>347</v>
      </c>
      <c r="H79" s="99" t="s">
        <v>41</v>
      </c>
      <c r="I79" s="100" t="s">
        <v>348</v>
      </c>
      <c r="J79" s="94">
        <f t="shared" si="1"/>
        <v>5.5524708495280404</v>
      </c>
      <c r="K79" s="94">
        <v>9005</v>
      </c>
      <c r="L79" s="302"/>
    </row>
    <row r="80" spans="1:12" x14ac:dyDescent="0.25">
      <c r="A80" s="101">
        <v>43325</v>
      </c>
      <c r="B80" s="99" t="s">
        <v>196</v>
      </c>
      <c r="C80" s="94" t="s">
        <v>350</v>
      </c>
      <c r="D80" s="94" t="s">
        <v>346</v>
      </c>
      <c r="E80" s="102">
        <v>24000</v>
      </c>
      <c r="F80" s="99" t="s">
        <v>167</v>
      </c>
      <c r="G80" s="98" t="s">
        <v>347</v>
      </c>
      <c r="H80" s="99" t="s">
        <v>48</v>
      </c>
      <c r="I80" s="100" t="s">
        <v>348</v>
      </c>
      <c r="J80" s="94">
        <f t="shared" si="1"/>
        <v>2.665186007773459</v>
      </c>
      <c r="K80" s="94">
        <v>9005</v>
      </c>
      <c r="L80" s="302"/>
    </row>
    <row r="81" spans="1:12" x14ac:dyDescent="0.25">
      <c r="A81" s="101">
        <v>43325</v>
      </c>
      <c r="B81" s="99" t="s">
        <v>591</v>
      </c>
      <c r="C81" s="94" t="s">
        <v>350</v>
      </c>
      <c r="D81" s="94" t="s">
        <v>346</v>
      </c>
      <c r="E81" s="102">
        <v>51000</v>
      </c>
      <c r="F81" s="99" t="s">
        <v>169</v>
      </c>
      <c r="G81" s="98" t="s">
        <v>347</v>
      </c>
      <c r="H81" s="99" t="s">
        <v>45</v>
      </c>
      <c r="I81" s="100" t="s">
        <v>348</v>
      </c>
      <c r="J81" s="94">
        <f t="shared" si="1"/>
        <v>5.6635202665186011</v>
      </c>
      <c r="K81" s="94">
        <v>9005</v>
      </c>
      <c r="L81" s="302"/>
    </row>
    <row r="82" spans="1:12" x14ac:dyDescent="0.25">
      <c r="A82" s="101">
        <v>43325</v>
      </c>
      <c r="B82" s="99" t="s">
        <v>211</v>
      </c>
      <c r="C82" s="94" t="s">
        <v>350</v>
      </c>
      <c r="D82" s="94" t="s">
        <v>346</v>
      </c>
      <c r="E82" s="102">
        <v>22000</v>
      </c>
      <c r="F82" s="99" t="s">
        <v>169</v>
      </c>
      <c r="G82" s="98" t="s">
        <v>347</v>
      </c>
      <c r="H82" s="99" t="s">
        <v>47</v>
      </c>
      <c r="I82" s="100" t="s">
        <v>348</v>
      </c>
      <c r="J82" s="94">
        <f t="shared" si="1"/>
        <v>2.4430871737923376</v>
      </c>
      <c r="K82" s="94">
        <v>9005</v>
      </c>
      <c r="L82" s="302"/>
    </row>
    <row r="83" spans="1:12" x14ac:dyDescent="0.25">
      <c r="A83" s="101">
        <v>43325</v>
      </c>
      <c r="B83" s="99" t="s">
        <v>323</v>
      </c>
      <c r="C83" s="100" t="s">
        <v>361</v>
      </c>
      <c r="D83" s="94" t="s">
        <v>354</v>
      </c>
      <c r="E83" s="102">
        <v>20000</v>
      </c>
      <c r="F83" s="97" t="s">
        <v>172</v>
      </c>
      <c r="G83" s="98" t="s">
        <v>347</v>
      </c>
      <c r="H83" s="99" t="s">
        <v>49</v>
      </c>
      <c r="I83" s="100" t="s">
        <v>348</v>
      </c>
      <c r="J83" s="94">
        <f t="shared" si="1"/>
        <v>2.2209883398112158</v>
      </c>
      <c r="K83" s="94">
        <v>9005</v>
      </c>
      <c r="L83" s="302"/>
    </row>
    <row r="84" spans="1:12" x14ac:dyDescent="0.25">
      <c r="A84" s="120">
        <v>43325</v>
      </c>
      <c r="B84" s="94" t="s">
        <v>369</v>
      </c>
      <c r="C84" s="100" t="s">
        <v>350</v>
      </c>
      <c r="D84" s="94" t="s">
        <v>346</v>
      </c>
      <c r="E84" s="96">
        <v>17000</v>
      </c>
      <c r="F84" s="99" t="s">
        <v>191</v>
      </c>
      <c r="G84" s="98" t="s">
        <v>347</v>
      </c>
      <c r="H84" s="99" t="s">
        <v>461</v>
      </c>
      <c r="I84" s="100" t="s">
        <v>348</v>
      </c>
      <c r="J84" s="94">
        <f t="shared" si="1"/>
        <v>1.8878400888395337</v>
      </c>
      <c r="K84" s="94">
        <v>9005</v>
      </c>
      <c r="L84" s="302"/>
    </row>
    <row r="85" spans="1:12" x14ac:dyDescent="0.25">
      <c r="A85" s="120">
        <v>43325</v>
      </c>
      <c r="B85" s="94" t="s">
        <v>478</v>
      </c>
      <c r="C85" s="100" t="s">
        <v>352</v>
      </c>
      <c r="D85" s="94" t="s">
        <v>353</v>
      </c>
      <c r="E85" s="96">
        <v>28000</v>
      </c>
      <c r="F85" s="99" t="s">
        <v>191</v>
      </c>
      <c r="G85" s="98" t="s">
        <v>347</v>
      </c>
      <c r="H85" s="99" t="s">
        <v>50</v>
      </c>
      <c r="I85" s="100" t="s">
        <v>348</v>
      </c>
      <c r="J85" s="94">
        <f t="shared" si="1"/>
        <v>3.1093836757357023</v>
      </c>
      <c r="K85" s="94">
        <v>9005</v>
      </c>
      <c r="L85" s="302"/>
    </row>
    <row r="86" spans="1:12" x14ac:dyDescent="0.25">
      <c r="A86" s="120">
        <v>43325</v>
      </c>
      <c r="B86" s="106" t="s">
        <v>446</v>
      </c>
      <c r="C86" s="94" t="s">
        <v>484</v>
      </c>
      <c r="D86" s="95" t="s">
        <v>351</v>
      </c>
      <c r="E86" s="96">
        <v>10000</v>
      </c>
      <c r="F86" s="100" t="s">
        <v>192</v>
      </c>
      <c r="G86" s="98" t="s">
        <v>347</v>
      </c>
      <c r="H86" s="99" t="s">
        <v>44</v>
      </c>
      <c r="I86" s="100" t="s">
        <v>348</v>
      </c>
      <c r="J86" s="94">
        <f t="shared" si="1"/>
        <v>1.1104941699056079</v>
      </c>
      <c r="K86" s="94">
        <v>9005</v>
      </c>
      <c r="L86" s="302"/>
    </row>
    <row r="87" spans="1:12" x14ac:dyDescent="0.25">
      <c r="A87" s="101">
        <v>43326</v>
      </c>
      <c r="B87" s="99" t="s">
        <v>213</v>
      </c>
      <c r="C87" s="94" t="s">
        <v>350</v>
      </c>
      <c r="D87" s="94" t="s">
        <v>346</v>
      </c>
      <c r="E87" s="102">
        <v>22000</v>
      </c>
      <c r="F87" s="97" t="s">
        <v>164</v>
      </c>
      <c r="G87" s="98" t="s">
        <v>347</v>
      </c>
      <c r="H87" s="99" t="s">
        <v>52</v>
      </c>
      <c r="I87" s="100" t="s">
        <v>348</v>
      </c>
      <c r="J87" s="94">
        <f t="shared" si="1"/>
        <v>2.4430871737923376</v>
      </c>
      <c r="K87" s="94">
        <v>9005</v>
      </c>
      <c r="L87" s="302"/>
    </row>
    <row r="88" spans="1:12" x14ac:dyDescent="0.25">
      <c r="A88" s="101">
        <v>43326</v>
      </c>
      <c r="B88" s="99" t="s">
        <v>214</v>
      </c>
      <c r="C88" s="94" t="s">
        <v>350</v>
      </c>
      <c r="D88" s="94" t="s">
        <v>346</v>
      </c>
      <c r="E88" s="102">
        <v>26000</v>
      </c>
      <c r="F88" s="99" t="s">
        <v>167</v>
      </c>
      <c r="G88" s="98" t="s">
        <v>347</v>
      </c>
      <c r="H88" s="99" t="s">
        <v>53</v>
      </c>
      <c r="I88" s="100" t="s">
        <v>348</v>
      </c>
      <c r="J88" s="94">
        <f t="shared" si="1"/>
        <v>2.8872848417545809</v>
      </c>
      <c r="K88" s="94">
        <v>9005</v>
      </c>
      <c r="L88" s="302"/>
    </row>
    <row r="89" spans="1:12" x14ac:dyDescent="0.25">
      <c r="A89" s="101">
        <v>43326</v>
      </c>
      <c r="B89" s="99" t="s">
        <v>211</v>
      </c>
      <c r="C89" s="94" t="s">
        <v>350</v>
      </c>
      <c r="D89" s="94" t="s">
        <v>346</v>
      </c>
      <c r="E89" s="102">
        <v>26000</v>
      </c>
      <c r="F89" s="99" t="s">
        <v>169</v>
      </c>
      <c r="G89" s="98" t="s">
        <v>347</v>
      </c>
      <c r="H89" s="99" t="s">
        <v>51</v>
      </c>
      <c r="I89" s="100" t="s">
        <v>348</v>
      </c>
      <c r="J89" s="94">
        <f t="shared" si="1"/>
        <v>2.8872848417545809</v>
      </c>
      <c r="K89" s="94">
        <v>9005</v>
      </c>
      <c r="L89" s="302"/>
    </row>
    <row r="90" spans="1:12" x14ac:dyDescent="0.25">
      <c r="A90" s="101">
        <v>43326</v>
      </c>
      <c r="B90" s="99" t="s">
        <v>211</v>
      </c>
      <c r="C90" s="94" t="s">
        <v>350</v>
      </c>
      <c r="D90" s="94" t="s">
        <v>346</v>
      </c>
      <c r="E90" s="102">
        <v>5000</v>
      </c>
      <c r="F90" s="99" t="s">
        <v>169</v>
      </c>
      <c r="G90" s="98" t="s">
        <v>347</v>
      </c>
      <c r="H90" s="99" t="s">
        <v>54</v>
      </c>
      <c r="I90" s="100" t="s">
        <v>348</v>
      </c>
      <c r="J90" s="94">
        <f t="shared" si="1"/>
        <v>0.55524708495280395</v>
      </c>
      <c r="K90" s="94">
        <v>9005</v>
      </c>
      <c r="L90" s="302"/>
    </row>
    <row r="91" spans="1:12" x14ac:dyDescent="0.25">
      <c r="A91" s="101">
        <v>43326</v>
      </c>
      <c r="B91" s="99" t="s">
        <v>324</v>
      </c>
      <c r="C91" s="99" t="s">
        <v>350</v>
      </c>
      <c r="D91" s="94" t="s">
        <v>354</v>
      </c>
      <c r="E91" s="102">
        <v>200000</v>
      </c>
      <c r="F91" s="97" t="s">
        <v>172</v>
      </c>
      <c r="G91" s="98" t="s">
        <v>347</v>
      </c>
      <c r="H91" s="99" t="s">
        <v>55</v>
      </c>
      <c r="I91" s="100" t="s">
        <v>348</v>
      </c>
      <c r="J91" s="94">
        <f t="shared" si="1"/>
        <v>22.209883398112162</v>
      </c>
      <c r="K91" s="94">
        <v>9005</v>
      </c>
      <c r="L91" s="302"/>
    </row>
    <row r="92" spans="1:12" x14ac:dyDescent="0.25">
      <c r="A92" s="120">
        <v>43326</v>
      </c>
      <c r="B92" s="94" t="s">
        <v>382</v>
      </c>
      <c r="C92" s="94" t="s">
        <v>484</v>
      </c>
      <c r="D92" s="94" t="s">
        <v>414</v>
      </c>
      <c r="E92" s="117">
        <v>10500</v>
      </c>
      <c r="F92" s="94" t="s">
        <v>218</v>
      </c>
      <c r="G92" s="98" t="s">
        <v>347</v>
      </c>
      <c r="H92" s="99" t="s">
        <v>71</v>
      </c>
      <c r="I92" s="100" t="s">
        <v>348</v>
      </c>
      <c r="J92" s="94">
        <f t="shared" si="1"/>
        <v>1.1660188784008885</v>
      </c>
      <c r="K92" s="94">
        <v>9005</v>
      </c>
      <c r="L92" s="302"/>
    </row>
    <row r="93" spans="1:12" x14ac:dyDescent="0.25">
      <c r="A93" s="120">
        <v>43326</v>
      </c>
      <c r="B93" s="106" t="s">
        <v>446</v>
      </c>
      <c r="C93" s="94" t="s">
        <v>484</v>
      </c>
      <c r="D93" s="95" t="s">
        <v>351</v>
      </c>
      <c r="E93" s="96">
        <v>10000</v>
      </c>
      <c r="F93" s="100" t="s">
        <v>192</v>
      </c>
      <c r="G93" s="98" t="s">
        <v>347</v>
      </c>
      <c r="H93" s="99" t="s">
        <v>44</v>
      </c>
      <c r="I93" s="100" t="s">
        <v>348</v>
      </c>
      <c r="J93" s="94">
        <f t="shared" si="1"/>
        <v>1.1104941699056079</v>
      </c>
      <c r="K93" s="94">
        <v>9005</v>
      </c>
      <c r="L93" s="302"/>
    </row>
    <row r="94" spans="1:12" x14ac:dyDescent="0.25">
      <c r="A94" s="120">
        <v>43328</v>
      </c>
      <c r="B94" s="94" t="s">
        <v>424</v>
      </c>
      <c r="C94" s="94" t="s">
        <v>350</v>
      </c>
      <c r="D94" s="95" t="s">
        <v>351</v>
      </c>
      <c r="E94" s="96">
        <v>70000</v>
      </c>
      <c r="F94" s="97" t="s">
        <v>177</v>
      </c>
      <c r="G94" s="98" t="s">
        <v>347</v>
      </c>
      <c r="H94" s="99" t="s">
        <v>430</v>
      </c>
      <c r="I94" s="100" t="s">
        <v>348</v>
      </c>
      <c r="J94" s="94">
        <f t="shared" si="1"/>
        <v>7.7734591893392562</v>
      </c>
      <c r="K94" s="94">
        <v>9005</v>
      </c>
      <c r="L94" s="302"/>
    </row>
    <row r="95" spans="1:12" x14ac:dyDescent="0.25">
      <c r="A95" s="120">
        <v>43328</v>
      </c>
      <c r="B95" s="94" t="s">
        <v>425</v>
      </c>
      <c r="C95" s="94" t="s">
        <v>355</v>
      </c>
      <c r="D95" s="95" t="s">
        <v>349</v>
      </c>
      <c r="E95" s="96">
        <v>54000</v>
      </c>
      <c r="F95" s="97" t="s">
        <v>177</v>
      </c>
      <c r="G95" s="98" t="s">
        <v>347</v>
      </c>
      <c r="H95" s="99" t="s">
        <v>428</v>
      </c>
      <c r="I95" s="100" t="s">
        <v>348</v>
      </c>
      <c r="J95" s="94">
        <f t="shared" si="1"/>
        <v>5.9966685174902832</v>
      </c>
      <c r="K95" s="94">
        <v>9005</v>
      </c>
      <c r="L95" s="302"/>
    </row>
    <row r="96" spans="1:12" x14ac:dyDescent="0.25">
      <c r="A96" s="101">
        <v>43328</v>
      </c>
      <c r="B96" s="99" t="s">
        <v>223</v>
      </c>
      <c r="C96" s="94" t="s">
        <v>360</v>
      </c>
      <c r="D96" s="94" t="s">
        <v>351</v>
      </c>
      <c r="E96" s="102">
        <v>1200000</v>
      </c>
      <c r="F96" s="94" t="s">
        <v>177</v>
      </c>
      <c r="G96" s="98" t="s">
        <v>347</v>
      </c>
      <c r="H96" s="99" t="s">
        <v>61</v>
      </c>
      <c r="I96" s="100" t="s">
        <v>348</v>
      </c>
      <c r="J96" s="94">
        <f t="shared" si="1"/>
        <v>133.25930038867295</v>
      </c>
      <c r="K96" s="94">
        <v>9005</v>
      </c>
      <c r="L96" s="302"/>
    </row>
    <row r="97" spans="1:12" x14ac:dyDescent="0.25">
      <c r="A97" s="101">
        <v>43328</v>
      </c>
      <c r="B97" s="99" t="s">
        <v>227</v>
      </c>
      <c r="C97" s="99" t="s">
        <v>350</v>
      </c>
      <c r="D97" s="99" t="s">
        <v>351</v>
      </c>
      <c r="E97" s="102">
        <v>60000</v>
      </c>
      <c r="F97" s="99" t="s">
        <v>359</v>
      </c>
      <c r="G97" s="98" t="s">
        <v>347</v>
      </c>
      <c r="H97" s="99" t="s">
        <v>70</v>
      </c>
      <c r="I97" s="100" t="s">
        <v>348</v>
      </c>
      <c r="J97" s="94">
        <f t="shared" si="1"/>
        <v>6.6629650194336483</v>
      </c>
      <c r="K97" s="94">
        <v>9005</v>
      </c>
      <c r="L97" s="302"/>
    </row>
    <row r="98" spans="1:12" x14ac:dyDescent="0.25">
      <c r="A98" s="101">
        <v>43328</v>
      </c>
      <c r="B98" s="99" t="s">
        <v>276</v>
      </c>
      <c r="C98" s="99" t="s">
        <v>357</v>
      </c>
      <c r="D98" s="94" t="s">
        <v>354</v>
      </c>
      <c r="E98" s="102">
        <v>1648528</v>
      </c>
      <c r="F98" s="100" t="s">
        <v>269</v>
      </c>
      <c r="G98" s="98" t="s">
        <v>347</v>
      </c>
      <c r="H98" s="99" t="s">
        <v>64</v>
      </c>
      <c r="I98" s="100" t="s">
        <v>348</v>
      </c>
      <c r="J98" s="94">
        <f t="shared" si="1"/>
        <v>183.06807329261522</v>
      </c>
      <c r="K98" s="94">
        <v>9005</v>
      </c>
      <c r="L98" s="302"/>
    </row>
    <row r="99" spans="1:12" x14ac:dyDescent="0.25">
      <c r="A99" s="101">
        <v>43328</v>
      </c>
      <c r="B99" s="99" t="s">
        <v>215</v>
      </c>
      <c r="C99" s="94" t="s">
        <v>350</v>
      </c>
      <c r="D99" s="94" t="s">
        <v>346</v>
      </c>
      <c r="E99" s="102">
        <v>30000</v>
      </c>
      <c r="F99" s="97" t="s">
        <v>164</v>
      </c>
      <c r="G99" s="98" t="s">
        <v>347</v>
      </c>
      <c r="H99" s="99" t="s">
        <v>58</v>
      </c>
      <c r="I99" s="100" t="s">
        <v>348</v>
      </c>
      <c r="J99" s="94">
        <f t="shared" si="1"/>
        <v>3.3314825097168241</v>
      </c>
      <c r="K99" s="94">
        <v>9005</v>
      </c>
      <c r="L99" s="302"/>
    </row>
    <row r="100" spans="1:12" x14ac:dyDescent="0.25">
      <c r="A100" s="101">
        <v>43328</v>
      </c>
      <c r="B100" s="99" t="s">
        <v>207</v>
      </c>
      <c r="C100" s="94" t="s">
        <v>350</v>
      </c>
      <c r="D100" s="94" t="s">
        <v>346</v>
      </c>
      <c r="E100" s="102">
        <v>23000</v>
      </c>
      <c r="F100" s="99" t="s">
        <v>167</v>
      </c>
      <c r="G100" s="98" t="s">
        <v>347</v>
      </c>
      <c r="H100" s="99" t="s">
        <v>57</v>
      </c>
      <c r="I100" s="100" t="s">
        <v>348</v>
      </c>
      <c r="J100" s="94">
        <f t="shared" si="1"/>
        <v>2.5541365907828983</v>
      </c>
      <c r="K100" s="94">
        <v>9005</v>
      </c>
      <c r="L100" s="302"/>
    </row>
    <row r="101" spans="1:12" x14ac:dyDescent="0.25">
      <c r="A101" s="101">
        <v>43328</v>
      </c>
      <c r="B101" s="99" t="s">
        <v>216</v>
      </c>
      <c r="C101" s="94" t="s">
        <v>350</v>
      </c>
      <c r="D101" s="94" t="s">
        <v>346</v>
      </c>
      <c r="E101" s="102">
        <v>26000</v>
      </c>
      <c r="F101" s="99" t="s">
        <v>169</v>
      </c>
      <c r="G101" s="98" t="s">
        <v>347</v>
      </c>
      <c r="H101" s="99" t="s">
        <v>59</v>
      </c>
      <c r="I101" s="100" t="s">
        <v>348</v>
      </c>
      <c r="J101" s="94">
        <f t="shared" si="1"/>
        <v>2.8872848417545809</v>
      </c>
      <c r="K101" s="94">
        <v>9005</v>
      </c>
      <c r="L101" s="302"/>
    </row>
    <row r="102" spans="1:12" x14ac:dyDescent="0.25">
      <c r="A102" s="101">
        <v>43328</v>
      </c>
      <c r="B102" s="99" t="s">
        <v>365</v>
      </c>
      <c r="C102" s="99" t="s">
        <v>355</v>
      </c>
      <c r="D102" s="94" t="s">
        <v>349</v>
      </c>
      <c r="E102" s="102">
        <v>610000</v>
      </c>
      <c r="F102" s="103" t="s">
        <v>170</v>
      </c>
      <c r="G102" s="98" t="s">
        <v>347</v>
      </c>
      <c r="H102" s="99" t="s">
        <v>56</v>
      </c>
      <c r="I102" s="100" t="s">
        <v>348</v>
      </c>
      <c r="J102" s="94">
        <f t="shared" si="1"/>
        <v>67.740144364242084</v>
      </c>
      <c r="K102" s="94">
        <v>9005</v>
      </c>
      <c r="L102" s="302"/>
    </row>
    <row r="103" spans="1:12" x14ac:dyDescent="0.25">
      <c r="A103" s="101">
        <v>43328</v>
      </c>
      <c r="B103" s="99" t="s">
        <v>464</v>
      </c>
      <c r="C103" s="94" t="s">
        <v>526</v>
      </c>
      <c r="D103" s="94" t="s">
        <v>349</v>
      </c>
      <c r="E103" s="102">
        <v>1400000</v>
      </c>
      <c r="F103" s="103" t="s">
        <v>170</v>
      </c>
      <c r="G103" s="98" t="s">
        <v>347</v>
      </c>
      <c r="H103" s="99" t="s">
        <v>62</v>
      </c>
      <c r="I103" s="100" t="s">
        <v>348</v>
      </c>
      <c r="J103" s="94">
        <f t="shared" si="1"/>
        <v>155.46918378678512</v>
      </c>
      <c r="K103" s="94">
        <v>9005</v>
      </c>
      <c r="L103" s="302"/>
    </row>
    <row r="104" spans="1:12" x14ac:dyDescent="0.25">
      <c r="A104" s="101">
        <v>43328</v>
      </c>
      <c r="B104" s="99" t="s">
        <v>335</v>
      </c>
      <c r="C104" s="99" t="s">
        <v>350</v>
      </c>
      <c r="D104" s="94" t="s">
        <v>354</v>
      </c>
      <c r="E104" s="102">
        <v>200000</v>
      </c>
      <c r="F104" s="97" t="s">
        <v>172</v>
      </c>
      <c r="G104" s="98" t="s">
        <v>347</v>
      </c>
      <c r="H104" s="99" t="s">
        <v>63</v>
      </c>
      <c r="I104" s="100" t="s">
        <v>348</v>
      </c>
      <c r="J104" s="94">
        <f t="shared" si="1"/>
        <v>22.209883398112162</v>
      </c>
      <c r="K104" s="94">
        <v>9005</v>
      </c>
      <c r="L104" s="302"/>
    </row>
    <row r="105" spans="1:12" x14ac:dyDescent="0.25">
      <c r="A105" s="101">
        <v>43328</v>
      </c>
      <c r="B105" s="99" t="s">
        <v>334</v>
      </c>
      <c r="C105" s="99" t="s">
        <v>350</v>
      </c>
      <c r="D105" s="94" t="s">
        <v>354</v>
      </c>
      <c r="E105" s="102">
        <v>400000</v>
      </c>
      <c r="F105" s="97" t="s">
        <v>172</v>
      </c>
      <c r="G105" s="98" t="s">
        <v>347</v>
      </c>
      <c r="H105" s="99" t="s">
        <v>73</v>
      </c>
      <c r="I105" s="100" t="s">
        <v>348</v>
      </c>
      <c r="J105" s="94">
        <f t="shared" si="1"/>
        <v>44.419766796224323</v>
      </c>
      <c r="K105" s="94">
        <v>9005</v>
      </c>
      <c r="L105" s="302"/>
    </row>
    <row r="106" spans="1:12" x14ac:dyDescent="0.25">
      <c r="A106" s="120">
        <v>43328</v>
      </c>
      <c r="B106" s="94" t="s">
        <v>371</v>
      </c>
      <c r="C106" s="100" t="s">
        <v>350</v>
      </c>
      <c r="D106" s="94" t="s">
        <v>346</v>
      </c>
      <c r="E106" s="96">
        <v>20000</v>
      </c>
      <c r="F106" s="99" t="s">
        <v>191</v>
      </c>
      <c r="G106" s="98" t="s">
        <v>347</v>
      </c>
      <c r="H106" s="99" t="s">
        <v>66</v>
      </c>
      <c r="I106" s="100" t="s">
        <v>348</v>
      </c>
      <c r="J106" s="94">
        <f t="shared" si="1"/>
        <v>2.2209883398112158</v>
      </c>
      <c r="K106" s="94">
        <v>9005</v>
      </c>
      <c r="L106" s="302"/>
    </row>
    <row r="107" spans="1:12" x14ac:dyDescent="0.25">
      <c r="A107" s="120">
        <v>43328</v>
      </c>
      <c r="B107" s="94" t="s">
        <v>372</v>
      </c>
      <c r="C107" s="100" t="s">
        <v>350</v>
      </c>
      <c r="D107" s="94" t="s">
        <v>346</v>
      </c>
      <c r="E107" s="96">
        <v>17000</v>
      </c>
      <c r="F107" s="99" t="s">
        <v>191</v>
      </c>
      <c r="G107" s="98" t="s">
        <v>347</v>
      </c>
      <c r="H107" s="99" t="s">
        <v>68</v>
      </c>
      <c r="I107" s="100" t="s">
        <v>348</v>
      </c>
      <c r="J107" s="94">
        <f t="shared" si="1"/>
        <v>1.8878400888395337</v>
      </c>
      <c r="K107" s="94">
        <v>9005</v>
      </c>
      <c r="L107" s="302"/>
    </row>
    <row r="108" spans="1:12" x14ac:dyDescent="0.25">
      <c r="A108" s="120">
        <v>43328</v>
      </c>
      <c r="B108" s="94" t="s">
        <v>373</v>
      </c>
      <c r="C108" s="100" t="s">
        <v>350</v>
      </c>
      <c r="D108" s="94" t="s">
        <v>346</v>
      </c>
      <c r="E108" s="96">
        <v>70000</v>
      </c>
      <c r="F108" s="99" t="s">
        <v>191</v>
      </c>
      <c r="G108" s="98" t="s">
        <v>347</v>
      </c>
      <c r="H108" s="99" t="s">
        <v>72</v>
      </c>
      <c r="I108" s="100" t="s">
        <v>348</v>
      </c>
      <c r="J108" s="94">
        <f t="shared" si="1"/>
        <v>7.7734591893392562</v>
      </c>
      <c r="K108" s="94">
        <v>9005</v>
      </c>
      <c r="L108" s="302"/>
    </row>
    <row r="109" spans="1:12" x14ac:dyDescent="0.25">
      <c r="A109" s="120">
        <v>43328</v>
      </c>
      <c r="B109" s="94" t="s">
        <v>382</v>
      </c>
      <c r="C109" s="94" t="s">
        <v>350</v>
      </c>
      <c r="D109" s="94" t="s">
        <v>414</v>
      </c>
      <c r="E109" s="117">
        <v>10500</v>
      </c>
      <c r="F109" s="94" t="s">
        <v>218</v>
      </c>
      <c r="G109" s="98" t="s">
        <v>347</v>
      </c>
      <c r="H109" s="99" t="s">
        <v>71</v>
      </c>
      <c r="I109" s="100" t="s">
        <v>348</v>
      </c>
      <c r="J109" s="94">
        <f t="shared" si="1"/>
        <v>1.1660188784008885</v>
      </c>
      <c r="K109" s="94">
        <v>9005</v>
      </c>
      <c r="L109" s="302"/>
    </row>
    <row r="110" spans="1:12" x14ac:dyDescent="0.25">
      <c r="A110" s="120">
        <v>43328</v>
      </c>
      <c r="B110" s="94" t="s">
        <v>383</v>
      </c>
      <c r="C110" s="94" t="s">
        <v>350</v>
      </c>
      <c r="D110" s="94" t="s">
        <v>414</v>
      </c>
      <c r="E110" s="117">
        <v>5000</v>
      </c>
      <c r="F110" s="94" t="s">
        <v>218</v>
      </c>
      <c r="G110" s="98" t="s">
        <v>347</v>
      </c>
      <c r="H110" s="99" t="s">
        <v>89</v>
      </c>
      <c r="I110" s="100" t="s">
        <v>348</v>
      </c>
      <c r="J110" s="94">
        <f t="shared" si="1"/>
        <v>0.55524708495280395</v>
      </c>
      <c r="K110" s="94">
        <v>9005</v>
      </c>
      <c r="L110" s="302"/>
    </row>
    <row r="111" spans="1:12" x14ac:dyDescent="0.25">
      <c r="A111" s="120">
        <v>43328</v>
      </c>
      <c r="B111" s="106" t="s">
        <v>446</v>
      </c>
      <c r="C111" s="94" t="s">
        <v>350</v>
      </c>
      <c r="D111" s="95" t="s">
        <v>351</v>
      </c>
      <c r="E111" s="96">
        <v>10000</v>
      </c>
      <c r="F111" s="100" t="s">
        <v>192</v>
      </c>
      <c r="G111" s="98" t="s">
        <v>347</v>
      </c>
      <c r="H111" s="99" t="s">
        <v>69</v>
      </c>
      <c r="I111" s="100" t="s">
        <v>348</v>
      </c>
      <c r="J111" s="94">
        <f t="shared" si="1"/>
        <v>1.1104941699056079</v>
      </c>
      <c r="K111" s="94">
        <v>9005</v>
      </c>
      <c r="L111" s="302"/>
    </row>
    <row r="112" spans="1:12" x14ac:dyDescent="0.25">
      <c r="A112" s="120">
        <v>43328</v>
      </c>
      <c r="B112" s="106" t="s">
        <v>446</v>
      </c>
      <c r="C112" s="94" t="s">
        <v>350</v>
      </c>
      <c r="D112" s="94" t="s">
        <v>346</v>
      </c>
      <c r="E112" s="96">
        <v>19000</v>
      </c>
      <c r="F112" s="99" t="s">
        <v>168</v>
      </c>
      <c r="G112" s="98" t="s">
        <v>347</v>
      </c>
      <c r="H112" s="99" t="s">
        <v>461</v>
      </c>
      <c r="I112" s="100" t="s">
        <v>348</v>
      </c>
      <c r="J112" s="94">
        <f t="shared" si="1"/>
        <v>2.1099389228206551</v>
      </c>
      <c r="K112" s="94">
        <v>9005</v>
      </c>
      <c r="L112" s="302"/>
    </row>
    <row r="113" spans="1:12" x14ac:dyDescent="0.25">
      <c r="A113" s="120">
        <v>43328</v>
      </c>
      <c r="B113" s="99" t="s">
        <v>209</v>
      </c>
      <c r="C113" s="94" t="s">
        <v>350</v>
      </c>
      <c r="D113" s="94" t="s">
        <v>346</v>
      </c>
      <c r="E113" s="96">
        <v>25000</v>
      </c>
      <c r="F113" s="99" t="s">
        <v>168</v>
      </c>
      <c r="G113" s="98" t="s">
        <v>347</v>
      </c>
      <c r="H113" s="99" t="s">
        <v>65</v>
      </c>
      <c r="I113" s="100" t="s">
        <v>348</v>
      </c>
      <c r="J113" s="94">
        <f t="shared" si="1"/>
        <v>2.7762354247640202</v>
      </c>
      <c r="K113" s="94">
        <v>9005</v>
      </c>
      <c r="L113" s="302"/>
    </row>
    <row r="114" spans="1:12" x14ac:dyDescent="0.25">
      <c r="A114" s="101">
        <v>43328</v>
      </c>
      <c r="B114" s="98" t="s">
        <v>204</v>
      </c>
      <c r="C114" s="107" t="s">
        <v>526</v>
      </c>
      <c r="D114" s="107" t="s">
        <v>349</v>
      </c>
      <c r="E114" s="102">
        <v>2500000</v>
      </c>
      <c r="F114" s="100" t="s">
        <v>523</v>
      </c>
      <c r="G114" s="98" t="s">
        <v>347</v>
      </c>
      <c r="H114" s="99" t="s">
        <v>537</v>
      </c>
      <c r="I114" s="100" t="s">
        <v>348</v>
      </c>
      <c r="J114" s="94">
        <f t="shared" si="1"/>
        <v>277.62354247640201</v>
      </c>
      <c r="K114" s="94">
        <v>9005</v>
      </c>
      <c r="L114" s="302"/>
    </row>
    <row r="115" spans="1:12" x14ac:dyDescent="0.25">
      <c r="A115" s="101">
        <v>43328</v>
      </c>
      <c r="B115" s="98" t="s">
        <v>254</v>
      </c>
      <c r="C115" s="94" t="s">
        <v>360</v>
      </c>
      <c r="D115" s="99" t="s">
        <v>351</v>
      </c>
      <c r="E115" s="102">
        <v>1750000</v>
      </c>
      <c r="F115" s="100" t="s">
        <v>523</v>
      </c>
      <c r="G115" s="98" t="s">
        <v>347</v>
      </c>
      <c r="H115" s="99" t="s">
        <v>538</v>
      </c>
      <c r="I115" s="100" t="s">
        <v>348</v>
      </c>
      <c r="J115" s="94">
        <f t="shared" si="1"/>
        <v>194.33647973348141</v>
      </c>
      <c r="K115" s="94">
        <v>9005</v>
      </c>
      <c r="L115" s="302"/>
    </row>
    <row r="116" spans="1:12" x14ac:dyDescent="0.25">
      <c r="A116" s="101">
        <v>43328</v>
      </c>
      <c r="B116" s="98" t="s">
        <v>253</v>
      </c>
      <c r="C116" s="99" t="s">
        <v>527</v>
      </c>
      <c r="D116" s="104" t="s">
        <v>349</v>
      </c>
      <c r="E116" s="102">
        <v>39000000</v>
      </c>
      <c r="F116" s="100" t="s">
        <v>523</v>
      </c>
      <c r="G116" s="98" t="s">
        <v>347</v>
      </c>
      <c r="H116" s="99" t="s">
        <v>539</v>
      </c>
      <c r="I116" s="100" t="s">
        <v>348</v>
      </c>
      <c r="J116" s="94">
        <f t="shared" si="1"/>
        <v>4330.9272626318716</v>
      </c>
      <c r="K116" s="94">
        <v>9005</v>
      </c>
      <c r="L116" s="302"/>
    </row>
    <row r="117" spans="1:12" x14ac:dyDescent="0.25">
      <c r="A117" s="101">
        <v>43329</v>
      </c>
      <c r="B117" s="99" t="s">
        <v>217</v>
      </c>
      <c r="C117" s="99" t="s">
        <v>355</v>
      </c>
      <c r="D117" s="94" t="s">
        <v>349</v>
      </c>
      <c r="E117" s="102">
        <v>57000</v>
      </c>
      <c r="F117" s="100" t="s">
        <v>177</v>
      </c>
      <c r="G117" s="98" t="s">
        <v>347</v>
      </c>
      <c r="H117" s="99" t="s">
        <v>60</v>
      </c>
      <c r="I117" s="100" t="s">
        <v>348</v>
      </c>
      <c r="J117" s="94">
        <f t="shared" si="1"/>
        <v>6.3298167684619653</v>
      </c>
      <c r="K117" s="94">
        <v>9005</v>
      </c>
      <c r="L117" s="302"/>
    </row>
    <row r="118" spans="1:12" x14ac:dyDescent="0.25">
      <c r="A118" s="101">
        <v>43329</v>
      </c>
      <c r="B118" s="98" t="s">
        <v>237</v>
      </c>
      <c r="C118" s="94" t="s">
        <v>356</v>
      </c>
      <c r="D118" s="94" t="s">
        <v>358</v>
      </c>
      <c r="E118" s="102">
        <v>400000</v>
      </c>
      <c r="F118" s="99" t="s">
        <v>177</v>
      </c>
      <c r="G118" s="98" t="s">
        <v>347</v>
      </c>
      <c r="H118" s="99" t="s">
        <v>78</v>
      </c>
      <c r="I118" s="100" t="s">
        <v>348</v>
      </c>
      <c r="J118" s="94">
        <f t="shared" si="1"/>
        <v>44.419766796224323</v>
      </c>
      <c r="K118" s="94">
        <v>9005</v>
      </c>
      <c r="L118" s="302"/>
    </row>
    <row r="119" spans="1:12" x14ac:dyDescent="0.25">
      <c r="A119" s="101">
        <v>43329</v>
      </c>
      <c r="B119" s="98" t="s">
        <v>239</v>
      </c>
      <c r="C119" s="94" t="s">
        <v>356</v>
      </c>
      <c r="D119" s="94" t="s">
        <v>358</v>
      </c>
      <c r="E119" s="102">
        <v>400000</v>
      </c>
      <c r="F119" s="103" t="s">
        <v>162</v>
      </c>
      <c r="G119" s="98" t="s">
        <v>347</v>
      </c>
      <c r="H119" s="99" t="s">
        <v>80</v>
      </c>
      <c r="I119" s="100" t="s">
        <v>348</v>
      </c>
      <c r="J119" s="94">
        <f t="shared" si="1"/>
        <v>44.419766796224323</v>
      </c>
      <c r="K119" s="94">
        <v>9005</v>
      </c>
      <c r="L119" s="302"/>
    </row>
    <row r="120" spans="1:12" x14ac:dyDescent="0.25">
      <c r="A120" s="101">
        <v>43329</v>
      </c>
      <c r="B120" s="99" t="s">
        <v>244</v>
      </c>
      <c r="C120" s="94" t="s">
        <v>350</v>
      </c>
      <c r="D120" s="94" t="s">
        <v>351</v>
      </c>
      <c r="E120" s="105">
        <v>10000</v>
      </c>
      <c r="F120" s="97" t="s">
        <v>162</v>
      </c>
      <c r="G120" s="98" t="s">
        <v>347</v>
      </c>
      <c r="H120" s="99" t="s">
        <v>87</v>
      </c>
      <c r="I120" s="100" t="s">
        <v>348</v>
      </c>
      <c r="J120" s="94">
        <f t="shared" si="1"/>
        <v>1.1104941699056079</v>
      </c>
      <c r="K120" s="94">
        <v>9005</v>
      </c>
      <c r="L120" s="302"/>
    </row>
    <row r="121" spans="1:12" x14ac:dyDescent="0.25">
      <c r="A121" s="101">
        <v>43329</v>
      </c>
      <c r="B121" s="99" t="s">
        <v>444</v>
      </c>
      <c r="C121" s="94" t="s">
        <v>350</v>
      </c>
      <c r="D121" s="95" t="s">
        <v>351</v>
      </c>
      <c r="E121" s="105">
        <v>20000</v>
      </c>
      <c r="F121" s="97" t="s">
        <v>162</v>
      </c>
      <c r="G121" s="98" t="s">
        <v>347</v>
      </c>
      <c r="H121" s="99" t="s">
        <v>90</v>
      </c>
      <c r="I121" s="100" t="s">
        <v>348</v>
      </c>
      <c r="J121" s="94">
        <f t="shared" si="1"/>
        <v>2.2209883398112158</v>
      </c>
      <c r="K121" s="94">
        <v>9005</v>
      </c>
      <c r="L121" s="302"/>
    </row>
    <row r="122" spans="1:12" x14ac:dyDescent="0.25">
      <c r="A122" s="101">
        <v>43329</v>
      </c>
      <c r="B122" s="99" t="s">
        <v>212</v>
      </c>
      <c r="C122" s="94" t="s">
        <v>350</v>
      </c>
      <c r="D122" s="94" t="s">
        <v>346</v>
      </c>
      <c r="E122" s="102">
        <v>16000</v>
      </c>
      <c r="F122" s="97" t="s">
        <v>164</v>
      </c>
      <c r="G122" s="98" t="s">
        <v>347</v>
      </c>
      <c r="H122" s="99" t="s">
        <v>82</v>
      </c>
      <c r="I122" s="100" t="s">
        <v>348</v>
      </c>
      <c r="J122" s="94">
        <f t="shared" si="1"/>
        <v>1.7767906718489728</v>
      </c>
      <c r="K122" s="94">
        <v>9005</v>
      </c>
      <c r="L122" s="302"/>
    </row>
    <row r="123" spans="1:12" x14ac:dyDescent="0.25">
      <c r="A123" s="101">
        <v>43329</v>
      </c>
      <c r="B123" s="99" t="s">
        <v>247</v>
      </c>
      <c r="C123" s="99" t="s">
        <v>352</v>
      </c>
      <c r="D123" s="94" t="s">
        <v>353</v>
      </c>
      <c r="E123" s="105">
        <v>283000</v>
      </c>
      <c r="F123" s="97" t="s">
        <v>164</v>
      </c>
      <c r="G123" s="98" t="s">
        <v>347</v>
      </c>
      <c r="H123" s="99" t="s">
        <v>91</v>
      </c>
      <c r="I123" s="100" t="s">
        <v>348</v>
      </c>
      <c r="J123" s="94">
        <f t="shared" si="1"/>
        <v>31.426985008328707</v>
      </c>
      <c r="K123" s="94">
        <v>9005</v>
      </c>
      <c r="L123" s="302"/>
    </row>
    <row r="124" spans="1:12" x14ac:dyDescent="0.25">
      <c r="A124" s="101">
        <v>43329</v>
      </c>
      <c r="B124" s="98" t="s">
        <v>207</v>
      </c>
      <c r="C124" s="94" t="s">
        <v>350</v>
      </c>
      <c r="D124" s="94" t="s">
        <v>346</v>
      </c>
      <c r="E124" s="102">
        <v>33000</v>
      </c>
      <c r="F124" s="99" t="s">
        <v>167</v>
      </c>
      <c r="G124" s="98" t="s">
        <v>347</v>
      </c>
      <c r="H124" s="99" t="s">
        <v>84</v>
      </c>
      <c r="I124" s="100" t="s">
        <v>348</v>
      </c>
      <c r="J124" s="94">
        <f t="shared" si="1"/>
        <v>3.6646307606885062</v>
      </c>
      <c r="K124" s="94">
        <v>9005</v>
      </c>
      <c r="L124" s="302"/>
    </row>
    <row r="125" spans="1:12" x14ac:dyDescent="0.25">
      <c r="A125" s="101">
        <v>43329</v>
      </c>
      <c r="B125" s="99" t="s">
        <v>216</v>
      </c>
      <c r="C125" s="94" t="s">
        <v>350</v>
      </c>
      <c r="D125" s="94" t="s">
        <v>346</v>
      </c>
      <c r="E125" s="102">
        <v>14500</v>
      </c>
      <c r="F125" s="99" t="s">
        <v>169</v>
      </c>
      <c r="G125" s="98" t="s">
        <v>347</v>
      </c>
      <c r="H125" s="99" t="s">
        <v>83</v>
      </c>
      <c r="I125" s="100" t="s">
        <v>348</v>
      </c>
      <c r="J125" s="94">
        <f t="shared" si="1"/>
        <v>1.6102165463631315</v>
      </c>
      <c r="K125" s="94">
        <v>9005</v>
      </c>
      <c r="L125" s="302"/>
    </row>
    <row r="126" spans="1:12" x14ac:dyDescent="0.25">
      <c r="A126" s="101">
        <v>43329</v>
      </c>
      <c r="B126" s="99" t="s">
        <v>233</v>
      </c>
      <c r="C126" s="99" t="s">
        <v>366</v>
      </c>
      <c r="D126" s="94" t="s">
        <v>349</v>
      </c>
      <c r="E126" s="102">
        <v>3000000</v>
      </c>
      <c r="F126" s="103" t="s">
        <v>170</v>
      </c>
      <c r="G126" s="98" t="s">
        <v>347</v>
      </c>
      <c r="H126" s="99" t="s">
        <v>74</v>
      </c>
      <c r="I126" s="100" t="s">
        <v>348</v>
      </c>
      <c r="J126" s="94">
        <f t="shared" si="1"/>
        <v>333.14825097168239</v>
      </c>
      <c r="K126" s="94">
        <v>9005</v>
      </c>
      <c r="L126" s="302"/>
    </row>
    <row r="127" spans="1:12" x14ac:dyDescent="0.25">
      <c r="A127" s="101">
        <v>43329</v>
      </c>
      <c r="B127" s="98" t="s">
        <v>367</v>
      </c>
      <c r="C127" s="99" t="s">
        <v>350</v>
      </c>
      <c r="D127" s="94" t="s">
        <v>358</v>
      </c>
      <c r="E127" s="102">
        <v>370000</v>
      </c>
      <c r="F127" s="103" t="s">
        <v>170</v>
      </c>
      <c r="G127" s="98" t="s">
        <v>347</v>
      </c>
      <c r="H127" s="99" t="s">
        <v>75</v>
      </c>
      <c r="I127" s="100" t="s">
        <v>348</v>
      </c>
      <c r="J127" s="94">
        <f t="shared" si="1"/>
        <v>41.088284286507495</v>
      </c>
      <c r="K127" s="94">
        <v>9005</v>
      </c>
      <c r="L127" s="302"/>
    </row>
    <row r="128" spans="1:12" x14ac:dyDescent="0.25">
      <c r="A128" s="101">
        <v>43329</v>
      </c>
      <c r="B128" s="99" t="s">
        <v>235</v>
      </c>
      <c r="C128" s="99" t="s">
        <v>361</v>
      </c>
      <c r="D128" s="94" t="s">
        <v>349</v>
      </c>
      <c r="E128" s="102">
        <v>1200000</v>
      </c>
      <c r="F128" s="103" t="s">
        <v>170</v>
      </c>
      <c r="G128" s="98" t="s">
        <v>347</v>
      </c>
      <c r="H128" s="99" t="s">
        <v>76</v>
      </c>
      <c r="I128" s="100" t="s">
        <v>348</v>
      </c>
      <c r="J128" s="94">
        <f t="shared" si="1"/>
        <v>133.25930038867295</v>
      </c>
      <c r="K128" s="94">
        <v>9005</v>
      </c>
      <c r="L128" s="302"/>
    </row>
    <row r="129" spans="1:13" x14ac:dyDescent="0.25">
      <c r="A129" s="101">
        <v>43329</v>
      </c>
      <c r="B129" s="98" t="s">
        <v>556</v>
      </c>
      <c r="C129" s="94" t="s">
        <v>526</v>
      </c>
      <c r="D129" s="94" t="s">
        <v>349</v>
      </c>
      <c r="E129" s="102">
        <v>1750000</v>
      </c>
      <c r="F129" s="103" t="s">
        <v>170</v>
      </c>
      <c r="G129" s="98" t="s">
        <v>347</v>
      </c>
      <c r="H129" s="99" t="s">
        <v>86</v>
      </c>
      <c r="I129" s="100" t="s">
        <v>348</v>
      </c>
      <c r="J129" s="94">
        <f t="shared" si="1"/>
        <v>194.33647973348141</v>
      </c>
      <c r="K129" s="94">
        <v>9005</v>
      </c>
      <c r="L129" s="302"/>
    </row>
    <row r="130" spans="1:13" x14ac:dyDescent="0.25">
      <c r="A130" s="120">
        <v>43329</v>
      </c>
      <c r="B130" s="94" t="s">
        <v>369</v>
      </c>
      <c r="C130" s="100" t="s">
        <v>350</v>
      </c>
      <c r="D130" s="94" t="s">
        <v>346</v>
      </c>
      <c r="E130" s="96">
        <v>17000</v>
      </c>
      <c r="F130" s="99" t="s">
        <v>191</v>
      </c>
      <c r="G130" s="98" t="s">
        <v>347</v>
      </c>
      <c r="H130" s="99" t="s">
        <v>68</v>
      </c>
      <c r="I130" s="100" t="s">
        <v>348</v>
      </c>
      <c r="J130" s="94">
        <f t="shared" ref="J130:J193" si="2">E130/9005</f>
        <v>1.8878400888395337</v>
      </c>
      <c r="K130" s="94">
        <v>9005</v>
      </c>
      <c r="L130" s="302"/>
      <c r="M130" s="111"/>
    </row>
    <row r="131" spans="1:13" x14ac:dyDescent="0.25">
      <c r="A131" s="120">
        <v>43329</v>
      </c>
      <c r="B131" s="94" t="s">
        <v>240</v>
      </c>
      <c r="C131" s="99" t="s">
        <v>356</v>
      </c>
      <c r="D131" s="99" t="s">
        <v>358</v>
      </c>
      <c r="E131" s="96">
        <v>400000</v>
      </c>
      <c r="F131" s="99" t="s">
        <v>191</v>
      </c>
      <c r="G131" s="98" t="s">
        <v>347</v>
      </c>
      <c r="H131" s="99" t="s">
        <v>81</v>
      </c>
      <c r="I131" s="100" t="s">
        <v>348</v>
      </c>
      <c r="J131" s="94">
        <f t="shared" si="2"/>
        <v>44.419766796224323</v>
      </c>
      <c r="K131" s="94">
        <v>9005</v>
      </c>
      <c r="L131" s="302"/>
      <c r="M131" s="111"/>
    </row>
    <row r="132" spans="1:13" x14ac:dyDescent="0.25">
      <c r="A132" s="120">
        <v>43329</v>
      </c>
      <c r="B132" s="94" t="s">
        <v>384</v>
      </c>
      <c r="C132" s="94" t="s">
        <v>350</v>
      </c>
      <c r="D132" s="94" t="s">
        <v>414</v>
      </c>
      <c r="E132" s="117">
        <v>60000</v>
      </c>
      <c r="F132" s="94" t="s">
        <v>218</v>
      </c>
      <c r="G132" s="98" t="s">
        <v>347</v>
      </c>
      <c r="H132" s="99" t="s">
        <v>67</v>
      </c>
      <c r="I132" s="100" t="s">
        <v>348</v>
      </c>
      <c r="J132" s="94">
        <f t="shared" si="2"/>
        <v>6.6629650194336483</v>
      </c>
      <c r="K132" s="94">
        <v>9005</v>
      </c>
      <c r="L132" s="302"/>
      <c r="M132" s="111"/>
    </row>
    <row r="133" spans="1:13" x14ac:dyDescent="0.25">
      <c r="A133" s="120">
        <v>43329</v>
      </c>
      <c r="B133" s="94" t="s">
        <v>385</v>
      </c>
      <c r="C133" s="94" t="s">
        <v>356</v>
      </c>
      <c r="D133" s="94" t="s">
        <v>414</v>
      </c>
      <c r="E133" s="117">
        <v>100000</v>
      </c>
      <c r="F133" s="94" t="s">
        <v>218</v>
      </c>
      <c r="G133" s="98" t="s">
        <v>347</v>
      </c>
      <c r="H133" s="99" t="s">
        <v>485</v>
      </c>
      <c r="I133" s="100" t="s">
        <v>348</v>
      </c>
      <c r="J133" s="94">
        <f t="shared" si="2"/>
        <v>11.104941699056081</v>
      </c>
      <c r="K133" s="94">
        <v>9005</v>
      </c>
      <c r="L133" s="302"/>
      <c r="M133" s="111"/>
    </row>
    <row r="134" spans="1:13" x14ac:dyDescent="0.25">
      <c r="A134" s="120">
        <v>43329</v>
      </c>
      <c r="B134" s="94" t="s">
        <v>386</v>
      </c>
      <c r="C134" s="94" t="s">
        <v>350</v>
      </c>
      <c r="D134" s="94" t="s">
        <v>414</v>
      </c>
      <c r="E134" s="96">
        <v>5500</v>
      </c>
      <c r="F134" s="94" t="s">
        <v>218</v>
      </c>
      <c r="G134" s="98" t="s">
        <v>347</v>
      </c>
      <c r="H134" s="99" t="s">
        <v>89</v>
      </c>
      <c r="I134" s="100" t="s">
        <v>348</v>
      </c>
      <c r="J134" s="94">
        <f t="shared" si="2"/>
        <v>0.61077179344808441</v>
      </c>
      <c r="K134" s="94">
        <v>9005</v>
      </c>
      <c r="L134" s="302"/>
      <c r="M134" s="111"/>
    </row>
    <row r="135" spans="1:13" x14ac:dyDescent="0.25">
      <c r="A135" s="120">
        <v>43329</v>
      </c>
      <c r="B135" s="94" t="s">
        <v>387</v>
      </c>
      <c r="C135" s="94" t="s">
        <v>356</v>
      </c>
      <c r="D135" s="94" t="s">
        <v>414</v>
      </c>
      <c r="E135" s="117">
        <v>100000</v>
      </c>
      <c r="F135" s="94" t="s">
        <v>218</v>
      </c>
      <c r="G135" s="98" t="s">
        <v>347</v>
      </c>
      <c r="H135" s="99" t="s">
        <v>486</v>
      </c>
      <c r="I135" s="100" t="s">
        <v>348</v>
      </c>
      <c r="J135" s="94">
        <f t="shared" si="2"/>
        <v>11.104941699056081</v>
      </c>
      <c r="K135" s="94">
        <v>9005</v>
      </c>
      <c r="L135" s="302"/>
      <c r="M135" s="111"/>
    </row>
    <row r="136" spans="1:13" x14ac:dyDescent="0.25">
      <c r="A136" s="120">
        <v>43329</v>
      </c>
      <c r="B136" s="94" t="s">
        <v>388</v>
      </c>
      <c r="C136" s="94" t="s">
        <v>356</v>
      </c>
      <c r="D136" s="94" t="s">
        <v>414</v>
      </c>
      <c r="E136" s="117">
        <v>100000</v>
      </c>
      <c r="F136" s="94" t="s">
        <v>218</v>
      </c>
      <c r="G136" s="98" t="s">
        <v>347</v>
      </c>
      <c r="H136" s="99" t="s">
        <v>487</v>
      </c>
      <c r="I136" s="100" t="s">
        <v>348</v>
      </c>
      <c r="J136" s="94">
        <f t="shared" si="2"/>
        <v>11.104941699056081</v>
      </c>
      <c r="K136" s="94">
        <v>9005</v>
      </c>
      <c r="L136" s="302"/>
      <c r="M136" s="111"/>
    </row>
    <row r="137" spans="1:13" x14ac:dyDescent="0.25">
      <c r="A137" s="120">
        <v>43329</v>
      </c>
      <c r="B137" s="94" t="s">
        <v>389</v>
      </c>
      <c r="C137" s="94" t="s">
        <v>356</v>
      </c>
      <c r="D137" s="94" t="s">
        <v>414</v>
      </c>
      <c r="E137" s="117">
        <v>100000</v>
      </c>
      <c r="F137" s="94" t="s">
        <v>218</v>
      </c>
      <c r="G137" s="98" t="s">
        <v>347</v>
      </c>
      <c r="H137" s="99" t="s">
        <v>488</v>
      </c>
      <c r="I137" s="100" t="s">
        <v>348</v>
      </c>
      <c r="J137" s="94">
        <f t="shared" si="2"/>
        <v>11.104941699056081</v>
      </c>
      <c r="K137" s="94">
        <v>9005</v>
      </c>
      <c r="L137" s="302"/>
      <c r="M137" s="111"/>
    </row>
    <row r="138" spans="1:13" x14ac:dyDescent="0.25">
      <c r="A138" s="120">
        <v>43329</v>
      </c>
      <c r="B138" s="94" t="s">
        <v>390</v>
      </c>
      <c r="C138" s="94" t="s">
        <v>356</v>
      </c>
      <c r="D138" s="94" t="s">
        <v>414</v>
      </c>
      <c r="E138" s="117">
        <v>100000</v>
      </c>
      <c r="F138" s="94" t="s">
        <v>218</v>
      </c>
      <c r="G138" s="98" t="s">
        <v>347</v>
      </c>
      <c r="H138" s="99" t="s">
        <v>489</v>
      </c>
      <c r="I138" s="100" t="s">
        <v>348</v>
      </c>
      <c r="J138" s="94">
        <f t="shared" si="2"/>
        <v>11.104941699056081</v>
      </c>
      <c r="K138" s="94">
        <v>9005</v>
      </c>
      <c r="L138" s="302"/>
      <c r="M138" s="111"/>
    </row>
    <row r="139" spans="1:13" x14ac:dyDescent="0.25">
      <c r="A139" s="120">
        <v>43329</v>
      </c>
      <c r="B139" s="94" t="s">
        <v>391</v>
      </c>
      <c r="C139" s="94" t="s">
        <v>356</v>
      </c>
      <c r="D139" s="94" t="s">
        <v>414</v>
      </c>
      <c r="E139" s="117">
        <v>100000</v>
      </c>
      <c r="F139" s="94" t="s">
        <v>218</v>
      </c>
      <c r="G139" s="98" t="s">
        <v>347</v>
      </c>
      <c r="H139" s="99" t="s">
        <v>490</v>
      </c>
      <c r="I139" s="100" t="s">
        <v>348</v>
      </c>
      <c r="J139" s="94">
        <f t="shared" si="2"/>
        <v>11.104941699056081</v>
      </c>
      <c r="K139" s="94">
        <v>9005</v>
      </c>
      <c r="L139" s="302"/>
      <c r="M139" s="112"/>
    </row>
    <row r="140" spans="1:13" x14ac:dyDescent="0.25">
      <c r="A140" s="120">
        <v>43329</v>
      </c>
      <c r="B140" s="94" t="s">
        <v>392</v>
      </c>
      <c r="C140" s="94" t="s">
        <v>356</v>
      </c>
      <c r="D140" s="94" t="s">
        <v>414</v>
      </c>
      <c r="E140" s="117">
        <v>100000</v>
      </c>
      <c r="F140" s="94" t="s">
        <v>218</v>
      </c>
      <c r="G140" s="98" t="s">
        <v>347</v>
      </c>
      <c r="H140" s="99" t="s">
        <v>491</v>
      </c>
      <c r="I140" s="100" t="s">
        <v>348</v>
      </c>
      <c r="J140" s="94">
        <f t="shared" si="2"/>
        <v>11.104941699056081</v>
      </c>
      <c r="K140" s="94">
        <v>9005</v>
      </c>
      <c r="L140" s="302"/>
      <c r="M140" s="112"/>
    </row>
    <row r="141" spans="1:13" x14ac:dyDescent="0.25">
      <c r="A141" s="120">
        <v>43329</v>
      </c>
      <c r="B141" s="94" t="s">
        <v>393</v>
      </c>
      <c r="C141" s="94" t="s">
        <v>356</v>
      </c>
      <c r="D141" s="94" t="s">
        <v>414</v>
      </c>
      <c r="E141" s="117">
        <v>100000</v>
      </c>
      <c r="F141" s="94" t="s">
        <v>218</v>
      </c>
      <c r="G141" s="98" t="s">
        <v>347</v>
      </c>
      <c r="H141" s="99" t="s">
        <v>492</v>
      </c>
      <c r="I141" s="100" t="s">
        <v>348</v>
      </c>
      <c r="J141" s="94">
        <f t="shared" si="2"/>
        <v>11.104941699056081</v>
      </c>
      <c r="K141" s="94">
        <v>9005</v>
      </c>
      <c r="L141" s="302"/>
      <c r="M141" s="112"/>
    </row>
    <row r="142" spans="1:13" x14ac:dyDescent="0.25">
      <c r="A142" s="120">
        <v>43329</v>
      </c>
      <c r="B142" s="106" t="s">
        <v>446</v>
      </c>
      <c r="C142" s="99" t="s">
        <v>350</v>
      </c>
      <c r="D142" s="95" t="s">
        <v>351</v>
      </c>
      <c r="E142" s="96">
        <v>10000</v>
      </c>
      <c r="F142" s="100" t="s">
        <v>192</v>
      </c>
      <c r="G142" s="98" t="s">
        <v>347</v>
      </c>
      <c r="H142" s="99" t="s">
        <v>69</v>
      </c>
      <c r="I142" s="100" t="s">
        <v>348</v>
      </c>
      <c r="J142" s="94">
        <f t="shared" si="2"/>
        <v>1.1104941699056079</v>
      </c>
      <c r="K142" s="94">
        <v>9005</v>
      </c>
      <c r="L142" s="302"/>
      <c r="M142" s="112"/>
    </row>
    <row r="143" spans="1:13" x14ac:dyDescent="0.25">
      <c r="A143" s="101">
        <v>43329</v>
      </c>
      <c r="B143" s="98" t="s">
        <v>238</v>
      </c>
      <c r="C143" s="99" t="s">
        <v>356</v>
      </c>
      <c r="D143" s="99" t="s">
        <v>358</v>
      </c>
      <c r="E143" s="102">
        <v>300000</v>
      </c>
      <c r="F143" s="100" t="s">
        <v>192</v>
      </c>
      <c r="G143" s="98" t="s">
        <v>347</v>
      </c>
      <c r="H143" s="99" t="s">
        <v>79</v>
      </c>
      <c r="I143" s="100" t="s">
        <v>348</v>
      </c>
      <c r="J143" s="94">
        <f t="shared" si="2"/>
        <v>33.314825097168239</v>
      </c>
      <c r="K143" s="94">
        <v>9005</v>
      </c>
      <c r="L143" s="302"/>
      <c r="M143" s="112"/>
    </row>
    <row r="144" spans="1:13" x14ac:dyDescent="0.25">
      <c r="A144" s="120">
        <v>43329</v>
      </c>
      <c r="B144" s="106" t="s">
        <v>446</v>
      </c>
      <c r="C144" s="94" t="s">
        <v>350</v>
      </c>
      <c r="D144" s="94" t="s">
        <v>346</v>
      </c>
      <c r="E144" s="96">
        <v>19000</v>
      </c>
      <c r="F144" s="99" t="s">
        <v>168</v>
      </c>
      <c r="G144" s="98" t="s">
        <v>347</v>
      </c>
      <c r="H144" s="99" t="s">
        <v>461</v>
      </c>
      <c r="I144" s="100" t="s">
        <v>348</v>
      </c>
      <c r="J144" s="94">
        <f t="shared" si="2"/>
        <v>2.1099389228206551</v>
      </c>
      <c r="K144" s="94">
        <v>9005</v>
      </c>
      <c r="L144" s="302"/>
      <c r="M144" s="112"/>
    </row>
    <row r="145" spans="1:13" x14ac:dyDescent="0.25">
      <c r="A145" s="101">
        <v>43329</v>
      </c>
      <c r="B145" s="98" t="s">
        <v>236</v>
      </c>
      <c r="C145" s="94" t="s">
        <v>356</v>
      </c>
      <c r="D145" s="95" t="s">
        <v>358</v>
      </c>
      <c r="E145" s="102">
        <v>1500000</v>
      </c>
      <c r="F145" s="97" t="s">
        <v>168</v>
      </c>
      <c r="G145" s="98" t="s">
        <v>347</v>
      </c>
      <c r="H145" s="99" t="s">
        <v>77</v>
      </c>
      <c r="I145" s="100" t="s">
        <v>348</v>
      </c>
      <c r="J145" s="94">
        <f t="shared" si="2"/>
        <v>166.57412548584119</v>
      </c>
      <c r="K145" s="94">
        <v>9005</v>
      </c>
      <c r="L145" s="302"/>
      <c r="M145" s="113"/>
    </row>
    <row r="146" spans="1:13" x14ac:dyDescent="0.25">
      <c r="A146" s="101">
        <v>43329</v>
      </c>
      <c r="B146" s="98" t="s">
        <v>250</v>
      </c>
      <c r="C146" s="99" t="s">
        <v>350</v>
      </c>
      <c r="D146" s="94" t="s">
        <v>349</v>
      </c>
      <c r="E146" s="102">
        <v>2550000</v>
      </c>
      <c r="F146" s="100" t="s">
        <v>523</v>
      </c>
      <c r="G146" s="98" t="s">
        <v>347</v>
      </c>
      <c r="H146" s="99" t="s">
        <v>540</v>
      </c>
      <c r="I146" s="100" t="s">
        <v>348</v>
      </c>
      <c r="J146" s="94">
        <f t="shared" si="2"/>
        <v>283.17601332593006</v>
      </c>
      <c r="K146" s="94">
        <v>9005</v>
      </c>
      <c r="L146" s="302"/>
    </row>
    <row r="147" spans="1:13" x14ac:dyDescent="0.25">
      <c r="A147" s="120">
        <v>43330</v>
      </c>
      <c r="B147" s="94" t="s">
        <v>394</v>
      </c>
      <c r="C147" s="94" t="s">
        <v>356</v>
      </c>
      <c r="D147" s="94" t="s">
        <v>414</v>
      </c>
      <c r="E147" s="117">
        <v>210000</v>
      </c>
      <c r="F147" s="94" t="s">
        <v>218</v>
      </c>
      <c r="G147" s="98" t="s">
        <v>347</v>
      </c>
      <c r="H147" s="99" t="s">
        <v>493</v>
      </c>
      <c r="I147" s="100" t="s">
        <v>348</v>
      </c>
      <c r="J147" s="94">
        <f t="shared" si="2"/>
        <v>23.320377568017769</v>
      </c>
      <c r="K147" s="94">
        <v>9005</v>
      </c>
      <c r="L147" s="302"/>
    </row>
    <row r="148" spans="1:13" x14ac:dyDescent="0.25">
      <c r="A148" s="120">
        <v>43330</v>
      </c>
      <c r="B148" s="94" t="s">
        <v>395</v>
      </c>
      <c r="C148" s="94" t="s">
        <v>356</v>
      </c>
      <c r="D148" s="94" t="s">
        <v>414</v>
      </c>
      <c r="E148" s="117">
        <v>100000</v>
      </c>
      <c r="F148" s="94" t="s">
        <v>218</v>
      </c>
      <c r="G148" s="98" t="s">
        <v>347</v>
      </c>
      <c r="H148" s="99" t="s">
        <v>494</v>
      </c>
      <c r="I148" s="100" t="s">
        <v>348</v>
      </c>
      <c r="J148" s="94">
        <f t="shared" si="2"/>
        <v>11.104941699056081</v>
      </c>
      <c r="K148" s="94">
        <v>9005</v>
      </c>
      <c r="L148" s="302"/>
    </row>
    <row r="149" spans="1:13" x14ac:dyDescent="0.25">
      <c r="A149" s="120">
        <v>43330</v>
      </c>
      <c r="B149" s="94" t="s">
        <v>396</v>
      </c>
      <c r="C149" s="94" t="s">
        <v>356</v>
      </c>
      <c r="D149" s="94" t="s">
        <v>414</v>
      </c>
      <c r="E149" s="117">
        <v>100000</v>
      </c>
      <c r="F149" s="94" t="s">
        <v>218</v>
      </c>
      <c r="G149" s="98" t="s">
        <v>347</v>
      </c>
      <c r="H149" s="99" t="s">
        <v>495</v>
      </c>
      <c r="I149" s="100" t="s">
        <v>348</v>
      </c>
      <c r="J149" s="94">
        <f t="shared" si="2"/>
        <v>11.104941699056081</v>
      </c>
      <c r="K149" s="94">
        <v>9005</v>
      </c>
      <c r="L149" s="302"/>
    </row>
    <row r="150" spans="1:13" x14ac:dyDescent="0.25">
      <c r="A150" s="120">
        <v>43330</v>
      </c>
      <c r="B150" s="94" t="s">
        <v>397</v>
      </c>
      <c r="C150" s="94" t="s">
        <v>356</v>
      </c>
      <c r="D150" s="94" t="s">
        <v>414</v>
      </c>
      <c r="E150" s="117">
        <v>100000</v>
      </c>
      <c r="F150" s="94" t="s">
        <v>218</v>
      </c>
      <c r="G150" s="98" t="s">
        <v>347</v>
      </c>
      <c r="H150" s="99" t="s">
        <v>496</v>
      </c>
      <c r="I150" s="100" t="s">
        <v>348</v>
      </c>
      <c r="J150" s="94">
        <f t="shared" si="2"/>
        <v>11.104941699056081</v>
      </c>
      <c r="K150" s="94">
        <v>9005</v>
      </c>
      <c r="L150" s="302"/>
    </row>
    <row r="151" spans="1:13" x14ac:dyDescent="0.25">
      <c r="A151" s="120">
        <v>43330</v>
      </c>
      <c r="B151" s="94" t="s">
        <v>398</v>
      </c>
      <c r="C151" s="94" t="s">
        <v>356</v>
      </c>
      <c r="D151" s="94" t="s">
        <v>414</v>
      </c>
      <c r="E151" s="117">
        <v>100000</v>
      </c>
      <c r="F151" s="94" t="s">
        <v>218</v>
      </c>
      <c r="G151" s="98" t="s">
        <v>347</v>
      </c>
      <c r="H151" s="99" t="s">
        <v>497</v>
      </c>
      <c r="I151" s="100" t="s">
        <v>348</v>
      </c>
      <c r="J151" s="94">
        <f t="shared" si="2"/>
        <v>11.104941699056081</v>
      </c>
      <c r="K151" s="94">
        <v>9005</v>
      </c>
      <c r="L151" s="302"/>
    </row>
    <row r="152" spans="1:13" x14ac:dyDescent="0.25">
      <c r="A152" s="120">
        <v>43330</v>
      </c>
      <c r="B152" s="94" t="s">
        <v>399</v>
      </c>
      <c r="C152" s="94" t="s">
        <v>356</v>
      </c>
      <c r="D152" s="94" t="s">
        <v>414</v>
      </c>
      <c r="E152" s="117">
        <v>100000</v>
      </c>
      <c r="F152" s="94" t="s">
        <v>218</v>
      </c>
      <c r="G152" s="98" t="s">
        <v>347</v>
      </c>
      <c r="H152" s="99" t="s">
        <v>498</v>
      </c>
      <c r="I152" s="100" t="s">
        <v>348</v>
      </c>
      <c r="J152" s="94">
        <f t="shared" si="2"/>
        <v>11.104941699056081</v>
      </c>
      <c r="K152" s="94">
        <v>9005</v>
      </c>
      <c r="L152" s="302"/>
    </row>
    <row r="153" spans="1:13" x14ac:dyDescent="0.25">
      <c r="A153" s="120">
        <v>43330</v>
      </c>
      <c r="B153" s="94" t="s">
        <v>400</v>
      </c>
      <c r="C153" s="94" t="s">
        <v>356</v>
      </c>
      <c r="D153" s="94" t="s">
        <v>414</v>
      </c>
      <c r="E153" s="117">
        <v>100000</v>
      </c>
      <c r="F153" s="94" t="s">
        <v>218</v>
      </c>
      <c r="G153" s="98" t="s">
        <v>347</v>
      </c>
      <c r="H153" s="99" t="s">
        <v>499</v>
      </c>
      <c r="I153" s="100" t="s">
        <v>348</v>
      </c>
      <c r="J153" s="94">
        <f t="shared" si="2"/>
        <v>11.104941699056081</v>
      </c>
      <c r="K153" s="94">
        <v>9005</v>
      </c>
      <c r="L153" s="302"/>
    </row>
    <row r="154" spans="1:13" x14ac:dyDescent="0.25">
      <c r="A154" s="120">
        <v>43330</v>
      </c>
      <c r="B154" s="94" t="s">
        <v>401</v>
      </c>
      <c r="C154" s="94" t="s">
        <v>356</v>
      </c>
      <c r="D154" s="94" t="s">
        <v>414</v>
      </c>
      <c r="E154" s="117">
        <v>100000</v>
      </c>
      <c r="F154" s="94" t="s">
        <v>218</v>
      </c>
      <c r="G154" s="98" t="s">
        <v>347</v>
      </c>
      <c r="H154" s="99" t="s">
        <v>500</v>
      </c>
      <c r="I154" s="100" t="s">
        <v>348</v>
      </c>
      <c r="J154" s="94">
        <f t="shared" si="2"/>
        <v>11.104941699056081</v>
      </c>
      <c r="K154" s="94">
        <v>9005</v>
      </c>
      <c r="L154" s="302"/>
    </row>
    <row r="155" spans="1:13" x14ac:dyDescent="0.25">
      <c r="A155" s="120">
        <v>43330</v>
      </c>
      <c r="B155" s="94" t="s">
        <v>402</v>
      </c>
      <c r="C155" s="94" t="s">
        <v>356</v>
      </c>
      <c r="D155" s="94" t="s">
        <v>414</v>
      </c>
      <c r="E155" s="117">
        <v>100000</v>
      </c>
      <c r="F155" s="94" t="s">
        <v>218</v>
      </c>
      <c r="G155" s="98" t="s">
        <v>347</v>
      </c>
      <c r="H155" s="99" t="s">
        <v>501</v>
      </c>
      <c r="I155" s="100" t="s">
        <v>348</v>
      </c>
      <c r="J155" s="94">
        <f t="shared" si="2"/>
        <v>11.104941699056081</v>
      </c>
      <c r="K155" s="94">
        <v>9005</v>
      </c>
      <c r="L155" s="302"/>
    </row>
    <row r="156" spans="1:13" x14ac:dyDescent="0.25">
      <c r="A156" s="120">
        <v>43330</v>
      </c>
      <c r="B156" s="94" t="s">
        <v>403</v>
      </c>
      <c r="C156" s="94" t="s">
        <v>356</v>
      </c>
      <c r="D156" s="94" t="s">
        <v>414</v>
      </c>
      <c r="E156" s="117">
        <v>100000</v>
      </c>
      <c r="F156" s="94" t="s">
        <v>218</v>
      </c>
      <c r="G156" s="98" t="s">
        <v>347</v>
      </c>
      <c r="H156" s="99" t="s">
        <v>502</v>
      </c>
      <c r="I156" s="100" t="s">
        <v>348</v>
      </c>
      <c r="J156" s="94">
        <f t="shared" si="2"/>
        <v>11.104941699056081</v>
      </c>
      <c r="K156" s="94">
        <v>9005</v>
      </c>
      <c r="L156" s="302"/>
    </row>
    <row r="157" spans="1:13" x14ac:dyDescent="0.25">
      <c r="A157" s="120">
        <v>43330</v>
      </c>
      <c r="B157" s="94" t="s">
        <v>404</v>
      </c>
      <c r="C157" s="94" t="s">
        <v>356</v>
      </c>
      <c r="D157" s="94" t="s">
        <v>414</v>
      </c>
      <c r="E157" s="117">
        <v>100000</v>
      </c>
      <c r="F157" s="94" t="s">
        <v>218</v>
      </c>
      <c r="G157" s="98" t="s">
        <v>347</v>
      </c>
      <c r="H157" s="99" t="s">
        <v>503</v>
      </c>
      <c r="I157" s="100" t="s">
        <v>348</v>
      </c>
      <c r="J157" s="94">
        <f t="shared" si="2"/>
        <v>11.104941699056081</v>
      </c>
      <c r="K157" s="94">
        <v>9005</v>
      </c>
      <c r="L157" s="302"/>
    </row>
    <row r="158" spans="1:13" x14ac:dyDescent="0.25">
      <c r="A158" s="120">
        <v>43330</v>
      </c>
      <c r="B158" s="94" t="s">
        <v>405</v>
      </c>
      <c r="C158" s="94" t="s">
        <v>356</v>
      </c>
      <c r="D158" s="94" t="s">
        <v>414</v>
      </c>
      <c r="E158" s="117">
        <v>100000</v>
      </c>
      <c r="F158" s="94" t="s">
        <v>218</v>
      </c>
      <c r="G158" s="98" t="s">
        <v>347</v>
      </c>
      <c r="H158" s="99" t="s">
        <v>504</v>
      </c>
      <c r="I158" s="100" t="s">
        <v>348</v>
      </c>
      <c r="J158" s="94">
        <f t="shared" si="2"/>
        <v>11.104941699056081</v>
      </c>
      <c r="K158" s="94">
        <v>9005</v>
      </c>
      <c r="L158" s="302"/>
    </row>
    <row r="159" spans="1:13" x14ac:dyDescent="0.25">
      <c r="A159" s="101">
        <v>43332</v>
      </c>
      <c r="B159" s="98" t="s">
        <v>258</v>
      </c>
      <c r="C159" s="94" t="s">
        <v>350</v>
      </c>
      <c r="D159" s="95" t="s">
        <v>351</v>
      </c>
      <c r="E159" s="102">
        <v>70000</v>
      </c>
      <c r="F159" s="97" t="s">
        <v>162</v>
      </c>
      <c r="G159" s="98" t="s">
        <v>347</v>
      </c>
      <c r="H159" s="99" t="s">
        <v>95</v>
      </c>
      <c r="I159" s="100" t="s">
        <v>348</v>
      </c>
      <c r="J159" s="94">
        <f t="shared" si="2"/>
        <v>7.7734591893392562</v>
      </c>
      <c r="K159" s="94">
        <v>9005</v>
      </c>
      <c r="L159" s="302"/>
    </row>
    <row r="160" spans="1:13" x14ac:dyDescent="0.25">
      <c r="A160" s="101">
        <v>43332</v>
      </c>
      <c r="B160" s="99" t="s">
        <v>260</v>
      </c>
      <c r="C160" s="94" t="s">
        <v>350</v>
      </c>
      <c r="D160" s="94" t="s">
        <v>346</v>
      </c>
      <c r="E160" s="105">
        <v>216000</v>
      </c>
      <c r="F160" s="97" t="s">
        <v>164</v>
      </c>
      <c r="G160" s="98" t="s">
        <v>347</v>
      </c>
      <c r="H160" s="99" t="s">
        <v>99</v>
      </c>
      <c r="I160" s="100" t="s">
        <v>348</v>
      </c>
      <c r="J160" s="94">
        <f t="shared" si="2"/>
        <v>23.986674069961133</v>
      </c>
      <c r="K160" s="94">
        <v>9005</v>
      </c>
      <c r="L160" s="302"/>
    </row>
    <row r="161" spans="1:12" x14ac:dyDescent="0.25">
      <c r="A161" s="101">
        <v>43332</v>
      </c>
      <c r="B161" s="99" t="s">
        <v>263</v>
      </c>
      <c r="C161" s="94" t="s">
        <v>361</v>
      </c>
      <c r="D161" s="94" t="s">
        <v>346</v>
      </c>
      <c r="E161" s="102">
        <v>10000</v>
      </c>
      <c r="F161" s="97" t="s">
        <v>164</v>
      </c>
      <c r="G161" s="98" t="s">
        <v>347</v>
      </c>
      <c r="H161" s="99" t="s">
        <v>102</v>
      </c>
      <c r="I161" s="100" t="s">
        <v>348</v>
      </c>
      <c r="J161" s="94">
        <f t="shared" si="2"/>
        <v>1.1104941699056079</v>
      </c>
      <c r="K161" s="94">
        <v>9005</v>
      </c>
      <c r="L161" s="302"/>
    </row>
    <row r="162" spans="1:12" x14ac:dyDescent="0.25">
      <c r="A162" s="101">
        <v>43332</v>
      </c>
      <c r="B162" s="99" t="s">
        <v>256</v>
      </c>
      <c r="C162" s="99" t="s">
        <v>352</v>
      </c>
      <c r="D162" s="94" t="s">
        <v>346</v>
      </c>
      <c r="E162" s="105">
        <v>600000</v>
      </c>
      <c r="F162" s="99" t="s">
        <v>167</v>
      </c>
      <c r="G162" s="98" t="s">
        <v>347</v>
      </c>
      <c r="H162" s="99" t="s">
        <v>93</v>
      </c>
      <c r="I162" s="100" t="s">
        <v>348</v>
      </c>
      <c r="J162" s="94">
        <f t="shared" si="2"/>
        <v>66.629650194336477</v>
      </c>
      <c r="K162" s="94">
        <v>9005</v>
      </c>
      <c r="L162" s="302"/>
    </row>
    <row r="163" spans="1:12" x14ac:dyDescent="0.25">
      <c r="A163" s="101">
        <v>43332</v>
      </c>
      <c r="B163" s="99" t="s">
        <v>259</v>
      </c>
      <c r="C163" s="94" t="s">
        <v>350</v>
      </c>
      <c r="D163" s="94" t="s">
        <v>346</v>
      </c>
      <c r="E163" s="105">
        <v>200000</v>
      </c>
      <c r="F163" s="99" t="s">
        <v>167</v>
      </c>
      <c r="G163" s="98" t="s">
        <v>347</v>
      </c>
      <c r="H163" s="99" t="s">
        <v>98</v>
      </c>
      <c r="I163" s="100" t="s">
        <v>348</v>
      </c>
      <c r="J163" s="94">
        <f t="shared" si="2"/>
        <v>22.209883398112162</v>
      </c>
      <c r="K163" s="94">
        <v>9005</v>
      </c>
      <c r="L163" s="302"/>
    </row>
    <row r="164" spans="1:12" x14ac:dyDescent="0.25">
      <c r="A164" s="101">
        <v>43332</v>
      </c>
      <c r="B164" s="99" t="s">
        <v>263</v>
      </c>
      <c r="C164" s="99" t="s">
        <v>361</v>
      </c>
      <c r="D164" s="94" t="s">
        <v>346</v>
      </c>
      <c r="E164" s="102">
        <v>10000</v>
      </c>
      <c r="F164" s="99" t="s">
        <v>167</v>
      </c>
      <c r="G164" s="98" t="s">
        <v>347</v>
      </c>
      <c r="H164" s="99" t="s">
        <v>103</v>
      </c>
      <c r="I164" s="100" t="s">
        <v>348</v>
      </c>
      <c r="J164" s="94">
        <f t="shared" si="2"/>
        <v>1.1104941699056079</v>
      </c>
      <c r="K164" s="94">
        <v>9005</v>
      </c>
      <c r="L164" s="302"/>
    </row>
    <row r="165" spans="1:12" x14ac:dyDescent="0.25">
      <c r="A165" s="101">
        <v>43332</v>
      </c>
      <c r="B165" s="99" t="s">
        <v>255</v>
      </c>
      <c r="C165" s="94" t="s">
        <v>352</v>
      </c>
      <c r="D165" s="94" t="s">
        <v>346</v>
      </c>
      <c r="E165" s="105">
        <v>600000</v>
      </c>
      <c r="F165" s="99" t="s">
        <v>169</v>
      </c>
      <c r="G165" s="98" t="s">
        <v>347</v>
      </c>
      <c r="H165" s="99" t="s">
        <v>92</v>
      </c>
      <c r="I165" s="100" t="s">
        <v>348</v>
      </c>
      <c r="J165" s="94">
        <f t="shared" si="2"/>
        <v>66.629650194336477</v>
      </c>
      <c r="K165" s="94">
        <v>9005</v>
      </c>
      <c r="L165" s="302"/>
    </row>
    <row r="166" spans="1:12" x14ac:dyDescent="0.25">
      <c r="A166" s="120">
        <v>43332</v>
      </c>
      <c r="B166" s="94" t="s">
        <v>483</v>
      </c>
      <c r="C166" s="94" t="s">
        <v>350</v>
      </c>
      <c r="D166" s="94" t="s">
        <v>346</v>
      </c>
      <c r="E166" s="96">
        <v>10000</v>
      </c>
      <c r="F166" s="99" t="s">
        <v>191</v>
      </c>
      <c r="G166" s="98" t="s">
        <v>347</v>
      </c>
      <c r="H166" s="99" t="s">
        <v>96</v>
      </c>
      <c r="I166" s="100" t="s">
        <v>348</v>
      </c>
      <c r="J166" s="94">
        <f t="shared" si="2"/>
        <v>1.1104941699056079</v>
      </c>
      <c r="K166" s="94">
        <v>9005</v>
      </c>
      <c r="L166" s="302"/>
    </row>
    <row r="167" spans="1:12" x14ac:dyDescent="0.25">
      <c r="A167" s="120">
        <v>43332</v>
      </c>
      <c r="B167" s="94" t="s">
        <v>374</v>
      </c>
      <c r="C167" s="100" t="s">
        <v>350</v>
      </c>
      <c r="D167" s="94" t="s">
        <v>346</v>
      </c>
      <c r="E167" s="96">
        <v>7000</v>
      </c>
      <c r="F167" s="99" t="s">
        <v>191</v>
      </c>
      <c r="G167" s="98" t="s">
        <v>347</v>
      </c>
      <c r="H167" s="99" t="s">
        <v>100</v>
      </c>
      <c r="I167" s="100" t="s">
        <v>348</v>
      </c>
      <c r="J167" s="94">
        <f t="shared" si="2"/>
        <v>0.77734591893392557</v>
      </c>
      <c r="K167" s="94">
        <v>9005</v>
      </c>
      <c r="L167" s="302"/>
    </row>
    <row r="168" spans="1:12" x14ac:dyDescent="0.25">
      <c r="A168" s="120">
        <v>43332</v>
      </c>
      <c r="B168" s="94" t="s">
        <v>375</v>
      </c>
      <c r="C168" s="100" t="s">
        <v>355</v>
      </c>
      <c r="D168" s="94" t="s">
        <v>349</v>
      </c>
      <c r="E168" s="96">
        <v>165000</v>
      </c>
      <c r="F168" s="99" t="s">
        <v>191</v>
      </c>
      <c r="G168" s="98" t="s">
        <v>347</v>
      </c>
      <c r="H168" s="99" t="s">
        <v>94</v>
      </c>
      <c r="I168" s="100" t="s">
        <v>348</v>
      </c>
      <c r="J168" s="94">
        <f t="shared" si="2"/>
        <v>18.323153803442533</v>
      </c>
      <c r="K168" s="94">
        <v>9005</v>
      </c>
      <c r="L168" s="302"/>
    </row>
    <row r="169" spans="1:12" x14ac:dyDescent="0.25">
      <c r="A169" s="120">
        <v>43332</v>
      </c>
      <c r="B169" s="94" t="s">
        <v>369</v>
      </c>
      <c r="C169" s="100" t="s">
        <v>350</v>
      </c>
      <c r="D169" s="94" t="s">
        <v>346</v>
      </c>
      <c r="E169" s="96">
        <v>17000</v>
      </c>
      <c r="F169" s="99" t="s">
        <v>191</v>
      </c>
      <c r="G169" s="98" t="s">
        <v>347</v>
      </c>
      <c r="H169" s="99" t="s">
        <v>88</v>
      </c>
      <c r="I169" s="100" t="s">
        <v>348</v>
      </c>
      <c r="J169" s="94">
        <f t="shared" si="2"/>
        <v>1.8878400888395337</v>
      </c>
      <c r="K169" s="94">
        <v>9005</v>
      </c>
      <c r="L169" s="302"/>
    </row>
    <row r="170" spans="1:12" x14ac:dyDescent="0.25">
      <c r="A170" s="101">
        <v>43332</v>
      </c>
      <c r="B170" s="98" t="s">
        <v>541</v>
      </c>
      <c r="C170" s="99" t="s">
        <v>352</v>
      </c>
      <c r="D170" s="94" t="s">
        <v>354</v>
      </c>
      <c r="E170" s="102">
        <v>13467500</v>
      </c>
      <c r="F170" s="100" t="s">
        <v>523</v>
      </c>
      <c r="G170" s="98" t="s">
        <v>347</v>
      </c>
      <c r="H170" s="99" t="s">
        <v>548</v>
      </c>
      <c r="I170" s="100" t="s">
        <v>348</v>
      </c>
      <c r="J170" s="94">
        <f t="shared" si="2"/>
        <v>1495.5580233203775</v>
      </c>
      <c r="K170" s="94">
        <v>9005</v>
      </c>
      <c r="L170" s="302"/>
    </row>
    <row r="171" spans="1:12" x14ac:dyDescent="0.25">
      <c r="A171" s="101">
        <v>43332</v>
      </c>
      <c r="B171" s="98" t="s">
        <v>542</v>
      </c>
      <c r="C171" s="99" t="s">
        <v>352</v>
      </c>
      <c r="D171" s="94" t="s">
        <v>414</v>
      </c>
      <c r="E171" s="96">
        <v>2613750</v>
      </c>
      <c r="F171" s="100" t="s">
        <v>523</v>
      </c>
      <c r="G171" s="98" t="s">
        <v>347</v>
      </c>
      <c r="H171" s="99" t="s">
        <v>548</v>
      </c>
      <c r="I171" s="100" t="s">
        <v>348</v>
      </c>
      <c r="J171" s="94">
        <f t="shared" si="2"/>
        <v>290.25541365907827</v>
      </c>
      <c r="K171" s="94">
        <v>9005</v>
      </c>
      <c r="L171" s="302"/>
    </row>
    <row r="172" spans="1:12" x14ac:dyDescent="0.25">
      <c r="A172" s="101">
        <v>43332</v>
      </c>
      <c r="B172" s="98" t="s">
        <v>543</v>
      </c>
      <c r="C172" s="99" t="s">
        <v>352</v>
      </c>
      <c r="D172" s="99" t="s">
        <v>351</v>
      </c>
      <c r="E172" s="96">
        <v>2913750</v>
      </c>
      <c r="F172" s="100" t="s">
        <v>523</v>
      </c>
      <c r="G172" s="98" t="s">
        <v>347</v>
      </c>
      <c r="H172" s="99" t="s">
        <v>549</v>
      </c>
      <c r="I172" s="100" t="s">
        <v>348</v>
      </c>
      <c r="J172" s="94">
        <f t="shared" si="2"/>
        <v>323.57023875624651</v>
      </c>
      <c r="K172" s="94">
        <v>9005</v>
      </c>
      <c r="L172" s="302"/>
    </row>
    <row r="173" spans="1:12" x14ac:dyDescent="0.25">
      <c r="A173" s="101">
        <v>43332</v>
      </c>
      <c r="B173" s="98" t="s">
        <v>544</v>
      </c>
      <c r="C173" s="99" t="s">
        <v>352</v>
      </c>
      <c r="D173" s="99" t="s">
        <v>351</v>
      </c>
      <c r="E173" s="96">
        <v>2713750</v>
      </c>
      <c r="F173" s="100" t="s">
        <v>523</v>
      </c>
      <c r="G173" s="98" t="s">
        <v>347</v>
      </c>
      <c r="H173" s="99" t="s">
        <v>549</v>
      </c>
      <c r="I173" s="100" t="s">
        <v>348</v>
      </c>
      <c r="J173" s="94">
        <f t="shared" si="2"/>
        <v>301.36035535813437</v>
      </c>
      <c r="K173" s="94">
        <v>9005</v>
      </c>
      <c r="L173" s="302"/>
    </row>
    <row r="174" spans="1:12" x14ac:dyDescent="0.25">
      <c r="A174" s="101">
        <v>43332</v>
      </c>
      <c r="B174" s="98" t="s">
        <v>545</v>
      </c>
      <c r="C174" s="99" t="s">
        <v>352</v>
      </c>
      <c r="D174" s="99" t="s">
        <v>351</v>
      </c>
      <c r="E174" s="96">
        <v>2613750</v>
      </c>
      <c r="F174" s="100" t="s">
        <v>523</v>
      </c>
      <c r="G174" s="98" t="s">
        <v>347</v>
      </c>
      <c r="H174" s="99" t="s">
        <v>549</v>
      </c>
      <c r="I174" s="100" t="s">
        <v>348</v>
      </c>
      <c r="J174" s="94">
        <f t="shared" si="2"/>
        <v>290.25541365907827</v>
      </c>
      <c r="K174" s="94">
        <v>9005</v>
      </c>
      <c r="L174" s="302"/>
    </row>
    <row r="175" spans="1:12" x14ac:dyDescent="0.25">
      <c r="A175" s="101">
        <v>43332</v>
      </c>
      <c r="B175" s="98" t="s">
        <v>546</v>
      </c>
      <c r="C175" s="99" t="s">
        <v>352</v>
      </c>
      <c r="D175" s="99" t="s">
        <v>346</v>
      </c>
      <c r="E175" s="102">
        <v>1910000</v>
      </c>
      <c r="F175" s="100" t="s">
        <v>523</v>
      </c>
      <c r="G175" s="98" t="s">
        <v>347</v>
      </c>
      <c r="H175" s="99" t="s">
        <v>549</v>
      </c>
      <c r="I175" s="100" t="s">
        <v>348</v>
      </c>
      <c r="J175" s="94">
        <f t="shared" si="2"/>
        <v>212.10438645197112</v>
      </c>
      <c r="K175" s="94">
        <v>9005</v>
      </c>
      <c r="L175" s="302"/>
    </row>
    <row r="176" spans="1:12" x14ac:dyDescent="0.25">
      <c r="A176" s="101">
        <v>43332</v>
      </c>
      <c r="B176" s="98" t="s">
        <v>547</v>
      </c>
      <c r="C176" s="99" t="s">
        <v>352</v>
      </c>
      <c r="D176" s="107" t="s">
        <v>346</v>
      </c>
      <c r="E176" s="102">
        <v>1525000</v>
      </c>
      <c r="F176" s="100" t="s">
        <v>523</v>
      </c>
      <c r="G176" s="98" t="s">
        <v>347</v>
      </c>
      <c r="H176" s="99" t="s">
        <v>549</v>
      </c>
      <c r="I176" s="100" t="s">
        <v>348</v>
      </c>
      <c r="J176" s="94">
        <f t="shared" si="2"/>
        <v>169.35036091060522</v>
      </c>
      <c r="K176" s="94">
        <v>9005</v>
      </c>
      <c r="L176" s="302"/>
    </row>
    <row r="177" spans="1:12" x14ac:dyDescent="0.25">
      <c r="A177" s="101">
        <v>43332</v>
      </c>
      <c r="B177" s="98" t="s">
        <v>252</v>
      </c>
      <c r="C177" s="99" t="s">
        <v>352</v>
      </c>
      <c r="D177" s="99" t="s">
        <v>351</v>
      </c>
      <c r="E177" s="102">
        <v>2300000</v>
      </c>
      <c r="F177" s="100" t="s">
        <v>523</v>
      </c>
      <c r="G177" s="98" t="s">
        <v>347</v>
      </c>
      <c r="H177" s="99" t="s">
        <v>550</v>
      </c>
      <c r="I177" s="100" t="s">
        <v>348</v>
      </c>
      <c r="J177" s="94">
        <f t="shared" si="2"/>
        <v>255.41365907828984</v>
      </c>
      <c r="K177" s="94">
        <v>9005</v>
      </c>
      <c r="L177" s="302"/>
    </row>
    <row r="178" spans="1:12" x14ac:dyDescent="0.25">
      <c r="A178" s="101">
        <v>43332</v>
      </c>
      <c r="B178" s="98" t="s">
        <v>607</v>
      </c>
      <c r="C178" s="99" t="s">
        <v>525</v>
      </c>
      <c r="D178" s="104" t="s">
        <v>349</v>
      </c>
      <c r="E178" s="102">
        <v>11300</v>
      </c>
      <c r="F178" s="100" t="s">
        <v>523</v>
      </c>
      <c r="G178" s="98" t="s">
        <v>347</v>
      </c>
      <c r="H178" s="99" t="s">
        <v>530</v>
      </c>
      <c r="I178" s="100" t="s">
        <v>348</v>
      </c>
      <c r="J178" s="94">
        <f t="shared" si="2"/>
        <v>1.254858411993337</v>
      </c>
      <c r="K178" s="94">
        <v>9005</v>
      </c>
      <c r="L178" s="302"/>
    </row>
    <row r="179" spans="1:12" x14ac:dyDescent="0.25">
      <c r="A179" s="120">
        <v>43334</v>
      </c>
      <c r="B179" s="94" t="s">
        <v>406</v>
      </c>
      <c r="C179" s="94" t="s">
        <v>356</v>
      </c>
      <c r="D179" s="94" t="s">
        <v>414</v>
      </c>
      <c r="E179" s="117">
        <v>100000</v>
      </c>
      <c r="F179" s="94" t="s">
        <v>218</v>
      </c>
      <c r="G179" s="98" t="s">
        <v>347</v>
      </c>
      <c r="H179" s="99" t="s">
        <v>505</v>
      </c>
      <c r="I179" s="100" t="s">
        <v>348</v>
      </c>
      <c r="J179" s="94">
        <f t="shared" si="2"/>
        <v>11.104941699056081</v>
      </c>
      <c r="K179" s="94">
        <v>9005</v>
      </c>
      <c r="L179" s="302"/>
    </row>
    <row r="180" spans="1:12" x14ac:dyDescent="0.25">
      <c r="A180" s="120">
        <v>43334</v>
      </c>
      <c r="B180" s="94" t="s">
        <v>407</v>
      </c>
      <c r="C180" s="94" t="s">
        <v>356</v>
      </c>
      <c r="D180" s="94" t="s">
        <v>414</v>
      </c>
      <c r="E180" s="117">
        <v>100000</v>
      </c>
      <c r="F180" s="94" t="s">
        <v>218</v>
      </c>
      <c r="G180" s="98" t="s">
        <v>347</v>
      </c>
      <c r="H180" s="99" t="s">
        <v>507</v>
      </c>
      <c r="I180" s="100" t="s">
        <v>348</v>
      </c>
      <c r="J180" s="94">
        <f t="shared" si="2"/>
        <v>11.104941699056081</v>
      </c>
      <c r="K180" s="94">
        <v>9005</v>
      </c>
      <c r="L180" s="302"/>
    </row>
    <row r="181" spans="1:12" x14ac:dyDescent="0.25">
      <c r="A181" s="120">
        <v>43334</v>
      </c>
      <c r="B181" s="94" t="s">
        <v>408</v>
      </c>
      <c r="C181" s="94" t="s">
        <v>356</v>
      </c>
      <c r="D181" s="94" t="s">
        <v>414</v>
      </c>
      <c r="E181" s="117">
        <v>100000</v>
      </c>
      <c r="F181" s="94" t="s">
        <v>218</v>
      </c>
      <c r="G181" s="98" t="s">
        <v>347</v>
      </c>
      <c r="H181" s="99" t="s">
        <v>508</v>
      </c>
      <c r="I181" s="100" t="s">
        <v>348</v>
      </c>
      <c r="J181" s="94">
        <f t="shared" si="2"/>
        <v>11.104941699056081</v>
      </c>
      <c r="K181" s="94">
        <v>9005</v>
      </c>
      <c r="L181" s="302"/>
    </row>
    <row r="182" spans="1:12" x14ac:dyDescent="0.25">
      <c r="A182" s="120">
        <v>43334</v>
      </c>
      <c r="B182" s="94" t="s">
        <v>409</v>
      </c>
      <c r="C182" s="94" t="s">
        <v>356</v>
      </c>
      <c r="D182" s="94" t="s">
        <v>414</v>
      </c>
      <c r="E182" s="117">
        <v>100000</v>
      </c>
      <c r="F182" s="94" t="s">
        <v>218</v>
      </c>
      <c r="G182" s="98" t="s">
        <v>347</v>
      </c>
      <c r="H182" s="99" t="s">
        <v>509</v>
      </c>
      <c r="I182" s="100" t="s">
        <v>348</v>
      </c>
      <c r="J182" s="94">
        <f t="shared" si="2"/>
        <v>11.104941699056081</v>
      </c>
      <c r="K182" s="94">
        <v>9005</v>
      </c>
      <c r="L182" s="302"/>
    </row>
    <row r="183" spans="1:12" x14ac:dyDescent="0.25">
      <c r="A183" s="120">
        <v>43334</v>
      </c>
      <c r="B183" s="94" t="s">
        <v>410</v>
      </c>
      <c r="C183" s="94" t="s">
        <v>356</v>
      </c>
      <c r="D183" s="94" t="s">
        <v>414</v>
      </c>
      <c r="E183" s="117">
        <v>100000</v>
      </c>
      <c r="F183" s="94" t="s">
        <v>218</v>
      </c>
      <c r="G183" s="98" t="s">
        <v>347</v>
      </c>
      <c r="H183" s="99" t="s">
        <v>510</v>
      </c>
      <c r="I183" s="100" t="s">
        <v>348</v>
      </c>
      <c r="J183" s="94">
        <f t="shared" si="2"/>
        <v>11.104941699056081</v>
      </c>
      <c r="K183" s="94">
        <v>9005</v>
      </c>
      <c r="L183" s="302"/>
    </row>
    <row r="184" spans="1:12" x14ac:dyDescent="0.25">
      <c r="A184" s="120">
        <v>43334</v>
      </c>
      <c r="B184" s="94" t="s">
        <v>411</v>
      </c>
      <c r="C184" s="94" t="s">
        <v>356</v>
      </c>
      <c r="D184" s="94" t="s">
        <v>414</v>
      </c>
      <c r="E184" s="117">
        <v>100000</v>
      </c>
      <c r="F184" s="94" t="s">
        <v>218</v>
      </c>
      <c r="G184" s="98" t="s">
        <v>347</v>
      </c>
      <c r="H184" s="99" t="s">
        <v>511</v>
      </c>
      <c r="I184" s="100" t="s">
        <v>348</v>
      </c>
      <c r="J184" s="94">
        <f t="shared" si="2"/>
        <v>11.104941699056081</v>
      </c>
      <c r="K184" s="94">
        <v>9005</v>
      </c>
      <c r="L184" s="302"/>
    </row>
    <row r="185" spans="1:12" x14ac:dyDescent="0.25">
      <c r="A185" s="120">
        <v>43334</v>
      </c>
      <c r="B185" s="94" t="s">
        <v>412</v>
      </c>
      <c r="C185" s="94" t="s">
        <v>356</v>
      </c>
      <c r="D185" s="94" t="s">
        <v>414</v>
      </c>
      <c r="E185" s="117">
        <v>100000</v>
      </c>
      <c r="F185" s="94" t="s">
        <v>218</v>
      </c>
      <c r="G185" s="98" t="s">
        <v>347</v>
      </c>
      <c r="H185" s="99" t="s">
        <v>512</v>
      </c>
      <c r="I185" s="100" t="s">
        <v>348</v>
      </c>
      <c r="J185" s="94">
        <f t="shared" si="2"/>
        <v>11.104941699056081</v>
      </c>
      <c r="K185" s="94">
        <v>9005</v>
      </c>
      <c r="L185" s="302"/>
    </row>
    <row r="186" spans="1:12" x14ac:dyDescent="0.25">
      <c r="A186" s="120">
        <v>43334</v>
      </c>
      <c r="B186" s="94" t="s">
        <v>413</v>
      </c>
      <c r="C186" s="94" t="s">
        <v>356</v>
      </c>
      <c r="D186" s="94" t="s">
        <v>414</v>
      </c>
      <c r="E186" s="117">
        <v>100000</v>
      </c>
      <c r="F186" s="94" t="s">
        <v>218</v>
      </c>
      <c r="G186" s="98" t="s">
        <v>347</v>
      </c>
      <c r="H186" s="99" t="s">
        <v>513</v>
      </c>
      <c r="I186" s="100" t="s">
        <v>348</v>
      </c>
      <c r="J186" s="94">
        <f t="shared" si="2"/>
        <v>11.104941699056081</v>
      </c>
      <c r="K186" s="94">
        <v>9005</v>
      </c>
      <c r="L186" s="302"/>
    </row>
    <row r="187" spans="1:12" x14ac:dyDescent="0.25">
      <c r="A187" s="101">
        <v>43335</v>
      </c>
      <c r="B187" s="99" t="s">
        <v>264</v>
      </c>
      <c r="C187" s="94" t="s">
        <v>350</v>
      </c>
      <c r="D187" s="94" t="s">
        <v>346</v>
      </c>
      <c r="E187" s="102">
        <v>10000</v>
      </c>
      <c r="F187" s="97" t="s">
        <v>164</v>
      </c>
      <c r="G187" s="98" t="s">
        <v>347</v>
      </c>
      <c r="H187" s="99" t="s">
        <v>104</v>
      </c>
      <c r="I187" s="100" t="s">
        <v>348</v>
      </c>
      <c r="J187" s="94">
        <f t="shared" si="2"/>
        <v>1.1104941699056079</v>
      </c>
      <c r="K187" s="94">
        <v>9005</v>
      </c>
      <c r="L187" s="302"/>
    </row>
    <row r="188" spans="1:12" x14ac:dyDescent="0.25">
      <c r="A188" s="101">
        <v>43335</v>
      </c>
      <c r="B188" s="99" t="s">
        <v>267</v>
      </c>
      <c r="C188" s="94" t="s">
        <v>350</v>
      </c>
      <c r="D188" s="94" t="s">
        <v>349</v>
      </c>
      <c r="E188" s="102">
        <v>350000</v>
      </c>
      <c r="F188" s="103" t="s">
        <v>170</v>
      </c>
      <c r="G188" s="98" t="s">
        <v>347</v>
      </c>
      <c r="H188" s="99" t="s">
        <v>106</v>
      </c>
      <c r="I188" s="100" t="s">
        <v>348</v>
      </c>
      <c r="J188" s="94">
        <f t="shared" si="2"/>
        <v>38.867295946696281</v>
      </c>
      <c r="K188" s="94">
        <v>9005</v>
      </c>
      <c r="L188" s="302"/>
    </row>
    <row r="189" spans="1:12" x14ac:dyDescent="0.25">
      <c r="A189" s="120">
        <v>43335</v>
      </c>
      <c r="B189" s="94" t="s">
        <v>369</v>
      </c>
      <c r="C189" s="100" t="s">
        <v>350</v>
      </c>
      <c r="D189" s="94" t="s">
        <v>346</v>
      </c>
      <c r="E189" s="96">
        <v>17000</v>
      </c>
      <c r="F189" s="99" t="s">
        <v>191</v>
      </c>
      <c r="G189" s="98" t="s">
        <v>347</v>
      </c>
      <c r="H189" s="99" t="s">
        <v>88</v>
      </c>
      <c r="I189" s="100" t="s">
        <v>348</v>
      </c>
      <c r="J189" s="94">
        <f t="shared" si="2"/>
        <v>1.8878400888395337</v>
      </c>
      <c r="K189" s="94">
        <v>9005</v>
      </c>
      <c r="L189" s="302"/>
    </row>
    <row r="190" spans="1:12" x14ac:dyDescent="0.25">
      <c r="A190" s="120">
        <v>43335</v>
      </c>
      <c r="B190" s="94" t="s">
        <v>376</v>
      </c>
      <c r="C190" s="100" t="s">
        <v>350</v>
      </c>
      <c r="D190" s="94" t="s">
        <v>346</v>
      </c>
      <c r="E190" s="96">
        <v>70000</v>
      </c>
      <c r="F190" s="99" t="s">
        <v>191</v>
      </c>
      <c r="G190" s="98" t="s">
        <v>347</v>
      </c>
      <c r="H190" s="99" t="s">
        <v>107</v>
      </c>
      <c r="I190" s="100" t="s">
        <v>348</v>
      </c>
      <c r="J190" s="94">
        <f t="shared" si="2"/>
        <v>7.7734591893392562</v>
      </c>
      <c r="K190" s="94">
        <v>9005</v>
      </c>
      <c r="L190" s="302"/>
    </row>
    <row r="191" spans="1:12" x14ac:dyDescent="0.25">
      <c r="A191" s="120">
        <v>43335</v>
      </c>
      <c r="B191" s="94" t="s">
        <v>382</v>
      </c>
      <c r="C191" s="94" t="s">
        <v>350</v>
      </c>
      <c r="D191" s="94" t="s">
        <v>414</v>
      </c>
      <c r="E191" s="117">
        <v>10000</v>
      </c>
      <c r="F191" s="94" t="s">
        <v>218</v>
      </c>
      <c r="G191" s="98" t="s">
        <v>347</v>
      </c>
      <c r="H191" s="99" t="s">
        <v>108</v>
      </c>
      <c r="I191" s="100" t="s">
        <v>348</v>
      </c>
      <c r="J191" s="94">
        <f t="shared" si="2"/>
        <v>1.1104941699056079</v>
      </c>
      <c r="K191" s="94">
        <v>9005</v>
      </c>
      <c r="L191" s="302"/>
    </row>
    <row r="192" spans="1:12" x14ac:dyDescent="0.25">
      <c r="A192" s="120">
        <v>43335</v>
      </c>
      <c r="B192" s="106" t="s">
        <v>446</v>
      </c>
      <c r="C192" s="94" t="s">
        <v>350</v>
      </c>
      <c r="D192" s="94" t="s">
        <v>346</v>
      </c>
      <c r="E192" s="96">
        <v>19000</v>
      </c>
      <c r="F192" s="99" t="s">
        <v>168</v>
      </c>
      <c r="G192" s="98" t="s">
        <v>347</v>
      </c>
      <c r="H192" s="99" t="s">
        <v>97</v>
      </c>
      <c r="I192" s="100" t="s">
        <v>348</v>
      </c>
      <c r="J192" s="94">
        <f t="shared" si="2"/>
        <v>2.1099389228206551</v>
      </c>
      <c r="K192" s="94">
        <v>9005</v>
      </c>
      <c r="L192" s="302"/>
    </row>
    <row r="193" spans="1:12" x14ac:dyDescent="0.25">
      <c r="A193" s="120">
        <v>43335</v>
      </c>
      <c r="B193" s="94" t="s">
        <v>450</v>
      </c>
      <c r="C193" s="94" t="s">
        <v>350</v>
      </c>
      <c r="D193" s="94" t="s">
        <v>346</v>
      </c>
      <c r="E193" s="96">
        <v>31000</v>
      </c>
      <c r="F193" s="99" t="s">
        <v>168</v>
      </c>
      <c r="G193" s="98" t="s">
        <v>347</v>
      </c>
      <c r="H193" s="99" t="s">
        <v>105</v>
      </c>
      <c r="I193" s="100" t="s">
        <v>348</v>
      </c>
      <c r="J193" s="94">
        <f t="shared" si="2"/>
        <v>3.4425319267073848</v>
      </c>
      <c r="K193" s="94">
        <v>9005</v>
      </c>
      <c r="L193" s="302"/>
    </row>
    <row r="194" spans="1:12" x14ac:dyDescent="0.25">
      <c r="A194" s="101">
        <v>43336</v>
      </c>
      <c r="B194" s="99" t="s">
        <v>273</v>
      </c>
      <c r="C194" s="99" t="s">
        <v>350</v>
      </c>
      <c r="D194" s="99" t="s">
        <v>351</v>
      </c>
      <c r="E194" s="105">
        <v>90000</v>
      </c>
      <c r="F194" s="99" t="s">
        <v>359</v>
      </c>
      <c r="G194" s="98" t="s">
        <v>347</v>
      </c>
      <c r="H194" s="99" t="s">
        <v>117</v>
      </c>
      <c r="I194" s="100" t="s">
        <v>348</v>
      </c>
      <c r="J194" s="94">
        <f t="shared" ref="J194:J257" si="3">E194/9005</f>
        <v>9.994447529150472</v>
      </c>
      <c r="K194" s="94">
        <v>9005</v>
      </c>
      <c r="L194" s="302"/>
    </row>
    <row r="195" spans="1:12" x14ac:dyDescent="0.25">
      <c r="A195" s="101">
        <v>43336</v>
      </c>
      <c r="B195" s="99" t="s">
        <v>272</v>
      </c>
      <c r="C195" s="99" t="s">
        <v>357</v>
      </c>
      <c r="D195" s="94" t="s">
        <v>354</v>
      </c>
      <c r="E195" s="105">
        <v>849428</v>
      </c>
      <c r="F195" s="100" t="s">
        <v>269</v>
      </c>
      <c r="G195" s="98" t="s">
        <v>347</v>
      </c>
      <c r="H195" s="99" t="s">
        <v>110</v>
      </c>
      <c r="I195" s="100" t="s">
        <v>348</v>
      </c>
      <c r="J195" s="94">
        <f t="shared" si="3"/>
        <v>94.328484175458073</v>
      </c>
      <c r="K195" s="94">
        <v>9005</v>
      </c>
      <c r="L195" s="302"/>
    </row>
    <row r="196" spans="1:12" x14ac:dyDescent="0.25">
      <c r="A196" s="101">
        <v>43336</v>
      </c>
      <c r="B196" s="99" t="s">
        <v>271</v>
      </c>
      <c r="C196" s="94" t="s">
        <v>350</v>
      </c>
      <c r="D196" s="94" t="s">
        <v>346</v>
      </c>
      <c r="E196" s="105">
        <v>600000</v>
      </c>
      <c r="F196" s="97" t="s">
        <v>164</v>
      </c>
      <c r="G196" s="98" t="s">
        <v>347</v>
      </c>
      <c r="H196" s="99" t="s">
        <v>109</v>
      </c>
      <c r="I196" s="100" t="s">
        <v>348</v>
      </c>
      <c r="J196" s="94">
        <f t="shared" si="3"/>
        <v>66.629650194336477</v>
      </c>
      <c r="K196" s="94">
        <v>9005</v>
      </c>
      <c r="L196" s="302"/>
    </row>
    <row r="197" spans="1:12" x14ac:dyDescent="0.25">
      <c r="A197" s="101">
        <v>43336</v>
      </c>
      <c r="B197" s="99" t="s">
        <v>215</v>
      </c>
      <c r="C197" s="94" t="s">
        <v>350</v>
      </c>
      <c r="D197" s="94" t="s">
        <v>346</v>
      </c>
      <c r="E197" s="105">
        <v>36000</v>
      </c>
      <c r="F197" s="97" t="s">
        <v>164</v>
      </c>
      <c r="G197" s="98" t="s">
        <v>347</v>
      </c>
      <c r="H197" s="99" t="s">
        <v>112</v>
      </c>
      <c r="I197" s="100" t="s">
        <v>348</v>
      </c>
      <c r="J197" s="94">
        <f t="shared" si="3"/>
        <v>3.9977790116601888</v>
      </c>
      <c r="K197" s="94">
        <v>9005</v>
      </c>
      <c r="L197" s="302"/>
    </row>
    <row r="198" spans="1:12" x14ac:dyDescent="0.25">
      <c r="A198" s="101">
        <v>43336</v>
      </c>
      <c r="B198" s="99" t="s">
        <v>263</v>
      </c>
      <c r="C198" s="94" t="s">
        <v>361</v>
      </c>
      <c r="D198" s="94" t="s">
        <v>346</v>
      </c>
      <c r="E198" s="105">
        <v>5000</v>
      </c>
      <c r="F198" s="97" t="s">
        <v>164</v>
      </c>
      <c r="G198" s="98" t="s">
        <v>347</v>
      </c>
      <c r="H198" s="99" t="s">
        <v>115</v>
      </c>
      <c r="I198" s="100" t="s">
        <v>348</v>
      </c>
      <c r="J198" s="94">
        <f t="shared" si="3"/>
        <v>0.55524708495280395</v>
      </c>
      <c r="K198" s="94">
        <v>9005</v>
      </c>
      <c r="L198" s="302"/>
    </row>
    <row r="199" spans="1:12" x14ac:dyDescent="0.25">
      <c r="A199" s="101">
        <v>43336</v>
      </c>
      <c r="B199" s="99" t="s">
        <v>207</v>
      </c>
      <c r="C199" s="94" t="s">
        <v>350</v>
      </c>
      <c r="D199" s="94" t="s">
        <v>346</v>
      </c>
      <c r="E199" s="105">
        <v>25000</v>
      </c>
      <c r="F199" s="99" t="s">
        <v>167</v>
      </c>
      <c r="G199" s="98" t="s">
        <v>347</v>
      </c>
      <c r="H199" s="99" t="s">
        <v>113</v>
      </c>
      <c r="I199" s="100" t="s">
        <v>348</v>
      </c>
      <c r="J199" s="94">
        <f t="shared" si="3"/>
        <v>2.7762354247640202</v>
      </c>
      <c r="K199" s="94">
        <v>9005</v>
      </c>
      <c r="L199" s="302"/>
    </row>
    <row r="200" spans="1:12" x14ac:dyDescent="0.25">
      <c r="A200" s="101">
        <v>43336</v>
      </c>
      <c r="B200" s="99" t="s">
        <v>263</v>
      </c>
      <c r="C200" s="99" t="s">
        <v>361</v>
      </c>
      <c r="D200" s="94" t="s">
        <v>346</v>
      </c>
      <c r="E200" s="105">
        <v>5000</v>
      </c>
      <c r="F200" s="99" t="s">
        <v>167</v>
      </c>
      <c r="G200" s="98" t="s">
        <v>347</v>
      </c>
      <c r="H200" s="99" t="s">
        <v>114</v>
      </c>
      <c r="I200" s="100" t="s">
        <v>348</v>
      </c>
      <c r="J200" s="94">
        <f t="shared" si="3"/>
        <v>0.55524708495280395</v>
      </c>
      <c r="K200" s="94">
        <v>9005</v>
      </c>
      <c r="L200" s="302"/>
    </row>
    <row r="201" spans="1:12" x14ac:dyDescent="0.25">
      <c r="A201" s="101">
        <v>43336</v>
      </c>
      <c r="B201" s="99" t="s">
        <v>185</v>
      </c>
      <c r="C201" s="94" t="s">
        <v>350</v>
      </c>
      <c r="D201" s="94" t="s">
        <v>349</v>
      </c>
      <c r="E201" s="105">
        <v>70000</v>
      </c>
      <c r="F201" s="103" t="s">
        <v>170</v>
      </c>
      <c r="G201" s="98" t="s">
        <v>347</v>
      </c>
      <c r="H201" s="99" t="s">
        <v>111</v>
      </c>
      <c r="I201" s="100" t="s">
        <v>348</v>
      </c>
      <c r="J201" s="94">
        <f t="shared" si="3"/>
        <v>7.7734591893392562</v>
      </c>
      <c r="K201" s="94">
        <v>9005</v>
      </c>
      <c r="L201" s="302"/>
    </row>
    <row r="202" spans="1:12" x14ac:dyDescent="0.25">
      <c r="A202" s="120">
        <v>43336</v>
      </c>
      <c r="B202" s="94" t="s">
        <v>369</v>
      </c>
      <c r="C202" s="100" t="s">
        <v>350</v>
      </c>
      <c r="D202" s="94" t="s">
        <v>346</v>
      </c>
      <c r="E202" s="96">
        <v>17000</v>
      </c>
      <c r="F202" s="99" t="s">
        <v>191</v>
      </c>
      <c r="G202" s="98" t="s">
        <v>347</v>
      </c>
      <c r="H202" s="99" t="s">
        <v>101</v>
      </c>
      <c r="I202" s="100" t="s">
        <v>348</v>
      </c>
      <c r="J202" s="94">
        <f t="shared" si="3"/>
        <v>1.8878400888395337</v>
      </c>
      <c r="K202" s="94">
        <v>9005</v>
      </c>
      <c r="L202" s="302"/>
    </row>
    <row r="203" spans="1:12" x14ac:dyDescent="0.25">
      <c r="A203" s="120">
        <v>43336</v>
      </c>
      <c r="B203" s="106" t="s">
        <v>446</v>
      </c>
      <c r="C203" s="94" t="s">
        <v>350</v>
      </c>
      <c r="D203" s="94" t="s">
        <v>346</v>
      </c>
      <c r="E203" s="96">
        <v>19000</v>
      </c>
      <c r="F203" s="99" t="s">
        <v>168</v>
      </c>
      <c r="G203" s="98" t="s">
        <v>347</v>
      </c>
      <c r="H203" s="99" t="s">
        <v>97</v>
      </c>
      <c r="I203" s="100" t="s">
        <v>348</v>
      </c>
      <c r="J203" s="94">
        <f t="shared" si="3"/>
        <v>2.1099389228206551</v>
      </c>
      <c r="K203" s="94">
        <v>9005</v>
      </c>
      <c r="L203" s="302"/>
    </row>
    <row r="204" spans="1:12" x14ac:dyDescent="0.25">
      <c r="A204" s="120">
        <v>43336</v>
      </c>
      <c r="B204" s="94" t="s">
        <v>451</v>
      </c>
      <c r="C204" s="94" t="s">
        <v>350</v>
      </c>
      <c r="D204" s="94" t="s">
        <v>346</v>
      </c>
      <c r="E204" s="96">
        <v>34000</v>
      </c>
      <c r="F204" s="99" t="s">
        <v>168</v>
      </c>
      <c r="G204" s="98" t="s">
        <v>347</v>
      </c>
      <c r="H204" s="99" t="s">
        <v>116</v>
      </c>
      <c r="I204" s="100" t="s">
        <v>348</v>
      </c>
      <c r="J204" s="94">
        <f t="shared" si="3"/>
        <v>3.7756801776790674</v>
      </c>
      <c r="K204" s="94">
        <v>9005</v>
      </c>
      <c r="L204" s="302"/>
    </row>
    <row r="205" spans="1:12" x14ac:dyDescent="0.25">
      <c r="A205" s="101">
        <v>43337</v>
      </c>
      <c r="B205" s="99" t="s">
        <v>274</v>
      </c>
      <c r="C205" s="94" t="s">
        <v>361</v>
      </c>
      <c r="D205" s="94" t="s">
        <v>354</v>
      </c>
      <c r="E205" s="105">
        <v>20000</v>
      </c>
      <c r="F205" s="97" t="s">
        <v>172</v>
      </c>
      <c r="G205" s="98" t="s">
        <v>347</v>
      </c>
      <c r="H205" s="99" t="s">
        <v>118</v>
      </c>
      <c r="I205" s="100" t="s">
        <v>348</v>
      </c>
      <c r="J205" s="94">
        <f t="shared" si="3"/>
        <v>2.2209883398112158</v>
      </c>
      <c r="K205" s="94">
        <v>9005</v>
      </c>
      <c r="L205" s="302"/>
    </row>
    <row r="206" spans="1:12" x14ac:dyDescent="0.25">
      <c r="A206" s="101">
        <v>43339</v>
      </c>
      <c r="B206" s="99" t="s">
        <v>442</v>
      </c>
      <c r="C206" s="99" t="s">
        <v>350</v>
      </c>
      <c r="D206" s="99" t="s">
        <v>351</v>
      </c>
      <c r="E206" s="105">
        <v>150000</v>
      </c>
      <c r="F206" s="99" t="s">
        <v>359</v>
      </c>
      <c r="G206" s="98" t="s">
        <v>347</v>
      </c>
      <c r="H206" s="99" t="s">
        <v>129</v>
      </c>
      <c r="I206" s="100" t="s">
        <v>348</v>
      </c>
      <c r="J206" s="94">
        <f t="shared" si="3"/>
        <v>16.657412548584119</v>
      </c>
      <c r="K206" s="94">
        <v>9005</v>
      </c>
      <c r="L206" s="302"/>
    </row>
    <row r="207" spans="1:12" x14ac:dyDescent="0.25">
      <c r="A207" s="101">
        <v>43339</v>
      </c>
      <c r="B207" s="99" t="s">
        <v>212</v>
      </c>
      <c r="C207" s="94" t="s">
        <v>350</v>
      </c>
      <c r="D207" s="94" t="s">
        <v>346</v>
      </c>
      <c r="E207" s="105">
        <v>13000</v>
      </c>
      <c r="F207" s="97" t="s">
        <v>164</v>
      </c>
      <c r="G207" s="98" t="s">
        <v>347</v>
      </c>
      <c r="H207" s="99" t="s">
        <v>119</v>
      </c>
      <c r="I207" s="100" t="s">
        <v>348</v>
      </c>
      <c r="J207" s="94">
        <f t="shared" si="3"/>
        <v>1.4436424208772904</v>
      </c>
      <c r="K207" s="94">
        <v>9005</v>
      </c>
      <c r="L207" s="302"/>
    </row>
    <row r="208" spans="1:12" x14ac:dyDescent="0.25">
      <c r="A208" s="101">
        <v>43339</v>
      </c>
      <c r="B208" s="99" t="s">
        <v>293</v>
      </c>
      <c r="C208" s="94" t="s">
        <v>350</v>
      </c>
      <c r="D208" s="94" t="s">
        <v>346</v>
      </c>
      <c r="E208" s="105">
        <v>135000</v>
      </c>
      <c r="F208" s="97" t="s">
        <v>164</v>
      </c>
      <c r="G208" s="98" t="s">
        <v>347</v>
      </c>
      <c r="H208" s="99" t="s">
        <v>135</v>
      </c>
      <c r="I208" s="100" t="s">
        <v>348</v>
      </c>
      <c r="J208" s="94">
        <f t="shared" si="3"/>
        <v>14.991671293725707</v>
      </c>
      <c r="K208" s="94">
        <v>9005</v>
      </c>
      <c r="L208" s="302"/>
    </row>
    <row r="209" spans="1:12" x14ac:dyDescent="0.25">
      <c r="A209" s="101">
        <v>43339</v>
      </c>
      <c r="B209" s="99" t="s">
        <v>277</v>
      </c>
      <c r="C209" s="94" t="s">
        <v>350</v>
      </c>
      <c r="D209" s="94" t="s">
        <v>346</v>
      </c>
      <c r="E209" s="105">
        <v>10000</v>
      </c>
      <c r="F209" s="99" t="s">
        <v>169</v>
      </c>
      <c r="G209" s="98" t="s">
        <v>347</v>
      </c>
      <c r="H209" s="99" t="s">
        <v>121</v>
      </c>
      <c r="I209" s="100" t="s">
        <v>348</v>
      </c>
      <c r="J209" s="94">
        <f t="shared" si="3"/>
        <v>1.1104941699056079</v>
      </c>
      <c r="K209" s="94">
        <v>9005</v>
      </c>
      <c r="L209" s="302"/>
    </row>
    <row r="210" spans="1:12" x14ac:dyDescent="0.25">
      <c r="A210" s="101">
        <v>43339</v>
      </c>
      <c r="B210" s="99" t="s">
        <v>287</v>
      </c>
      <c r="C210" s="94" t="s">
        <v>364</v>
      </c>
      <c r="D210" s="94" t="s">
        <v>346</v>
      </c>
      <c r="E210" s="105">
        <v>800000</v>
      </c>
      <c r="F210" s="99" t="s">
        <v>169</v>
      </c>
      <c r="G210" s="98" t="s">
        <v>347</v>
      </c>
      <c r="H210" s="99" t="s">
        <v>132</v>
      </c>
      <c r="I210" s="100" t="s">
        <v>348</v>
      </c>
      <c r="J210" s="94">
        <f t="shared" si="3"/>
        <v>88.839533592448646</v>
      </c>
      <c r="K210" s="94">
        <v>9005</v>
      </c>
      <c r="L210" s="302"/>
    </row>
    <row r="211" spans="1:12" x14ac:dyDescent="0.25">
      <c r="A211" s="101">
        <v>43339</v>
      </c>
      <c r="B211" s="99" t="s">
        <v>363</v>
      </c>
      <c r="C211" s="94" t="s">
        <v>350</v>
      </c>
      <c r="D211" s="94" t="s">
        <v>346</v>
      </c>
      <c r="E211" s="105">
        <v>170000</v>
      </c>
      <c r="F211" s="99" t="s">
        <v>169</v>
      </c>
      <c r="G211" s="98" t="s">
        <v>347</v>
      </c>
      <c r="H211" s="99" t="s">
        <v>133</v>
      </c>
      <c r="I211" s="100" t="s">
        <v>348</v>
      </c>
      <c r="J211" s="94">
        <f t="shared" si="3"/>
        <v>18.878400888395337</v>
      </c>
      <c r="K211" s="94">
        <v>9005</v>
      </c>
      <c r="L211" s="302"/>
    </row>
    <row r="212" spans="1:12" x14ac:dyDescent="0.25">
      <c r="A212" s="101">
        <v>43339</v>
      </c>
      <c r="B212" s="99" t="s">
        <v>279</v>
      </c>
      <c r="C212" s="94" t="s">
        <v>350</v>
      </c>
      <c r="D212" s="94" t="s">
        <v>349</v>
      </c>
      <c r="E212" s="105">
        <v>140000</v>
      </c>
      <c r="F212" s="103" t="s">
        <v>170</v>
      </c>
      <c r="G212" s="98" t="s">
        <v>347</v>
      </c>
      <c r="H212" s="99" t="s">
        <v>123</v>
      </c>
      <c r="I212" s="100" t="s">
        <v>348</v>
      </c>
      <c r="J212" s="94">
        <f t="shared" si="3"/>
        <v>15.546918378678512</v>
      </c>
      <c r="K212" s="94">
        <v>9005</v>
      </c>
      <c r="L212" s="302"/>
    </row>
    <row r="213" spans="1:12" x14ac:dyDescent="0.25">
      <c r="A213" s="101">
        <v>43339</v>
      </c>
      <c r="B213" s="99" t="s">
        <v>368</v>
      </c>
      <c r="C213" s="99" t="s">
        <v>355</v>
      </c>
      <c r="D213" s="94" t="s">
        <v>349</v>
      </c>
      <c r="E213" s="105">
        <v>240000</v>
      </c>
      <c r="F213" s="103" t="s">
        <v>170</v>
      </c>
      <c r="G213" s="98" t="s">
        <v>347</v>
      </c>
      <c r="H213" s="99" t="s">
        <v>124</v>
      </c>
      <c r="I213" s="100" t="s">
        <v>348</v>
      </c>
      <c r="J213" s="94">
        <f t="shared" si="3"/>
        <v>26.651860077734593</v>
      </c>
      <c r="K213" s="94">
        <v>9005</v>
      </c>
      <c r="L213" s="302"/>
    </row>
    <row r="214" spans="1:12" x14ac:dyDescent="0.25">
      <c r="A214" s="101">
        <v>43339</v>
      </c>
      <c r="B214" s="99" t="s">
        <v>288</v>
      </c>
      <c r="C214" s="99" t="s">
        <v>355</v>
      </c>
      <c r="D214" s="94" t="s">
        <v>349</v>
      </c>
      <c r="E214" s="105">
        <v>55000</v>
      </c>
      <c r="F214" s="103" t="s">
        <v>170</v>
      </c>
      <c r="G214" s="98" t="s">
        <v>347</v>
      </c>
      <c r="H214" s="99" t="s">
        <v>125</v>
      </c>
      <c r="I214" s="100" t="s">
        <v>348</v>
      </c>
      <c r="J214" s="94">
        <f t="shared" si="3"/>
        <v>6.1077179344808439</v>
      </c>
      <c r="K214" s="94">
        <v>9005</v>
      </c>
      <c r="L214" s="302"/>
    </row>
    <row r="215" spans="1:12" x14ac:dyDescent="0.25">
      <c r="A215" s="101">
        <v>43339</v>
      </c>
      <c r="B215" s="99" t="s">
        <v>557</v>
      </c>
      <c r="C215" s="94" t="s">
        <v>526</v>
      </c>
      <c r="D215" s="94" t="s">
        <v>349</v>
      </c>
      <c r="E215" s="105">
        <v>50000</v>
      </c>
      <c r="F215" s="103" t="s">
        <v>170</v>
      </c>
      <c r="G215" s="98" t="s">
        <v>347</v>
      </c>
      <c r="H215" s="99" t="s">
        <v>128</v>
      </c>
      <c r="I215" s="100" t="s">
        <v>348</v>
      </c>
      <c r="J215" s="94">
        <f t="shared" si="3"/>
        <v>5.5524708495280404</v>
      </c>
      <c r="K215" s="94">
        <v>9005</v>
      </c>
      <c r="L215" s="302"/>
    </row>
    <row r="216" spans="1:12" x14ac:dyDescent="0.25">
      <c r="A216" s="101">
        <v>43339</v>
      </c>
      <c r="B216" s="99" t="s">
        <v>230</v>
      </c>
      <c r="C216" s="99" t="s">
        <v>350</v>
      </c>
      <c r="D216" s="94" t="s">
        <v>354</v>
      </c>
      <c r="E216" s="105">
        <v>400000</v>
      </c>
      <c r="F216" s="97" t="s">
        <v>172</v>
      </c>
      <c r="G216" s="98" t="s">
        <v>347</v>
      </c>
      <c r="H216" s="99" t="s">
        <v>126</v>
      </c>
      <c r="I216" s="100" t="s">
        <v>348</v>
      </c>
      <c r="J216" s="94">
        <f t="shared" si="3"/>
        <v>44.419766796224323</v>
      </c>
      <c r="K216" s="94">
        <v>9005</v>
      </c>
      <c r="L216" s="302"/>
    </row>
    <row r="217" spans="1:12" x14ac:dyDescent="0.25">
      <c r="A217" s="120">
        <v>43339</v>
      </c>
      <c r="B217" s="94" t="s">
        <v>377</v>
      </c>
      <c r="C217" s="100" t="s">
        <v>350</v>
      </c>
      <c r="D217" s="94" t="s">
        <v>346</v>
      </c>
      <c r="E217" s="96">
        <v>17000</v>
      </c>
      <c r="F217" s="99" t="s">
        <v>191</v>
      </c>
      <c r="G217" s="98" t="s">
        <v>347</v>
      </c>
      <c r="H217" s="99" t="s">
        <v>101</v>
      </c>
      <c r="I217" s="100" t="s">
        <v>348</v>
      </c>
      <c r="J217" s="94">
        <f t="shared" si="3"/>
        <v>1.8878400888395337</v>
      </c>
      <c r="K217" s="94">
        <v>9005</v>
      </c>
      <c r="L217" s="302"/>
    </row>
    <row r="218" spans="1:12" x14ac:dyDescent="0.25">
      <c r="A218" s="120">
        <v>43339</v>
      </c>
      <c r="B218" s="94" t="s">
        <v>281</v>
      </c>
      <c r="C218" s="100" t="s">
        <v>352</v>
      </c>
      <c r="D218" s="94" t="s">
        <v>353</v>
      </c>
      <c r="E218" s="96">
        <v>28000</v>
      </c>
      <c r="F218" s="99" t="s">
        <v>191</v>
      </c>
      <c r="G218" s="98" t="s">
        <v>347</v>
      </c>
      <c r="H218" s="99" t="s">
        <v>120</v>
      </c>
      <c r="I218" s="100" t="s">
        <v>348</v>
      </c>
      <c r="J218" s="94">
        <f t="shared" si="3"/>
        <v>3.1093836757357023</v>
      </c>
      <c r="K218" s="94">
        <v>9005</v>
      </c>
      <c r="L218" s="302"/>
    </row>
    <row r="219" spans="1:12" x14ac:dyDescent="0.25">
      <c r="A219" s="120">
        <v>43339</v>
      </c>
      <c r="B219" s="94" t="s">
        <v>278</v>
      </c>
      <c r="C219" s="100" t="s">
        <v>350</v>
      </c>
      <c r="D219" s="94" t="s">
        <v>346</v>
      </c>
      <c r="E219" s="96">
        <v>10000</v>
      </c>
      <c r="F219" s="99" t="s">
        <v>191</v>
      </c>
      <c r="G219" s="98" t="s">
        <v>347</v>
      </c>
      <c r="H219" s="99" t="s">
        <v>122</v>
      </c>
      <c r="I219" s="100" t="s">
        <v>348</v>
      </c>
      <c r="J219" s="94">
        <f t="shared" si="3"/>
        <v>1.1104941699056079</v>
      </c>
      <c r="K219" s="94">
        <v>9005</v>
      </c>
      <c r="L219" s="302"/>
    </row>
    <row r="220" spans="1:12" x14ac:dyDescent="0.25">
      <c r="A220" s="120">
        <v>43339</v>
      </c>
      <c r="B220" s="94" t="s">
        <v>382</v>
      </c>
      <c r="C220" s="94" t="s">
        <v>350</v>
      </c>
      <c r="D220" s="94" t="s">
        <v>414</v>
      </c>
      <c r="E220" s="117">
        <v>10000</v>
      </c>
      <c r="F220" s="94" t="s">
        <v>218</v>
      </c>
      <c r="G220" s="98" t="s">
        <v>347</v>
      </c>
      <c r="H220" s="99" t="s">
        <v>130</v>
      </c>
      <c r="I220" s="100" t="s">
        <v>348</v>
      </c>
      <c r="J220" s="94">
        <f t="shared" si="3"/>
        <v>1.1104941699056079</v>
      </c>
      <c r="K220" s="94">
        <v>9005</v>
      </c>
      <c r="L220" s="302"/>
    </row>
    <row r="221" spans="1:12" x14ac:dyDescent="0.25">
      <c r="A221" s="120">
        <v>43339</v>
      </c>
      <c r="B221" s="106" t="s">
        <v>446</v>
      </c>
      <c r="C221" s="94" t="s">
        <v>484</v>
      </c>
      <c r="D221" s="95" t="s">
        <v>351</v>
      </c>
      <c r="E221" s="96">
        <v>10000</v>
      </c>
      <c r="F221" s="100" t="s">
        <v>192</v>
      </c>
      <c r="G221" s="98" t="s">
        <v>347</v>
      </c>
      <c r="H221" s="99" t="s">
        <v>85</v>
      </c>
      <c r="I221" s="100" t="s">
        <v>348</v>
      </c>
      <c r="J221" s="94">
        <f t="shared" si="3"/>
        <v>1.1104941699056079</v>
      </c>
      <c r="K221" s="94">
        <v>9005</v>
      </c>
      <c r="L221" s="302"/>
    </row>
    <row r="222" spans="1:12" x14ac:dyDescent="0.25">
      <c r="A222" s="120">
        <v>43339</v>
      </c>
      <c r="B222" s="106" t="s">
        <v>446</v>
      </c>
      <c r="C222" s="94" t="s">
        <v>350</v>
      </c>
      <c r="D222" s="94" t="s">
        <v>346</v>
      </c>
      <c r="E222" s="96">
        <v>19000</v>
      </c>
      <c r="F222" s="99" t="s">
        <v>168</v>
      </c>
      <c r="G222" s="98" t="s">
        <v>347</v>
      </c>
      <c r="H222" s="99" t="s">
        <v>97</v>
      </c>
      <c r="I222" s="100" t="s">
        <v>348</v>
      </c>
      <c r="J222" s="94">
        <f t="shared" si="3"/>
        <v>2.1099389228206551</v>
      </c>
      <c r="K222" s="94">
        <v>9005</v>
      </c>
      <c r="L222" s="302"/>
    </row>
    <row r="223" spans="1:12" x14ac:dyDescent="0.25">
      <c r="A223" s="120">
        <v>43339</v>
      </c>
      <c r="B223" s="94" t="s">
        <v>452</v>
      </c>
      <c r="C223" s="94" t="s">
        <v>350</v>
      </c>
      <c r="D223" s="94" t="s">
        <v>346</v>
      </c>
      <c r="E223" s="96">
        <v>24000</v>
      </c>
      <c r="F223" s="99" t="s">
        <v>168</v>
      </c>
      <c r="G223" s="98" t="s">
        <v>347</v>
      </c>
      <c r="H223" s="99" t="s">
        <v>461</v>
      </c>
      <c r="I223" s="100" t="s">
        <v>348</v>
      </c>
      <c r="J223" s="94">
        <f t="shared" si="3"/>
        <v>2.665186007773459</v>
      </c>
      <c r="K223" s="94">
        <v>9005</v>
      </c>
      <c r="L223" s="302"/>
    </row>
    <row r="224" spans="1:12" x14ac:dyDescent="0.25">
      <c r="A224" s="101">
        <v>43339</v>
      </c>
      <c r="B224" s="99" t="s">
        <v>445</v>
      </c>
      <c r="C224" s="97" t="s">
        <v>352</v>
      </c>
      <c r="D224" s="97" t="s">
        <v>353</v>
      </c>
      <c r="E224" s="105">
        <v>276000</v>
      </c>
      <c r="F224" s="97" t="s">
        <v>168</v>
      </c>
      <c r="G224" s="98" t="s">
        <v>347</v>
      </c>
      <c r="H224" s="99" t="s">
        <v>134</v>
      </c>
      <c r="I224" s="100" t="s">
        <v>348</v>
      </c>
      <c r="J224" s="94">
        <f t="shared" si="3"/>
        <v>30.649639089394782</v>
      </c>
      <c r="K224" s="94">
        <v>9005</v>
      </c>
      <c r="L224" s="302"/>
    </row>
    <row r="225" spans="1:12" x14ac:dyDescent="0.25">
      <c r="A225" s="101">
        <v>43339</v>
      </c>
      <c r="B225" s="99" t="s">
        <v>285</v>
      </c>
      <c r="C225" s="97" t="s">
        <v>350</v>
      </c>
      <c r="D225" s="97" t="s">
        <v>414</v>
      </c>
      <c r="E225" s="105">
        <v>45000</v>
      </c>
      <c r="F225" s="97" t="s">
        <v>218</v>
      </c>
      <c r="G225" s="98" t="s">
        <v>347</v>
      </c>
      <c r="H225" s="99" t="s">
        <v>127</v>
      </c>
      <c r="I225" s="100" t="s">
        <v>348</v>
      </c>
      <c r="J225" s="94">
        <f t="shared" si="3"/>
        <v>4.997223764575236</v>
      </c>
      <c r="K225" s="94">
        <v>9005</v>
      </c>
      <c r="L225" s="302"/>
    </row>
    <row r="226" spans="1:12" x14ac:dyDescent="0.25">
      <c r="A226" s="101">
        <v>43339</v>
      </c>
      <c r="B226" s="99" t="s">
        <v>594</v>
      </c>
      <c r="C226" s="97" t="s">
        <v>350</v>
      </c>
      <c r="D226" s="97" t="s">
        <v>414</v>
      </c>
      <c r="E226" s="105">
        <v>50000</v>
      </c>
      <c r="F226" s="97" t="s">
        <v>218</v>
      </c>
      <c r="G226" s="98" t="s">
        <v>347</v>
      </c>
      <c r="H226" s="99" t="s">
        <v>130</v>
      </c>
      <c r="I226" s="100" t="s">
        <v>348</v>
      </c>
      <c r="J226" s="94">
        <f t="shared" si="3"/>
        <v>5.5524708495280404</v>
      </c>
      <c r="K226" s="94">
        <v>9005</v>
      </c>
      <c r="L226" s="302"/>
    </row>
    <row r="227" spans="1:12" x14ac:dyDescent="0.25">
      <c r="A227" s="101">
        <v>43340</v>
      </c>
      <c r="B227" s="99" t="s">
        <v>286</v>
      </c>
      <c r="C227" s="97" t="s">
        <v>356</v>
      </c>
      <c r="D227" s="97" t="s">
        <v>414</v>
      </c>
      <c r="E227" s="105">
        <v>250000</v>
      </c>
      <c r="F227" s="97" t="s">
        <v>218</v>
      </c>
      <c r="G227" s="98" t="s">
        <v>347</v>
      </c>
      <c r="H227" s="99" t="s">
        <v>131</v>
      </c>
      <c r="I227" s="100" t="s">
        <v>348</v>
      </c>
      <c r="J227" s="94">
        <f t="shared" si="3"/>
        <v>27.7623542476402</v>
      </c>
      <c r="K227" s="94">
        <v>9005</v>
      </c>
      <c r="L227" s="302"/>
    </row>
    <row r="228" spans="1:12" x14ac:dyDescent="0.25">
      <c r="A228" s="101">
        <v>43340</v>
      </c>
      <c r="B228" s="99" t="s">
        <v>298</v>
      </c>
      <c r="C228" s="94" t="s">
        <v>426</v>
      </c>
      <c r="D228" s="95" t="s">
        <v>354</v>
      </c>
      <c r="E228" s="105">
        <v>1100000</v>
      </c>
      <c r="F228" s="97" t="s">
        <v>269</v>
      </c>
      <c r="G228" s="98" t="s">
        <v>347</v>
      </c>
      <c r="H228" s="99" t="s">
        <v>141</v>
      </c>
      <c r="I228" s="100" t="s">
        <v>348</v>
      </c>
      <c r="J228" s="94">
        <f t="shared" si="3"/>
        <v>122.15435868961688</v>
      </c>
      <c r="K228" s="94">
        <v>9005</v>
      </c>
      <c r="L228" s="302"/>
    </row>
    <row r="229" spans="1:12" x14ac:dyDescent="0.25">
      <c r="A229" s="101">
        <v>43340</v>
      </c>
      <c r="B229" s="99" t="s">
        <v>215</v>
      </c>
      <c r="C229" s="94" t="s">
        <v>350</v>
      </c>
      <c r="D229" s="94" t="s">
        <v>346</v>
      </c>
      <c r="E229" s="105">
        <v>22000</v>
      </c>
      <c r="F229" s="97" t="s">
        <v>164</v>
      </c>
      <c r="G229" s="98" t="s">
        <v>347</v>
      </c>
      <c r="H229" s="99" t="s">
        <v>140</v>
      </c>
      <c r="I229" s="100" t="s">
        <v>348</v>
      </c>
      <c r="J229" s="94">
        <f t="shared" si="3"/>
        <v>2.4430871737923376</v>
      </c>
      <c r="K229" s="94">
        <v>9005</v>
      </c>
      <c r="L229" s="302"/>
    </row>
    <row r="230" spans="1:12" x14ac:dyDescent="0.25">
      <c r="A230" s="101">
        <v>43340</v>
      </c>
      <c r="B230" s="99" t="s">
        <v>294</v>
      </c>
      <c r="C230" s="94" t="s">
        <v>350</v>
      </c>
      <c r="D230" s="94" t="s">
        <v>346</v>
      </c>
      <c r="E230" s="105">
        <v>100000</v>
      </c>
      <c r="F230" s="99" t="s">
        <v>167</v>
      </c>
      <c r="G230" s="98" t="s">
        <v>347</v>
      </c>
      <c r="H230" s="99" t="s">
        <v>136</v>
      </c>
      <c r="I230" s="100" t="s">
        <v>348</v>
      </c>
      <c r="J230" s="94">
        <f t="shared" si="3"/>
        <v>11.104941699056081</v>
      </c>
      <c r="K230" s="94">
        <v>9005</v>
      </c>
      <c r="L230" s="302"/>
    </row>
    <row r="231" spans="1:12" x14ac:dyDescent="0.25">
      <c r="A231" s="101">
        <v>43340</v>
      </c>
      <c r="B231" s="99" t="s">
        <v>295</v>
      </c>
      <c r="C231" s="94" t="s">
        <v>350</v>
      </c>
      <c r="D231" s="94" t="s">
        <v>346</v>
      </c>
      <c r="E231" s="105">
        <v>23000</v>
      </c>
      <c r="F231" s="99" t="s">
        <v>167</v>
      </c>
      <c r="G231" s="98" t="s">
        <v>347</v>
      </c>
      <c r="H231" s="99" t="s">
        <v>137</v>
      </c>
      <c r="I231" s="100" t="s">
        <v>348</v>
      </c>
      <c r="J231" s="94">
        <f t="shared" si="3"/>
        <v>2.5541365907828983</v>
      </c>
      <c r="K231" s="94">
        <v>9005</v>
      </c>
      <c r="L231" s="302"/>
    </row>
    <row r="232" spans="1:12" x14ac:dyDescent="0.25">
      <c r="A232" s="101">
        <v>43340</v>
      </c>
      <c r="B232" s="99" t="s">
        <v>216</v>
      </c>
      <c r="C232" s="94" t="s">
        <v>350</v>
      </c>
      <c r="D232" s="94" t="s">
        <v>346</v>
      </c>
      <c r="E232" s="105">
        <v>26000</v>
      </c>
      <c r="F232" s="99" t="s">
        <v>169</v>
      </c>
      <c r="G232" s="98" t="s">
        <v>347</v>
      </c>
      <c r="H232" s="99" t="s">
        <v>139</v>
      </c>
      <c r="I232" s="100" t="s">
        <v>348</v>
      </c>
      <c r="J232" s="94">
        <f t="shared" si="3"/>
        <v>2.8872848417545809</v>
      </c>
      <c r="K232" s="94">
        <v>9005</v>
      </c>
      <c r="L232" s="302"/>
    </row>
    <row r="233" spans="1:12" x14ac:dyDescent="0.25">
      <c r="A233" s="101">
        <v>43340</v>
      </c>
      <c r="B233" s="99" t="s">
        <v>297</v>
      </c>
      <c r="C233" s="99" t="s">
        <v>366</v>
      </c>
      <c r="D233" s="94" t="s">
        <v>349</v>
      </c>
      <c r="E233" s="105">
        <v>3000000</v>
      </c>
      <c r="F233" s="103" t="s">
        <v>170</v>
      </c>
      <c r="G233" s="98" t="s">
        <v>347</v>
      </c>
      <c r="H233" s="99" t="s">
        <v>138</v>
      </c>
      <c r="I233" s="100" t="s">
        <v>348</v>
      </c>
      <c r="J233" s="94">
        <f t="shared" si="3"/>
        <v>333.14825097168239</v>
      </c>
      <c r="K233" s="94">
        <v>9005</v>
      </c>
      <c r="L233" s="302"/>
    </row>
    <row r="234" spans="1:12" x14ac:dyDescent="0.25">
      <c r="A234" s="101">
        <v>43340</v>
      </c>
      <c r="B234" s="99" t="s">
        <v>553</v>
      </c>
      <c r="C234" s="99" t="s">
        <v>355</v>
      </c>
      <c r="D234" s="94" t="s">
        <v>349</v>
      </c>
      <c r="E234" s="105">
        <v>190000</v>
      </c>
      <c r="F234" s="103" t="s">
        <v>170</v>
      </c>
      <c r="G234" s="98" t="s">
        <v>347</v>
      </c>
      <c r="H234" s="99" t="s">
        <v>142</v>
      </c>
      <c r="I234" s="100" t="s">
        <v>348</v>
      </c>
      <c r="J234" s="94">
        <f t="shared" si="3"/>
        <v>21.099389228206551</v>
      </c>
      <c r="K234" s="94">
        <v>9005</v>
      </c>
      <c r="L234" s="302"/>
    </row>
    <row r="235" spans="1:12" x14ac:dyDescent="0.25">
      <c r="A235" s="120">
        <v>43340</v>
      </c>
      <c r="B235" s="94" t="s">
        <v>369</v>
      </c>
      <c r="C235" s="100" t="s">
        <v>350</v>
      </c>
      <c r="D235" s="94" t="s">
        <v>346</v>
      </c>
      <c r="E235" s="96">
        <v>17000</v>
      </c>
      <c r="F235" s="99" t="s">
        <v>191</v>
      </c>
      <c r="G235" s="98" t="s">
        <v>347</v>
      </c>
      <c r="H235" s="99" t="s">
        <v>101</v>
      </c>
      <c r="I235" s="100" t="s">
        <v>348</v>
      </c>
      <c r="J235" s="94">
        <f t="shared" si="3"/>
        <v>1.8878400888395337</v>
      </c>
      <c r="K235" s="94">
        <v>9005</v>
      </c>
      <c r="L235" s="302"/>
    </row>
    <row r="236" spans="1:12" x14ac:dyDescent="0.25">
      <c r="A236" s="120">
        <v>43340</v>
      </c>
      <c r="B236" s="106" t="s">
        <v>446</v>
      </c>
      <c r="C236" s="94" t="s">
        <v>350</v>
      </c>
      <c r="D236" s="94" t="s">
        <v>346</v>
      </c>
      <c r="E236" s="96">
        <v>19000</v>
      </c>
      <c r="F236" s="99" t="s">
        <v>168</v>
      </c>
      <c r="G236" s="98" t="s">
        <v>347</v>
      </c>
      <c r="H236" s="99" t="s">
        <v>97</v>
      </c>
      <c r="I236" s="100" t="s">
        <v>348</v>
      </c>
      <c r="J236" s="94">
        <f t="shared" si="3"/>
        <v>2.1099389228206551</v>
      </c>
      <c r="K236" s="94">
        <v>9005</v>
      </c>
      <c r="L236" s="302"/>
    </row>
    <row r="237" spans="1:12" x14ac:dyDescent="0.25">
      <c r="A237" s="101">
        <v>43340</v>
      </c>
      <c r="B237" s="98" t="s">
        <v>296</v>
      </c>
      <c r="C237" s="107" t="s">
        <v>526</v>
      </c>
      <c r="D237" s="107" t="s">
        <v>349</v>
      </c>
      <c r="E237" s="102">
        <v>2500000</v>
      </c>
      <c r="F237" s="100" t="s">
        <v>523</v>
      </c>
      <c r="G237" s="98" t="s">
        <v>347</v>
      </c>
      <c r="H237" s="99" t="s">
        <v>551</v>
      </c>
      <c r="I237" s="100" t="s">
        <v>348</v>
      </c>
      <c r="J237" s="94">
        <f t="shared" si="3"/>
        <v>277.62354247640201</v>
      </c>
      <c r="K237" s="94">
        <v>9005</v>
      </c>
      <c r="L237" s="302"/>
    </row>
    <row r="238" spans="1:12" x14ac:dyDescent="0.25">
      <c r="A238" s="101">
        <v>43341</v>
      </c>
      <c r="B238" s="99" t="s">
        <v>307</v>
      </c>
      <c r="C238" s="94" t="s">
        <v>361</v>
      </c>
      <c r="D238" s="94" t="s">
        <v>346</v>
      </c>
      <c r="E238" s="105">
        <v>10000</v>
      </c>
      <c r="F238" s="97" t="s">
        <v>164</v>
      </c>
      <c r="G238" s="98" t="s">
        <v>347</v>
      </c>
      <c r="H238" s="99" t="s">
        <v>148</v>
      </c>
      <c r="I238" s="100" t="s">
        <v>348</v>
      </c>
      <c r="J238" s="94">
        <f t="shared" si="3"/>
        <v>1.1104941699056079</v>
      </c>
      <c r="K238" s="94">
        <v>9005</v>
      </c>
      <c r="L238" s="302"/>
    </row>
    <row r="239" spans="1:12" x14ac:dyDescent="0.25">
      <c r="A239" s="101">
        <v>43341</v>
      </c>
      <c r="B239" s="99" t="s">
        <v>303</v>
      </c>
      <c r="C239" s="94" t="s">
        <v>361</v>
      </c>
      <c r="D239" s="94" t="s">
        <v>346</v>
      </c>
      <c r="E239" s="105">
        <v>20000</v>
      </c>
      <c r="F239" s="99" t="s">
        <v>167</v>
      </c>
      <c r="G239" s="98" t="s">
        <v>347</v>
      </c>
      <c r="H239" s="99" t="s">
        <v>144</v>
      </c>
      <c r="I239" s="100" t="s">
        <v>348</v>
      </c>
      <c r="J239" s="94">
        <f t="shared" si="3"/>
        <v>2.2209883398112158</v>
      </c>
      <c r="K239" s="94">
        <v>9005</v>
      </c>
      <c r="L239" s="302"/>
    </row>
    <row r="240" spans="1:12" x14ac:dyDescent="0.25">
      <c r="A240" s="101">
        <v>43341</v>
      </c>
      <c r="B240" s="99" t="s">
        <v>307</v>
      </c>
      <c r="C240" s="94" t="s">
        <v>361</v>
      </c>
      <c r="D240" s="94" t="s">
        <v>346</v>
      </c>
      <c r="E240" s="105">
        <v>10000</v>
      </c>
      <c r="F240" s="99" t="s">
        <v>167</v>
      </c>
      <c r="G240" s="98" t="s">
        <v>347</v>
      </c>
      <c r="H240" s="99" t="s">
        <v>146</v>
      </c>
      <c r="I240" s="100" t="s">
        <v>348</v>
      </c>
      <c r="J240" s="94">
        <f t="shared" si="3"/>
        <v>1.1104941699056079</v>
      </c>
      <c r="K240" s="94">
        <v>9005</v>
      </c>
      <c r="L240" s="302"/>
    </row>
    <row r="241" spans="1:12" x14ac:dyDescent="0.25">
      <c r="A241" s="101">
        <v>43341</v>
      </c>
      <c r="B241" s="99" t="s">
        <v>592</v>
      </c>
      <c r="C241" s="94" t="s">
        <v>362</v>
      </c>
      <c r="D241" s="94" t="s">
        <v>346</v>
      </c>
      <c r="E241" s="105">
        <v>250000</v>
      </c>
      <c r="F241" s="99" t="s">
        <v>167</v>
      </c>
      <c r="G241" s="98" t="s">
        <v>347</v>
      </c>
      <c r="H241" s="99" t="s">
        <v>147</v>
      </c>
      <c r="I241" s="100" t="s">
        <v>348</v>
      </c>
      <c r="J241" s="94">
        <f t="shared" si="3"/>
        <v>27.7623542476402</v>
      </c>
      <c r="K241" s="94">
        <v>9005</v>
      </c>
      <c r="L241" s="302"/>
    </row>
    <row r="242" spans="1:12" x14ac:dyDescent="0.25">
      <c r="A242" s="101">
        <v>43341</v>
      </c>
      <c r="B242" s="99" t="s">
        <v>304</v>
      </c>
      <c r="C242" s="94" t="s">
        <v>361</v>
      </c>
      <c r="D242" s="94" t="s">
        <v>346</v>
      </c>
      <c r="E242" s="105">
        <v>10000</v>
      </c>
      <c r="F242" s="99" t="s">
        <v>169</v>
      </c>
      <c r="G242" s="98" t="s">
        <v>347</v>
      </c>
      <c r="H242" s="99" t="s">
        <v>145</v>
      </c>
      <c r="I242" s="100" t="s">
        <v>348</v>
      </c>
      <c r="J242" s="94">
        <f t="shared" si="3"/>
        <v>1.1104941699056079</v>
      </c>
      <c r="K242" s="94">
        <v>9005</v>
      </c>
      <c r="L242" s="302"/>
    </row>
    <row r="243" spans="1:12" x14ac:dyDescent="0.25">
      <c r="A243" s="101">
        <v>43341</v>
      </c>
      <c r="B243" s="99" t="s">
        <v>308</v>
      </c>
      <c r="C243" s="99" t="s">
        <v>352</v>
      </c>
      <c r="D243" s="94" t="s">
        <v>349</v>
      </c>
      <c r="E243" s="105">
        <v>500000</v>
      </c>
      <c r="F243" s="103" t="s">
        <v>170</v>
      </c>
      <c r="G243" s="98" t="s">
        <v>347</v>
      </c>
      <c r="H243" s="99" t="s">
        <v>149</v>
      </c>
      <c r="I243" s="100" t="s">
        <v>348</v>
      </c>
      <c r="J243" s="94">
        <f t="shared" si="3"/>
        <v>55.5247084952804</v>
      </c>
      <c r="K243" s="94">
        <v>9005</v>
      </c>
      <c r="L243" s="302"/>
    </row>
    <row r="244" spans="1:12" x14ac:dyDescent="0.25">
      <c r="A244" s="120">
        <v>43341</v>
      </c>
      <c r="B244" s="94" t="s">
        <v>369</v>
      </c>
      <c r="C244" s="100" t="s">
        <v>350</v>
      </c>
      <c r="D244" s="94" t="s">
        <v>346</v>
      </c>
      <c r="E244" s="96">
        <v>17000</v>
      </c>
      <c r="F244" s="99" t="s">
        <v>191</v>
      </c>
      <c r="G244" s="98" t="s">
        <v>347</v>
      </c>
      <c r="H244" s="99" t="s">
        <v>101</v>
      </c>
      <c r="I244" s="100" t="s">
        <v>348</v>
      </c>
      <c r="J244" s="94">
        <f t="shared" si="3"/>
        <v>1.8878400888395337</v>
      </c>
      <c r="K244" s="94">
        <v>9005</v>
      </c>
      <c r="L244" s="302"/>
    </row>
    <row r="245" spans="1:12" x14ac:dyDescent="0.25">
      <c r="A245" s="120">
        <v>43341</v>
      </c>
      <c r="B245" s="94" t="s">
        <v>379</v>
      </c>
      <c r="C245" s="100" t="s">
        <v>350</v>
      </c>
      <c r="D245" s="94" t="s">
        <v>346</v>
      </c>
      <c r="E245" s="96">
        <v>50000</v>
      </c>
      <c r="F245" s="99" t="s">
        <v>191</v>
      </c>
      <c r="G245" s="98" t="s">
        <v>347</v>
      </c>
      <c r="H245" s="99" t="s">
        <v>150</v>
      </c>
      <c r="I245" s="100" t="s">
        <v>348</v>
      </c>
      <c r="J245" s="94">
        <f t="shared" si="3"/>
        <v>5.5524708495280404</v>
      </c>
      <c r="K245" s="94">
        <v>9005</v>
      </c>
      <c r="L245" s="302"/>
    </row>
    <row r="246" spans="1:12" x14ac:dyDescent="0.25">
      <c r="A246" s="120">
        <v>43341</v>
      </c>
      <c r="B246" s="94" t="s">
        <v>482</v>
      </c>
      <c r="C246" s="100" t="s">
        <v>350</v>
      </c>
      <c r="D246" s="94" t="s">
        <v>346</v>
      </c>
      <c r="E246" s="96">
        <v>10000</v>
      </c>
      <c r="F246" s="99" t="s">
        <v>191</v>
      </c>
      <c r="G246" s="98" t="s">
        <v>347</v>
      </c>
      <c r="H246" s="99" t="s">
        <v>151</v>
      </c>
      <c r="I246" s="100" t="s">
        <v>348</v>
      </c>
      <c r="J246" s="94">
        <f t="shared" si="3"/>
        <v>1.1104941699056079</v>
      </c>
      <c r="K246" s="94">
        <v>9005</v>
      </c>
      <c r="L246" s="302"/>
    </row>
    <row r="247" spans="1:12" x14ac:dyDescent="0.25">
      <c r="A247" s="120">
        <v>43341</v>
      </c>
      <c r="B247" s="106" t="s">
        <v>446</v>
      </c>
      <c r="C247" s="94" t="s">
        <v>350</v>
      </c>
      <c r="D247" s="94" t="s">
        <v>346</v>
      </c>
      <c r="E247" s="96">
        <v>19000</v>
      </c>
      <c r="F247" s="99" t="s">
        <v>168</v>
      </c>
      <c r="G247" s="98" t="s">
        <v>347</v>
      </c>
      <c r="H247" s="99" t="s">
        <v>97</v>
      </c>
      <c r="I247" s="100" t="s">
        <v>348</v>
      </c>
      <c r="J247" s="94">
        <f t="shared" si="3"/>
        <v>2.1099389228206551</v>
      </c>
      <c r="K247" s="94">
        <v>9005</v>
      </c>
      <c r="L247" s="302"/>
    </row>
    <row r="248" spans="1:12" x14ac:dyDescent="0.25">
      <c r="A248" s="101">
        <v>43342</v>
      </c>
      <c r="B248" s="99" t="s">
        <v>311</v>
      </c>
      <c r="C248" s="99" t="s">
        <v>350</v>
      </c>
      <c r="D248" s="94" t="s">
        <v>349</v>
      </c>
      <c r="E248" s="105">
        <v>10000</v>
      </c>
      <c r="F248" s="103" t="s">
        <v>170</v>
      </c>
      <c r="G248" s="98" t="s">
        <v>347</v>
      </c>
      <c r="H248" s="99" t="s">
        <v>152</v>
      </c>
      <c r="I248" s="100" t="s">
        <v>348</v>
      </c>
      <c r="J248" s="94">
        <f t="shared" si="3"/>
        <v>1.1104941699056079</v>
      </c>
      <c r="K248" s="94">
        <v>9005</v>
      </c>
      <c r="L248" s="302"/>
    </row>
    <row r="249" spans="1:12" x14ac:dyDescent="0.25">
      <c r="A249" s="101">
        <v>43342</v>
      </c>
      <c r="B249" s="99" t="s">
        <v>312</v>
      </c>
      <c r="C249" s="99" t="s">
        <v>350</v>
      </c>
      <c r="D249" s="94" t="s">
        <v>354</v>
      </c>
      <c r="E249" s="102">
        <v>100000</v>
      </c>
      <c r="F249" s="97" t="s">
        <v>172</v>
      </c>
      <c r="G249" s="98" t="s">
        <v>347</v>
      </c>
      <c r="H249" s="99" t="s">
        <v>153</v>
      </c>
      <c r="I249" s="100" t="s">
        <v>348</v>
      </c>
      <c r="J249" s="94">
        <f t="shared" si="3"/>
        <v>11.104941699056081</v>
      </c>
      <c r="K249" s="94">
        <v>9005</v>
      </c>
      <c r="L249" s="302"/>
    </row>
    <row r="250" spans="1:12" x14ac:dyDescent="0.25">
      <c r="A250" s="120">
        <v>43342</v>
      </c>
      <c r="B250" s="94" t="s">
        <v>369</v>
      </c>
      <c r="C250" s="100" t="s">
        <v>350</v>
      </c>
      <c r="D250" s="94" t="s">
        <v>346</v>
      </c>
      <c r="E250" s="96">
        <v>17000</v>
      </c>
      <c r="F250" s="99" t="s">
        <v>191</v>
      </c>
      <c r="G250" s="98" t="s">
        <v>347</v>
      </c>
      <c r="H250" s="99" t="s">
        <v>143</v>
      </c>
      <c r="I250" s="100" t="s">
        <v>348</v>
      </c>
      <c r="J250" s="94">
        <f t="shared" si="3"/>
        <v>1.8878400888395337</v>
      </c>
      <c r="K250" s="94">
        <v>9005</v>
      </c>
      <c r="L250" s="302"/>
    </row>
    <row r="251" spans="1:12" x14ac:dyDescent="0.25">
      <c r="A251" s="120">
        <v>43342</v>
      </c>
      <c r="B251" s="94" t="s">
        <v>467</v>
      </c>
      <c r="C251" s="94" t="s">
        <v>350</v>
      </c>
      <c r="D251" s="94" t="s">
        <v>346</v>
      </c>
      <c r="E251" s="96">
        <v>15000</v>
      </c>
      <c r="F251" s="99" t="s">
        <v>168</v>
      </c>
      <c r="G251" s="98" t="s">
        <v>347</v>
      </c>
      <c r="H251" s="99" t="s">
        <v>465</v>
      </c>
      <c r="I251" s="100" t="s">
        <v>348</v>
      </c>
      <c r="J251" s="94">
        <f t="shared" si="3"/>
        <v>1.6657412548584121</v>
      </c>
      <c r="K251" s="94">
        <v>9005</v>
      </c>
      <c r="L251" s="302"/>
    </row>
    <row r="252" spans="1:12" x14ac:dyDescent="0.25">
      <c r="A252" s="120">
        <v>43342</v>
      </c>
      <c r="B252" s="94" t="s">
        <v>454</v>
      </c>
      <c r="C252" s="94" t="s">
        <v>426</v>
      </c>
      <c r="D252" s="94" t="s">
        <v>346</v>
      </c>
      <c r="E252" s="96">
        <v>80000</v>
      </c>
      <c r="F252" s="99" t="s">
        <v>168</v>
      </c>
      <c r="G252" s="98" t="s">
        <v>347</v>
      </c>
      <c r="H252" s="99" t="s">
        <v>466</v>
      </c>
      <c r="I252" s="100" t="s">
        <v>348</v>
      </c>
      <c r="J252" s="94">
        <f t="shared" si="3"/>
        <v>8.8839533592448632</v>
      </c>
      <c r="K252" s="94">
        <v>9005</v>
      </c>
      <c r="L252" s="302"/>
    </row>
    <row r="253" spans="1:12" x14ac:dyDescent="0.25">
      <c r="A253" s="120">
        <v>43342</v>
      </c>
      <c r="B253" s="94" t="s">
        <v>455</v>
      </c>
      <c r="C253" s="94" t="s">
        <v>350</v>
      </c>
      <c r="D253" s="94" t="s">
        <v>346</v>
      </c>
      <c r="E253" s="96">
        <v>160000</v>
      </c>
      <c r="F253" s="99" t="s">
        <v>168</v>
      </c>
      <c r="G253" s="98" t="s">
        <v>347</v>
      </c>
      <c r="H253" s="99" t="s">
        <v>468</v>
      </c>
      <c r="I253" s="100" t="s">
        <v>348</v>
      </c>
      <c r="J253" s="94">
        <f t="shared" si="3"/>
        <v>17.767906718489726</v>
      </c>
      <c r="K253" s="94">
        <v>9005</v>
      </c>
      <c r="L253" s="302"/>
    </row>
    <row r="254" spans="1:12" x14ac:dyDescent="0.25">
      <c r="A254" s="120">
        <v>43342</v>
      </c>
      <c r="B254" s="94" t="s">
        <v>456</v>
      </c>
      <c r="C254" s="94" t="s">
        <v>350</v>
      </c>
      <c r="D254" s="94" t="s">
        <v>346</v>
      </c>
      <c r="E254" s="96">
        <v>15000</v>
      </c>
      <c r="F254" s="99" t="s">
        <v>168</v>
      </c>
      <c r="G254" s="98" t="s">
        <v>347</v>
      </c>
      <c r="H254" s="99" t="s">
        <v>469</v>
      </c>
      <c r="I254" s="100" t="s">
        <v>348</v>
      </c>
      <c r="J254" s="94">
        <f t="shared" si="3"/>
        <v>1.6657412548584121</v>
      </c>
      <c r="K254" s="94">
        <v>9005</v>
      </c>
      <c r="L254" s="302"/>
    </row>
    <row r="255" spans="1:12" x14ac:dyDescent="0.25">
      <c r="A255" s="101">
        <v>43342</v>
      </c>
      <c r="B255" s="98" t="s">
        <v>514</v>
      </c>
      <c r="C255" s="99" t="s">
        <v>525</v>
      </c>
      <c r="D255" s="104" t="s">
        <v>349</v>
      </c>
      <c r="E255" s="102">
        <v>22600</v>
      </c>
      <c r="F255" s="100" t="s">
        <v>523</v>
      </c>
      <c r="G255" s="98" t="s">
        <v>347</v>
      </c>
      <c r="H255" s="99" t="s">
        <v>530</v>
      </c>
      <c r="I255" s="100" t="s">
        <v>348</v>
      </c>
      <c r="J255" s="94">
        <f t="shared" si="3"/>
        <v>2.5097168239866741</v>
      </c>
      <c r="K255" s="94">
        <v>9005</v>
      </c>
      <c r="L255" s="302"/>
    </row>
    <row r="256" spans="1:12" x14ac:dyDescent="0.25">
      <c r="A256" s="101">
        <v>43343</v>
      </c>
      <c r="B256" s="99" t="s">
        <v>442</v>
      </c>
      <c r="C256" s="99" t="s">
        <v>350</v>
      </c>
      <c r="D256" s="104" t="s">
        <v>351</v>
      </c>
      <c r="E256" s="105">
        <v>150000</v>
      </c>
      <c r="F256" s="98" t="s">
        <v>359</v>
      </c>
      <c r="G256" s="98" t="s">
        <v>347</v>
      </c>
      <c r="H256" s="99" t="s">
        <v>157</v>
      </c>
      <c r="I256" s="100" t="s">
        <v>348</v>
      </c>
      <c r="J256" s="94">
        <f t="shared" si="3"/>
        <v>16.657412548584119</v>
      </c>
      <c r="K256" s="94">
        <v>9005</v>
      </c>
      <c r="L256" s="302"/>
    </row>
    <row r="257" spans="1:12" x14ac:dyDescent="0.25">
      <c r="A257" s="101">
        <v>43343</v>
      </c>
      <c r="B257" s="99" t="s">
        <v>554</v>
      </c>
      <c r="C257" s="99" t="s">
        <v>355</v>
      </c>
      <c r="D257" s="99" t="s">
        <v>349</v>
      </c>
      <c r="E257" s="105">
        <v>45000</v>
      </c>
      <c r="F257" s="103" t="s">
        <v>170</v>
      </c>
      <c r="G257" s="98" t="s">
        <v>347</v>
      </c>
      <c r="H257" s="99" t="s">
        <v>154</v>
      </c>
      <c r="I257" s="100" t="s">
        <v>348</v>
      </c>
      <c r="J257" s="94">
        <f t="shared" si="3"/>
        <v>4.997223764575236</v>
      </c>
      <c r="K257" s="94">
        <v>9005</v>
      </c>
      <c r="L257" s="302"/>
    </row>
    <row r="258" spans="1:12" x14ac:dyDescent="0.25">
      <c r="A258" s="101">
        <v>43343</v>
      </c>
      <c r="B258" s="99" t="s">
        <v>322</v>
      </c>
      <c r="C258" s="99" t="s">
        <v>361</v>
      </c>
      <c r="D258" s="99" t="s">
        <v>349</v>
      </c>
      <c r="E258" s="105">
        <v>800000</v>
      </c>
      <c r="F258" s="103" t="s">
        <v>170</v>
      </c>
      <c r="G258" s="98" t="s">
        <v>347</v>
      </c>
      <c r="H258" s="99" t="s">
        <v>318</v>
      </c>
      <c r="I258" s="100" t="s">
        <v>348</v>
      </c>
      <c r="J258" s="94">
        <f t="shared" ref="J258:J281" si="4">E258/9005</f>
        <v>88.839533592448646</v>
      </c>
      <c r="K258" s="94">
        <v>9005</v>
      </c>
      <c r="L258" s="302"/>
    </row>
    <row r="259" spans="1:12" x14ac:dyDescent="0.25">
      <c r="A259" s="120">
        <v>43343</v>
      </c>
      <c r="B259" s="94" t="s">
        <v>369</v>
      </c>
      <c r="C259" s="100" t="s">
        <v>350</v>
      </c>
      <c r="D259" s="94" t="s">
        <v>346</v>
      </c>
      <c r="E259" s="96">
        <v>17000</v>
      </c>
      <c r="F259" s="99" t="s">
        <v>191</v>
      </c>
      <c r="G259" s="98" t="s">
        <v>347</v>
      </c>
      <c r="H259" s="99" t="s">
        <v>143</v>
      </c>
      <c r="I259" s="100" t="s">
        <v>348</v>
      </c>
      <c r="J259" s="94">
        <f t="shared" si="4"/>
        <v>1.8878400888395337</v>
      </c>
      <c r="K259" s="94">
        <v>9005</v>
      </c>
      <c r="L259" s="302"/>
    </row>
    <row r="260" spans="1:12" x14ac:dyDescent="0.25">
      <c r="A260" s="120">
        <v>43343</v>
      </c>
      <c r="B260" s="94" t="s">
        <v>480</v>
      </c>
      <c r="C260" s="100" t="s">
        <v>350</v>
      </c>
      <c r="D260" s="94" t="s">
        <v>346</v>
      </c>
      <c r="E260" s="96">
        <v>10000</v>
      </c>
      <c r="F260" s="99" t="s">
        <v>191</v>
      </c>
      <c r="G260" s="98" t="s">
        <v>347</v>
      </c>
      <c r="H260" s="99" t="s">
        <v>156</v>
      </c>
      <c r="I260" s="100" t="s">
        <v>348</v>
      </c>
      <c r="J260" s="94">
        <f t="shared" si="4"/>
        <v>1.1104941699056079</v>
      </c>
      <c r="K260" s="94">
        <v>9005</v>
      </c>
      <c r="L260" s="302"/>
    </row>
    <row r="261" spans="1:12" x14ac:dyDescent="0.25">
      <c r="A261" s="120">
        <v>43343</v>
      </c>
      <c r="B261" s="94" t="s">
        <v>380</v>
      </c>
      <c r="C261" s="100" t="s">
        <v>350</v>
      </c>
      <c r="D261" s="94" t="s">
        <v>346</v>
      </c>
      <c r="E261" s="96">
        <v>30000</v>
      </c>
      <c r="F261" s="99" t="s">
        <v>191</v>
      </c>
      <c r="G261" s="98" t="s">
        <v>347</v>
      </c>
      <c r="H261" s="99" t="s">
        <v>158</v>
      </c>
      <c r="I261" s="100" t="s">
        <v>348</v>
      </c>
      <c r="J261" s="94">
        <f t="shared" si="4"/>
        <v>3.3314825097168241</v>
      </c>
      <c r="K261" s="94">
        <v>9005</v>
      </c>
      <c r="L261" s="302"/>
    </row>
    <row r="262" spans="1:12" x14ac:dyDescent="0.25">
      <c r="A262" s="120">
        <v>43343</v>
      </c>
      <c r="B262" s="94" t="s">
        <v>381</v>
      </c>
      <c r="C262" s="100" t="s">
        <v>350</v>
      </c>
      <c r="D262" s="94" t="s">
        <v>346</v>
      </c>
      <c r="E262" s="96">
        <v>70000</v>
      </c>
      <c r="F262" s="99" t="s">
        <v>191</v>
      </c>
      <c r="G262" s="98" t="s">
        <v>347</v>
      </c>
      <c r="H262" s="99" t="s">
        <v>159</v>
      </c>
      <c r="I262" s="100" t="s">
        <v>348</v>
      </c>
      <c r="J262" s="94">
        <f t="shared" si="4"/>
        <v>7.7734591893392562</v>
      </c>
      <c r="K262" s="94">
        <v>9005</v>
      </c>
      <c r="L262" s="302"/>
    </row>
    <row r="263" spans="1:12" x14ac:dyDescent="0.25">
      <c r="A263" s="120">
        <v>43343</v>
      </c>
      <c r="B263" s="94" t="s">
        <v>378</v>
      </c>
      <c r="C263" s="100" t="s">
        <v>361</v>
      </c>
      <c r="D263" s="94" t="s">
        <v>346</v>
      </c>
      <c r="E263" s="96">
        <v>20000</v>
      </c>
      <c r="F263" s="99" t="s">
        <v>191</v>
      </c>
      <c r="G263" s="98" t="s">
        <v>347</v>
      </c>
      <c r="H263" s="99" t="s">
        <v>155</v>
      </c>
      <c r="I263" s="100" t="s">
        <v>348</v>
      </c>
      <c r="J263" s="94">
        <f t="shared" si="4"/>
        <v>2.2209883398112158</v>
      </c>
      <c r="K263" s="94">
        <v>9005</v>
      </c>
      <c r="L263" s="302"/>
    </row>
    <row r="264" spans="1:12" x14ac:dyDescent="0.25">
      <c r="A264" s="120">
        <v>43343</v>
      </c>
      <c r="B264" s="94" t="s">
        <v>479</v>
      </c>
      <c r="C264" s="99" t="s">
        <v>477</v>
      </c>
      <c r="D264" s="94" t="s">
        <v>349</v>
      </c>
      <c r="E264" s="96">
        <v>20000</v>
      </c>
      <c r="F264" s="99" t="s">
        <v>191</v>
      </c>
      <c r="G264" s="98" t="s">
        <v>347</v>
      </c>
      <c r="H264" s="99" t="s">
        <v>462</v>
      </c>
      <c r="I264" s="100" t="s">
        <v>348</v>
      </c>
      <c r="J264" s="94">
        <f t="shared" si="4"/>
        <v>2.2209883398112158</v>
      </c>
      <c r="K264" s="94">
        <v>9005</v>
      </c>
      <c r="L264" s="302"/>
    </row>
    <row r="265" spans="1:12" x14ac:dyDescent="0.25">
      <c r="A265" s="120">
        <v>43343</v>
      </c>
      <c r="B265" s="94" t="s">
        <v>457</v>
      </c>
      <c r="C265" s="94" t="s">
        <v>350</v>
      </c>
      <c r="D265" s="94" t="s">
        <v>346</v>
      </c>
      <c r="E265" s="96">
        <v>10000</v>
      </c>
      <c r="F265" s="99" t="s">
        <v>168</v>
      </c>
      <c r="G265" s="98" t="s">
        <v>347</v>
      </c>
      <c r="H265" s="99" t="s">
        <v>470</v>
      </c>
      <c r="I265" s="100" t="s">
        <v>348</v>
      </c>
      <c r="J265" s="94">
        <f t="shared" si="4"/>
        <v>1.1104941699056079</v>
      </c>
      <c r="K265" s="94">
        <v>9005</v>
      </c>
      <c r="L265" s="302"/>
    </row>
    <row r="266" spans="1:12" x14ac:dyDescent="0.25">
      <c r="A266" s="120">
        <v>43343</v>
      </c>
      <c r="B266" s="94" t="s">
        <v>454</v>
      </c>
      <c r="C266" s="94" t="s">
        <v>426</v>
      </c>
      <c r="D266" s="94" t="s">
        <v>346</v>
      </c>
      <c r="E266" s="96">
        <v>80000</v>
      </c>
      <c r="F266" s="99" t="s">
        <v>168</v>
      </c>
      <c r="G266" s="98" t="s">
        <v>347</v>
      </c>
      <c r="H266" s="99" t="s">
        <v>471</v>
      </c>
      <c r="I266" s="100" t="s">
        <v>348</v>
      </c>
      <c r="J266" s="94">
        <f t="shared" si="4"/>
        <v>8.8839533592448632</v>
      </c>
      <c r="K266" s="94">
        <v>9005</v>
      </c>
      <c r="L266" s="302"/>
    </row>
    <row r="267" spans="1:12" x14ac:dyDescent="0.25">
      <c r="A267" s="120">
        <v>43343</v>
      </c>
      <c r="B267" s="94" t="s">
        <v>458</v>
      </c>
      <c r="C267" s="94" t="s">
        <v>350</v>
      </c>
      <c r="D267" s="94" t="s">
        <v>346</v>
      </c>
      <c r="E267" s="96">
        <v>100000</v>
      </c>
      <c r="F267" s="99" t="s">
        <v>168</v>
      </c>
      <c r="G267" s="98" t="s">
        <v>347</v>
      </c>
      <c r="H267" s="99" t="s">
        <v>472</v>
      </c>
      <c r="I267" s="100" t="s">
        <v>348</v>
      </c>
      <c r="J267" s="94">
        <f t="shared" si="4"/>
        <v>11.104941699056081</v>
      </c>
      <c r="K267" s="94">
        <v>9005</v>
      </c>
      <c r="L267" s="302"/>
    </row>
    <row r="268" spans="1:12" x14ac:dyDescent="0.25">
      <c r="A268" s="120">
        <v>43343</v>
      </c>
      <c r="B268" s="94" t="s">
        <v>459</v>
      </c>
      <c r="C268" s="94" t="s">
        <v>350</v>
      </c>
      <c r="D268" s="94" t="s">
        <v>346</v>
      </c>
      <c r="E268" s="96">
        <v>5000</v>
      </c>
      <c r="F268" s="99" t="s">
        <v>168</v>
      </c>
      <c r="G268" s="98" t="s">
        <v>347</v>
      </c>
      <c r="H268" s="99" t="s">
        <v>473</v>
      </c>
      <c r="I268" s="100" t="s">
        <v>348</v>
      </c>
      <c r="J268" s="94">
        <f t="shared" si="4"/>
        <v>0.55524708495280395</v>
      </c>
      <c r="K268" s="94">
        <v>9005</v>
      </c>
      <c r="L268" s="302"/>
    </row>
    <row r="269" spans="1:12" x14ac:dyDescent="0.25">
      <c r="A269" s="120">
        <v>43343</v>
      </c>
      <c r="B269" s="94" t="s">
        <v>460</v>
      </c>
      <c r="C269" s="94" t="s">
        <v>350</v>
      </c>
      <c r="D269" s="94" t="s">
        <v>346</v>
      </c>
      <c r="E269" s="96">
        <v>80000</v>
      </c>
      <c r="F269" s="99" t="s">
        <v>168</v>
      </c>
      <c r="G269" s="98" t="s">
        <v>347</v>
      </c>
      <c r="H269" s="99" t="s">
        <v>468</v>
      </c>
      <c r="I269" s="100" t="s">
        <v>348</v>
      </c>
      <c r="J269" s="94">
        <f t="shared" si="4"/>
        <v>8.8839533592448632</v>
      </c>
      <c r="K269" s="94">
        <v>9005</v>
      </c>
      <c r="L269" s="302"/>
    </row>
    <row r="270" spans="1:12" x14ac:dyDescent="0.25">
      <c r="A270" s="101">
        <v>43343</v>
      </c>
      <c r="B270" s="98" t="s">
        <v>515</v>
      </c>
      <c r="C270" s="99" t="s">
        <v>525</v>
      </c>
      <c r="D270" s="104" t="s">
        <v>349</v>
      </c>
      <c r="E270" s="102">
        <v>4576</v>
      </c>
      <c r="F270" s="100" t="s">
        <v>523</v>
      </c>
      <c r="G270" s="98" t="s">
        <v>347</v>
      </c>
      <c r="H270" s="99" t="s">
        <v>530</v>
      </c>
      <c r="I270" s="100" t="s">
        <v>348</v>
      </c>
      <c r="J270" s="94">
        <f t="shared" si="4"/>
        <v>0.50816213214880623</v>
      </c>
      <c r="K270" s="94">
        <v>9005</v>
      </c>
      <c r="L270" s="302"/>
    </row>
    <row r="271" spans="1:12" x14ac:dyDescent="0.25">
      <c r="A271" s="101">
        <v>43343</v>
      </c>
      <c r="B271" s="98" t="s">
        <v>516</v>
      </c>
      <c r="C271" s="99" t="s">
        <v>525</v>
      </c>
      <c r="D271" s="104" t="s">
        <v>349</v>
      </c>
      <c r="E271" s="102">
        <v>9078</v>
      </c>
      <c r="F271" s="100" t="s">
        <v>523</v>
      </c>
      <c r="G271" s="98" t="s">
        <v>347</v>
      </c>
      <c r="H271" s="99" t="s">
        <v>530</v>
      </c>
      <c r="I271" s="100" t="s">
        <v>348</v>
      </c>
      <c r="J271" s="94">
        <f t="shared" si="4"/>
        <v>1.0081066074403109</v>
      </c>
      <c r="K271" s="94">
        <v>9005</v>
      </c>
      <c r="L271" s="302"/>
    </row>
    <row r="272" spans="1:12" x14ac:dyDescent="0.25">
      <c r="A272" s="101">
        <v>43343</v>
      </c>
      <c r="B272" s="98" t="s">
        <v>517</v>
      </c>
      <c r="C272" s="99" t="s">
        <v>525</v>
      </c>
      <c r="D272" s="104" t="s">
        <v>349</v>
      </c>
      <c r="E272" s="102">
        <v>2017</v>
      </c>
      <c r="F272" s="100" t="s">
        <v>523</v>
      </c>
      <c r="G272" s="98" t="s">
        <v>347</v>
      </c>
      <c r="H272" s="99" t="s">
        <v>530</v>
      </c>
      <c r="I272" s="100" t="s">
        <v>348</v>
      </c>
      <c r="J272" s="94">
        <f t="shared" si="4"/>
        <v>0.22398667406996114</v>
      </c>
      <c r="K272" s="94">
        <v>9005</v>
      </c>
      <c r="L272" s="302"/>
    </row>
    <row r="273" spans="1:12" x14ac:dyDescent="0.25">
      <c r="A273" s="101">
        <v>43343</v>
      </c>
      <c r="B273" s="98" t="s">
        <v>518</v>
      </c>
      <c r="C273" s="99" t="s">
        <v>525</v>
      </c>
      <c r="D273" s="104" t="s">
        <v>349</v>
      </c>
      <c r="E273" s="102">
        <v>15518</v>
      </c>
      <c r="F273" s="100" t="s">
        <v>523</v>
      </c>
      <c r="G273" s="98" t="s">
        <v>347</v>
      </c>
      <c r="H273" s="99" t="s">
        <v>530</v>
      </c>
      <c r="I273" s="100" t="s">
        <v>348</v>
      </c>
      <c r="J273" s="94">
        <f t="shared" si="4"/>
        <v>1.7232648528595225</v>
      </c>
      <c r="K273" s="94">
        <v>9005</v>
      </c>
      <c r="L273" s="302"/>
    </row>
    <row r="274" spans="1:12" x14ac:dyDescent="0.25">
      <c r="A274" s="101">
        <v>43343</v>
      </c>
      <c r="B274" s="98" t="s">
        <v>519</v>
      </c>
      <c r="C274" s="99" t="s">
        <v>525</v>
      </c>
      <c r="D274" s="104" t="s">
        <v>349</v>
      </c>
      <c r="E274" s="102">
        <v>69831</v>
      </c>
      <c r="F274" s="100" t="s">
        <v>523</v>
      </c>
      <c r="G274" s="98" t="s">
        <v>347</v>
      </c>
      <c r="H274" s="99" t="s">
        <v>530</v>
      </c>
      <c r="I274" s="100" t="s">
        <v>348</v>
      </c>
      <c r="J274" s="94">
        <f t="shared" si="4"/>
        <v>7.7546918378678509</v>
      </c>
      <c r="K274" s="94">
        <v>9005</v>
      </c>
      <c r="L274" s="302"/>
    </row>
    <row r="275" spans="1:12" x14ac:dyDescent="0.25">
      <c r="A275" s="101">
        <v>43343</v>
      </c>
      <c r="B275" s="98" t="s">
        <v>520</v>
      </c>
      <c r="C275" s="99" t="s">
        <v>525</v>
      </c>
      <c r="D275" s="104" t="s">
        <v>349</v>
      </c>
      <c r="E275" s="102">
        <v>25424</v>
      </c>
      <c r="F275" s="100" t="s">
        <v>523</v>
      </c>
      <c r="G275" s="98" t="s">
        <v>347</v>
      </c>
      <c r="H275" s="99" t="s">
        <v>530</v>
      </c>
      <c r="I275" s="100" t="s">
        <v>348</v>
      </c>
      <c r="J275" s="94">
        <f t="shared" si="4"/>
        <v>2.8233203775680176</v>
      </c>
      <c r="K275" s="94">
        <v>9005</v>
      </c>
      <c r="L275" s="302"/>
    </row>
    <row r="276" spans="1:12" x14ac:dyDescent="0.25">
      <c r="A276" s="101">
        <v>43343</v>
      </c>
      <c r="B276" s="98" t="s">
        <v>531</v>
      </c>
      <c r="C276" s="99" t="s">
        <v>525</v>
      </c>
      <c r="D276" s="104" t="s">
        <v>349</v>
      </c>
      <c r="E276" s="102">
        <v>27465</v>
      </c>
      <c r="F276" s="99" t="s">
        <v>529</v>
      </c>
      <c r="G276" s="98" t="s">
        <v>347</v>
      </c>
      <c r="H276" s="99" t="s">
        <v>530</v>
      </c>
      <c r="I276" s="100" t="s">
        <v>348</v>
      </c>
      <c r="J276" s="94">
        <f t="shared" si="4"/>
        <v>3.0499722376457523</v>
      </c>
      <c r="K276" s="94">
        <v>9005</v>
      </c>
      <c r="L276" s="302"/>
    </row>
    <row r="277" spans="1:12" x14ac:dyDescent="0.25">
      <c r="A277" s="101">
        <v>43343</v>
      </c>
      <c r="B277" s="98" t="s">
        <v>532</v>
      </c>
      <c r="C277" s="99" t="s">
        <v>525</v>
      </c>
      <c r="D277" s="104" t="s">
        <v>349</v>
      </c>
      <c r="E277" s="179">
        <v>810</v>
      </c>
      <c r="F277" s="99" t="s">
        <v>529</v>
      </c>
      <c r="G277" s="98" t="s">
        <v>347</v>
      </c>
      <c r="H277" s="99" t="s">
        <v>530</v>
      </c>
      <c r="I277" s="100" t="s">
        <v>348</v>
      </c>
      <c r="J277" s="94">
        <f t="shared" si="4"/>
        <v>8.9950027762354251E-2</v>
      </c>
      <c r="K277" s="94">
        <v>9005</v>
      </c>
      <c r="L277" s="302"/>
    </row>
    <row r="278" spans="1:12" x14ac:dyDescent="0.25">
      <c r="A278" s="101">
        <v>43343</v>
      </c>
      <c r="B278" s="98" t="s">
        <v>533</v>
      </c>
      <c r="C278" s="99" t="s">
        <v>525</v>
      </c>
      <c r="D278" s="104" t="s">
        <v>349</v>
      </c>
      <c r="E278" s="96">
        <v>6483</v>
      </c>
      <c r="F278" s="99" t="s">
        <v>529</v>
      </c>
      <c r="G278" s="98" t="s">
        <v>347</v>
      </c>
      <c r="H278" s="99" t="s">
        <v>530</v>
      </c>
      <c r="I278" s="100" t="s">
        <v>348</v>
      </c>
      <c r="J278" s="94">
        <f t="shared" si="4"/>
        <v>0.71993337034980565</v>
      </c>
      <c r="K278" s="94">
        <v>9005</v>
      </c>
      <c r="L278" s="94"/>
    </row>
    <row r="279" spans="1:12" x14ac:dyDescent="0.25">
      <c r="A279" s="101">
        <v>43343</v>
      </c>
      <c r="B279" s="98" t="s">
        <v>534</v>
      </c>
      <c r="C279" s="99" t="s">
        <v>525</v>
      </c>
      <c r="D279" s="104" t="s">
        <v>349</v>
      </c>
      <c r="E279" s="96">
        <v>152634</v>
      </c>
      <c r="F279" s="99" t="s">
        <v>529</v>
      </c>
      <c r="G279" s="98" t="s">
        <v>347</v>
      </c>
      <c r="H279" s="99" t="s">
        <v>530</v>
      </c>
      <c r="I279" s="100" t="s">
        <v>348</v>
      </c>
      <c r="J279" s="94">
        <f t="shared" si="4"/>
        <v>16.949916712937256</v>
      </c>
      <c r="K279" s="94">
        <v>9005</v>
      </c>
      <c r="L279" s="302"/>
    </row>
    <row r="280" spans="1:12" x14ac:dyDescent="0.25">
      <c r="A280" s="306">
        <v>43343</v>
      </c>
      <c r="B280" s="307" t="s">
        <v>598</v>
      </c>
      <c r="C280" s="99" t="s">
        <v>525</v>
      </c>
      <c r="D280" s="104" t="s">
        <v>349</v>
      </c>
      <c r="E280" s="308">
        <v>4576</v>
      </c>
      <c r="F280" s="100" t="s">
        <v>523</v>
      </c>
      <c r="G280" s="98" t="s">
        <v>347</v>
      </c>
      <c r="H280" s="99" t="s">
        <v>530</v>
      </c>
      <c r="I280" s="100" t="s">
        <v>348</v>
      </c>
      <c r="J280" s="94">
        <f t="shared" si="4"/>
        <v>0.50816213214880623</v>
      </c>
      <c r="K280" s="94">
        <v>9005</v>
      </c>
      <c r="L280" s="302"/>
    </row>
    <row r="281" spans="1:12" x14ac:dyDescent="0.25">
      <c r="A281" s="306">
        <v>43343</v>
      </c>
      <c r="B281" s="307" t="s">
        <v>599</v>
      </c>
      <c r="C281" s="99" t="s">
        <v>525</v>
      </c>
      <c r="D281" s="104" t="s">
        <v>349</v>
      </c>
      <c r="E281" s="308">
        <v>25424</v>
      </c>
      <c r="F281" s="100" t="s">
        <v>523</v>
      </c>
      <c r="G281" s="98" t="s">
        <v>347</v>
      </c>
      <c r="H281" s="99" t="s">
        <v>530</v>
      </c>
      <c r="I281" s="100" t="s">
        <v>348</v>
      </c>
      <c r="J281" s="94">
        <f t="shared" si="4"/>
        <v>2.8233203775680176</v>
      </c>
      <c r="K281" s="94">
        <v>9005</v>
      </c>
      <c r="L281" s="302"/>
    </row>
    <row r="282" spans="1:12" x14ac:dyDescent="0.25">
      <c r="A282" s="189"/>
      <c r="B282" s="189"/>
      <c r="C282" s="189"/>
      <c r="D282" s="189"/>
      <c r="E282" s="190"/>
      <c r="F282" s="189"/>
      <c r="G282" s="189"/>
      <c r="H282" s="189"/>
      <c r="I282" s="189"/>
      <c r="J282" s="189"/>
      <c r="K282" s="189"/>
    </row>
  </sheetData>
  <autoFilter ref="A1:J281">
    <sortState ref="A2:J282">
      <sortCondition ref="A1:A277"/>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7" workbookViewId="0">
      <selection activeCell="C10" sqref="C10"/>
    </sheetView>
  </sheetViews>
  <sheetFormatPr baseColWidth="10" defaultRowHeight="15" x14ac:dyDescent="0.25"/>
  <cols>
    <col min="1" max="1" width="4.42578125" customWidth="1"/>
    <col min="3" max="3" width="82.5703125" customWidth="1"/>
    <col min="4" max="4" width="13.42578125" bestFit="1" customWidth="1"/>
    <col min="7" max="7" width="15.28515625" bestFit="1" customWidth="1"/>
  </cols>
  <sheetData>
    <row r="1" spans="1:7" x14ac:dyDescent="0.25">
      <c r="A1" s="1" t="s">
        <v>0</v>
      </c>
      <c r="B1" s="2"/>
      <c r="D1" s="1"/>
      <c r="E1" s="2"/>
    </row>
    <row r="2" spans="1:7" x14ac:dyDescent="0.25">
      <c r="A2" s="2"/>
      <c r="B2" s="2"/>
      <c r="D2" s="2"/>
      <c r="E2" s="2"/>
    </row>
    <row r="3" spans="1:7" x14ac:dyDescent="0.25">
      <c r="A3" s="1" t="s">
        <v>178</v>
      </c>
      <c r="B3" s="2"/>
      <c r="D3" s="1"/>
      <c r="E3" s="2"/>
    </row>
    <row r="4" spans="1:7" x14ac:dyDescent="0.25">
      <c r="B4" s="2"/>
      <c r="C4" s="2"/>
      <c r="D4" s="3"/>
      <c r="E4" s="3"/>
    </row>
    <row r="5" spans="1:7" x14ac:dyDescent="0.25">
      <c r="A5" s="47"/>
      <c r="B5" s="47"/>
      <c r="C5" s="47"/>
      <c r="D5" s="48"/>
      <c r="E5" s="49"/>
    </row>
    <row r="6" spans="1:7" x14ac:dyDescent="0.25">
      <c r="A6" s="50" t="s">
        <v>2</v>
      </c>
      <c r="B6" s="50" t="s">
        <v>3</v>
      </c>
      <c r="C6" s="50" t="s">
        <v>5</v>
      </c>
      <c r="D6" s="51" t="s">
        <v>6</v>
      </c>
      <c r="E6" s="52" t="s">
        <v>7</v>
      </c>
    </row>
    <row r="7" spans="1:7" x14ac:dyDescent="0.25">
      <c r="A7" s="53"/>
      <c r="B7" s="54"/>
      <c r="C7" s="54"/>
      <c r="D7" s="55"/>
      <c r="E7" s="56"/>
    </row>
    <row r="8" spans="1:7" x14ac:dyDescent="0.25">
      <c r="A8" s="15"/>
      <c r="B8" s="57"/>
      <c r="C8" s="58" t="s">
        <v>179</v>
      </c>
      <c r="D8" s="59">
        <v>569456</v>
      </c>
      <c r="E8" s="60"/>
      <c r="G8" s="82"/>
    </row>
    <row r="9" spans="1:7" x14ac:dyDescent="0.25">
      <c r="A9" s="15">
        <v>1</v>
      </c>
      <c r="B9" s="61">
        <v>43313</v>
      </c>
      <c r="C9" s="115" t="s">
        <v>521</v>
      </c>
      <c r="D9" s="114"/>
      <c r="E9" s="60">
        <v>5650</v>
      </c>
      <c r="G9" s="82"/>
    </row>
    <row r="10" spans="1:7" x14ac:dyDescent="0.25">
      <c r="A10" s="15">
        <v>2</v>
      </c>
      <c r="B10" s="61">
        <v>43328</v>
      </c>
      <c r="C10" s="62" t="s">
        <v>659</v>
      </c>
      <c r="D10" s="310">
        <v>179203074</v>
      </c>
      <c r="E10" s="63"/>
    </row>
    <row r="11" spans="1:7" x14ac:dyDescent="0.25">
      <c r="A11" s="15">
        <v>3</v>
      </c>
      <c r="B11" s="61">
        <v>43328</v>
      </c>
      <c r="C11" s="62" t="s">
        <v>204</v>
      </c>
      <c r="D11" s="64"/>
      <c r="E11" s="63">
        <v>2500000</v>
      </c>
    </row>
    <row r="12" spans="1:7" x14ac:dyDescent="0.25">
      <c r="A12" s="15">
        <v>4</v>
      </c>
      <c r="B12" s="61">
        <v>43328</v>
      </c>
      <c r="C12" s="62" t="s">
        <v>205</v>
      </c>
      <c r="D12" s="59"/>
      <c r="E12" s="118">
        <v>12000000</v>
      </c>
    </row>
    <row r="13" spans="1:7" x14ac:dyDescent="0.25">
      <c r="A13" s="15">
        <v>5</v>
      </c>
      <c r="B13" s="61">
        <v>43328</v>
      </c>
      <c r="C13" s="62" t="s">
        <v>254</v>
      </c>
      <c r="D13" s="59"/>
      <c r="E13" s="118">
        <v>1750000</v>
      </c>
    </row>
    <row r="14" spans="1:7" x14ac:dyDescent="0.25">
      <c r="A14" s="15">
        <v>6</v>
      </c>
      <c r="B14" s="61">
        <v>43328</v>
      </c>
      <c r="C14" s="62" t="s">
        <v>253</v>
      </c>
      <c r="D14" s="59"/>
      <c r="E14" s="118">
        <v>39000000</v>
      </c>
    </row>
    <row r="15" spans="1:7" x14ac:dyDescent="0.25">
      <c r="A15" s="15">
        <v>7</v>
      </c>
      <c r="B15" s="61">
        <v>43329</v>
      </c>
      <c r="C15" s="62" t="s">
        <v>231</v>
      </c>
      <c r="D15" s="59"/>
      <c r="E15" s="118">
        <v>8000000</v>
      </c>
    </row>
    <row r="16" spans="1:7" x14ac:dyDescent="0.25">
      <c r="A16" s="15">
        <v>8</v>
      </c>
      <c r="B16" s="61">
        <v>43329</v>
      </c>
      <c r="C16" s="62" t="s">
        <v>250</v>
      </c>
      <c r="D16" s="59"/>
      <c r="E16" s="118">
        <v>2550000</v>
      </c>
    </row>
    <row r="17" spans="1:7" x14ac:dyDescent="0.25">
      <c r="A17" s="15">
        <v>9</v>
      </c>
      <c r="B17" s="61">
        <v>43332</v>
      </c>
      <c r="C17" s="62" t="s">
        <v>248</v>
      </c>
      <c r="D17" s="59"/>
      <c r="E17" s="118">
        <v>11676250</v>
      </c>
      <c r="G17" s="116"/>
    </row>
    <row r="18" spans="1:7" x14ac:dyDescent="0.25">
      <c r="A18" s="15">
        <v>10</v>
      </c>
      <c r="B18" s="61">
        <v>43332</v>
      </c>
      <c r="C18" s="88" t="s">
        <v>249</v>
      </c>
      <c r="D18" s="59"/>
      <c r="E18" s="118">
        <v>16081250</v>
      </c>
    </row>
    <row r="19" spans="1:7" x14ac:dyDescent="0.25">
      <c r="A19" s="15">
        <v>11</v>
      </c>
      <c r="B19" s="61">
        <v>43332</v>
      </c>
      <c r="C19" s="119" t="s">
        <v>600</v>
      </c>
      <c r="D19" s="59"/>
      <c r="E19" s="118">
        <v>11300</v>
      </c>
    </row>
    <row r="20" spans="1:7" x14ac:dyDescent="0.25">
      <c r="A20" s="15">
        <v>12</v>
      </c>
      <c r="B20" s="61">
        <v>43332</v>
      </c>
      <c r="C20" s="62" t="s">
        <v>252</v>
      </c>
      <c r="D20" s="59"/>
      <c r="E20" s="118">
        <v>2300000</v>
      </c>
    </row>
    <row r="21" spans="1:7" x14ac:dyDescent="0.25">
      <c r="A21" s="15">
        <v>13</v>
      </c>
      <c r="B21" s="61">
        <v>43332</v>
      </c>
      <c r="C21" s="62" t="s">
        <v>251</v>
      </c>
      <c r="D21" s="59"/>
      <c r="E21" s="118">
        <v>5000000</v>
      </c>
    </row>
    <row r="22" spans="1:7" x14ac:dyDescent="0.25">
      <c r="A22" s="15">
        <v>14</v>
      </c>
      <c r="B22" s="61">
        <v>43339</v>
      </c>
      <c r="C22" s="62" t="s">
        <v>275</v>
      </c>
      <c r="D22" s="59"/>
      <c r="E22" s="118">
        <v>8000000</v>
      </c>
    </row>
    <row r="23" spans="1:7" x14ac:dyDescent="0.25">
      <c r="A23" s="15">
        <v>15</v>
      </c>
      <c r="B23" s="61">
        <v>43340</v>
      </c>
      <c r="C23" s="62" t="s">
        <v>296</v>
      </c>
      <c r="D23" s="59"/>
      <c r="E23" s="118">
        <v>2500000</v>
      </c>
    </row>
    <row r="24" spans="1:7" x14ac:dyDescent="0.25">
      <c r="A24" s="15">
        <v>16</v>
      </c>
      <c r="B24" s="61">
        <v>43341</v>
      </c>
      <c r="C24" s="62" t="s">
        <v>299</v>
      </c>
      <c r="D24" s="64"/>
      <c r="E24" s="63">
        <v>8000000</v>
      </c>
    </row>
    <row r="25" spans="1:7" x14ac:dyDescent="0.25">
      <c r="A25" s="15">
        <v>17</v>
      </c>
      <c r="B25" s="61">
        <v>43342</v>
      </c>
      <c r="C25" s="62" t="s">
        <v>514</v>
      </c>
      <c r="D25" s="64"/>
      <c r="E25" s="63">
        <v>22600</v>
      </c>
    </row>
    <row r="26" spans="1:7" x14ac:dyDescent="0.25">
      <c r="A26" s="15">
        <v>18</v>
      </c>
      <c r="B26" s="61">
        <v>43343</v>
      </c>
      <c r="C26" s="62" t="s">
        <v>536</v>
      </c>
      <c r="D26" s="64"/>
      <c r="E26" s="63">
        <v>8000000</v>
      </c>
    </row>
    <row r="27" spans="1:7" x14ac:dyDescent="0.25">
      <c r="A27" s="15">
        <v>19</v>
      </c>
      <c r="B27" s="61">
        <v>43343</v>
      </c>
      <c r="C27" s="62" t="s">
        <v>515</v>
      </c>
      <c r="D27" s="59"/>
      <c r="E27" s="118">
        <v>4576</v>
      </c>
    </row>
    <row r="28" spans="1:7" x14ac:dyDescent="0.25">
      <c r="A28" s="15">
        <v>20</v>
      </c>
      <c r="B28" s="61">
        <v>43343</v>
      </c>
      <c r="C28" s="62" t="s">
        <v>516</v>
      </c>
      <c r="D28" s="59"/>
      <c r="E28" s="118">
        <v>9078</v>
      </c>
    </row>
    <row r="29" spans="1:7" x14ac:dyDescent="0.25">
      <c r="A29" s="15">
        <v>21</v>
      </c>
      <c r="B29" s="61">
        <v>43343</v>
      </c>
      <c r="C29" s="62" t="s">
        <v>517</v>
      </c>
      <c r="D29" s="59"/>
      <c r="E29" s="118">
        <v>2017</v>
      </c>
    </row>
    <row r="30" spans="1:7" x14ac:dyDescent="0.25">
      <c r="A30" s="15">
        <v>22</v>
      </c>
      <c r="B30" s="61">
        <v>43343</v>
      </c>
      <c r="C30" s="62" t="s">
        <v>535</v>
      </c>
      <c r="D30" s="59"/>
      <c r="E30" s="118">
        <v>15518</v>
      </c>
    </row>
    <row r="31" spans="1:7" x14ac:dyDescent="0.25">
      <c r="A31" s="15">
        <v>23</v>
      </c>
      <c r="B31" s="61">
        <v>43343</v>
      </c>
      <c r="C31" s="62" t="s">
        <v>519</v>
      </c>
      <c r="D31" s="59"/>
      <c r="E31" s="118">
        <v>69831</v>
      </c>
    </row>
    <row r="32" spans="1:7" x14ac:dyDescent="0.25">
      <c r="A32" s="15">
        <v>24</v>
      </c>
      <c r="B32" s="61">
        <v>43343</v>
      </c>
      <c r="C32" s="62" t="s">
        <v>520</v>
      </c>
      <c r="D32" s="59"/>
      <c r="E32" s="118">
        <v>25424</v>
      </c>
      <c r="G32" s="301"/>
    </row>
    <row r="33" spans="1:7" x14ac:dyDescent="0.25">
      <c r="A33" s="15">
        <v>25</v>
      </c>
      <c r="B33" s="61">
        <v>43343</v>
      </c>
      <c r="C33" s="62" t="s">
        <v>598</v>
      </c>
      <c r="D33" s="59"/>
      <c r="E33" s="118">
        <v>4576</v>
      </c>
      <c r="G33" s="301"/>
    </row>
    <row r="34" spans="1:7" x14ac:dyDescent="0.25">
      <c r="A34" s="15">
        <v>26</v>
      </c>
      <c r="B34" s="61">
        <v>43343</v>
      </c>
      <c r="C34" s="62" t="s">
        <v>599</v>
      </c>
      <c r="D34" s="59"/>
      <c r="E34" s="118">
        <v>25424</v>
      </c>
      <c r="G34" s="301"/>
    </row>
    <row r="35" spans="1:7" x14ac:dyDescent="0.25">
      <c r="A35" s="15"/>
      <c r="B35" s="61"/>
      <c r="C35" s="65" t="s">
        <v>8</v>
      </c>
      <c r="D35" s="36">
        <f>SUM(D8:D32)</f>
        <v>179772530</v>
      </c>
      <c r="E35" s="36">
        <f>SUM(E8:E34)</f>
        <v>127553494</v>
      </c>
    </row>
    <row r="36" spans="1:7" x14ac:dyDescent="0.25">
      <c r="A36" s="15"/>
      <c r="B36" s="66"/>
      <c r="C36" s="67" t="s">
        <v>180</v>
      </c>
      <c r="D36" s="40">
        <f>D35-E35</f>
        <v>52219036</v>
      </c>
      <c r="E36" s="6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12" sqref="D12"/>
    </sheetView>
  </sheetViews>
  <sheetFormatPr baseColWidth="10" defaultRowHeight="15" x14ac:dyDescent="0.25"/>
  <cols>
    <col min="1" max="1" width="6" customWidth="1"/>
    <col min="3" max="3" width="53.140625" customWidth="1"/>
  </cols>
  <sheetData>
    <row r="1" spans="1:8" x14ac:dyDescent="0.25">
      <c r="A1" s="1" t="s">
        <v>0</v>
      </c>
      <c r="B1" s="2"/>
      <c r="C1" s="2"/>
      <c r="D1" s="3"/>
      <c r="E1" s="3"/>
    </row>
    <row r="2" spans="1:8" x14ac:dyDescent="0.25">
      <c r="A2" s="2"/>
      <c r="B2" s="2"/>
      <c r="C2" s="2"/>
      <c r="D2" s="3"/>
      <c r="E2" s="3"/>
    </row>
    <row r="3" spans="1:8" x14ac:dyDescent="0.25">
      <c r="A3" s="69" t="s">
        <v>181</v>
      </c>
      <c r="B3" s="2"/>
      <c r="C3" s="2"/>
      <c r="D3" s="2"/>
      <c r="E3" s="3"/>
    </row>
    <row r="4" spans="1:8" x14ac:dyDescent="0.25">
      <c r="A4" s="2"/>
      <c r="B4" s="2"/>
      <c r="C4" s="2"/>
      <c r="D4" s="3"/>
      <c r="E4" s="3"/>
    </row>
    <row r="5" spans="1:8" x14ac:dyDescent="0.25">
      <c r="A5" s="50" t="s">
        <v>2</v>
      </c>
      <c r="B5" s="50" t="s">
        <v>3</v>
      </c>
      <c r="C5" s="50" t="s">
        <v>5</v>
      </c>
      <c r="D5" s="51" t="s">
        <v>6</v>
      </c>
      <c r="E5" s="51" t="s">
        <v>7</v>
      </c>
    </row>
    <row r="6" spans="1:8" x14ac:dyDescent="0.25">
      <c r="A6" s="53"/>
      <c r="B6" s="54"/>
      <c r="C6" s="54"/>
      <c r="D6" s="55"/>
      <c r="E6" s="70"/>
    </row>
    <row r="7" spans="1:8" x14ac:dyDescent="0.25">
      <c r="A7" s="66"/>
      <c r="B7" s="61"/>
      <c r="C7" s="71" t="s">
        <v>182</v>
      </c>
      <c r="D7" s="72">
        <v>140.87</v>
      </c>
      <c r="E7" s="73"/>
    </row>
    <row r="8" spans="1:8" x14ac:dyDescent="0.25">
      <c r="A8" s="66">
        <v>1</v>
      </c>
      <c r="B8" s="61">
        <v>43313</v>
      </c>
      <c r="C8" s="62" t="s">
        <v>602</v>
      </c>
      <c r="D8" s="72"/>
      <c r="E8" s="73">
        <v>3.05</v>
      </c>
    </row>
    <row r="9" spans="1:8" x14ac:dyDescent="0.25">
      <c r="A9" s="66">
        <v>2</v>
      </c>
      <c r="B9" s="61">
        <v>43313</v>
      </c>
      <c r="C9" s="62" t="s">
        <v>603</v>
      </c>
      <c r="D9" s="72"/>
      <c r="E9" s="73">
        <v>16.95</v>
      </c>
    </row>
    <row r="10" spans="1:8" x14ac:dyDescent="0.25">
      <c r="A10" s="66">
        <v>3</v>
      </c>
      <c r="B10" s="61">
        <v>43313</v>
      </c>
      <c r="C10" s="62" t="s">
        <v>604</v>
      </c>
      <c r="D10" s="72"/>
      <c r="E10" s="73">
        <v>0.63</v>
      </c>
    </row>
    <row r="11" spans="1:8" x14ac:dyDescent="0.25">
      <c r="A11" s="66">
        <v>4</v>
      </c>
      <c r="B11" s="61">
        <v>43314</v>
      </c>
      <c r="C11" s="62" t="s">
        <v>184</v>
      </c>
      <c r="D11" s="74"/>
      <c r="E11" s="73">
        <v>120</v>
      </c>
    </row>
    <row r="12" spans="1:8" x14ac:dyDescent="0.25">
      <c r="A12" s="66">
        <v>5</v>
      </c>
      <c r="B12" s="61">
        <v>43324</v>
      </c>
      <c r="C12" s="62" t="s">
        <v>202</v>
      </c>
      <c r="D12" s="74">
        <v>20000</v>
      </c>
      <c r="E12" s="75"/>
    </row>
    <row r="13" spans="1:8" x14ac:dyDescent="0.25">
      <c r="A13" s="66">
        <v>6</v>
      </c>
      <c r="B13" s="61">
        <v>43324</v>
      </c>
      <c r="C13" s="62" t="s">
        <v>203</v>
      </c>
      <c r="D13" s="64"/>
      <c r="E13" s="64">
        <v>243.8</v>
      </c>
      <c r="H13" s="86"/>
    </row>
    <row r="14" spans="1:8" x14ac:dyDescent="0.25">
      <c r="A14" s="66">
        <v>7</v>
      </c>
      <c r="B14" s="61">
        <v>43328</v>
      </c>
      <c r="C14" s="62" t="s">
        <v>596</v>
      </c>
      <c r="D14" s="74"/>
      <c r="E14" s="73">
        <v>19900</v>
      </c>
      <c r="H14" s="86"/>
    </row>
    <row r="15" spans="1:8" x14ac:dyDescent="0.25">
      <c r="A15" s="66">
        <v>8</v>
      </c>
      <c r="B15" s="61">
        <v>43343</v>
      </c>
      <c r="C15" s="62" t="s">
        <v>601</v>
      </c>
      <c r="D15" s="74"/>
      <c r="E15" s="73">
        <v>3.05</v>
      </c>
      <c r="H15" s="86"/>
    </row>
    <row r="16" spans="1:8" x14ac:dyDescent="0.25">
      <c r="A16" s="66">
        <v>9</v>
      </c>
      <c r="B16" s="61">
        <v>43343</v>
      </c>
      <c r="C16" s="62" t="s">
        <v>532</v>
      </c>
      <c r="D16" s="74"/>
      <c r="E16" s="73">
        <v>0.09</v>
      </c>
      <c r="H16" s="86"/>
    </row>
    <row r="17" spans="1:8" x14ac:dyDescent="0.25">
      <c r="A17" s="66">
        <v>10</v>
      </c>
      <c r="B17" s="61">
        <v>43343</v>
      </c>
      <c r="C17" s="62" t="s">
        <v>533</v>
      </c>
      <c r="D17" s="74"/>
      <c r="E17" s="73">
        <v>0.72</v>
      </c>
      <c r="H17" s="86"/>
    </row>
    <row r="18" spans="1:8" x14ac:dyDescent="0.25">
      <c r="A18" s="66">
        <v>11</v>
      </c>
      <c r="B18" s="61">
        <v>43343</v>
      </c>
      <c r="C18" s="62" t="s">
        <v>534</v>
      </c>
      <c r="D18" s="74"/>
      <c r="E18" s="73">
        <v>16.95</v>
      </c>
      <c r="H18" s="86"/>
    </row>
    <row r="19" spans="1:8" x14ac:dyDescent="0.25">
      <c r="A19" s="76"/>
      <c r="B19" s="61"/>
      <c r="C19" s="65" t="s">
        <v>8</v>
      </c>
      <c r="D19" s="77">
        <f>SUM(D7:D18)</f>
        <v>20140.87</v>
      </c>
      <c r="E19" s="78">
        <f>SUM(E7:E18)</f>
        <v>20305.240000000002</v>
      </c>
    </row>
    <row r="20" spans="1:8" x14ac:dyDescent="0.25">
      <c r="A20" s="2"/>
      <c r="B20" s="2"/>
      <c r="C20" s="79" t="s">
        <v>183</v>
      </c>
      <c r="D20" s="80">
        <f>D19-E19</f>
        <v>-164.37000000000262</v>
      </c>
      <c r="E20" s="8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I9" sqref="I9"/>
    </sheetView>
  </sheetViews>
  <sheetFormatPr baseColWidth="10" defaultRowHeight="15" x14ac:dyDescent="0.25"/>
  <cols>
    <col min="2" max="2" width="16.28515625" customWidth="1"/>
    <col min="3" max="4" width="16.85546875" customWidth="1"/>
    <col min="5" max="5" width="15.140625" customWidth="1"/>
    <col min="6" max="6" width="15.28515625" customWidth="1"/>
    <col min="7" max="7" width="15.140625" customWidth="1"/>
    <col min="9" max="9" width="16.85546875" customWidth="1"/>
    <col min="10" max="10" width="20" customWidth="1"/>
  </cols>
  <sheetData>
    <row r="1" spans="1:10" ht="51.75" x14ac:dyDescent="0.25">
      <c r="A1" s="121" t="s">
        <v>560</v>
      </c>
      <c r="B1" s="121" t="s">
        <v>561</v>
      </c>
      <c r="C1" s="122" t="s">
        <v>568</v>
      </c>
      <c r="D1" s="122" t="s">
        <v>562</v>
      </c>
      <c r="E1" s="122" t="s">
        <v>563</v>
      </c>
      <c r="F1" s="122" t="s">
        <v>564</v>
      </c>
      <c r="G1" s="122" t="s">
        <v>565</v>
      </c>
      <c r="H1" s="123" t="s">
        <v>566</v>
      </c>
      <c r="I1" s="123" t="s">
        <v>567</v>
      </c>
      <c r="J1" s="122" t="s">
        <v>589</v>
      </c>
    </row>
    <row r="2" spans="1:10" x14ac:dyDescent="0.25">
      <c r="A2" s="124" t="s">
        <v>177</v>
      </c>
      <c r="B2" s="125" t="s">
        <v>351</v>
      </c>
      <c r="C2" s="126">
        <v>98000</v>
      </c>
      <c r="D2" s="127">
        <f>+GETPIVOTDATA("SORTIES",'Montant reçu individuel'!$A$3,"Nom","Baldé")</f>
        <v>2706000</v>
      </c>
      <c r="E2" s="128">
        <f>+GETPIVOTDATA("Montant dépensé",Individuel!$A$3,"Nom","Baldé")</f>
        <v>2539000</v>
      </c>
      <c r="F2" s="128"/>
      <c r="G2" s="129"/>
      <c r="H2" s="130"/>
      <c r="I2" s="129">
        <v>229000</v>
      </c>
      <c r="J2" s="131">
        <f t="shared" ref="J2:J14" si="0">+C2+D2-E2-I2</f>
        <v>36000</v>
      </c>
    </row>
    <row r="3" spans="1:10" x14ac:dyDescent="0.25">
      <c r="A3" s="124" t="s">
        <v>359</v>
      </c>
      <c r="B3" s="125" t="s">
        <v>351</v>
      </c>
      <c r="C3" s="126">
        <v>0</v>
      </c>
      <c r="D3" s="127">
        <f>+GETPIVOTDATA("SORTIES",'Montant reçu individuel'!$A$3,"Nom","Castro ")</f>
        <v>526000</v>
      </c>
      <c r="E3" s="128">
        <f>+GETPIVOTDATA("Montant dépensé",Individuel!$A$3,"Nom","Castro")</f>
        <v>526000</v>
      </c>
      <c r="F3" s="128"/>
      <c r="G3" s="129"/>
      <c r="H3" s="130"/>
      <c r="I3" s="129"/>
      <c r="J3" s="131">
        <f t="shared" si="0"/>
        <v>0</v>
      </c>
    </row>
    <row r="4" spans="1:10" x14ac:dyDescent="0.25">
      <c r="A4" s="124" t="s">
        <v>168</v>
      </c>
      <c r="B4" s="125" t="s">
        <v>346</v>
      </c>
      <c r="C4" s="126">
        <v>57000</v>
      </c>
      <c r="D4" s="127">
        <f>+GETPIVOTDATA("SORTIES",'Montant reçu individuel'!$A$3,"Nom","E19")</f>
        <v>4053000</v>
      </c>
      <c r="E4" s="128">
        <f>+GETPIVOTDATA("Montant dépensé",Individuel!$A$3,"Nom","E19")</f>
        <v>2845000</v>
      </c>
      <c r="F4" s="128"/>
      <c r="G4" s="129"/>
      <c r="H4" s="130"/>
      <c r="I4" s="129"/>
      <c r="J4" s="131">
        <f t="shared" si="0"/>
        <v>1265000</v>
      </c>
    </row>
    <row r="5" spans="1:10" x14ac:dyDescent="0.25">
      <c r="A5" s="124" t="s">
        <v>191</v>
      </c>
      <c r="B5" s="125" t="s">
        <v>346</v>
      </c>
      <c r="C5" s="126">
        <v>154000</v>
      </c>
      <c r="D5" s="125">
        <f>+GETPIVOTDATA("SORTIES",'Montant reçu individuel'!$A$3,"Nom","E37")+GETPIVOTDATA("SORTIES",'Montant reçu individuel'!$A$3,"Nom","E37 ")</f>
        <v>1208000</v>
      </c>
      <c r="E5" s="128">
        <f>+GETPIVOTDATA("Montant dépensé",Individuel!$A$3,"Nom","E37")</f>
        <v>1344000</v>
      </c>
      <c r="F5" s="128"/>
      <c r="G5" s="129"/>
      <c r="H5" s="130"/>
      <c r="I5" s="129"/>
      <c r="J5" s="131">
        <f t="shared" si="0"/>
        <v>18000</v>
      </c>
    </row>
    <row r="6" spans="1:10" x14ac:dyDescent="0.25">
      <c r="A6" s="124" t="s">
        <v>170</v>
      </c>
      <c r="B6" s="125" t="s">
        <v>349</v>
      </c>
      <c r="C6" s="126">
        <v>0</v>
      </c>
      <c r="D6" s="125">
        <f>+GETPIVOTDATA("SORTIES",'Montant reçu individuel'!$A$3,"Nom","Moné")</f>
        <v>14085000</v>
      </c>
      <c r="E6" s="128">
        <f>+GETPIVOTDATA("Montant dépensé",Individuel!$A$3,"Nom","Moné")</f>
        <v>14085000</v>
      </c>
      <c r="F6" s="128"/>
      <c r="G6" s="129"/>
      <c r="H6" s="130"/>
      <c r="I6" s="129"/>
      <c r="J6" s="131">
        <f t="shared" si="0"/>
        <v>0</v>
      </c>
    </row>
    <row r="7" spans="1:10" x14ac:dyDescent="0.25">
      <c r="A7" s="124" t="s">
        <v>569</v>
      </c>
      <c r="B7" s="125" t="s">
        <v>354</v>
      </c>
      <c r="C7" s="126">
        <v>0</v>
      </c>
      <c r="D7" s="125">
        <f>+GETPIVOTDATA("SORTIES",'Montant reçu individuel'!$A$3,"Nom","Saïdou")</f>
        <v>2020000</v>
      </c>
      <c r="E7" s="128">
        <f>+GETPIVOTDATA("Montant dépensé",Individuel!$A$3,"Nom","Saïdou")</f>
        <v>2020000</v>
      </c>
      <c r="F7" s="128"/>
      <c r="G7" s="129"/>
      <c r="H7" s="130"/>
      <c r="I7" s="129"/>
      <c r="J7" s="131">
        <f t="shared" si="0"/>
        <v>0</v>
      </c>
    </row>
    <row r="8" spans="1:10" x14ac:dyDescent="0.25">
      <c r="A8" s="124" t="s">
        <v>269</v>
      </c>
      <c r="B8" s="125" t="s">
        <v>354</v>
      </c>
      <c r="C8" s="126">
        <v>0</v>
      </c>
      <c r="D8" s="125">
        <f>+GETPIVOTDATA("SORTIES",'Montant reçu individuel'!$A$3,"Nom","Charlotte")</f>
        <v>3597956</v>
      </c>
      <c r="E8" s="128">
        <f>+GETPIVOTDATA("Montant dépensé",Individuel!$A$3,"Nom","Charlotte")</f>
        <v>3597956</v>
      </c>
      <c r="F8" s="128"/>
      <c r="G8" s="129"/>
      <c r="H8" s="130"/>
      <c r="I8" s="129"/>
      <c r="J8" s="131">
        <f t="shared" ref="J8" si="1">+C8+D8-E8-I8</f>
        <v>0</v>
      </c>
    </row>
    <row r="9" spans="1:10" x14ac:dyDescent="0.25">
      <c r="A9" s="124" t="s">
        <v>192</v>
      </c>
      <c r="B9" s="125" t="s">
        <v>351</v>
      </c>
      <c r="C9" s="126">
        <v>166000</v>
      </c>
      <c r="D9" s="125">
        <f>+GETPIVOTDATA("SORTIES",'Montant reçu individuel'!$A$3,"Nom","Sessou")</f>
        <v>1180000</v>
      </c>
      <c r="E9" s="128">
        <f>+GETPIVOTDATA("Montant dépensé",Individuel!$A$3,"Nom","Sessou")</f>
        <v>490000</v>
      </c>
      <c r="F9" s="128"/>
      <c r="G9" s="129"/>
      <c r="H9" s="130"/>
      <c r="I9" s="129"/>
      <c r="J9" s="131">
        <f t="shared" si="0"/>
        <v>856000</v>
      </c>
    </row>
    <row r="10" spans="1:10" x14ac:dyDescent="0.25">
      <c r="A10" s="124" t="s">
        <v>218</v>
      </c>
      <c r="B10" s="125" t="s">
        <v>524</v>
      </c>
      <c r="C10" s="126">
        <v>10000</v>
      </c>
      <c r="D10" s="125">
        <f>+GETPIVOTDATA("SORTIES",'Montant reçu individuel'!$A$3,"Nom","Tamba")</f>
        <v>3420000</v>
      </c>
      <c r="E10" s="128">
        <f>+GETPIVOTDATA("Montant dépensé",Individuel!$A$3,"Nom","Tamba")</f>
        <v>3366500</v>
      </c>
      <c r="F10" s="128"/>
      <c r="G10" s="129"/>
      <c r="H10" s="130"/>
      <c r="I10" s="129"/>
      <c r="J10" s="131">
        <f t="shared" si="0"/>
        <v>63500</v>
      </c>
    </row>
    <row r="11" spans="1:10" x14ac:dyDescent="0.25">
      <c r="A11" s="124" t="s">
        <v>162</v>
      </c>
      <c r="B11" s="125" t="s">
        <v>351</v>
      </c>
      <c r="C11" s="126">
        <v>70000</v>
      </c>
      <c r="D11" s="125">
        <f>+GETPIVOTDATA("SORTIES",'Montant reçu individuel'!$A$3,"Nom","Chérif")</f>
        <v>575000</v>
      </c>
      <c r="E11" s="128">
        <f>+GETPIVOTDATA("Montant dépensé",Individuel!$A$3,"Nom","Chérif")</f>
        <v>575000</v>
      </c>
      <c r="F11" s="128"/>
      <c r="G11" s="129"/>
      <c r="H11" s="130"/>
      <c r="I11" s="129"/>
      <c r="J11" s="131">
        <f t="shared" si="0"/>
        <v>70000</v>
      </c>
    </row>
    <row r="12" spans="1:10" x14ac:dyDescent="0.25">
      <c r="A12" s="124" t="s">
        <v>164</v>
      </c>
      <c r="B12" s="125" t="s">
        <v>346</v>
      </c>
      <c r="C12" s="126">
        <v>81000</v>
      </c>
      <c r="D12" s="125">
        <f>+GETPIVOTDATA("SORTIES",'Montant reçu individuel'!$A$3,"Nom","E20")</f>
        <v>2860000</v>
      </c>
      <c r="E12" s="128">
        <f>+GETPIVOTDATA("Montant dépensé",Individuel!$A$3,"Nom","E20")</f>
        <v>1738000</v>
      </c>
      <c r="F12" s="128"/>
      <c r="G12" s="129"/>
      <c r="H12" s="130"/>
      <c r="I12" s="129"/>
      <c r="J12" s="131">
        <f t="shared" si="0"/>
        <v>1203000</v>
      </c>
    </row>
    <row r="13" spans="1:10" x14ac:dyDescent="0.25">
      <c r="A13" s="124" t="s">
        <v>167</v>
      </c>
      <c r="B13" s="125" t="s">
        <v>346</v>
      </c>
      <c r="C13" s="126">
        <v>75000</v>
      </c>
      <c r="D13" s="125">
        <f>+GETPIVOTDATA("SORTIES",'Montant reçu individuel'!$A$3,"Nom","E39")</f>
        <v>3338500</v>
      </c>
      <c r="E13" s="128">
        <f>+GETPIVOTDATA("Montant dépensé",Individuel!$A$3,"Nom","E39")</f>
        <v>1635000</v>
      </c>
      <c r="F13" s="128"/>
      <c r="G13" s="129"/>
      <c r="H13" s="130"/>
      <c r="I13" s="129"/>
      <c r="J13" s="131">
        <f t="shared" si="0"/>
        <v>1778500</v>
      </c>
    </row>
    <row r="14" spans="1:10" x14ac:dyDescent="0.25">
      <c r="A14" s="124" t="s">
        <v>169</v>
      </c>
      <c r="B14" s="125" t="s">
        <v>346</v>
      </c>
      <c r="C14" s="126">
        <v>66000</v>
      </c>
      <c r="D14" s="125">
        <f>+GETPIVOTDATA("SORTIES",'Montant reçu individuel'!$A$3,"Nom","E40")</f>
        <v>3028500</v>
      </c>
      <c r="E14" s="128">
        <f>+GETPIVOTDATA("Montant dépensé",Individuel!$A$3,"Nom","E40")</f>
        <v>1876500</v>
      </c>
      <c r="F14" s="128"/>
      <c r="G14" s="129"/>
      <c r="H14" s="130"/>
      <c r="I14" s="129"/>
      <c r="J14" s="131">
        <f t="shared" si="0"/>
        <v>1218000</v>
      </c>
    </row>
    <row r="15" spans="1:10" x14ac:dyDescent="0.25">
      <c r="A15" s="132" t="s">
        <v>570</v>
      </c>
      <c r="B15" s="133"/>
      <c r="C15" s="134">
        <f>SUM(C2:C14)</f>
        <v>777000</v>
      </c>
      <c r="D15" s="135">
        <f>SUM(D2:D14)</f>
        <v>42597956</v>
      </c>
      <c r="E15" s="135">
        <f>SUM(E2:E14)</f>
        <v>36637956</v>
      </c>
      <c r="F15" s="135"/>
      <c r="G15" s="134">
        <f>SUM(G3:G12)</f>
        <v>0</v>
      </c>
      <c r="H15" s="134">
        <f>SUM(H3:H12)</f>
        <v>0</v>
      </c>
      <c r="I15" s="134">
        <f>SUM(I2:I14)</f>
        <v>229000</v>
      </c>
      <c r="J15" s="136">
        <f>SUM(J2:J14)</f>
        <v>6508000</v>
      </c>
    </row>
    <row r="16" spans="1:10" x14ac:dyDescent="0.25">
      <c r="A16" s="137" t="s">
        <v>571</v>
      </c>
      <c r="B16" s="138" t="s">
        <v>572</v>
      </c>
      <c r="C16" s="139">
        <v>569456</v>
      </c>
      <c r="D16" s="140"/>
      <c r="E16" s="139">
        <f>+GETPIVOTDATA("Montant dépensé",Individuel!$A$3,"Nom","BPMG GNF")</f>
        <v>78553494</v>
      </c>
      <c r="F16" s="139">
        <v>179203074</v>
      </c>
      <c r="G16" s="139">
        <f>12000000+8000000+5000000+8000000+8000000+8000000</f>
        <v>49000000</v>
      </c>
      <c r="H16" s="141"/>
      <c r="I16" s="139">
        <v>0</v>
      </c>
      <c r="J16" s="142">
        <f>+C16+D16-E16+F16-G16+H16</f>
        <v>52219036</v>
      </c>
    </row>
    <row r="17" spans="1:10" x14ac:dyDescent="0.25">
      <c r="A17" s="143" t="s">
        <v>573</v>
      </c>
      <c r="B17" s="144" t="s">
        <v>574</v>
      </c>
      <c r="C17" s="145">
        <v>-20473732.800000001</v>
      </c>
      <c r="D17" s="146">
        <f>19756.2*9005</f>
        <v>177904581</v>
      </c>
      <c r="E17" s="147">
        <f>+GETPIVOTDATA("Montant dépensé",Individuel!$A$3,"Nom","BPMG USD")</f>
        <v>2568583</v>
      </c>
      <c r="F17" s="147">
        <v>-179203074</v>
      </c>
      <c r="G17" s="148">
        <v>1080000</v>
      </c>
      <c r="H17" s="146"/>
      <c r="I17" s="147"/>
      <c r="J17" s="149">
        <f>+C17+D17-E17+F17-G17+H17</f>
        <v>-25420808.800000012</v>
      </c>
    </row>
    <row r="18" spans="1:10" x14ac:dyDescent="0.25">
      <c r="A18" s="150"/>
      <c r="B18" s="151">
        <v>0</v>
      </c>
      <c r="C18" s="151"/>
      <c r="D18" s="151"/>
      <c r="E18" s="151"/>
      <c r="F18" s="151"/>
      <c r="G18" s="152"/>
      <c r="H18" s="151"/>
      <c r="I18" s="151"/>
      <c r="J18" s="149">
        <f>+C18+D18-E18+G18</f>
        <v>0</v>
      </c>
    </row>
    <row r="19" spans="1:10" ht="15.75" thickBot="1" x14ac:dyDescent="0.3">
      <c r="A19" s="153" t="s">
        <v>575</v>
      </c>
      <c r="B19" s="153"/>
      <c r="C19" s="154">
        <f>SUM(C16:C18)</f>
        <v>-19904276.800000001</v>
      </c>
      <c r="D19" s="154">
        <f>SUM(D16:D18)</f>
        <v>177904581</v>
      </c>
      <c r="E19" s="154">
        <f>SUM(E16:E17)</f>
        <v>81122077</v>
      </c>
      <c r="F19" s="154">
        <f t="shared" ref="F19:J19" si="2">SUM(F16:F18)</f>
        <v>0</v>
      </c>
      <c r="G19" s="154">
        <f t="shared" si="2"/>
        <v>50080000</v>
      </c>
      <c r="H19" s="155">
        <f t="shared" si="2"/>
        <v>0</v>
      </c>
      <c r="I19" s="156">
        <f t="shared" si="2"/>
        <v>0</v>
      </c>
      <c r="J19" s="157">
        <f t="shared" si="2"/>
        <v>26798227.199999988</v>
      </c>
    </row>
    <row r="20" spans="1:10" ht="15.75" thickBot="1" x14ac:dyDescent="0.3">
      <c r="A20" s="158" t="s">
        <v>576</v>
      </c>
      <c r="B20" s="159"/>
      <c r="C20" s="160">
        <f>+C15+C19</f>
        <v>-19127276.800000001</v>
      </c>
      <c r="D20" s="160">
        <f>+D15+D19</f>
        <v>220502537</v>
      </c>
      <c r="E20" s="160">
        <f>+E15+E19</f>
        <v>117760033</v>
      </c>
      <c r="F20" s="160"/>
      <c r="G20" s="160">
        <f>+G15+G19</f>
        <v>50080000</v>
      </c>
      <c r="H20" s="160">
        <f>+H15+H19</f>
        <v>0</v>
      </c>
      <c r="I20" s="160">
        <f>+I15+I19</f>
        <v>229000</v>
      </c>
      <c r="J20" s="161">
        <f>+J15+J19</f>
        <v>33306227.199999988</v>
      </c>
    </row>
    <row r="21" spans="1:10" x14ac:dyDescent="0.25">
      <c r="A21" s="162"/>
      <c r="B21" s="162"/>
      <c r="C21" s="162"/>
      <c r="D21" s="162"/>
      <c r="E21" s="163"/>
      <c r="F21" s="162"/>
      <c r="G21" s="162"/>
      <c r="H21" s="162"/>
      <c r="I21" s="162"/>
      <c r="J21" s="162"/>
    </row>
    <row r="22" spans="1:10" x14ac:dyDescent="0.25">
      <c r="A22" s="164" t="s">
        <v>577</v>
      </c>
      <c r="B22" s="165"/>
      <c r="C22" s="32">
        <v>15701282</v>
      </c>
      <c r="D22" s="165">
        <v>50309000</v>
      </c>
      <c r="E22" s="165">
        <v>42597956</v>
      </c>
      <c r="F22" s="165"/>
      <c r="G22" s="165"/>
      <c r="H22" s="165"/>
      <c r="I22" s="165">
        <f>C22+D22-E22</f>
        <v>23412326</v>
      </c>
      <c r="J22" s="162"/>
    </row>
    <row r="23" spans="1:10" x14ac:dyDescent="0.25">
      <c r="A23" s="166"/>
      <c r="B23" s="166"/>
      <c r="C23" s="166"/>
      <c r="D23" s="166"/>
      <c r="E23" s="166"/>
      <c r="F23" s="166"/>
      <c r="G23" s="166"/>
      <c r="H23" s="166"/>
      <c r="I23" s="166"/>
      <c r="J23" s="162"/>
    </row>
    <row r="24" spans="1:10" x14ac:dyDescent="0.25">
      <c r="A24" s="167" t="s">
        <v>579</v>
      </c>
      <c r="B24" s="168"/>
      <c r="C24" s="166"/>
      <c r="D24" s="167" t="s">
        <v>578</v>
      </c>
      <c r="E24" s="168"/>
      <c r="F24" s="169"/>
      <c r="G24" s="166"/>
      <c r="H24" s="167" t="s">
        <v>590</v>
      </c>
      <c r="I24" s="168"/>
      <c r="J24" s="170"/>
    </row>
    <row r="25" spans="1:10" x14ac:dyDescent="0.25">
      <c r="A25" s="171" t="s">
        <v>580</v>
      </c>
      <c r="B25" s="172">
        <f>+C22</f>
        <v>15701282</v>
      </c>
      <c r="C25" s="166"/>
      <c r="D25" s="171" t="s">
        <v>581</v>
      </c>
      <c r="E25" s="173">
        <f>+D17</f>
        <v>177904581</v>
      </c>
      <c r="F25" s="169"/>
      <c r="G25" s="166"/>
      <c r="H25" s="171" t="s">
        <v>580</v>
      </c>
      <c r="I25" s="173">
        <f>+I22</f>
        <v>23412326</v>
      </c>
      <c r="J25" s="162"/>
    </row>
    <row r="26" spans="1:10" x14ac:dyDescent="0.25">
      <c r="A26" s="171" t="s">
        <v>522</v>
      </c>
      <c r="B26" s="173">
        <f>+C19</f>
        <v>-19904276.800000001</v>
      </c>
      <c r="C26" s="166"/>
      <c r="D26" s="171" t="s">
        <v>582</v>
      </c>
      <c r="E26" s="173">
        <f>+E20</f>
        <v>117760033</v>
      </c>
      <c r="F26" s="169"/>
      <c r="G26" s="166"/>
      <c r="H26" s="171" t="s">
        <v>522</v>
      </c>
      <c r="I26" s="173">
        <f>+J19</f>
        <v>26798227.199999988</v>
      </c>
      <c r="J26" s="162"/>
    </row>
    <row r="27" spans="1:10" x14ac:dyDescent="0.25">
      <c r="A27" s="171" t="s">
        <v>583</v>
      </c>
      <c r="B27" s="173">
        <f>+C15</f>
        <v>777000</v>
      </c>
      <c r="C27" s="166"/>
      <c r="D27" s="171"/>
      <c r="E27" s="173">
        <f>-D16</f>
        <v>0</v>
      </c>
      <c r="F27" s="169"/>
      <c r="G27" s="166"/>
      <c r="H27" s="171" t="s">
        <v>584</v>
      </c>
      <c r="I27" s="173">
        <f>+J15</f>
        <v>6508000</v>
      </c>
      <c r="J27" s="162"/>
    </row>
    <row r="28" spans="1:10" x14ac:dyDescent="0.25">
      <c r="A28" s="174" t="s">
        <v>585</v>
      </c>
      <c r="B28" s="175">
        <f>SUM(B25:B27)</f>
        <v>-3425994.8000000007</v>
      </c>
      <c r="C28" s="166"/>
      <c r="D28" s="174"/>
      <c r="E28" s="175">
        <f>+E25-E26-E27</f>
        <v>60144548</v>
      </c>
      <c r="F28" s="169"/>
      <c r="G28" s="166"/>
      <c r="H28" s="174" t="s">
        <v>585</v>
      </c>
      <c r="I28" s="175">
        <f>SUM(I25:I27)</f>
        <v>56718553.199999988</v>
      </c>
      <c r="J28" s="162"/>
    </row>
    <row r="29" spans="1:10" x14ac:dyDescent="0.25">
      <c r="A29" s="166"/>
      <c r="B29" s="166"/>
      <c r="C29" s="166"/>
      <c r="D29" s="166"/>
      <c r="E29" s="166"/>
      <c r="F29" s="166"/>
      <c r="G29" s="166"/>
      <c r="H29" s="166"/>
      <c r="I29" s="166"/>
      <c r="J29" s="162"/>
    </row>
    <row r="30" spans="1:10" x14ac:dyDescent="0.25">
      <c r="A30" s="166" t="s">
        <v>586</v>
      </c>
      <c r="B30" s="166">
        <f>+B28+E28</f>
        <v>56718553.200000003</v>
      </c>
      <c r="C30" s="166"/>
      <c r="D30" s="166"/>
      <c r="E30" s="166"/>
      <c r="F30" s="166"/>
      <c r="G30" s="166"/>
      <c r="H30" s="166"/>
      <c r="I30" s="166"/>
      <c r="J30" s="176"/>
    </row>
    <row r="31" spans="1:10" x14ac:dyDescent="0.25">
      <c r="A31" s="166" t="s">
        <v>587</v>
      </c>
      <c r="B31" s="166">
        <f>+I28</f>
        <v>56718553.199999988</v>
      </c>
    </row>
    <row r="32" spans="1:10" x14ac:dyDescent="0.25">
      <c r="A32" s="177" t="s">
        <v>588</v>
      </c>
      <c r="B32" s="177">
        <f>+B30-B31</f>
        <v>0</v>
      </c>
      <c r="C32" s="178"/>
      <c r="D32" s="17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3" workbookViewId="0">
      <selection activeCell="F24" sqref="F24"/>
    </sheetView>
  </sheetViews>
  <sheetFormatPr baseColWidth="10" defaultRowHeight="15" x14ac:dyDescent="0.25"/>
  <cols>
    <col min="6" max="6" width="15.7109375" customWidth="1"/>
  </cols>
  <sheetData>
    <row r="1" spans="1:10" ht="15.75" x14ac:dyDescent="0.25">
      <c r="A1" s="191"/>
      <c r="B1" s="192"/>
      <c r="C1" s="192"/>
      <c r="D1" s="192"/>
      <c r="E1" s="192"/>
      <c r="F1" s="192"/>
      <c r="G1" s="192"/>
      <c r="H1" s="193" t="s">
        <v>608</v>
      </c>
      <c r="I1" s="315" t="s">
        <v>609</v>
      </c>
      <c r="J1" s="316"/>
    </row>
    <row r="2" spans="1:10" ht="15.75" x14ac:dyDescent="0.25">
      <c r="A2" s="192"/>
      <c r="B2" s="192"/>
      <c r="C2" s="192"/>
      <c r="D2" s="192"/>
      <c r="E2" s="192"/>
      <c r="F2" s="192"/>
      <c r="G2" s="194"/>
      <c r="H2" s="193" t="s">
        <v>610</v>
      </c>
      <c r="I2" s="317" t="s">
        <v>611</v>
      </c>
      <c r="J2" s="318"/>
    </row>
    <row r="3" spans="1:10" ht="20.25" x14ac:dyDescent="0.25">
      <c r="A3" s="319" t="s">
        <v>612</v>
      </c>
      <c r="B3" s="319"/>
      <c r="C3" s="319"/>
      <c r="D3" s="319"/>
      <c r="E3" s="319"/>
      <c r="F3" s="319"/>
      <c r="G3" s="319"/>
      <c r="H3" s="195" t="s">
        <v>613</v>
      </c>
      <c r="I3" s="320" t="s">
        <v>614</v>
      </c>
      <c r="J3" s="321"/>
    </row>
    <row r="4" spans="1:10" ht="20.25" x14ac:dyDescent="0.25">
      <c r="A4" s="319" t="s">
        <v>615</v>
      </c>
      <c r="B4" s="319"/>
      <c r="C4" s="319"/>
      <c r="D4" s="319"/>
      <c r="E4" s="319"/>
      <c r="F4" s="196">
        <v>43343</v>
      </c>
      <c r="G4" s="192"/>
      <c r="H4" s="194"/>
      <c r="I4" s="194"/>
      <c r="J4" s="194"/>
    </row>
    <row r="5" spans="1:10" x14ac:dyDescent="0.25">
      <c r="A5" s="194"/>
      <c r="B5" s="194"/>
      <c r="C5" s="194"/>
      <c r="D5" s="194"/>
      <c r="E5" s="194"/>
      <c r="F5" s="194"/>
      <c r="G5" s="194"/>
      <c r="H5" s="194"/>
      <c r="I5" s="194"/>
      <c r="J5" s="194"/>
    </row>
    <row r="6" spans="1:10" ht="15.75" thickBot="1" x14ac:dyDescent="0.3">
      <c r="A6" s="194"/>
      <c r="B6" s="194"/>
      <c r="C6" s="194"/>
      <c r="D6" s="194"/>
      <c r="E6" s="194"/>
      <c r="F6" s="194"/>
      <c r="G6" s="194"/>
      <c r="H6" s="194"/>
      <c r="I6" s="194"/>
      <c r="J6" s="194"/>
    </row>
    <row r="7" spans="1:10" ht="15.75" thickBot="1" x14ac:dyDescent="0.3">
      <c r="A7" s="322" t="s">
        <v>616</v>
      </c>
      <c r="B7" s="323"/>
      <c r="C7" s="323"/>
      <c r="D7" s="323"/>
      <c r="E7" s="324"/>
      <c r="F7" s="325" t="s">
        <v>617</v>
      </c>
      <c r="G7" s="323"/>
      <c r="H7" s="323"/>
      <c r="I7" s="323"/>
      <c r="J7" s="326"/>
    </row>
    <row r="8" spans="1:10" ht="15.75" thickTop="1" x14ac:dyDescent="0.25">
      <c r="A8" s="197"/>
      <c r="B8" s="198"/>
      <c r="C8" s="198"/>
      <c r="D8" s="198"/>
      <c r="E8" s="199"/>
      <c r="F8" s="200"/>
      <c r="G8" s="198" t="s">
        <v>618</v>
      </c>
      <c r="H8" s="198" t="s">
        <v>618</v>
      </c>
      <c r="I8" s="198" t="s">
        <v>618</v>
      </c>
      <c r="J8" s="201" t="s">
        <v>618</v>
      </c>
    </row>
    <row r="9" spans="1:10" ht="15.75" thickBot="1" x14ac:dyDescent="0.3">
      <c r="A9" s="202" t="s">
        <v>336</v>
      </c>
      <c r="B9" s="203" t="s">
        <v>619</v>
      </c>
      <c r="C9" s="204" t="s">
        <v>620</v>
      </c>
      <c r="D9" s="205" t="s">
        <v>621</v>
      </c>
      <c r="E9" s="206" t="s">
        <v>622</v>
      </c>
      <c r="F9" s="207" t="s">
        <v>336</v>
      </c>
      <c r="G9" s="203" t="s">
        <v>619</v>
      </c>
      <c r="H9" s="204" t="s">
        <v>620</v>
      </c>
      <c r="I9" s="203" t="s">
        <v>621</v>
      </c>
      <c r="J9" s="208" t="s">
        <v>622</v>
      </c>
    </row>
    <row r="10" spans="1:10" ht="15.75" thickTop="1" x14ac:dyDescent="0.25">
      <c r="A10" s="209"/>
      <c r="B10" s="210"/>
      <c r="C10" s="198"/>
      <c r="D10" s="210"/>
      <c r="E10" s="199"/>
      <c r="F10" s="211"/>
      <c r="G10" s="210"/>
      <c r="H10" s="212"/>
      <c r="I10" s="210"/>
      <c r="J10" s="201"/>
    </row>
    <row r="11" spans="1:10" x14ac:dyDescent="0.25">
      <c r="A11" s="213">
        <f>F4</f>
        <v>43343</v>
      </c>
      <c r="B11" s="210"/>
      <c r="C11" s="212" t="s">
        <v>623</v>
      </c>
      <c r="D11" s="214">
        <v>52219036</v>
      </c>
      <c r="E11" s="215"/>
      <c r="F11" s="216">
        <f>F4</f>
        <v>43343</v>
      </c>
      <c r="G11" s="210"/>
      <c r="H11" s="212" t="s">
        <v>624</v>
      </c>
      <c r="I11" s="217"/>
      <c r="J11" s="218">
        <v>52219036</v>
      </c>
    </row>
    <row r="12" spans="1:10" x14ac:dyDescent="0.25">
      <c r="A12" s="209"/>
      <c r="B12" s="210"/>
      <c r="C12" s="212"/>
      <c r="D12" s="219"/>
      <c r="E12" s="215"/>
      <c r="F12" s="211"/>
      <c r="G12" s="210"/>
      <c r="H12" s="212"/>
      <c r="I12" s="217"/>
      <c r="J12" s="220"/>
    </row>
    <row r="13" spans="1:10" x14ac:dyDescent="0.25">
      <c r="A13" s="209"/>
      <c r="B13" s="210"/>
      <c r="C13" s="212"/>
      <c r="D13" s="221"/>
      <c r="E13" s="215"/>
      <c r="F13" s="222"/>
      <c r="G13" s="210"/>
      <c r="H13" s="212"/>
      <c r="I13" s="217"/>
      <c r="J13" s="220"/>
    </row>
    <row r="14" spans="1:10" x14ac:dyDescent="0.25">
      <c r="A14" s="209"/>
      <c r="B14" s="210"/>
      <c r="C14" s="212"/>
      <c r="D14" s="217"/>
      <c r="E14" s="215"/>
      <c r="F14" s="211"/>
      <c r="G14" s="210"/>
      <c r="H14" s="212"/>
      <c r="I14" s="217"/>
      <c r="J14" s="220"/>
    </row>
    <row r="15" spans="1:10" x14ac:dyDescent="0.25">
      <c r="A15" s="209"/>
      <c r="B15" s="210"/>
      <c r="C15" s="212"/>
      <c r="D15" s="217"/>
      <c r="E15" s="215"/>
      <c r="F15" s="211"/>
      <c r="G15" s="210"/>
      <c r="H15" s="212"/>
      <c r="I15" s="217"/>
      <c r="J15" s="220"/>
    </row>
    <row r="16" spans="1:10" x14ac:dyDescent="0.25">
      <c r="A16" s="209"/>
      <c r="B16" s="210"/>
      <c r="C16" s="212"/>
      <c r="D16" s="217"/>
      <c r="E16" s="215"/>
      <c r="F16" s="211"/>
      <c r="G16" s="210"/>
      <c r="H16" s="212"/>
      <c r="I16" s="217"/>
      <c r="J16" s="220"/>
    </row>
    <row r="17" spans="1:10" x14ac:dyDescent="0.25">
      <c r="A17" s="223">
        <f>F4</f>
        <v>43343</v>
      </c>
      <c r="B17" s="210"/>
      <c r="C17" s="212"/>
      <c r="D17" s="224">
        <f>SUM(D11:D15)-SUM(E11:E16)</f>
        <v>52219036</v>
      </c>
      <c r="E17" s="215"/>
      <c r="F17" s="225">
        <f>F4</f>
        <v>43343</v>
      </c>
      <c r="G17" s="210"/>
      <c r="H17" s="212"/>
      <c r="I17" s="226"/>
      <c r="J17" s="224">
        <f>SUM(J11:J16)-SUM(I12:I16)</f>
        <v>52219036</v>
      </c>
    </row>
    <row r="18" spans="1:10" ht="15.75" thickBot="1" x14ac:dyDescent="0.3">
      <c r="A18" s="227"/>
      <c r="B18" s="228"/>
      <c r="C18" s="229"/>
      <c r="D18" s="228"/>
      <c r="E18" s="230"/>
      <c r="F18" s="231"/>
      <c r="G18" s="228"/>
      <c r="H18" s="229"/>
      <c r="I18" s="228"/>
      <c r="J18" s="232"/>
    </row>
    <row r="19" spans="1:10" x14ac:dyDescent="0.25">
      <c r="A19" s="194"/>
      <c r="B19" s="194"/>
      <c r="C19" s="194"/>
      <c r="D19" s="194"/>
      <c r="E19" s="313">
        <f>J17-D17</f>
        <v>0</v>
      </c>
      <c r="F19" s="314"/>
      <c r="G19" s="194"/>
      <c r="H19" s="194"/>
      <c r="I19" s="194"/>
      <c r="J19" s="194"/>
    </row>
    <row r="20" spans="1:10" ht="15.75" x14ac:dyDescent="0.25">
      <c r="A20" s="191"/>
      <c r="B20" s="192"/>
      <c r="C20" s="233" t="s">
        <v>625</v>
      </c>
      <c r="D20" s="234"/>
      <c r="E20" s="234"/>
      <c r="F20" s="233"/>
      <c r="G20" s="234"/>
      <c r="H20" s="233" t="s">
        <v>626</v>
      </c>
      <c r="I20" s="191"/>
      <c r="J20" s="235"/>
    </row>
    <row r="21" spans="1:10" ht="15.75" x14ac:dyDescent="0.25">
      <c r="A21" s="191"/>
      <c r="B21" s="192"/>
      <c r="C21" s="192"/>
      <c r="D21" s="191"/>
      <c r="E21" s="191"/>
      <c r="F21" s="192"/>
      <c r="G21" s="191"/>
      <c r="H21" s="192"/>
      <c r="I21" s="191"/>
      <c r="J21" s="191"/>
    </row>
    <row r="22" spans="1:10" x14ac:dyDescent="0.25">
      <c r="A22" s="194"/>
      <c r="B22" s="194"/>
      <c r="C22" s="194"/>
      <c r="D22" s="194"/>
      <c r="E22" s="194"/>
      <c r="F22" s="194"/>
      <c r="G22" s="194"/>
      <c r="H22" s="194"/>
      <c r="I22" s="194"/>
      <c r="J22" s="194"/>
    </row>
    <row r="23" spans="1:10" x14ac:dyDescent="0.25">
      <c r="A23" s="194"/>
      <c r="B23" s="194"/>
      <c r="C23" s="194"/>
      <c r="D23" s="194"/>
      <c r="E23" s="194"/>
      <c r="F23" s="194"/>
      <c r="G23" s="194"/>
      <c r="H23" s="194"/>
      <c r="I23" s="194"/>
      <c r="J23" s="194"/>
    </row>
    <row r="24" spans="1:10" x14ac:dyDescent="0.25">
      <c r="A24" s="236"/>
      <c r="B24" s="236"/>
      <c r="C24" s="236" t="s">
        <v>627</v>
      </c>
      <c r="D24" s="236"/>
      <c r="E24" s="236"/>
      <c r="F24" s="236"/>
      <c r="G24" s="236"/>
      <c r="H24" s="236" t="s">
        <v>628</v>
      </c>
      <c r="I24" s="236"/>
      <c r="J24" s="236"/>
    </row>
    <row r="25" spans="1:10" x14ac:dyDescent="0.25">
      <c r="A25" s="236"/>
      <c r="B25" s="236"/>
      <c r="C25" s="237" t="s">
        <v>629</v>
      </c>
      <c r="D25" s="236"/>
      <c r="E25" s="236"/>
      <c r="F25" s="236"/>
      <c r="G25" s="236"/>
      <c r="H25" s="237" t="s">
        <v>630</v>
      </c>
      <c r="I25" s="236"/>
      <c r="J25" s="236"/>
    </row>
  </sheetData>
  <mergeCells count="8">
    <mergeCell ref="E19:F19"/>
    <mergeCell ref="I1:J1"/>
    <mergeCell ref="I2:J2"/>
    <mergeCell ref="A3:G3"/>
    <mergeCell ref="I3:J3"/>
    <mergeCell ref="A4:E4"/>
    <mergeCell ref="A7:E7"/>
    <mergeCell ref="F7:J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Montant reçu individuel</vt:lpstr>
      <vt:lpstr>Journal caisse Août2018</vt:lpstr>
      <vt:lpstr>Individuel</vt:lpstr>
      <vt:lpstr>Tableau Data</vt:lpstr>
      <vt:lpstr>Compta Août 2018</vt:lpstr>
      <vt:lpstr>Journal banque GNF Août2018</vt:lpstr>
      <vt:lpstr>Journal banque USD Août2018</vt:lpstr>
      <vt:lpstr>RECAP</vt:lpstr>
      <vt:lpstr>Rapprochement Bancaire Août GNF</vt:lpstr>
      <vt:lpstr>Rapprochement Bancaire août USD</vt:lpstr>
      <vt:lpstr>Arrêté de Caisse Août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WCP-PC</dc:creator>
  <cp:lastModifiedBy>WCP-PC</cp:lastModifiedBy>
  <cp:lastPrinted>2018-09-14T12:27:45Z</cp:lastPrinted>
  <dcterms:created xsi:type="dcterms:W3CDTF">2018-09-10T08:47:21Z</dcterms:created>
  <dcterms:modified xsi:type="dcterms:W3CDTF">2018-09-24T13:23:27Z</dcterms:modified>
</cp:coreProperties>
</file>