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WCP-PC\Desktop\COMPTA GALF 2018\"/>
    </mc:Choice>
  </mc:AlternateContent>
  <bookViews>
    <workbookView xWindow="0" yWindow="0" windowWidth="20490" windowHeight="7455" activeTab="1"/>
  </bookViews>
  <sheets>
    <sheet name="Montant reçu individuel" sheetId="4" r:id="rId1"/>
    <sheet name="Journal caisse Août2018" sheetId="1" r:id="rId2"/>
    <sheet name="Individuel" sheetId="16" r:id="rId3"/>
    <sheet name="Tableau Data" sheetId="20" r:id="rId4"/>
    <sheet name="Compta Août 2018" sheetId="5" r:id="rId5"/>
    <sheet name="Journal banque GNF Août2018" sheetId="2" r:id="rId6"/>
    <sheet name="Journal banque USD Août2018" sheetId="3" r:id="rId7"/>
    <sheet name="RECAP" sheetId="8" r:id="rId8"/>
    <sheet name="Rapprochement Bancaire Août GNF" sheetId="17" r:id="rId9"/>
    <sheet name="Rapprochement Bancaire août USD" sheetId="18" r:id="rId10"/>
    <sheet name="Arrêté de Caisse Août" sheetId="19" r:id="rId11"/>
  </sheets>
  <definedNames>
    <definedName name="_xlnm._FilterDatabase" localSheetId="4" hidden="1">'Compta Août 2018'!$A$1:$J$281</definedName>
    <definedName name="_xlnm._FilterDatabase" localSheetId="1" hidden="1">'Journal caisse Août2018'!$A$5:$F$187</definedName>
  </definedNames>
  <calcPr calcId="152511"/>
  <pivotCaches>
    <pivotCache cacheId="0" r:id="rId12"/>
    <pivotCache cacheId="1" r:id="rId13"/>
    <pivotCache cacheId="2" r:id="rId14"/>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37" i="19" l="1"/>
  <c r="G29" i="19"/>
  <c r="G28" i="19"/>
  <c r="G27" i="19"/>
  <c r="G26" i="19"/>
  <c r="G31" i="19" s="1"/>
  <c r="G25" i="19"/>
  <c r="G21" i="19"/>
  <c r="G20" i="19"/>
  <c r="G19" i="19"/>
  <c r="G18" i="19"/>
  <c r="G17" i="19"/>
  <c r="G16" i="19"/>
  <c r="G22" i="19" s="1"/>
  <c r="E14" i="8"/>
  <c r="D14" i="8"/>
  <c r="E13" i="8"/>
  <c r="D13" i="8"/>
  <c r="E12" i="8"/>
  <c r="D12" i="8"/>
  <c r="E11" i="8"/>
  <c r="D11" i="8"/>
  <c r="E10" i="8"/>
  <c r="D10" i="8"/>
  <c r="E9" i="8"/>
  <c r="D9" i="8"/>
  <c r="E8" i="8"/>
  <c r="D8" i="8"/>
  <c r="E7" i="8"/>
  <c r="D7" i="8"/>
  <c r="E6" i="8"/>
  <c r="D6" i="8"/>
  <c r="E5" i="8"/>
  <c r="D5" i="8"/>
  <c r="E4" i="8"/>
  <c r="D4" i="8"/>
  <c r="E3" i="8"/>
  <c r="D3" i="8"/>
  <c r="E2" i="8"/>
  <c r="D2" i="8"/>
  <c r="J25" i="18" l="1"/>
  <c r="F25" i="18"/>
  <c r="D25" i="18"/>
  <c r="A25" i="18"/>
  <c r="F19" i="18"/>
  <c r="A19" i="18"/>
  <c r="J17" i="17"/>
  <c r="F17" i="17"/>
  <c r="D17" i="17"/>
  <c r="A17" i="17"/>
  <c r="F11" i="17"/>
  <c r="A11" i="17"/>
  <c r="E27" i="18" l="1"/>
  <c r="E19" i="17"/>
  <c r="J16" i="5"/>
  <c r="J280" i="5"/>
  <c r="J281" i="5"/>
  <c r="E16" i="8"/>
  <c r="E17" i="8"/>
  <c r="J178" i="5" l="1"/>
  <c r="J15" i="5"/>
  <c r="E35" i="2"/>
  <c r="C15" i="8" l="1"/>
  <c r="I15" i="8"/>
  <c r="D17" i="8"/>
  <c r="J3" i="5"/>
  <c r="J4" i="5"/>
  <c r="J5" i="5"/>
  <c r="J6" i="5"/>
  <c r="J7" i="5"/>
  <c r="J8" i="5"/>
  <c r="J9" i="5"/>
  <c r="J10" i="5"/>
  <c r="J11" i="5"/>
  <c r="J12" i="5"/>
  <c r="J13" i="5"/>
  <c r="J14" i="5"/>
  <c r="J17" i="5"/>
  <c r="J18" i="5"/>
  <c r="J19" i="5"/>
  <c r="J20" i="5"/>
  <c r="J21" i="5"/>
  <c r="J22" i="5"/>
  <c r="J23" i="5"/>
  <c r="J24" i="5"/>
  <c r="J25" i="5"/>
  <c r="J26" i="5"/>
  <c r="J27" i="5"/>
  <c r="J28" i="5"/>
  <c r="J29" i="5"/>
  <c r="J30" i="5"/>
  <c r="J31" i="5"/>
  <c r="J32" i="5"/>
  <c r="J33" i="5"/>
  <c r="J34" i="5"/>
  <c r="J35" i="5"/>
  <c r="J36" i="5"/>
  <c r="J37" i="5"/>
  <c r="J38" i="5"/>
  <c r="J39" i="5"/>
  <c r="J40" i="5"/>
  <c r="J41" i="5"/>
  <c r="J42" i="5"/>
  <c r="J43" i="5"/>
  <c r="J44" i="5"/>
  <c r="J45" i="5"/>
  <c r="J46" i="5"/>
  <c r="J47" i="5"/>
  <c r="J48" i="5"/>
  <c r="J49" i="5"/>
  <c r="J50" i="5"/>
  <c r="J51" i="5"/>
  <c r="J52" i="5"/>
  <c r="J53" i="5"/>
  <c r="J54" i="5"/>
  <c r="J55" i="5"/>
  <c r="J56" i="5"/>
  <c r="J57" i="5"/>
  <c r="J58" i="5"/>
  <c r="J59" i="5"/>
  <c r="J60" i="5"/>
  <c r="J61" i="5"/>
  <c r="J62" i="5"/>
  <c r="J63" i="5"/>
  <c r="J64" i="5"/>
  <c r="J65" i="5"/>
  <c r="J66" i="5"/>
  <c r="J67" i="5"/>
  <c r="J68" i="5"/>
  <c r="J69" i="5"/>
  <c r="J70" i="5"/>
  <c r="J71" i="5"/>
  <c r="J72" i="5"/>
  <c r="J73" i="5"/>
  <c r="J74" i="5"/>
  <c r="J75" i="5"/>
  <c r="J76" i="5"/>
  <c r="J77" i="5"/>
  <c r="J78" i="5"/>
  <c r="J79" i="5"/>
  <c r="J80" i="5"/>
  <c r="J81" i="5"/>
  <c r="J82" i="5"/>
  <c r="J83" i="5"/>
  <c r="J84" i="5"/>
  <c r="J85" i="5"/>
  <c r="J86" i="5"/>
  <c r="J87" i="5"/>
  <c r="J88" i="5"/>
  <c r="J89" i="5"/>
  <c r="J90" i="5"/>
  <c r="J91" i="5"/>
  <c r="J92" i="5"/>
  <c r="J93" i="5"/>
  <c r="J94" i="5"/>
  <c r="J95" i="5"/>
  <c r="J96" i="5"/>
  <c r="J97" i="5"/>
  <c r="J98" i="5"/>
  <c r="J99" i="5"/>
  <c r="J100" i="5"/>
  <c r="J101" i="5"/>
  <c r="J102" i="5"/>
  <c r="J103" i="5"/>
  <c r="J104" i="5"/>
  <c r="J105" i="5"/>
  <c r="J106" i="5"/>
  <c r="J107" i="5"/>
  <c r="J108" i="5"/>
  <c r="J109" i="5"/>
  <c r="J110" i="5"/>
  <c r="J111" i="5"/>
  <c r="J112" i="5"/>
  <c r="J113" i="5"/>
  <c r="J114" i="5"/>
  <c r="J115" i="5"/>
  <c r="J116" i="5"/>
  <c r="J117" i="5"/>
  <c r="J118" i="5"/>
  <c r="J119" i="5"/>
  <c r="J120" i="5"/>
  <c r="J121" i="5"/>
  <c r="J122" i="5"/>
  <c r="J123" i="5"/>
  <c r="J124" i="5"/>
  <c r="J125" i="5"/>
  <c r="J126" i="5"/>
  <c r="J127" i="5"/>
  <c r="J128" i="5"/>
  <c r="J129" i="5"/>
  <c r="J130" i="5"/>
  <c r="J131" i="5"/>
  <c r="J132" i="5"/>
  <c r="J133" i="5"/>
  <c r="J134" i="5"/>
  <c r="J135" i="5"/>
  <c r="J136" i="5"/>
  <c r="J137" i="5"/>
  <c r="J138" i="5"/>
  <c r="J139" i="5"/>
  <c r="J140" i="5"/>
  <c r="J141" i="5"/>
  <c r="J142" i="5"/>
  <c r="J143" i="5"/>
  <c r="J144" i="5"/>
  <c r="J145" i="5"/>
  <c r="J146" i="5"/>
  <c r="J147" i="5"/>
  <c r="J148" i="5"/>
  <c r="J149" i="5"/>
  <c r="J150" i="5"/>
  <c r="J151" i="5"/>
  <c r="J152" i="5"/>
  <c r="J153" i="5"/>
  <c r="J154" i="5"/>
  <c r="J155" i="5"/>
  <c r="J156" i="5"/>
  <c r="J157" i="5"/>
  <c r="J158" i="5"/>
  <c r="J159" i="5"/>
  <c r="J160" i="5"/>
  <c r="J161" i="5"/>
  <c r="J162" i="5"/>
  <c r="J163" i="5"/>
  <c r="J164" i="5"/>
  <c r="J165" i="5"/>
  <c r="J166" i="5"/>
  <c r="J167" i="5"/>
  <c r="J168" i="5"/>
  <c r="J169" i="5"/>
  <c r="J170" i="5"/>
  <c r="J171" i="5"/>
  <c r="J172" i="5"/>
  <c r="J173" i="5"/>
  <c r="J174" i="5"/>
  <c r="J175" i="5"/>
  <c r="J176" i="5"/>
  <c r="J177" i="5"/>
  <c r="J179" i="5"/>
  <c r="J180" i="5"/>
  <c r="J181" i="5"/>
  <c r="J182" i="5"/>
  <c r="J183" i="5"/>
  <c r="J184" i="5"/>
  <c r="J185" i="5"/>
  <c r="J186" i="5"/>
  <c r="J187" i="5"/>
  <c r="J188" i="5"/>
  <c r="J189" i="5"/>
  <c r="J190" i="5"/>
  <c r="J191" i="5"/>
  <c r="J192" i="5"/>
  <c r="J193" i="5"/>
  <c r="J194" i="5"/>
  <c r="J195" i="5"/>
  <c r="J196" i="5"/>
  <c r="J197" i="5"/>
  <c r="J198" i="5"/>
  <c r="J199" i="5"/>
  <c r="J200" i="5"/>
  <c r="J201" i="5"/>
  <c r="J202" i="5"/>
  <c r="J203" i="5"/>
  <c r="J204" i="5"/>
  <c r="J205" i="5"/>
  <c r="J206" i="5"/>
  <c r="J207" i="5"/>
  <c r="J208" i="5"/>
  <c r="J209" i="5"/>
  <c r="J210" i="5"/>
  <c r="J211" i="5"/>
  <c r="J212" i="5"/>
  <c r="J213" i="5"/>
  <c r="J214" i="5"/>
  <c r="J215" i="5"/>
  <c r="J216" i="5"/>
  <c r="J217" i="5"/>
  <c r="J218" i="5"/>
  <c r="J219" i="5"/>
  <c r="J220" i="5"/>
  <c r="J221" i="5"/>
  <c r="J222" i="5"/>
  <c r="J223" i="5"/>
  <c r="J224" i="5"/>
  <c r="J225" i="5"/>
  <c r="J226" i="5"/>
  <c r="J227" i="5"/>
  <c r="J228" i="5"/>
  <c r="J229" i="5"/>
  <c r="J230" i="5"/>
  <c r="J231" i="5"/>
  <c r="J232" i="5"/>
  <c r="J233" i="5"/>
  <c r="J234" i="5"/>
  <c r="J235" i="5"/>
  <c r="J236" i="5"/>
  <c r="J237" i="5"/>
  <c r="J238" i="5"/>
  <c r="J239" i="5"/>
  <c r="J240" i="5"/>
  <c r="J241" i="5"/>
  <c r="J242" i="5"/>
  <c r="J243" i="5"/>
  <c r="J244" i="5"/>
  <c r="J245" i="5"/>
  <c r="J246" i="5"/>
  <c r="J247" i="5"/>
  <c r="J248" i="5"/>
  <c r="J249" i="5"/>
  <c r="J250" i="5"/>
  <c r="J251" i="5"/>
  <c r="J252" i="5"/>
  <c r="J253" i="5"/>
  <c r="J254" i="5"/>
  <c r="J255" i="5"/>
  <c r="J256" i="5"/>
  <c r="J257" i="5"/>
  <c r="J258" i="5"/>
  <c r="J259" i="5"/>
  <c r="J260" i="5"/>
  <c r="J261" i="5"/>
  <c r="J262" i="5"/>
  <c r="J263" i="5"/>
  <c r="J264" i="5"/>
  <c r="J265" i="5"/>
  <c r="J266" i="5"/>
  <c r="J267" i="5"/>
  <c r="J268" i="5"/>
  <c r="J269" i="5"/>
  <c r="J270" i="5"/>
  <c r="J271" i="5"/>
  <c r="J272" i="5"/>
  <c r="J273" i="5"/>
  <c r="J274" i="5"/>
  <c r="J275" i="5"/>
  <c r="J276" i="5"/>
  <c r="J277" i="5"/>
  <c r="J278" i="5"/>
  <c r="J279" i="5"/>
  <c r="J2" i="5"/>
  <c r="G16" i="8"/>
  <c r="E186" i="1"/>
  <c r="F186" i="1"/>
  <c r="E27" i="8" l="1"/>
  <c r="B25" i="8"/>
  <c r="I22" i="8"/>
  <c r="I25" i="8" s="1"/>
  <c r="I19" i="8"/>
  <c r="H19" i="8"/>
  <c r="F19" i="8"/>
  <c r="D19" i="8"/>
  <c r="C19" i="8"/>
  <c r="B26" i="8" s="1"/>
  <c r="J18" i="8"/>
  <c r="E25" i="8"/>
  <c r="G19" i="8"/>
  <c r="I20" i="8"/>
  <c r="H15" i="8"/>
  <c r="H20" i="8" s="1"/>
  <c r="G15" i="8"/>
  <c r="D15" i="8" l="1"/>
  <c r="J4" i="8"/>
  <c r="E15" i="8"/>
  <c r="C20" i="8"/>
  <c r="J8" i="8"/>
  <c r="J3" i="8"/>
  <c r="J6" i="8"/>
  <c r="J5" i="8"/>
  <c r="J10" i="8"/>
  <c r="J14" i="8"/>
  <c r="J11" i="8"/>
  <c r="J2" i="8"/>
  <c r="D20" i="8"/>
  <c r="J9" i="8"/>
  <c r="J13" i="8"/>
  <c r="J7" i="8"/>
  <c r="J12" i="8"/>
  <c r="E19" i="8"/>
  <c r="J16" i="8"/>
  <c r="J17" i="8"/>
  <c r="G20" i="8"/>
  <c r="B27" i="8"/>
  <c r="B28" i="8" s="1"/>
  <c r="E20" i="8" l="1"/>
  <c r="E26" i="8" s="1"/>
  <c r="E28" i="8" s="1"/>
  <c r="B30" i="8" s="1"/>
  <c r="J15" i="8"/>
  <c r="J19" i="8"/>
  <c r="I26" i="8" s="1"/>
  <c r="J20" i="8" l="1"/>
  <c r="I27" i="8"/>
  <c r="I28" i="8" s="1"/>
  <c r="B31" i="8" s="1"/>
  <c r="B32" i="8" s="1"/>
  <c r="E19" i="3" l="1"/>
  <c r="D19" i="3"/>
  <c r="D35" i="2" l="1"/>
  <c r="D36" i="2" l="1"/>
  <c r="D20" i="3"/>
  <c r="E187" i="1" l="1"/>
</calcChain>
</file>

<file path=xl/sharedStrings.xml><?xml version="1.0" encoding="utf-8"?>
<sst xmlns="http://schemas.openxmlformats.org/spreadsheetml/2006/main" count="2623" uniqueCount="660">
  <si>
    <t>PROJET: GALF</t>
  </si>
  <si>
    <t>N°PC</t>
  </si>
  <si>
    <t>N°</t>
  </si>
  <si>
    <t>DATE</t>
  </si>
  <si>
    <t>Nom</t>
  </si>
  <si>
    <t>LIBELLE</t>
  </si>
  <si>
    <t>ENTREES</t>
  </si>
  <si>
    <t>SORTIES</t>
  </si>
  <si>
    <t>TOTAL ENTREES / SORTIES</t>
  </si>
  <si>
    <t>18/8/GALFPC1390</t>
  </si>
  <si>
    <t>18/8/GALFPC1391</t>
  </si>
  <si>
    <t>18/8/GALFPC1392</t>
  </si>
  <si>
    <t>18/8/GALFPC1393</t>
  </si>
  <si>
    <t>18/8/GALFPC1394</t>
  </si>
  <si>
    <t>18/8/GALFPC1395</t>
  </si>
  <si>
    <t>18/8/GALFPC1396</t>
  </si>
  <si>
    <t>18/8/GALFPC1397</t>
  </si>
  <si>
    <t>18/8/GALFPC1398</t>
  </si>
  <si>
    <t>18/8/GALFPC1399</t>
  </si>
  <si>
    <t>18/8/GALFPC1401</t>
  </si>
  <si>
    <t>18/8/GALFPC1402</t>
  </si>
  <si>
    <t>18/8/GALFPC1403</t>
  </si>
  <si>
    <t>18/8/GALFPC1405</t>
  </si>
  <si>
    <t>18/8/GALFPC1406</t>
  </si>
  <si>
    <t>18/8/GALFPC1407</t>
  </si>
  <si>
    <t>18/8/GALFPC1408</t>
  </si>
  <si>
    <t>18/8/GALFPC1409</t>
  </si>
  <si>
    <t>18/8/GALFPC1410</t>
  </si>
  <si>
    <t>18/8/GALFPC1411</t>
  </si>
  <si>
    <t>18/8/GALFPC1412</t>
  </si>
  <si>
    <t>18/8/GALFPC1413</t>
  </si>
  <si>
    <t>18/8/GALFPC1414</t>
  </si>
  <si>
    <t>18/8/GALFPC1415</t>
  </si>
  <si>
    <t>18/8/GALFPC1416</t>
  </si>
  <si>
    <t>18/8/GALFPC1417</t>
  </si>
  <si>
    <t>18/8/GALFPC1418</t>
  </si>
  <si>
    <t>18/8/GALFPC1421</t>
  </si>
  <si>
    <t>18/8/GALFPC1422</t>
  </si>
  <si>
    <t>18/8/GALFPC1423</t>
  </si>
  <si>
    <t>18/8/GALFPC1424</t>
  </si>
  <si>
    <t>18/8/GALFPC1425</t>
  </si>
  <si>
    <t>18/8/GALFPC1426</t>
  </si>
  <si>
    <t>18/8/GALFPC1427</t>
  </si>
  <si>
    <t>18/8/GALFPC1428</t>
  </si>
  <si>
    <t>18/8/GALFPC1429</t>
  </si>
  <si>
    <t>18/8/GALFPC1430</t>
  </si>
  <si>
    <t>18/8/GALFPC1431</t>
  </si>
  <si>
    <t>18/8/GALFPC1432</t>
  </si>
  <si>
    <t>18/8/GALFPC1433</t>
  </si>
  <si>
    <t>18/8/GALFPC1434</t>
  </si>
  <si>
    <t>18/8/GALFPC1435</t>
  </si>
  <si>
    <t>18/8/GALFPC1436</t>
  </si>
  <si>
    <t>18/8/GALFPC1437</t>
  </si>
  <si>
    <t>18/8/GALFPC1438</t>
  </si>
  <si>
    <t>18/8/GALFPC1439</t>
  </si>
  <si>
    <t>18/8/GALFPC1440</t>
  </si>
  <si>
    <t>18/8/GALFPC1442</t>
  </si>
  <si>
    <t>18/8/GALFPC1443</t>
  </si>
  <si>
    <t>18/8/GALFPC1444</t>
  </si>
  <si>
    <t>18/8/GALFPC1445</t>
  </si>
  <si>
    <t>18/8/GALFPC1446</t>
  </si>
  <si>
    <t>18/8/GALFPC1451</t>
  </si>
  <si>
    <t>18/8/GALFPC1452</t>
  </si>
  <si>
    <t>18/8/GALFPC1453</t>
  </si>
  <si>
    <t>18/8/GALFPC1454</t>
  </si>
  <si>
    <t>18/8/GALFPC1455</t>
  </si>
  <si>
    <t>18/8/GALFPC1456</t>
  </si>
  <si>
    <t>18/8/GALFPC1457</t>
  </si>
  <si>
    <t>18/8/GALFPC1458</t>
  </si>
  <si>
    <t>18/8/GALFPC1459</t>
  </si>
  <si>
    <t>18/8/GALFPC1460</t>
  </si>
  <si>
    <t>18/8/GALFPC1461</t>
  </si>
  <si>
    <t>18/8/GALFPC1463</t>
  </si>
  <si>
    <t>18/8/GALFPC1464</t>
  </si>
  <si>
    <t>18/8/GALFPC1466</t>
  </si>
  <si>
    <t>18/8/GALFPC1467</t>
  </si>
  <si>
    <t>18/8/GALFPC1468</t>
  </si>
  <si>
    <t>18/8/GALFPC1469</t>
  </si>
  <si>
    <t>18/8/GALFPC1470</t>
  </si>
  <si>
    <t>18/8/GALFPC1471</t>
  </si>
  <si>
    <t>18/8/GALFPC1472</t>
  </si>
  <si>
    <t>18/8/GALFPC1473</t>
  </si>
  <si>
    <t>18/8/GALFPC1474</t>
  </si>
  <si>
    <t>18/8/GALFPC1475</t>
  </si>
  <si>
    <t>18/8/GALFPC1476</t>
  </si>
  <si>
    <t>18/8/GALFPC1477</t>
  </si>
  <si>
    <t>18/8/GALFPC1478</t>
  </si>
  <si>
    <t>18/8/GALFPC1479</t>
  </si>
  <si>
    <t>18/8/GALFPC1480</t>
  </si>
  <si>
    <t>18/8/GALFPC1481</t>
  </si>
  <si>
    <t>18/8/GALFPC1482</t>
  </si>
  <si>
    <t>18/8/GALFPC1483</t>
  </si>
  <si>
    <t>18/8/GALFPC1485</t>
  </si>
  <si>
    <t>18/8/GALFPC1486</t>
  </si>
  <si>
    <t>18/8/GALFPC1487</t>
  </si>
  <si>
    <t>18/8/GALFPC1488</t>
  </si>
  <si>
    <t>18/8/GALFPC1489</t>
  </si>
  <si>
    <t>18/8/GALFPC1490</t>
  </si>
  <si>
    <t>18/8/GALFPC1491</t>
  </si>
  <si>
    <t>18/8/GALFPC1492</t>
  </si>
  <si>
    <t>18/8/GALFPC1493</t>
  </si>
  <si>
    <t>18/8/GALFPC1494</t>
  </si>
  <si>
    <t>18/8/GALFPC1495</t>
  </si>
  <si>
    <t>18/8/GALFPC1496</t>
  </si>
  <si>
    <t>18/8/GALFPC1497</t>
  </si>
  <si>
    <t>18/8/GALFPC1499</t>
  </si>
  <si>
    <t>18/8/GALFPC1500</t>
  </si>
  <si>
    <t>18/8/GALFPC1501</t>
  </si>
  <si>
    <t>18/8/GALFPC1502</t>
  </si>
  <si>
    <t>18/8/GALFPC1503</t>
  </si>
  <si>
    <t>18/8/GALFPC1504</t>
  </si>
  <si>
    <t>18/8/GALFPC1505</t>
  </si>
  <si>
    <t>18/8/GALFPC1506</t>
  </si>
  <si>
    <t>18/8/GALFPC1507</t>
  </si>
  <si>
    <t>18/8/GALFPC1508</t>
  </si>
  <si>
    <t>18/8/GALFPC1509</t>
  </si>
  <si>
    <t>18/8/GALFPC1510</t>
  </si>
  <si>
    <t>18/8/GALFPC1511</t>
  </si>
  <si>
    <t>18/8/GALFPC1512</t>
  </si>
  <si>
    <t>18/8/GALFPC1513</t>
  </si>
  <si>
    <t>18/8/GALFPC1515</t>
  </si>
  <si>
    <t>18/8/GALFPC1516</t>
  </si>
  <si>
    <t>18/8/GALFPC1517</t>
  </si>
  <si>
    <t>18/8/GALFPC1518</t>
  </si>
  <si>
    <t>18/8/GALFPC1519</t>
  </si>
  <si>
    <t>18/8/GALFPC1520</t>
  </si>
  <si>
    <t>18/8/GALFPC1521</t>
  </si>
  <si>
    <t>18/8/GALFPC1522</t>
  </si>
  <si>
    <t>18/8/GALFPC1523</t>
  </si>
  <si>
    <t>18/8/GALFPC1524</t>
  </si>
  <si>
    <t>18/8/GALFPC1525</t>
  </si>
  <si>
    <t>18/8/GALFPC1526</t>
  </si>
  <si>
    <t>18/8/GALFPC1527</t>
  </si>
  <si>
    <t>18/8/GALFPC1529</t>
  </si>
  <si>
    <t>18/8/GALFPC1530</t>
  </si>
  <si>
    <t>18/8/GALFPC1531</t>
  </si>
  <si>
    <t>18/8/GALFPC1532</t>
  </si>
  <si>
    <t>18/8/GALFPC1533</t>
  </si>
  <si>
    <t>18/8/GALFPC1534</t>
  </si>
  <si>
    <t>18/8/GALFPC1535</t>
  </si>
  <si>
    <t>18/8/GALFPC1536</t>
  </si>
  <si>
    <t>18/8/GALFPC1537</t>
  </si>
  <si>
    <t>18/8/GALFPC1538</t>
  </si>
  <si>
    <t>18/8/GALFPC1539</t>
  </si>
  <si>
    <t>18/8/GALFPC1540</t>
  </si>
  <si>
    <t>18/8/GALFPC1541</t>
  </si>
  <si>
    <t>18/8/GALFPC1546</t>
  </si>
  <si>
    <t>18/8/GALFPC1547</t>
  </si>
  <si>
    <t>18/8/GALFPC1548</t>
  </si>
  <si>
    <t>18/8/GALFPC1549</t>
  </si>
  <si>
    <t>18/8/GALFPC1550</t>
  </si>
  <si>
    <t>18/8/GALFPC1551</t>
  </si>
  <si>
    <t>18/8/GALFPC1552</t>
  </si>
  <si>
    <t>18/8/GALFPC1553</t>
  </si>
  <si>
    <t>18/8/GALFPC1555</t>
  </si>
  <si>
    <t>18/8/GALFPC1557</t>
  </si>
  <si>
    <t>18/8/GALFPC1558</t>
  </si>
  <si>
    <t>18/8/GALFPC1560</t>
  </si>
  <si>
    <t>18/8/GALFPC1561</t>
  </si>
  <si>
    <t>18/8/GALFPC1563</t>
  </si>
  <si>
    <t>JOURNAL  DE CAISSE   AOÛT  2018</t>
  </si>
  <si>
    <t>Repport solde au 31/07/2018</t>
  </si>
  <si>
    <t>Chérif</t>
  </si>
  <si>
    <t>Frais taxi moto bureau-DNEF, Agent Judiciaire de l'Etat pour dépôt  lettre de constitution pour information</t>
  </si>
  <si>
    <t>E20</t>
  </si>
  <si>
    <t>Achat de carte de recharge  Areeba pour enquête journalière</t>
  </si>
  <si>
    <t xml:space="preserve">Achat de carte de recharge  Areeba pour appel d'une cible pour enquête </t>
  </si>
  <si>
    <t>E39</t>
  </si>
  <si>
    <t>E19</t>
  </si>
  <si>
    <t>E40</t>
  </si>
  <si>
    <t>Moné</t>
  </si>
  <si>
    <t xml:space="preserve">Reçu 002 UJAD paiement frais poubelle  pour ramassage d'ordures du bureau </t>
  </si>
  <si>
    <t>Saïdou</t>
  </si>
  <si>
    <t>Achat de (10) litres d'essence pour le groupe électrogène du bureau</t>
  </si>
  <si>
    <t>Approvisionement caisse (120 USD X 9000)</t>
  </si>
  <si>
    <t>Frais taxi moto bureau-Centre ville (BPMG) A/R</t>
  </si>
  <si>
    <t>Achat de nourriture pour le pélican</t>
  </si>
  <si>
    <t>Baldé</t>
  </si>
  <si>
    <t>JOURNAL DE   BANQUE  GNF   AOÛT  2018</t>
  </si>
  <si>
    <t>REPORT SOLDE DU 31/07/2018</t>
  </si>
  <si>
    <t>SOLDE AU  31/08/18</t>
  </si>
  <si>
    <t>JOURNAL BANQUE USD AOÛT 2018</t>
  </si>
  <si>
    <t>REPORT SOLDE 31/07/2018</t>
  </si>
  <si>
    <t>SOLDE AU 31/08/18</t>
  </si>
  <si>
    <t>Retrait de (120 USD) pour approvisionnement de caisse GNF</t>
  </si>
  <si>
    <t>Frais de fonctionnement Maïmouna Baldé pour la semaine</t>
  </si>
  <si>
    <t xml:space="preserve">Castro </t>
  </si>
  <si>
    <t>Transport A/r Bureau-DNEFpour recupération d'un dossier</t>
  </si>
  <si>
    <t xml:space="preserve">Transport bureau-Belvedaire A/R pour un interview sur le nouveau code faune </t>
  </si>
  <si>
    <t>Achat de jus pendant l'interview avec le journaliste de RFI sur le nouveau code de faune</t>
  </si>
  <si>
    <t>Reç de Baldé pour reversement à la caisse reste argent suivi juridique cas peau de panthère à Kankan</t>
  </si>
  <si>
    <t>E37</t>
  </si>
  <si>
    <t>Sessou</t>
  </si>
  <si>
    <t>Transport Sessou A/R bureau-DNEF</t>
  </si>
  <si>
    <t>Frais de transfert par orange money à Baldé du 03/08/2018 pour suivi juridique  cas peau de panthère à Kankan</t>
  </si>
  <si>
    <t>Transfert/orange money  à Baldé pour suivi juridique cas pau de panthère à Kankan</t>
  </si>
  <si>
    <t>Transport E39 pour  (2) jours  maison-bureau</t>
  </si>
  <si>
    <t>Transport E20 pour  (3)  jours  maison-bureau</t>
  </si>
  <si>
    <t>Transport  Castro pour  (2)  jours  maison-bureau</t>
  </si>
  <si>
    <t>Transport Sessou  pour  (2)  jours  maison-bureau</t>
  </si>
  <si>
    <t>Transport E40  pour  (7)  jours  maison-bureau</t>
  </si>
  <si>
    <t>Achat de (4) paquets d'eau coyah pour e bureau</t>
  </si>
  <si>
    <t>Virement sur le Compte USD GALF par EAGLE</t>
  </si>
  <si>
    <t>Frais de virement par BPMG</t>
  </si>
  <si>
    <t>Chèq 01491595 Reglement facture n°007/071.527A/BSPS Sécurité Surveillance bureau juillet 2018</t>
  </si>
  <si>
    <t xml:space="preserve">Chèque 01491596 Approvisionnement de caisse </t>
  </si>
  <si>
    <t>Versement à Thierno Ousmane Baldé Intendant animanilier pour achat de nourtiture des perroquets et pélican</t>
  </si>
  <si>
    <t>Transport E39 pour les enquêtes journalières</t>
  </si>
  <si>
    <t>Transport E39  pour les enquêtes  journalières</t>
  </si>
  <si>
    <t>Transport E19  pour les enquêtes  journalières</t>
  </si>
  <si>
    <t>Transport E39   pour les enquêtes  journalières</t>
  </si>
  <si>
    <t>Transport E40  pour les enquêtes  journalières</t>
  </si>
  <si>
    <t>Transport  E20  pour les enquêtes  journalières</t>
  </si>
  <si>
    <t>Transport E20  pour les enquêtes  journalières</t>
  </si>
  <si>
    <t>Transport E39 pour les enquêtes  journalièresles enquêtes journalières</t>
  </si>
  <si>
    <t>Transport E20 pour les enquêtes journalières</t>
  </si>
  <si>
    <t>Transport E40 pour les enquêtes journalières</t>
  </si>
  <si>
    <t xml:space="preserve">Frais de photocopie et réeluire du nouveau code de faune en (3) copies </t>
  </si>
  <si>
    <t>Tamba</t>
  </si>
  <si>
    <t>Versement à Tamba Bonus média pour la publication de la formation par la CITES de 47 Agents du corps des conservateurs à l'ENATEF de Mamou</t>
  </si>
  <si>
    <t>Versement à Tamba Bonus média sur la publication par la presse d'un présumé trafiquant  de peau de panthère à kankan</t>
  </si>
  <si>
    <t>Versement à Tamba Bonus média sur la publication par la presse des articles sur une décision de la justice décriée par les conservateurs suite au cas d'un trafiquant  de peau de panthère à kankan</t>
  </si>
  <si>
    <t>Versement à Tamba Bonus média sur la publication par la presse  écrite l'adoption du code de faune par le Parlement Guinnéen et le CD de l'interview de la formation des Agents du corps des conservateurs</t>
  </si>
  <si>
    <t>Paiement les frais de voyage des Avocas pour le suivi d'Audience sur affaire peau de panth_ère à Kankan</t>
  </si>
  <si>
    <t>Transport Tamba bureau-maison de presse pour le paiement des Bonus médias</t>
  </si>
  <si>
    <t>Transport (2) jours E37 Maison-bureau</t>
  </si>
  <si>
    <t>Transport (2) jours  Sessou  Maison-bureau</t>
  </si>
  <si>
    <t>Transport (2) jours Castro maison-bureau</t>
  </si>
  <si>
    <t>Transport (2) jours Tamba maison-bureau</t>
  </si>
  <si>
    <t>Frais taxi moto bureau-centre ville pour achat de billet d'avion de Charlotte HOUPLINE</t>
  </si>
  <si>
    <t>Achat de (40) litres d'essence pour véh. Perso. Pour son transport maison- bureau</t>
  </si>
  <si>
    <t xml:space="preserve">Chèque 01491599 Approvisionnement de caisse </t>
  </si>
  <si>
    <t>Frais taxi moto bureau-centre ville  pour dépôt chèque paiment honoraires Avocas et photocopie et réeluire code de faune</t>
  </si>
  <si>
    <t>Reglement facture FGS000392 Gateway Seven redevance mensuelle Internet pour Août 2018</t>
  </si>
  <si>
    <t>Remboursement carburant  (37) litres du véh. Location pendant l'opération peau e panthère à Kankan</t>
  </si>
  <si>
    <t>Paiement facture 39 Mamadou Alpha Diallo pour Transfert de crédit E-recharge pour l'équipe de bureau</t>
  </si>
  <si>
    <t>Paiement Bonus opération de  E19  du cas peau de panthère à Kankan</t>
  </si>
  <si>
    <t>Paiement Bonus opération de  Mamadou Saliou Baldé   du cas peau de panthère à Kankan</t>
  </si>
  <si>
    <t>Paiement Bonus opération de  Aïssatou SESSOU  du cas peau de panthère à Kankan</t>
  </si>
  <si>
    <t>Paiement Bonus opération de Abdoulaye Chérif Diallo  du cas peau de panthère à Kankan</t>
  </si>
  <si>
    <t>Paiement Bonus opération de  E37  du cas peau de panthère à Kankan</t>
  </si>
  <si>
    <t>Frais fonctionnement Sessou pour la semaine</t>
  </si>
  <si>
    <t>Paiement prstation mensuelle mois d'Août Thierno Ousmane Baldé intendant animalier pour l'entretien des perroquets et du pélican</t>
  </si>
  <si>
    <t>Transport  Tamba (1) jour maison-bureau A/R</t>
  </si>
  <si>
    <t>Transport Chérif (1) jour maison-bureau A/R</t>
  </si>
  <si>
    <t>Transport E37 (2) jours maison-bureau A/R</t>
  </si>
  <si>
    <t>Transport Chérif (2) jour maison-bureau A/R</t>
  </si>
  <si>
    <t>Remboursement à 100% des frais médicaux de E20</t>
  </si>
  <si>
    <t>Letre réf N° 55  Virement salaire personnel  Août 2018</t>
  </si>
  <si>
    <t>Letre réf N° 56  Virement salaire Mamadou Saidou Barry  et Tamba Fatou Oularél Août 2018</t>
  </si>
  <si>
    <t>Chèque 01491601 Paiement facture 001680 BALDE et FRERES pour la location de (3) jours d'un  véhicule  4X4 pour l'opération de peau de panthère à Kankan</t>
  </si>
  <si>
    <t xml:space="preserve">Chèque 01491603   Approvisionnement de caisse </t>
  </si>
  <si>
    <t>Chèque 01491602 Paiement de salaire Abdoulaye Chérif Diallo pour Août 2018</t>
  </si>
  <si>
    <t xml:space="preserve">Chèque 01491600 Paiement loyer Bureau pour la période allant de jullet à Décembre 2018 </t>
  </si>
  <si>
    <t>Chèque 01491598 Facture Honoraire d'Avoca SCPA-Mounir et Associés  suivi juridique affaire peau de panthère Kankan</t>
  </si>
  <si>
    <t>Paiement primes de stage E40 pour le mois d'Août 2018</t>
  </si>
  <si>
    <t>Paiement primes de stage E39  pour le mois d'Août 2018</t>
  </si>
  <si>
    <t>facture 33 ETS BBF Achat d'un carton de papier  rame</t>
  </si>
  <si>
    <t>Frais taxi moto Chérif bureau-centre ville (BPMG) pour dépôt de la lettre virement des salaires du mois d'août 2018</t>
  </si>
  <si>
    <t>Frais de fonctionnement E39 pour (8) jours A/R maison-bureau</t>
  </si>
  <si>
    <t>Frais de fonctionnement E20 pour (8) jours A/R maison- bureau</t>
  </si>
  <si>
    <t>Transport E37 pour achat d'un carton de papier rame</t>
  </si>
  <si>
    <t>Frais de fonctionnement E37 pour (3) jours A/R maison-bureau</t>
  </si>
  <si>
    <t>Transfert de crédit téléphonique pour les enquêtes</t>
  </si>
  <si>
    <t>Transport bureau-Hôtel pour une fillature</t>
  </si>
  <si>
    <t>Transport E19  pour (2) jours maison-bureau</t>
  </si>
  <si>
    <t>Transport E19 pour les enquêtes journalières</t>
  </si>
  <si>
    <t>Transport de (20) jours maison-bureau de Thierno Ousmane Baldé  intendant animalier pour l'entretien des perroquets et pélican</t>
  </si>
  <si>
    <t xml:space="preserve">Frais taxi moto bureau- centre ville Agence de voyage pour la prolongation du billet d'avion de charlotte HOUPLINE </t>
  </si>
  <si>
    <t>Charlotte</t>
  </si>
  <si>
    <t>Transport  A/R pour (2) jours  de Tamba Fatou Oularé</t>
  </si>
  <si>
    <t>Paiement primes de stage E20 pour le mois d'Août 2018</t>
  </si>
  <si>
    <t>Facture n°24081806  Daye Voyages frais prolongation du  billet d'avion  pour Charlotte HOUPLINE</t>
  </si>
  <si>
    <t>Transport (3) jours Castro A/R maison-bureau</t>
  </si>
  <si>
    <t>Transfert de crédit téléphonique pour le service</t>
  </si>
  <si>
    <t xml:space="preserve">Chèque 01491604   Approvisionnement de caisse </t>
  </si>
  <si>
    <t>Facture n°16081805 Daye Voyages  achat de billet d'avion A/R pour Charlotte HOUPLINE</t>
  </si>
  <si>
    <t>Transport  A/R  E40 pour la fillature à l'hôtel</t>
  </si>
  <si>
    <t>Transport E37  bureau-kipé (BPMG) pour retrait</t>
  </si>
  <si>
    <t>Transport de (8) jours maison-bureau de Thierno Ousmane Baldé  intendant animalier pour l'entretien des perroquets et pélican</t>
  </si>
  <si>
    <t>Versement à Thierno Ousmane Baldé Intendant animanilier pour achat de nourtiture des perroquets et pélican pour (8) jours</t>
  </si>
  <si>
    <t>Achat  de (4)  paquets  d'eau pour le bureau</t>
  </si>
  <si>
    <t>Paiement main d'ouevre électricien pour la reparation de l'électricité au bureau</t>
  </si>
  <si>
    <t xml:space="preserve">Frais de fonctionnement Castro pour la semaine </t>
  </si>
  <si>
    <t>Frais de fonctionement Tamba pour la semaine</t>
  </si>
  <si>
    <t>Transport A/R  bureau-Foulamadina pour recupération de l'élement d'une Emission Télé par Star 21 Télé</t>
  </si>
  <si>
    <t>Paiement Bonus Média pour l'obtention  de l'élément Emission Télé sur l'environnement par Star 21 Télé</t>
  </si>
  <si>
    <t>Facture n°47 ETS.H.B.M.L Achat d'un téléphone Samsung J1 pour E40 pour communaution service</t>
  </si>
  <si>
    <t xml:space="preserve">Facture n°00134 Général électicité  Achat de (3) ampoules électriques et (2) douilles  + transport </t>
  </si>
  <si>
    <t xml:space="preserve">Frais de fonctionnement E19  pour (7) jours </t>
  </si>
  <si>
    <t>Frais de E40 pour (10) jours A/R maison-bureau</t>
  </si>
  <si>
    <t>Frais de fonctionnement  E19  A/R pour la semaine</t>
  </si>
  <si>
    <t xml:space="preserve">Remboursement à 100% des frais médicaux de E19 </t>
  </si>
  <si>
    <t xml:space="preserve">Frais de fonctionnement E20 pour la semaine </t>
  </si>
  <si>
    <t>Frais de fonctionnement de (4) jours A/R de E39</t>
  </si>
  <si>
    <t>Transport  E39  pour les enquêtes  journalières</t>
  </si>
  <si>
    <t>Chèque 01491605 Fodé CAMARA Paiement Facture n°008/071527A/BSPS Sécurité  surveillance bureau Août 2018</t>
  </si>
  <si>
    <t>Reglement facture FGS000441 Gateway Seven redevance mensuelle Internet pour Septembre 2018</t>
  </si>
  <si>
    <t>Paiement Food allowance pour onze (11) jours</t>
  </si>
  <si>
    <t xml:space="preserve">Chèque 01491606   Approvisionnement de caisse </t>
  </si>
  <si>
    <t xml:space="preserve">Versement à E20 pour les frais d'enquêtes à l'interieur </t>
  </si>
  <si>
    <t xml:space="preserve">Versement à E39 pour les frais d'enquêtes à l'interieur </t>
  </si>
  <si>
    <t>Transport E37 pour (3) jours A/R maison-bureau</t>
  </si>
  <si>
    <t>Transfert de crédit téléphonique par E39 pour enquêtes</t>
  </si>
  <si>
    <t>Transfert de crédit téléphonique par E40 pour enquêtes</t>
  </si>
  <si>
    <t xml:space="preserve">E37 </t>
  </si>
  <si>
    <t>Versement à E39 Trust Building sur l'affaire abattage d'un lion à Koroussa</t>
  </si>
  <si>
    <t>Transfert de crédit téléphonique pour des enquêtes</t>
  </si>
  <si>
    <t>Paiement salaire Maïmouna Baldé Août 2018 pour l'entretien  des bureaux</t>
  </si>
  <si>
    <t>Transport E37 bureau-Belle vue (BPMG) pour retrait</t>
  </si>
  <si>
    <t>reçu n°26 achat d'un haut parleur  pour le bureau</t>
  </si>
  <si>
    <t>Transport Thierno Ousmane Baldé pour achat de grillage</t>
  </si>
  <si>
    <t>Reçu n°0000072 achat de (10) litres d'essence pour véh. Perso. Pour transport Saïdou maison-bureau</t>
  </si>
  <si>
    <t xml:space="preserve">Chèque 01491607   Approvisionnement de caisse </t>
  </si>
  <si>
    <t>reçu n°40 achat de (2) m de grillage et fil d'attache</t>
  </si>
  <si>
    <t>Transfert/orange money  à E20 pour  les frais d'enquêtes à l'interieur</t>
  </si>
  <si>
    <t>Transport E37 bureau-Kipé pour transfert/orange money à E20 en enquête à l'interieur</t>
  </si>
  <si>
    <t>Frais de fonctionnement pour la semaine</t>
  </si>
  <si>
    <t>18/8/GALFPC1565</t>
  </si>
  <si>
    <t>Frais taxi moto  bureau-Taouyah (BPMG) pour retrait</t>
  </si>
  <si>
    <t>Versement à Sessou frais de mission pour Rome (île de Cassa) pour enquête sur un résumé trafiquant</t>
  </si>
  <si>
    <t>Frais de fonctionnement Tamba pour la semaine</t>
  </si>
  <si>
    <t>Paiement facture 40  Mamadou Alpha Diallo pour Transfert de crédit E-recharge pour l'équipe de bureau</t>
  </si>
  <si>
    <t>Achat de crédit pour communication pour le service</t>
  </si>
  <si>
    <t>reçu n°02941 Achat de (20) litres d'essence pour véh. Perso. Pour le  transport de  Saïdou maison- bureau</t>
  </si>
  <si>
    <t>reçu 25  achat de (30) litres d'essence pour véh. Perso. Pour le  transport de  Saïdou maison- bureau</t>
  </si>
  <si>
    <t>Reçu n°0003059  achat de (20) litres d'essence pour véh. Perso. Pour le  transport de  Saïdou maison- bureau</t>
  </si>
  <si>
    <t>SOLDE  AU  31/08/18</t>
  </si>
  <si>
    <t>Frais de transfert par orange money à E20 pour  les frais d'enquêtes à l'interieur</t>
  </si>
  <si>
    <t>Versement à Thierno Intendant pour Achat de nourriture pour le pélican</t>
  </si>
  <si>
    <t>Étiquettes de lignes</t>
  </si>
  <si>
    <t>(vide)</t>
  </si>
  <si>
    <t>Total général</t>
  </si>
  <si>
    <t>Somme de SORTIES</t>
  </si>
  <si>
    <t>Achat de (40) litres d'essence pour véh. Perso. Pour le  transport de  Saïdou maison- bureau</t>
  </si>
  <si>
    <t>reçu n°1749  achat de (20) litres d'essence pour véh. Perso. Pour les  courses du Projet</t>
  </si>
  <si>
    <t>Date</t>
  </si>
  <si>
    <t>Libellés</t>
  </si>
  <si>
    <t>Type Personnel(Salaires; impots; securité sociale) _Bonus/Lawyer(bonus avocat, indicateur, personnel)_Transport(bonus, train, taxis ville, avion, visas, vaccins)_Travel Subsistence( voyage hotel, nourriture)_ Office Materials( consommables du bureau,papeterie, cartouches encre, photocopies exterieurs)_Rent Utilities (Locations et charges mensuelles)_ Services (prestataires exterieurs tel femme de menage, plombier, mecano, electricien ,ect,)_ Telephone_Internet_Bonus media( couverture méditique, bonus journalistes)_ Trust building( mise en confiance, repas,Telephone, boissons)_ Bank charges( Frais fonctionnement bancaire + frais transfert)_ Transfert fees( Frais western union_Orange money</t>
  </si>
  <si>
    <t>Department (Investigations, Legal, Operations, Media, Management, Office, Animal Care, Policy &amp; External Relations( Frais de voyage à l'etranger, mission en déhors du projet), Team Building( Repas de l'equipe , Faire une excursion)</t>
  </si>
  <si>
    <t>Montant dépensé</t>
  </si>
  <si>
    <t>Donor</t>
  </si>
  <si>
    <t>Number</t>
  </si>
  <si>
    <t>Justificatifs</t>
  </si>
  <si>
    <t>Montant en dollars  (USD)</t>
  </si>
  <si>
    <t>Taux de change en dollars (USD)</t>
  </si>
  <si>
    <t>Investigations</t>
  </si>
  <si>
    <t>WILDCAT</t>
  </si>
  <si>
    <t>Oui</t>
  </si>
  <si>
    <t>Office</t>
  </si>
  <si>
    <t>Transport</t>
  </si>
  <si>
    <t>Legal</t>
  </si>
  <si>
    <t>Personnel</t>
  </si>
  <si>
    <t>Team Building</t>
  </si>
  <si>
    <t>Management</t>
  </si>
  <si>
    <t>Office Materials</t>
  </si>
  <si>
    <t>Bonus</t>
  </si>
  <si>
    <t>Flight</t>
  </si>
  <si>
    <t>Operation</t>
  </si>
  <si>
    <t>Castro</t>
  </si>
  <si>
    <t>Lawyer Fees</t>
  </si>
  <si>
    <t xml:space="preserve">Telephone </t>
  </si>
  <si>
    <t>Trust building</t>
  </si>
  <si>
    <t>Frais de fonctionnement  E40 pour (10) jours A/R maison-bureau</t>
  </si>
  <si>
    <t xml:space="preserve">Equipement </t>
  </si>
  <si>
    <t>Achat de nourtiture des perroquets et pélican pour (20) jours</t>
  </si>
  <si>
    <t>Internet</t>
  </si>
  <si>
    <t>Achat de  (37) litres  de carburant  du véh. Location pendant l'opération peau e panthère à Kankan</t>
  </si>
  <si>
    <t>Achat de nourtiture des perroquets et pélican pour (8) jours</t>
  </si>
  <si>
    <t>Transport Maison-Bureau AR</t>
  </si>
  <si>
    <t xml:space="preserve"> Transport Maison-Bureau AR</t>
  </si>
  <si>
    <t>Transport bureau-banque pour le retrait à kipé AR</t>
  </si>
  <si>
    <t>Transport Maison-bureau Ar</t>
  </si>
  <si>
    <t>Transport Bureau-Agence de voyage pour le billet de charlotte</t>
  </si>
  <si>
    <t>Transport de kipé à kaporo Marché AR</t>
  </si>
  <si>
    <t>Frais d'achat d'un carton de Rame</t>
  </si>
  <si>
    <t>Transport bureau à l'Agence Emirate pour le billet de charlotte Dakar-Conakry AR</t>
  </si>
  <si>
    <t>Tranport Maison-Bureau AR</t>
  </si>
  <si>
    <t xml:space="preserve">Transfert de crédit pour les enquêtes </t>
  </si>
  <si>
    <t>Transport Bureau à la banque de belle vue pour un retrait</t>
  </si>
  <si>
    <t>Transport bureau-banque pour le retrait à Taouyah AR</t>
  </si>
  <si>
    <t>Transport Bureau-en ville pour achat d'un tube d'encre Noir</t>
  </si>
  <si>
    <t>Taxi maison-bureau(aller retour)</t>
  </si>
  <si>
    <t>Taxi moto maison-bureau</t>
  </si>
  <si>
    <t xml:space="preserve">Transport taxi moto maison en ville et au bureau pour aller payer les bonus media </t>
  </si>
  <si>
    <t>Paiement de bonus média au site www,lemakona,com sur la formation des 47 agents conservateurs sur la cites à mamou</t>
  </si>
  <si>
    <t>Taxi bureau maison</t>
  </si>
  <si>
    <t>Paiement de bonus média au site www,guineemail,com  sur la formation des 47 agents conservateurs sur la cites à mamou</t>
  </si>
  <si>
    <t>Paiement de bonus média au site www,leverificateur,net  sur la formation des 47 agents conservateurs sur la cites à mamou</t>
  </si>
  <si>
    <t>Paiement de bonus média au site www,soleilfmguinee,net   sur la formation des 47 agents conservateurs sur la cites à mamou</t>
  </si>
  <si>
    <t>Paiement de bonus média au site www,guineematin,com sur la formation des 47 agents conservateurs sur la cites à mamou</t>
  </si>
  <si>
    <t>Paiement de bonus média au site www,ledeclic,info  sur la formation des 47 agents conservateurs sur la cites à mamou</t>
  </si>
  <si>
    <t>Paiement de bonus média au site www,guineezenith,com sur la formation des 47 agents conservateurs sur la cites à mamou</t>
  </si>
  <si>
    <t>Paiement de bonus média au site www,visionguinee,info  sur la formation des 47 agents conservateurs sur la cites à mamou</t>
  </si>
  <si>
    <t>Paiement de bonus média à la radio global fm sur l'obtention d'un cd sur l'emission sur la formation des 47 agents conservateurs sur la cites à mamou</t>
  </si>
  <si>
    <t>Paiement de bonus média au journal Le Standart sur l'adoption du nouveau code de faune à l'Assemblée Nationale</t>
  </si>
  <si>
    <t>Paiement de bonus média au journal L'Indépendant  sur l'adoption du nouveau code de faune à l'Assemblée Nationale</t>
  </si>
  <si>
    <t>Paiement de bonus média au journal Le Démocrate   sur l'adoption du nouveau code de faune à l'Assemblée Nationale</t>
  </si>
  <si>
    <t>Paiement de bonus média au site www,lemakona,com sur la condamnation d'un trafiquant de peau de panthère à Kankan</t>
  </si>
  <si>
    <t>Paiement de bonus média au site www,soleilfmguinee,net  sur la condamnation d'un trafiquant de peau de panthère à Kankan</t>
  </si>
  <si>
    <t>Paiement de bonus média au site www,leverificateur,net   sur la condamnation d'un trafiquant de peau de panthère à Kankan</t>
  </si>
  <si>
    <t>Paiement de bonus média au site www,guineechrono,com    sur la condamnation d'un trafiquant de peau de panthère à Kankan</t>
  </si>
  <si>
    <t>Paiement de bonus média au site www,guineematin,com    sur la condamnation d'un trafiquant de peau de panthère à Kankan</t>
  </si>
  <si>
    <t>Paiement de bonus média au site www,visionguinee,info    sur la condamnation d'un trafiquant de peau de panthère à Kankan</t>
  </si>
  <si>
    <t>Paiement de bonus média au site www,guineezenith,com    sur la condamnation d'un trafiquant de peau de panthère à Kankan</t>
  </si>
  <si>
    <t>Paiement de bonus média au site www,guineezenith,com    sur l'arrestation d'un trafiquant de peau de panthère à kankan</t>
  </si>
  <si>
    <t>Paiement de bonus média au site www,ledeclic,info sur la condamnation d'un trafiquant de peau de panthère par le tpi de kankan,</t>
  </si>
  <si>
    <t>Paiement de bonus média au site www,lemakona,com  sur la condamnation d'un trafiquant de peau de panthère par le tpi de kankan,</t>
  </si>
  <si>
    <t>Paiement de bonus média au site www,radiokankan,com  sur la condamnation d'un trafiquant de peau de panthère par le tpi de kankan,</t>
  </si>
  <si>
    <t>Paiement de bonus média au site www,leprojecteurguinee,com  sur la condamnation d'un trafiquant de peau de panthère par le tpi de kankan,</t>
  </si>
  <si>
    <t>Paiement de bonus média au site www,guineematin,com sur la condamnation d'un trafiquant de peau de panthère par le tpi de kankan,</t>
  </si>
  <si>
    <t>Paiement de bonus média au site www,guineenews,org  sur la condamnation d'un trafiquant de peau de panthère par le tpi de kankan,</t>
  </si>
  <si>
    <t>Paiement de bonus média au site www,visionguinee,info   sur la condamnation d'un trafiquant de peau de panthère par le tpi de kankan,</t>
  </si>
  <si>
    <t>Paiement de bonus média au site www,leverificateur,net    sur la condamnation d'un trafiquant de peau de panthère par le tpi de kankan,</t>
  </si>
  <si>
    <t>Média</t>
  </si>
  <si>
    <t>Transport, Maison-gare routière de Gomboya pour kankan</t>
  </si>
  <si>
    <t>Food allowence de 2 jours</t>
  </si>
  <si>
    <t>Taxi, Conakry-Kankan</t>
  </si>
  <si>
    <t>Taxi,Dabola-Kankan</t>
  </si>
  <si>
    <t>Carte de recharge</t>
  </si>
  <si>
    <t>Taxi moto, hotel-TPI de kankan pour suivi d'audience</t>
  </si>
  <si>
    <t>Taxi moto, TPI de kankan- gare routière pour retour à conakry</t>
  </si>
  <si>
    <t>Taxi, Kankan-Conakry</t>
  </si>
  <si>
    <t xml:space="preserve">Food allowence d'un(1) jour </t>
  </si>
  <si>
    <t>Taxi moto,bureau- cabinet d'Avocat A/R pour paiement d'honoraire et photocopie du code de faune</t>
  </si>
  <si>
    <t>Photopie et réelure du nouveau code de faune.</t>
  </si>
  <si>
    <t>Travel subsistence</t>
  </si>
  <si>
    <t>Telephone</t>
  </si>
  <si>
    <t>18/8/GALFPC1404R43</t>
  </si>
  <si>
    <t>18/8/GALFPC1404TV</t>
  </si>
  <si>
    <t>18/8/GALFPC1404R42</t>
  </si>
  <si>
    <t>18/8/GALFPC1404R41</t>
  </si>
  <si>
    <t>18/8/GALFPC1404R40</t>
  </si>
  <si>
    <t>18/8/GALFPC1404R39</t>
  </si>
  <si>
    <t>18/8/GALFPC1404R38</t>
  </si>
  <si>
    <t>18/8/GALFPC1404R37</t>
  </si>
  <si>
    <t xml:space="preserve">Taxi moto, Gare routière- Hotel </t>
  </si>
  <si>
    <t>18/8/GALFPC1404R36</t>
  </si>
  <si>
    <t>18/8/GALFPC1404R35</t>
  </si>
  <si>
    <t>18/8/GALFPC1404R34</t>
  </si>
  <si>
    <t>18/8/GALFPC1404R44</t>
  </si>
  <si>
    <t>18/8/GALFPC1404R33</t>
  </si>
  <si>
    <t xml:space="preserve">Frais de Transport  Castro A/R maison-bureau  pour la semaine </t>
  </si>
  <si>
    <t xml:space="preserve">Taxi bureau coronthie pour les enquêtes </t>
  </si>
  <si>
    <t>Transport Chérif (2) jours maison-bureau A/R</t>
  </si>
  <si>
    <t>Achatd eproduits pharceutiques (Cinabac 500mg, Plasmocur Cp, Rinogrip st B/10, Maalox Sp)</t>
  </si>
  <si>
    <t>Taxi bureau-maison</t>
  </si>
  <si>
    <t xml:space="preserve">Taxi bureau , taouyah , lambanyi marché </t>
  </si>
  <si>
    <t>Taxi moto pour les enquêtes à belle vue et lhôtel gbessia</t>
  </si>
  <si>
    <t>Taxi bureau kenien , yimbaya</t>
  </si>
  <si>
    <t xml:space="preserve">Taxi bureau kipe , lambanyi , kobaya pour les  </t>
  </si>
  <si>
    <t xml:space="preserve">Taxi bureau matam , port bonfi, tannerie </t>
  </si>
  <si>
    <t>Taxi bureau camp carrefour , et kenien</t>
  </si>
  <si>
    <t>8/8/GALFPC1419</t>
  </si>
  <si>
    <t>Ration journaliére</t>
  </si>
  <si>
    <t>Taxi conakry ,kissidougou</t>
  </si>
  <si>
    <t>Taxi moto gare routiére l'hôtel</t>
  </si>
  <si>
    <t xml:space="preserve">Taxi moto l'hôtel gare routiére </t>
  </si>
  <si>
    <t>Taxi moto banankoro kerouané</t>
  </si>
  <si>
    <t>Taxi moto gare routiére  l'hôtel</t>
  </si>
  <si>
    <t>Taxi kissidougou , banankoro</t>
  </si>
  <si>
    <t>18/8/GALF</t>
  </si>
  <si>
    <t>18/8/GALFPC1566</t>
  </si>
  <si>
    <t xml:space="preserve">Versement à E19 pour les frais d'enquêtes à l'interieur </t>
  </si>
  <si>
    <t>Paiement facture n°003/18 Assistance Juridique pour la déclaration des impôts (Avril, mai et juin + déclaration cotisation sociale 2ème trimest. Et Immatriculation de (3) salariés</t>
  </si>
  <si>
    <t>8/8/GALFPC1545T01</t>
  </si>
  <si>
    <t>8/8/GALFPC1545R02</t>
  </si>
  <si>
    <t>Taxi moto maison-gare routiére</t>
  </si>
  <si>
    <t>8/8/GALFPC1545TV</t>
  </si>
  <si>
    <t>8/8/GALFPC1545T03</t>
  </si>
  <si>
    <t>8/8/GALFPC1545R04</t>
  </si>
  <si>
    <t>8/8/GALFPC1545R05</t>
  </si>
  <si>
    <t>8/8/GALFPC1545R06</t>
  </si>
  <si>
    <t>8/8/GALFPC1545R07</t>
  </si>
  <si>
    <t>Transport bureau-Kipé (BPMG) pour retrait pour appro.  caisse</t>
  </si>
  <si>
    <t>Transport E37 Bureau-banque pour retrait appro caisse</t>
  </si>
  <si>
    <t>Frais de dépôt/ orange money des frais de mision à Baldé pour suivi juridique  cas peau de panthère Kankan</t>
  </si>
  <si>
    <t>Transfert Fees</t>
  </si>
  <si>
    <t>Achat paquets d'eau pour le bureau</t>
  </si>
  <si>
    <t>Frais de dépôt/orange money à E20 en  enquête à l'interieur</t>
  </si>
  <si>
    <t>Transport pour faire un dépôt/orange Money à E20</t>
  </si>
  <si>
    <t>Transport  E37 bureau-Kipé pour achat d'un téléphone pour E40</t>
  </si>
  <si>
    <t>Transport du bureau à kipé pour achat telephone pour E40</t>
  </si>
  <si>
    <t xml:space="preserve">Transport  bureau-banque à kipé AR pour le retrait </t>
  </si>
  <si>
    <t xml:space="preserve">Transport </t>
  </si>
  <si>
    <t>18/8/GALFPC1447R14</t>
  </si>
  <si>
    <t>18/8/GALFPC1447R16</t>
  </si>
  <si>
    <t>18/8/GALFPC1447R17</t>
  </si>
  <si>
    <t>18/8/GALFPC1447R18</t>
  </si>
  <si>
    <t>18/8/GALFPC1447R19</t>
  </si>
  <si>
    <t>18/8/GALFPC1447R20</t>
  </si>
  <si>
    <t>18/8/GALFPC1447R21</t>
  </si>
  <si>
    <t>18/8/GALFPC1447R22</t>
  </si>
  <si>
    <t>18/8/GALFPC1450R23</t>
  </si>
  <si>
    <t>18/8/GALFPC1450R24</t>
  </si>
  <si>
    <t>18/8/GALFPC1450R25</t>
  </si>
  <si>
    <t>18/8/GALFPC1450R26</t>
  </si>
  <si>
    <t>18/8/GALFPC1448R27</t>
  </si>
  <si>
    <t>18/8/GALFPC1448R28</t>
  </si>
  <si>
    <t>18/8/GALFPC1448R29</t>
  </si>
  <si>
    <t>18/8/GALFPC1448R30</t>
  </si>
  <si>
    <t>18/8/GALFPC1448R31</t>
  </si>
  <si>
    <t>18/8/GALFPC1448R32</t>
  </si>
  <si>
    <t>18/8/GALFPC1448R33</t>
  </si>
  <si>
    <t>18/8/GALFPC1448R34</t>
  </si>
  <si>
    <t>18/8/GALFPC1449R35</t>
  </si>
  <si>
    <t>Frais taxi moto bureau-centre (Hotimex) pour achat de cartouche d'encre pour imprimante</t>
  </si>
  <si>
    <t>18/8/GALFPC1449R36</t>
  </si>
  <si>
    <t>18/8/GALFPC1449R37</t>
  </si>
  <si>
    <t>18/8/GALFPC1449R38</t>
  </si>
  <si>
    <t>18/8/GALFPC1449R39</t>
  </si>
  <si>
    <t>18/8/GALFPC1449R40</t>
  </si>
  <si>
    <t>18/8/GALFPC1449R41</t>
  </si>
  <si>
    <t>18/8/GALFPC1449R42</t>
  </si>
  <si>
    <t>Frais Facture Service WEB</t>
  </si>
  <si>
    <t>Taxe frais au 31/08/2018</t>
  </si>
  <si>
    <t>Taxe commussion découvert au 31/08/2018</t>
  </si>
  <si>
    <t>Taxe Interet au 31/08/2018</t>
  </si>
  <si>
    <t>Interet debiteur</t>
  </si>
  <si>
    <t>Commussion de decouvert au 31/08/2018</t>
  </si>
  <si>
    <t>Commussion manipulation de compte août 2018</t>
  </si>
  <si>
    <t>Demande d'extrait de compte</t>
  </si>
  <si>
    <t>banque</t>
  </si>
  <si>
    <t>BPMG GNF</t>
  </si>
  <si>
    <t>Media</t>
  </si>
  <si>
    <t>Bank Fees</t>
  </si>
  <si>
    <t>Services</t>
  </si>
  <si>
    <t>Rent &amp; Utilities</t>
  </si>
  <si>
    <t>Frais de Virement sur compte GALF prélévé par la BPMG</t>
  </si>
  <si>
    <t>BPMG USD</t>
  </si>
  <si>
    <t>18/08/GALF</t>
  </si>
  <si>
    <t>Frais fixe au 31/08/2018</t>
  </si>
  <si>
    <t>Taxe interets debiteur au 31/08/2018</t>
  </si>
  <si>
    <t>Interets debiteur au 31/08/2018</t>
  </si>
  <si>
    <t>Commussion Maniputation du compte</t>
  </si>
  <si>
    <t>Interets debiteur</t>
  </si>
  <si>
    <t xml:space="preserve">Chèque 01491607 Approvisionnement de caisse </t>
  </si>
  <si>
    <t>18/08/GALFPB101</t>
  </si>
  <si>
    <t>18/08/GALFPB103</t>
  </si>
  <si>
    <t>18/08/GALFPB104</t>
  </si>
  <si>
    <t>18/08/GALFPB106</t>
  </si>
  <si>
    <t xml:space="preserve">Paiement salaire Mamadou saïdou Barry  Août  2018 </t>
  </si>
  <si>
    <t xml:space="preserve">Paiement salaire  Tamba Fatou Oularé  Août  2018 </t>
  </si>
  <si>
    <t xml:space="preserve">Paiementt salaire Sékou Castro Kourouma Août  2018 </t>
  </si>
  <si>
    <t xml:space="preserve">Paiement Salaire Mamadou Saliou Baldé Août  2018 </t>
  </si>
  <si>
    <t xml:space="preserve">Paiement Salaire Aïssatou Sessou  Août  2018 </t>
  </si>
  <si>
    <t xml:space="preserve">Paiement Salaire Amadou Oury Diallo  Août  2018 </t>
  </si>
  <si>
    <t xml:space="preserve">Paiement Salaire Aïssatou Kéïta  Août  2018 </t>
  </si>
  <si>
    <t>18/08/GALFPB108</t>
  </si>
  <si>
    <t>18/08/GALFPB107</t>
  </si>
  <si>
    <t>18/08/GALFPB109</t>
  </si>
  <si>
    <t>18/08/GALFPB112</t>
  </si>
  <si>
    <t>Taxi moto bureau -Eaux et forets pour la reunion portant sur le questionnaire UNODC</t>
  </si>
  <si>
    <t>Reçu n°26 achat d'un haut parleur  pour le bureau</t>
  </si>
  <si>
    <t>Reçu n°40 achat de (2) m de grillage et fil d'attache</t>
  </si>
  <si>
    <t>Reçu 25  achat de (30) litres d'essence pour véh. Perso. Pour le  transport de  Saïdou maison- bureau</t>
  </si>
  <si>
    <t>Paiement prestation mensuelle mois d'Août Thierno Ousmane Baldé intendant animalier pour l'entretien des perroquets et du pélican</t>
  </si>
  <si>
    <t>Paiement main d'œuvre  électricien pour la reparation de l'électricité au bureau</t>
  </si>
  <si>
    <t>Somme de Montant dépensé</t>
  </si>
  <si>
    <t>Étiquettes de colonnes</t>
  </si>
  <si>
    <t>NOM</t>
  </si>
  <si>
    <t>Département</t>
  </si>
  <si>
    <t>Total reçu</t>
  </si>
  <si>
    <t>Total dépensé</t>
  </si>
  <si>
    <t>Virement interne</t>
  </si>
  <si>
    <t>Total Retrait cash</t>
  </si>
  <si>
    <t>Fonds Exterieur pour le projet</t>
  </si>
  <si>
    <t>Total reversé</t>
  </si>
  <si>
    <t>Balance au 31/07/2018</t>
  </si>
  <si>
    <t>Saidou</t>
  </si>
  <si>
    <t>TOTAL CAISSE</t>
  </si>
  <si>
    <t>BPMG-21201914701-11</t>
  </si>
  <si>
    <t>GNF</t>
  </si>
  <si>
    <t>BPMG-21201914703-11</t>
  </si>
  <si>
    <t>USD</t>
  </si>
  <si>
    <t>TOTAL BANQUES</t>
  </si>
  <si>
    <t xml:space="preserve">TOTAL </t>
  </si>
  <si>
    <t>Cash book</t>
  </si>
  <si>
    <t>Mouvements mensuels</t>
  </si>
  <si>
    <t>Solde comptable au 31/07/2018</t>
  </si>
  <si>
    <t>caisse</t>
  </si>
  <si>
    <t>Reçu du bailleur</t>
  </si>
  <si>
    <t>Dépensé</t>
  </si>
  <si>
    <t>Avances</t>
  </si>
  <si>
    <t xml:space="preserve">Avances </t>
  </si>
  <si>
    <t>total</t>
  </si>
  <si>
    <t>Comptabilité</t>
  </si>
  <si>
    <t>Réel</t>
  </si>
  <si>
    <t>Difference</t>
  </si>
  <si>
    <t>Balance au 31/08/2018</t>
  </si>
  <si>
    <t>Solde comptable au 31/08/2018</t>
  </si>
  <si>
    <t>Transport E40  pour  (3)  jours  maison-bureau</t>
  </si>
  <si>
    <t>Trust Building sur l'affaire abattage d'un lion à Koroussa</t>
  </si>
  <si>
    <t>Transport E39 pour  (3)  jours  maison-bureau</t>
  </si>
  <si>
    <t>Transport maison-Bureau AR pour (5) jours</t>
  </si>
  <si>
    <t>Versement à E40 pour mission d'enquête à l'interieur</t>
  </si>
  <si>
    <t>Arbitrage (19 900 USD x 8753,92) pour alimentation compte GNF</t>
  </si>
  <si>
    <t>Taxi, Gare routière-Maison (retour de kankan)</t>
  </si>
  <si>
    <t>Taxe frais au 31/07/2018 non prelevé au mois de juillet</t>
  </si>
  <si>
    <t>Commussion manipulation de compte juillet 2018</t>
  </si>
  <si>
    <t>Frais de virement salaire personnel Août 2018</t>
  </si>
  <si>
    <t>Taxe Frais fixe au 31/08/2018</t>
  </si>
  <si>
    <t>Taxe Frais fixe au 31/07/2018</t>
  </si>
  <si>
    <t>Commussion Maniputation du compte juillet</t>
  </si>
  <si>
    <t>Frais Demande d'extait de compte mois de juillet</t>
  </si>
  <si>
    <t>Commussion Maniputation du compte au mois de juillet</t>
  </si>
  <si>
    <t>Frais demande d'extrait de compte USD pour  pour le mois de juillet</t>
  </si>
  <si>
    <t>Frais prélevé sur virement de salaire personnel mois d'août</t>
  </si>
  <si>
    <t>Nom de la banque:</t>
  </si>
  <si>
    <t>BPMG</t>
  </si>
  <si>
    <t>Numéro du compte:</t>
  </si>
  <si>
    <t>21201914701-11</t>
  </si>
  <si>
    <t>Etat de rapprochement du solde du compte bancaire</t>
  </si>
  <si>
    <t>Intitulé du compte:</t>
  </si>
  <si>
    <t>WCP-GALF-GNF</t>
  </si>
  <si>
    <r>
      <t>en (GNF</t>
    </r>
    <r>
      <rPr>
        <b/>
        <i/>
        <sz val="12"/>
        <rFont val="Arial"/>
        <family val="2"/>
      </rPr>
      <t>)</t>
    </r>
    <r>
      <rPr>
        <b/>
        <sz val="12"/>
        <rFont val="Arial"/>
        <family val="2"/>
      </rPr>
      <t xml:space="preserve"> au</t>
    </r>
  </si>
  <si>
    <t>COMPTABILITE</t>
  </si>
  <si>
    <t>BANQUE</t>
  </si>
  <si>
    <t xml:space="preserve"> </t>
  </si>
  <si>
    <t xml:space="preserve">n° </t>
  </si>
  <si>
    <t>Libellé</t>
  </si>
  <si>
    <t>Débit</t>
  </si>
  <si>
    <t>Crédit</t>
  </si>
  <si>
    <t>Solde du journal de banque</t>
  </si>
  <si>
    <t>Solde de l'extrait de compte</t>
  </si>
  <si>
    <t>Le CHEF DE PROJET</t>
  </si>
  <si>
    <t>La COMPTABLE</t>
  </si>
  <si>
    <t>Mamadou Saidou Deba Barry</t>
  </si>
  <si>
    <t xml:space="preserve">      Moné  Doré</t>
  </si>
  <si>
    <t xml:space="preserve">         31/08/2018</t>
  </si>
  <si>
    <t xml:space="preserve">     31/08/2018</t>
  </si>
  <si>
    <t>Document de Suivi financier</t>
  </si>
  <si>
    <t>EAGLE NETWORK</t>
  </si>
  <si>
    <t>21201914703-11</t>
  </si>
  <si>
    <t>WCP-GALF-USD</t>
  </si>
  <si>
    <r>
      <t>Etat de rapprochement du solde du compte bancaire en (</t>
    </r>
    <r>
      <rPr>
        <b/>
        <sz val="16"/>
        <color rgb="FFFF0000"/>
        <rFont val="Arial"/>
        <family val="2"/>
      </rPr>
      <t>USD</t>
    </r>
    <r>
      <rPr>
        <b/>
        <sz val="16"/>
        <rFont val="Arial"/>
        <family val="2"/>
      </rPr>
      <t>) au</t>
    </r>
  </si>
  <si>
    <t xml:space="preserve">             Moné  Doré</t>
  </si>
  <si>
    <t xml:space="preserve">              31/08/2018</t>
  </si>
  <si>
    <r>
      <t xml:space="preserve">Arrêté de caisse en </t>
    </r>
    <r>
      <rPr>
        <b/>
        <i/>
        <sz val="16"/>
        <color indexed="10"/>
        <rFont val="Arial"/>
        <family val="2"/>
      </rPr>
      <t>(GNF)</t>
    </r>
    <r>
      <rPr>
        <b/>
        <sz val="16"/>
        <rFont val="Arial"/>
        <family val="2"/>
      </rPr>
      <t xml:space="preserve"> au 31/08/2018</t>
    </r>
  </si>
  <si>
    <t xml:space="preserve">Compte n° 21201914701-11 </t>
  </si>
  <si>
    <t>Intitulé :  WCP-GALF-GNF</t>
  </si>
  <si>
    <t>BILLETAGE</t>
  </si>
  <si>
    <t>Billets de :</t>
  </si>
  <si>
    <t>×</t>
  </si>
  <si>
    <t>x</t>
  </si>
  <si>
    <t>Sous total A</t>
  </si>
  <si>
    <t>Pièces de :</t>
  </si>
  <si>
    <t>Sous total B</t>
  </si>
  <si>
    <t>Solde physique (C = A+B)</t>
  </si>
  <si>
    <t>Solde Comptable (D)</t>
  </si>
  <si>
    <t>Ecart (E = C-D)</t>
  </si>
  <si>
    <r>
      <t xml:space="preserve">Justification de l'écart : </t>
    </r>
    <r>
      <rPr>
        <b/>
        <sz val="10"/>
        <color indexed="10"/>
        <rFont val="Arial"/>
        <family val="2"/>
      </rPr>
      <t xml:space="preserve">(-26) GNF car il n'ya pas de pieces de  (26) francs guineens </t>
    </r>
  </si>
  <si>
    <t>……………………………………………………………………………………………………</t>
  </si>
  <si>
    <t>……………………………………………………………………………………………………..</t>
  </si>
  <si>
    <t>LE CHEF DE PROJET</t>
  </si>
  <si>
    <t>LA COMPTABLE</t>
  </si>
  <si>
    <t xml:space="preserve">  Moné Doré</t>
  </si>
  <si>
    <t xml:space="preserve">COUVRANT LA PERIODE DU 01/08/2018 AU 31/08/2018                        </t>
  </si>
  <si>
    <t>Team building</t>
  </si>
  <si>
    <t>Arbitrage (19 900 USD x 9 005 ) pour alimentation compte GNF</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</si>
</sst>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 _€_-;\-* #,##0.00\ _€_-;_-* &quot;-&quot;??\ _€_-;_-@_-"/>
    <numFmt numFmtId="164" formatCode="d\-mmm\-yy"/>
    <numFmt numFmtId="165" formatCode="#,##0.0"/>
    <numFmt numFmtId="166" formatCode="_-* #,##0\ _€_-;\-* #,##0\ _€_-;_-* &quot;-&quot;??\ _€_-;_-@_-"/>
    <numFmt numFmtId="167" formatCode="_(* #,##0.00_);_(* \(#,##0.00\);_(* &quot;-&quot;??_);_(@_)"/>
    <numFmt numFmtId="168" formatCode="_-* #,##0.0\ _€_-;\-* #,##0.0\ _€_-;_-* &quot;-&quot;??\ _€_-;_-@_-"/>
    <numFmt numFmtId="169" formatCode="#,##0.00\ _A_r"/>
  </numFmts>
  <fonts count="35" x14ac:knownFonts="1">
    <font>
      <sz val="11"/>
      <color theme="1"/>
      <name val="Calibri"/>
      <family val="2"/>
      <scheme val="minor"/>
    </font>
    <font>
      <sz val="11"/>
      <color theme="1"/>
      <name val="Calibri"/>
      <family val="2"/>
      <scheme val="minor"/>
    </font>
    <font>
      <b/>
      <sz val="11"/>
      <color theme="1"/>
      <name val="Calibri"/>
      <family val="2"/>
      <scheme val="minor"/>
    </font>
    <font>
      <b/>
      <sz val="10"/>
      <name val="Arial"/>
      <family val="2"/>
    </font>
    <font>
      <sz val="10"/>
      <name val="Arial"/>
      <family val="2"/>
    </font>
    <font>
      <sz val="11"/>
      <name val="Calibri"/>
      <family val="2"/>
      <scheme val="minor"/>
    </font>
    <font>
      <b/>
      <sz val="12"/>
      <name val="Arial"/>
      <family val="2"/>
    </font>
    <font>
      <b/>
      <sz val="11"/>
      <name val="Arial"/>
      <family val="2"/>
    </font>
    <font>
      <b/>
      <sz val="12"/>
      <name val="Calibri"/>
      <family val="2"/>
      <scheme val="minor"/>
    </font>
    <font>
      <b/>
      <sz val="11"/>
      <name val="Calibri"/>
      <family val="2"/>
      <scheme val="minor"/>
    </font>
    <font>
      <sz val="12"/>
      <name val="Arial"/>
      <family val="2"/>
    </font>
    <font>
      <sz val="11"/>
      <color rgb="FFFF0000"/>
      <name val="Calibri"/>
      <family val="2"/>
      <scheme val="minor"/>
    </font>
    <font>
      <sz val="10"/>
      <name val="Calibri"/>
      <family val="2"/>
      <scheme val="minor"/>
    </font>
    <font>
      <b/>
      <sz val="10"/>
      <name val="Calibri"/>
      <family val="2"/>
      <scheme val="minor"/>
    </font>
    <font>
      <b/>
      <sz val="10"/>
      <color theme="1"/>
      <name val="Calibri"/>
      <family val="2"/>
      <scheme val="minor"/>
    </font>
    <font>
      <b/>
      <sz val="10"/>
      <color rgb="FFFF0000"/>
      <name val="Calibri"/>
      <family val="2"/>
      <scheme val="minor"/>
    </font>
    <font>
      <sz val="10"/>
      <color theme="1"/>
      <name val="Calibri"/>
      <family val="2"/>
      <scheme val="minor"/>
    </font>
    <font>
      <sz val="10"/>
      <color rgb="FFFF0000"/>
      <name val="Calibri"/>
      <family val="2"/>
      <scheme val="minor"/>
    </font>
    <font>
      <sz val="11"/>
      <name val="Arial"/>
      <family val="2"/>
    </font>
    <font>
      <b/>
      <sz val="16"/>
      <name val="Arial"/>
      <family val="2"/>
    </font>
    <font>
      <b/>
      <i/>
      <sz val="12"/>
      <name val="Arial"/>
      <family val="2"/>
    </font>
    <font>
      <b/>
      <sz val="12"/>
      <color indexed="10"/>
      <name val="Arial"/>
      <family val="2"/>
    </font>
    <font>
      <i/>
      <sz val="10"/>
      <name val="Arial"/>
      <family val="2"/>
    </font>
    <font>
      <sz val="10"/>
      <color indexed="10"/>
      <name val="Arial"/>
      <family val="2"/>
    </font>
    <font>
      <sz val="10"/>
      <color indexed="11"/>
      <name val="Arial"/>
      <family val="2"/>
    </font>
    <font>
      <i/>
      <sz val="10"/>
      <color indexed="10"/>
      <name val="Arial"/>
      <family val="2"/>
    </font>
    <font>
      <b/>
      <i/>
      <u/>
      <sz val="12"/>
      <name val="Arial"/>
      <family val="2"/>
    </font>
    <font>
      <b/>
      <sz val="12"/>
      <color theme="1"/>
      <name val="Calibri"/>
      <family val="2"/>
      <scheme val="minor"/>
    </font>
    <font>
      <b/>
      <sz val="16"/>
      <color rgb="FFFF0000"/>
      <name val="Arial"/>
      <family val="2"/>
    </font>
    <font>
      <b/>
      <sz val="11"/>
      <color indexed="10"/>
      <name val="Arial"/>
      <family val="2"/>
    </font>
    <font>
      <sz val="12"/>
      <name val="Calibri"/>
      <family val="2"/>
      <scheme val="minor"/>
    </font>
    <font>
      <b/>
      <i/>
      <sz val="16"/>
      <color indexed="10"/>
      <name val="Arial"/>
      <family val="2"/>
    </font>
    <font>
      <sz val="14"/>
      <name val="Arial"/>
      <family val="2"/>
    </font>
    <font>
      <sz val="10"/>
      <name val="Calibri"/>
      <family val="2"/>
    </font>
    <font>
      <b/>
      <sz val="10"/>
      <color indexed="10"/>
      <name val="Arial"/>
      <family val="2"/>
    </font>
  </fonts>
  <fills count="12">
    <fill>
      <patternFill patternType="none"/>
    </fill>
    <fill>
      <patternFill patternType="gray125"/>
    </fill>
    <fill>
      <patternFill patternType="solid">
        <fgColor rgb="FFF3E30D"/>
        <bgColor indexed="64"/>
      </patternFill>
    </fill>
    <fill>
      <patternFill patternType="solid">
        <fgColor theme="5" tint="0.39997558519241921"/>
        <bgColor indexed="64"/>
      </patternFill>
    </fill>
    <fill>
      <patternFill patternType="solid">
        <fgColor rgb="FFFFC000"/>
        <bgColor indexed="64"/>
      </patternFill>
    </fill>
    <fill>
      <patternFill patternType="solid">
        <fgColor indexed="43"/>
        <bgColor indexed="64"/>
      </patternFill>
    </fill>
    <fill>
      <patternFill patternType="solid">
        <fgColor theme="0"/>
        <bgColor indexed="64"/>
      </patternFill>
    </fill>
    <fill>
      <patternFill patternType="solid">
        <fgColor rgb="FF81FFE7"/>
        <bgColor indexed="64"/>
      </patternFill>
    </fill>
    <fill>
      <patternFill patternType="solid">
        <fgColor rgb="FF89F7BD"/>
        <bgColor indexed="64"/>
      </patternFill>
    </fill>
    <fill>
      <patternFill patternType="solid">
        <fgColor rgb="FF00B0F0"/>
        <bgColor indexed="64"/>
      </patternFill>
    </fill>
    <fill>
      <patternFill patternType="solid">
        <fgColor rgb="FFF8FEBA"/>
        <bgColor indexed="64"/>
      </patternFill>
    </fill>
    <fill>
      <patternFill patternType="solid">
        <fgColor theme="0" tint="-4.9989318521683403E-2"/>
        <bgColor indexed="64"/>
      </patternFill>
    </fill>
  </fills>
  <borders count="56">
    <border>
      <left/>
      <right/>
      <top/>
      <bottom/>
      <diagonal/>
    </border>
    <border>
      <left style="thin">
        <color indexed="64"/>
      </left>
      <right style="thin">
        <color indexed="64"/>
      </right>
      <top style="thin">
        <color indexed="64"/>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top style="thin">
        <color indexed="8"/>
      </top>
      <bottom/>
      <diagonal/>
    </border>
    <border>
      <left style="thin">
        <color indexed="64"/>
      </left>
      <right style="thin">
        <color indexed="64"/>
      </right>
      <top/>
      <bottom/>
      <diagonal/>
    </border>
    <border>
      <left/>
      <right style="thin">
        <color indexed="8"/>
      </right>
      <top/>
      <bottom/>
      <diagonal/>
    </border>
    <border>
      <left style="thin">
        <color indexed="8"/>
      </left>
      <right style="thin">
        <color indexed="8"/>
      </right>
      <top/>
      <bottom/>
      <diagonal/>
    </border>
    <border>
      <left style="thin">
        <color indexed="8"/>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8"/>
      </left>
      <right style="thin">
        <color indexed="8"/>
      </right>
      <top/>
      <bottom style="thin">
        <color indexed="8"/>
      </bottom>
      <diagonal/>
    </border>
    <border>
      <left style="thin">
        <color indexed="8"/>
      </left>
      <right style="thin">
        <color indexed="64"/>
      </right>
      <top/>
      <bottom style="thin">
        <color indexed="8"/>
      </bottom>
      <diagonal/>
    </border>
    <border>
      <left style="thin">
        <color indexed="8"/>
      </left>
      <right style="thin">
        <color indexed="64"/>
      </right>
      <top style="thin">
        <color indexed="8"/>
      </top>
      <bottom/>
      <diagonal/>
    </border>
    <border>
      <left style="thin">
        <color indexed="8"/>
      </left>
      <right style="thin">
        <color indexed="64"/>
      </right>
      <top/>
      <bottom/>
      <diagonal/>
    </border>
    <border>
      <left/>
      <right style="thin">
        <color indexed="8"/>
      </right>
      <top/>
      <bottom style="thin">
        <color indexed="8"/>
      </bottom>
      <diagonal/>
    </border>
    <border>
      <left style="thin">
        <color indexed="8"/>
      </left>
      <right/>
      <top style="hair">
        <color indexed="8"/>
      </top>
      <bottom style="thin">
        <color indexed="8"/>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double">
        <color indexed="64"/>
      </right>
      <top style="medium">
        <color indexed="64"/>
      </top>
      <bottom style="double">
        <color indexed="64"/>
      </bottom>
      <diagonal/>
    </border>
    <border>
      <left style="double">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bottom/>
      <diagonal/>
    </border>
    <border>
      <left/>
      <right style="double">
        <color indexed="64"/>
      </right>
      <top/>
      <bottom/>
      <diagonal/>
    </border>
    <border>
      <left style="double">
        <color indexed="64"/>
      </left>
      <right/>
      <top/>
      <bottom/>
      <diagonal/>
    </border>
    <border>
      <left/>
      <right style="medium">
        <color indexed="64"/>
      </right>
      <top/>
      <bottom/>
      <diagonal/>
    </border>
    <border>
      <left style="medium">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
      <left style="double">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double">
        <color indexed="64"/>
      </left>
      <right style="thin">
        <color indexed="64"/>
      </right>
      <top/>
      <bottom/>
      <diagonal/>
    </border>
    <border>
      <left style="thin">
        <color indexed="64"/>
      </left>
      <right style="double">
        <color indexed="64"/>
      </right>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xf numFmtId="43" fontId="1" fillId="0" borderId="0" applyFont="0" applyFill="0" applyBorder="0" applyAlignment="0" applyProtection="0"/>
    <xf numFmtId="0" fontId="4" fillId="0" borderId="0"/>
    <xf numFmtId="43" fontId="1" fillId="0" borderId="0" applyFont="0" applyFill="0" applyBorder="0" applyAlignment="0" applyProtection="0"/>
    <xf numFmtId="0" fontId="1" fillId="0" borderId="0"/>
  </cellStyleXfs>
  <cellXfs count="330">
    <xf numFmtId="0" fontId="0" fillId="0" borderId="0" xfId="0"/>
    <xf numFmtId="0" fontId="3" fillId="0" borderId="0" xfId="0" applyFont="1" applyBorder="1"/>
    <xf numFmtId="0" fontId="4" fillId="0" borderId="0" xfId="0" applyFont="1" applyBorder="1"/>
    <xf numFmtId="3" fontId="5" fillId="0" borderId="0" xfId="0" applyNumberFormat="1" applyFont="1" applyBorder="1"/>
    <xf numFmtId="0" fontId="3" fillId="2" borderId="2" xfId="0" applyFont="1" applyFill="1" applyBorder="1"/>
    <xf numFmtId="0" fontId="3" fillId="2" borderId="3" xfId="0" applyFont="1" applyFill="1" applyBorder="1"/>
    <xf numFmtId="3" fontId="5" fillId="2" borderId="3" xfId="0" applyNumberFormat="1" applyFont="1" applyFill="1" applyBorder="1"/>
    <xf numFmtId="3" fontId="5" fillId="2" borderId="4" xfId="0" applyNumberFormat="1" applyFont="1" applyFill="1" applyBorder="1"/>
    <xf numFmtId="0" fontId="3" fillId="2" borderId="6" xfId="0" applyFont="1" applyFill="1" applyBorder="1" applyAlignment="1">
      <alignment horizontal="center"/>
    </xf>
    <xf numFmtId="0" fontId="3" fillId="2" borderId="7" xfId="0" applyFont="1" applyFill="1" applyBorder="1" applyAlignment="1">
      <alignment horizontal="center"/>
    </xf>
    <xf numFmtId="3" fontId="5" fillId="2" borderId="7" xfId="0" applyNumberFormat="1" applyFont="1" applyFill="1" applyBorder="1" applyAlignment="1">
      <alignment horizontal="center"/>
    </xf>
    <xf numFmtId="3" fontId="5" fillId="2" borderId="8" xfId="0" applyNumberFormat="1" applyFont="1" applyFill="1" applyBorder="1" applyAlignment="1">
      <alignment horizontal="center"/>
    </xf>
    <xf numFmtId="0" fontId="6" fillId="0" borderId="10" xfId="0" applyFont="1" applyFill="1" applyBorder="1"/>
    <xf numFmtId="0" fontId="7" fillId="0" borderId="10" xfId="0" applyFont="1" applyFill="1" applyBorder="1"/>
    <xf numFmtId="3" fontId="8" fillId="0" borderId="10" xfId="0" applyNumberFormat="1" applyFont="1" applyFill="1" applyBorder="1"/>
    <xf numFmtId="0" fontId="0" fillId="0" borderId="10" xfId="0" applyBorder="1"/>
    <xf numFmtId="14" fontId="5" fillId="0" borderId="10" xfId="0" applyNumberFormat="1" applyFont="1" applyFill="1" applyBorder="1"/>
    <xf numFmtId="0" fontId="5" fillId="0" borderId="10" xfId="0" applyFont="1" applyFill="1" applyBorder="1"/>
    <xf numFmtId="3" fontId="5" fillId="0" borderId="10" xfId="0" applyNumberFormat="1" applyFont="1" applyFill="1" applyBorder="1" applyAlignment="1">
      <alignment horizontal="center"/>
    </xf>
    <xf numFmtId="14" fontId="5" fillId="0" borderId="10" xfId="0" applyNumberFormat="1" applyFont="1" applyFill="1" applyBorder="1" applyAlignment="1">
      <alignment horizontal="center"/>
    </xf>
    <xf numFmtId="14" fontId="5" fillId="0" borderId="10" xfId="0" applyNumberFormat="1" applyFont="1" applyFill="1" applyBorder="1" applyAlignment="1">
      <alignment horizontal="left"/>
    </xf>
    <xf numFmtId="0" fontId="5" fillId="0" borderId="10" xfId="0" applyFont="1" applyFill="1" applyBorder="1" applyAlignment="1">
      <alignment horizontal="left"/>
    </xf>
    <xf numFmtId="14" fontId="5" fillId="3" borderId="10" xfId="0" applyNumberFormat="1" applyFont="1" applyFill="1" applyBorder="1" applyAlignment="1">
      <alignment horizontal="center"/>
    </xf>
    <xf numFmtId="14" fontId="5" fillId="3" borderId="10" xfId="0" applyNumberFormat="1" applyFont="1" applyFill="1" applyBorder="1" applyAlignment="1">
      <alignment horizontal="left"/>
    </xf>
    <xf numFmtId="0" fontId="5" fillId="3" borderId="10" xfId="0" applyFont="1" applyFill="1" applyBorder="1" applyAlignment="1">
      <alignment horizontal="left"/>
    </xf>
    <xf numFmtId="3" fontId="5" fillId="3" borderId="10" xfId="0" applyNumberFormat="1" applyFont="1" applyFill="1" applyBorder="1" applyAlignment="1">
      <alignment horizontal="center"/>
    </xf>
    <xf numFmtId="3" fontId="5" fillId="0" borderId="10" xfId="1" applyNumberFormat="1" applyFont="1" applyFill="1" applyBorder="1" applyAlignment="1">
      <alignment horizontal="center"/>
    </xf>
    <xf numFmtId="0" fontId="5" fillId="3" borderId="10" xfId="0" applyFont="1" applyFill="1" applyBorder="1"/>
    <xf numFmtId="3" fontId="5" fillId="3" borderId="10" xfId="1" applyNumberFormat="1" applyFont="1" applyFill="1" applyBorder="1" applyAlignment="1">
      <alignment horizontal="center"/>
    </xf>
    <xf numFmtId="3" fontId="9" fillId="0" borderId="10" xfId="0" applyNumberFormat="1" applyFont="1" applyFill="1" applyBorder="1" applyAlignment="1">
      <alignment horizontal="center"/>
    </xf>
    <xf numFmtId="3" fontId="5" fillId="0" borderId="11" xfId="0" applyNumberFormat="1" applyFont="1" applyFill="1" applyBorder="1" applyAlignment="1">
      <alignment horizontal="center"/>
    </xf>
    <xf numFmtId="3" fontId="5" fillId="0" borderId="11" xfId="1" applyNumberFormat="1" applyFont="1" applyFill="1" applyBorder="1" applyAlignment="1">
      <alignment horizontal="center"/>
    </xf>
    <xf numFmtId="3" fontId="0" fillId="0" borderId="10" xfId="0" applyNumberFormat="1" applyBorder="1" applyAlignment="1">
      <alignment horizontal="center"/>
    </xf>
    <xf numFmtId="3" fontId="5" fillId="0" borderId="10" xfId="0" applyNumberFormat="1" applyFont="1" applyFill="1" applyBorder="1" applyAlignment="1">
      <alignment horizontal="left"/>
    </xf>
    <xf numFmtId="164" fontId="10" fillId="0" borderId="10" xfId="0" applyNumberFormat="1" applyFont="1" applyBorder="1" applyAlignment="1">
      <alignment horizontal="center"/>
    </xf>
    <xf numFmtId="0" fontId="6" fillId="0" borderId="10" xfId="0" applyFont="1" applyBorder="1" applyAlignment="1">
      <alignment horizontal="center"/>
    </xf>
    <xf numFmtId="3" fontId="9" fillId="0" borderId="10" xfId="0" applyNumberFormat="1" applyFont="1" applyBorder="1"/>
    <xf numFmtId="3" fontId="9" fillId="0" borderId="10" xfId="0" applyNumberFormat="1" applyFont="1" applyBorder="1" applyAlignment="1">
      <alignment horizontal="center"/>
    </xf>
    <xf numFmtId="0" fontId="10" fillId="0" borderId="0" xfId="0" applyFont="1" applyBorder="1"/>
    <xf numFmtId="0" fontId="7" fillId="0" borderId="12" xfId="0" applyFont="1" applyBorder="1" applyAlignment="1">
      <alignment horizontal="right"/>
    </xf>
    <xf numFmtId="3" fontId="9" fillId="0" borderId="12" xfId="0" applyNumberFormat="1" applyFont="1" applyBorder="1"/>
    <xf numFmtId="3" fontId="9" fillId="0" borderId="13" xfId="0" applyNumberFormat="1" applyFont="1" applyBorder="1"/>
    <xf numFmtId="14" fontId="5" fillId="4" borderId="10" xfId="0" applyNumberFormat="1" applyFont="1" applyFill="1" applyBorder="1" applyAlignment="1">
      <alignment horizontal="left"/>
    </xf>
    <xf numFmtId="3" fontId="9" fillId="4" borderId="10" xfId="0" applyNumberFormat="1" applyFont="1" applyFill="1" applyBorder="1" applyAlignment="1">
      <alignment horizontal="center"/>
    </xf>
    <xf numFmtId="3" fontId="5" fillId="4" borderId="10" xfId="0" applyNumberFormat="1" applyFont="1" applyFill="1" applyBorder="1" applyAlignment="1">
      <alignment horizontal="center"/>
    </xf>
    <xf numFmtId="14" fontId="5" fillId="3" borderId="10" xfId="0" applyNumberFormat="1" applyFont="1" applyFill="1" applyBorder="1"/>
    <xf numFmtId="3" fontId="9" fillId="3" borderId="10" xfId="0" applyNumberFormat="1" applyFont="1" applyFill="1" applyBorder="1" applyAlignment="1">
      <alignment horizontal="center"/>
    </xf>
    <xf numFmtId="0" fontId="3" fillId="5" borderId="3" xfId="0" applyFont="1" applyFill="1" applyBorder="1"/>
    <xf numFmtId="3" fontId="5" fillId="5" borderId="3" xfId="0" applyNumberFormat="1" applyFont="1" applyFill="1" applyBorder="1"/>
    <xf numFmtId="3" fontId="5" fillId="5" borderId="14" xfId="0" applyNumberFormat="1" applyFont="1" applyFill="1" applyBorder="1"/>
    <xf numFmtId="0" fontId="3" fillId="5" borderId="7" xfId="0" applyFont="1" applyFill="1" applyBorder="1" applyAlignment="1">
      <alignment horizontal="center"/>
    </xf>
    <xf numFmtId="3" fontId="5" fillId="5" borderId="7" xfId="0" applyNumberFormat="1" applyFont="1" applyFill="1" applyBorder="1" applyAlignment="1">
      <alignment horizontal="center"/>
    </xf>
    <xf numFmtId="3" fontId="5" fillId="5" borderId="15" xfId="0" applyNumberFormat="1" applyFont="1" applyFill="1" applyBorder="1" applyAlignment="1">
      <alignment horizontal="center"/>
    </xf>
    <xf numFmtId="0" fontId="3" fillId="5" borderId="7" xfId="0" applyFont="1" applyFill="1" applyBorder="1"/>
    <xf numFmtId="0" fontId="3" fillId="5" borderId="12" xfId="0" applyFont="1" applyFill="1" applyBorder="1"/>
    <xf numFmtId="3" fontId="5" fillId="5" borderId="7" xfId="0" applyNumberFormat="1" applyFont="1" applyFill="1" applyBorder="1"/>
    <xf numFmtId="3" fontId="5" fillId="5" borderId="13" xfId="0" applyNumberFormat="1" applyFont="1" applyFill="1" applyBorder="1"/>
    <xf numFmtId="15" fontId="3" fillId="0" borderId="10" xfId="0" applyNumberFormat="1" applyFont="1" applyBorder="1" applyAlignment="1">
      <alignment horizontal="center"/>
    </xf>
    <xf numFmtId="0" fontId="3" fillId="6" borderId="1" xfId="0" applyFont="1" applyFill="1" applyBorder="1" applyAlignment="1">
      <alignment horizontal="left"/>
    </xf>
    <xf numFmtId="3" fontId="2" fillId="0" borderId="10" xfId="0" applyNumberFormat="1" applyFont="1" applyBorder="1" applyAlignment="1">
      <alignment horizontal="center"/>
    </xf>
    <xf numFmtId="3" fontId="5" fillId="6" borderId="10" xfId="0" applyNumberFormat="1" applyFont="1" applyFill="1" applyBorder="1"/>
    <xf numFmtId="15" fontId="4" fillId="0" borderId="10" xfId="0" applyNumberFormat="1" applyFont="1" applyBorder="1" applyAlignment="1">
      <alignment horizontal="center"/>
    </xf>
    <xf numFmtId="0" fontId="4" fillId="6" borderId="10" xfId="0" applyFont="1" applyFill="1" applyBorder="1" applyAlignment="1">
      <alignment horizontal="left"/>
    </xf>
    <xf numFmtId="3" fontId="5" fillId="6" borderId="10" xfId="0" applyNumberFormat="1" applyFont="1" applyFill="1" applyBorder="1" applyAlignment="1"/>
    <xf numFmtId="4" fontId="5" fillId="6" borderId="10" xfId="0" applyNumberFormat="1" applyFont="1" applyFill="1" applyBorder="1"/>
    <xf numFmtId="0" fontId="3" fillId="0" borderId="10" xfId="0" applyFont="1" applyBorder="1" applyAlignment="1">
      <alignment horizontal="right"/>
    </xf>
    <xf numFmtId="0" fontId="4" fillId="0" borderId="10" xfId="0" applyFont="1" applyBorder="1"/>
    <xf numFmtId="0" fontId="3" fillId="0" borderId="16" xfId="0" applyFont="1" applyBorder="1" applyAlignment="1">
      <alignment horizontal="right"/>
    </xf>
    <xf numFmtId="4" fontId="5" fillId="0" borderId="13" xfId="0" applyNumberFormat="1" applyFont="1" applyBorder="1"/>
    <xf numFmtId="0" fontId="3" fillId="0" borderId="0" xfId="0" applyFont="1" applyBorder="1" applyAlignment="1">
      <alignment horizontal="left"/>
    </xf>
    <xf numFmtId="3" fontId="5" fillId="5" borderId="12" xfId="0" applyNumberFormat="1" applyFont="1" applyFill="1" applyBorder="1"/>
    <xf numFmtId="0" fontId="3" fillId="6" borderId="10" xfId="0" applyFont="1" applyFill="1" applyBorder="1" applyAlignment="1">
      <alignment horizontal="left"/>
    </xf>
    <xf numFmtId="4" fontId="2" fillId="0" borderId="10" xfId="0" applyNumberFormat="1" applyFont="1" applyBorder="1"/>
    <xf numFmtId="4" fontId="5" fillId="6" borderId="10" xfId="0" applyNumberFormat="1" applyFont="1" applyFill="1" applyBorder="1" applyAlignment="1"/>
    <xf numFmtId="4" fontId="0" fillId="0" borderId="10" xfId="0" applyNumberFormat="1" applyBorder="1"/>
    <xf numFmtId="165" fontId="5" fillId="6" borderId="10" xfId="0" applyNumberFormat="1" applyFont="1" applyFill="1" applyBorder="1" applyAlignment="1"/>
    <xf numFmtId="1" fontId="4" fillId="0" borderId="17" xfId="0" applyNumberFormat="1" applyFont="1" applyBorder="1" applyAlignment="1">
      <alignment horizontal="center"/>
    </xf>
    <xf numFmtId="4" fontId="9" fillId="0" borderId="10" xfId="0" applyNumberFormat="1" applyFont="1" applyBorder="1"/>
    <xf numFmtId="4" fontId="9" fillId="0" borderId="10" xfId="0" applyNumberFormat="1" applyFont="1" applyBorder="1" applyAlignment="1"/>
    <xf numFmtId="0" fontId="3" fillId="0" borderId="12" xfId="0" applyFont="1" applyBorder="1" applyAlignment="1">
      <alignment horizontal="right"/>
    </xf>
    <xf numFmtId="4" fontId="9" fillId="0" borderId="12" xfId="0" applyNumberFormat="1" applyFont="1" applyBorder="1"/>
    <xf numFmtId="4" fontId="5" fillId="0" borderId="12" xfId="0" applyNumberFormat="1" applyFont="1" applyBorder="1"/>
    <xf numFmtId="43" fontId="0" fillId="0" borderId="0" xfId="1" applyFont="1"/>
    <xf numFmtId="14" fontId="5" fillId="4" borderId="10" xfId="0" applyNumberFormat="1" applyFont="1" applyFill="1" applyBorder="1" applyAlignment="1">
      <alignment horizontal="center"/>
    </xf>
    <xf numFmtId="0" fontId="5" fillId="4" borderId="10" xfId="0" applyFont="1" applyFill="1" applyBorder="1"/>
    <xf numFmtId="0" fontId="5" fillId="0" borderId="10" xfId="0" applyFont="1" applyBorder="1"/>
    <xf numFmtId="4" fontId="5" fillId="6" borderId="0" xfId="0" applyNumberFormat="1" applyFont="1" applyFill="1" applyBorder="1"/>
    <xf numFmtId="0" fontId="4" fillId="3" borderId="10" xfId="0" applyFont="1" applyFill="1" applyBorder="1" applyAlignment="1">
      <alignment horizontal="left"/>
    </xf>
    <xf numFmtId="0" fontId="4" fillId="0" borderId="3" xfId="0" applyFont="1" applyFill="1" applyBorder="1" applyAlignment="1">
      <alignment horizontal="left"/>
    </xf>
    <xf numFmtId="0" fontId="4" fillId="0" borderId="10" xfId="0" applyFont="1" applyFill="1" applyBorder="1" applyAlignment="1">
      <alignment horizontal="left"/>
    </xf>
    <xf numFmtId="0" fontId="0" fillId="0" borderId="0" xfId="0" pivotButton="1"/>
    <xf numFmtId="0" fontId="0" fillId="0" borderId="0" xfId="0" applyAlignment="1">
      <alignment horizontal="left"/>
    </xf>
    <xf numFmtId="0" fontId="0" fillId="0" borderId="0" xfId="0" applyNumberFormat="1"/>
    <xf numFmtId="0" fontId="5" fillId="0" borderId="10" xfId="2" applyFont="1" applyFill="1" applyBorder="1" applyAlignment="1">
      <alignment horizontal="left"/>
    </xf>
    <xf numFmtId="0" fontId="5" fillId="0" borderId="0" xfId="0" applyFont="1" applyFill="1"/>
    <xf numFmtId="3" fontId="5" fillId="0" borderId="0" xfId="0" applyNumberFormat="1" applyFont="1" applyFill="1"/>
    <xf numFmtId="3" fontId="5" fillId="0" borderId="0" xfId="0" applyNumberFormat="1" applyFont="1" applyFill="1" applyAlignment="1">
      <alignment horizontal="center"/>
    </xf>
    <xf numFmtId="0" fontId="5" fillId="0" borderId="0" xfId="2" applyFont="1" applyFill="1" applyBorder="1" applyAlignment="1">
      <alignment horizontal="left"/>
    </xf>
    <xf numFmtId="0" fontId="5" fillId="0" borderId="0" xfId="0" applyFont="1" applyFill="1" applyBorder="1" applyAlignment="1">
      <alignment horizontal="left"/>
    </xf>
    <xf numFmtId="0" fontId="5" fillId="0" borderId="0" xfId="0" applyFont="1" applyFill="1" applyBorder="1"/>
    <xf numFmtId="0" fontId="5" fillId="0" borderId="0" xfId="0" applyFont="1" applyFill="1" applyAlignment="1">
      <alignment horizontal="left"/>
    </xf>
    <xf numFmtId="14" fontId="5" fillId="0" borderId="0" xfId="0" applyNumberFormat="1" applyFont="1" applyFill="1" applyBorder="1" applyAlignment="1">
      <alignment horizontal="center"/>
    </xf>
    <xf numFmtId="3" fontId="5" fillId="0" borderId="0" xfId="0" applyNumberFormat="1" applyFont="1" applyFill="1" applyBorder="1" applyAlignment="1">
      <alignment horizontal="center"/>
    </xf>
    <xf numFmtId="14" fontId="5" fillId="0" borderId="0" xfId="0" applyNumberFormat="1" applyFont="1" applyFill="1" applyBorder="1" applyAlignment="1">
      <alignment horizontal="left"/>
    </xf>
    <xf numFmtId="3" fontId="5" fillId="0" borderId="0" xfId="0" applyNumberFormat="1" applyFont="1" applyFill="1" applyBorder="1"/>
    <xf numFmtId="3" fontId="5" fillId="0" borderId="0" xfId="1" applyNumberFormat="1" applyFont="1" applyFill="1" applyBorder="1" applyAlignment="1">
      <alignment horizontal="center"/>
    </xf>
    <xf numFmtId="14" fontId="5" fillId="0" borderId="0" xfId="0" applyNumberFormat="1" applyFont="1" applyFill="1"/>
    <xf numFmtId="0" fontId="5" fillId="0" borderId="0" xfId="0" applyFont="1" applyFill="1" applyBorder="1" applyAlignment="1"/>
    <xf numFmtId="14" fontId="5" fillId="0" borderId="10" xfId="2" applyNumberFormat="1" applyFont="1" applyFill="1" applyBorder="1" applyAlignment="1">
      <alignment horizontal="left" wrapText="1"/>
    </xf>
    <xf numFmtId="3" fontId="5" fillId="0" borderId="10" xfId="1" applyNumberFormat="1" applyFont="1" applyFill="1" applyBorder="1" applyAlignment="1">
      <alignment horizontal="right" vertical="center" wrapText="1"/>
    </xf>
    <xf numFmtId="0" fontId="5" fillId="0" borderId="10" xfId="2" applyFont="1" applyFill="1" applyBorder="1" applyAlignment="1">
      <alignment horizontal="left" wrapText="1"/>
    </xf>
    <xf numFmtId="3" fontId="11" fillId="0" borderId="0" xfId="0" applyNumberFormat="1" applyFont="1" applyFill="1" applyAlignment="1">
      <alignment horizontal="center"/>
    </xf>
    <xf numFmtId="3" fontId="0" fillId="0" borderId="0" xfId="0" applyNumberFormat="1" applyFill="1" applyAlignment="1">
      <alignment horizontal="center"/>
    </xf>
    <xf numFmtId="0" fontId="0" fillId="0" borderId="0" xfId="0" applyFill="1"/>
    <xf numFmtId="3" fontId="2" fillId="0" borderId="9" xfId="0" applyNumberFormat="1" applyFont="1" applyBorder="1" applyAlignment="1">
      <alignment horizontal="center"/>
    </xf>
    <xf numFmtId="0" fontId="4" fillId="6" borderId="1" xfId="0" applyFont="1" applyFill="1" applyBorder="1" applyAlignment="1">
      <alignment horizontal="left"/>
    </xf>
    <xf numFmtId="166" fontId="0" fillId="0" borderId="0" xfId="1" applyNumberFormat="1" applyFont="1"/>
    <xf numFmtId="3" fontId="5" fillId="0" borderId="0" xfId="1" applyNumberFormat="1" applyFont="1" applyFill="1" applyAlignment="1">
      <alignment horizontal="center"/>
    </xf>
    <xf numFmtId="3" fontId="5" fillId="0" borderId="10" xfId="0" applyNumberFormat="1" applyFont="1" applyBorder="1" applyAlignment="1"/>
    <xf numFmtId="0" fontId="4" fillId="0" borderId="0" xfId="0" applyFont="1" applyFill="1" applyBorder="1" applyAlignment="1">
      <alignment horizontal="left"/>
    </xf>
    <xf numFmtId="14" fontId="5" fillId="0" borderId="0" xfId="0" applyNumberFormat="1" applyFont="1" applyFill="1" applyAlignment="1">
      <alignment horizontal="center"/>
    </xf>
    <xf numFmtId="14" fontId="13" fillId="7" borderId="10" xfId="2" applyNumberFormat="1" applyFont="1" applyFill="1" applyBorder="1" applyAlignment="1">
      <alignment horizontal="center"/>
    </xf>
    <xf numFmtId="0" fontId="13" fillId="7" borderId="10" xfId="2" applyFont="1" applyFill="1" applyBorder="1" applyAlignment="1">
      <alignment horizontal="center"/>
    </xf>
    <xf numFmtId="0" fontId="13" fillId="7" borderId="10" xfId="2" applyFont="1" applyFill="1" applyBorder="1" applyAlignment="1">
      <alignment horizontal="center" wrapText="1"/>
    </xf>
    <xf numFmtId="167" fontId="14" fillId="0" borderId="10" xfId="0" applyNumberFormat="1" applyFont="1" applyBorder="1" applyAlignment="1">
      <alignment horizontal="left"/>
    </xf>
    <xf numFmtId="167" fontId="14" fillId="0" borderId="10" xfId="0" applyNumberFormat="1" applyFont="1" applyBorder="1"/>
    <xf numFmtId="166" fontId="15" fillId="8" borderId="10" xfId="3" applyNumberFormat="1" applyFont="1" applyFill="1" applyBorder="1"/>
    <xf numFmtId="167" fontId="13" fillId="0" borderId="10" xfId="0" applyNumberFormat="1" applyFont="1" applyBorder="1"/>
    <xf numFmtId="43" fontId="13" fillId="8" borderId="10" xfId="3" applyNumberFormat="1" applyFont="1" applyFill="1" applyBorder="1"/>
    <xf numFmtId="166" fontId="13" fillId="0" borderId="10" xfId="3" applyNumberFormat="1" applyFont="1" applyFill="1" applyBorder="1"/>
    <xf numFmtId="166" fontId="13" fillId="8" borderId="10" xfId="3" applyNumberFormat="1" applyFont="1" applyFill="1" applyBorder="1"/>
    <xf numFmtId="166" fontId="15" fillId="0" borderId="10" xfId="3" applyNumberFormat="1" applyFont="1" applyFill="1" applyBorder="1"/>
    <xf numFmtId="14" fontId="16" fillId="9" borderId="10" xfId="4" applyNumberFormat="1" applyFont="1" applyFill="1" applyBorder="1"/>
    <xf numFmtId="167" fontId="16" fillId="9" borderId="10" xfId="4" applyNumberFormat="1" applyFont="1" applyFill="1" applyBorder="1"/>
    <xf numFmtId="166" fontId="16" fillId="9" borderId="10" xfId="3" applyNumberFormat="1" applyFont="1" applyFill="1" applyBorder="1"/>
    <xf numFmtId="43" fontId="16" fillId="9" borderId="10" xfId="1" applyFont="1" applyFill="1" applyBorder="1"/>
    <xf numFmtId="166" fontId="13" fillId="9" borderId="10" xfId="3" applyNumberFormat="1" applyFont="1" applyFill="1" applyBorder="1"/>
    <xf numFmtId="14" fontId="12" fillId="10" borderId="18" xfId="4" applyNumberFormat="1" applyFont="1" applyFill="1" applyBorder="1"/>
    <xf numFmtId="14" fontId="12" fillId="10" borderId="19" xfId="4" applyNumberFormat="1" applyFont="1" applyFill="1" applyBorder="1"/>
    <xf numFmtId="166" fontId="12" fillId="10" borderId="19" xfId="3" applyNumberFormat="1" applyFont="1" applyFill="1" applyBorder="1"/>
    <xf numFmtId="166" fontId="12" fillId="10" borderId="19" xfId="3" applyNumberFormat="1" applyFont="1" applyFill="1" applyBorder="1" applyAlignment="1">
      <alignment horizontal="center"/>
    </xf>
    <xf numFmtId="3" fontId="12" fillId="10" borderId="19" xfId="1" applyNumberFormat="1" applyFont="1" applyFill="1" applyBorder="1" applyAlignment="1">
      <alignment horizontal="center"/>
    </xf>
    <xf numFmtId="43" fontId="12" fillId="11" borderId="10" xfId="3" applyNumberFormat="1" applyFont="1" applyFill="1" applyBorder="1"/>
    <xf numFmtId="14" fontId="16" fillId="10" borderId="20" xfId="4" applyNumberFormat="1" applyFont="1" applyFill="1" applyBorder="1"/>
    <xf numFmtId="166" fontId="16" fillId="10" borderId="0" xfId="3" applyNumberFormat="1" applyFont="1" applyFill="1" applyBorder="1" applyAlignment="1">
      <alignment horizontal="left"/>
    </xf>
    <xf numFmtId="43" fontId="16" fillId="10" borderId="0" xfId="1" applyFont="1" applyFill="1" applyBorder="1"/>
    <xf numFmtId="3" fontId="16" fillId="10" borderId="0" xfId="1" applyNumberFormat="1" applyFont="1" applyFill="1" applyBorder="1" applyAlignment="1">
      <alignment horizontal="center"/>
    </xf>
    <xf numFmtId="166" fontId="16" fillId="10" borderId="0" xfId="3" applyNumberFormat="1" applyFont="1" applyFill="1" applyBorder="1"/>
    <xf numFmtId="168" fontId="16" fillId="10" borderId="0" xfId="3" applyNumberFormat="1" applyFont="1" applyFill="1" applyBorder="1"/>
    <xf numFmtId="43" fontId="16" fillId="11" borderId="10" xfId="3" applyNumberFormat="1" applyFont="1" applyFill="1" applyBorder="1"/>
    <xf numFmtId="14" fontId="16" fillId="10" borderId="21" xfId="4" applyNumberFormat="1" applyFont="1" applyFill="1" applyBorder="1"/>
    <xf numFmtId="166" fontId="16" fillId="10" borderId="22" xfId="3" applyNumberFormat="1" applyFont="1" applyFill="1" applyBorder="1"/>
    <xf numFmtId="168" fontId="16" fillId="10" borderId="22" xfId="3" applyNumberFormat="1" applyFont="1" applyFill="1" applyBorder="1"/>
    <xf numFmtId="0" fontId="14" fillId="3" borderId="0" xfId="4" applyFont="1" applyFill="1"/>
    <xf numFmtId="166" fontId="13" fillId="0" borderId="0" xfId="3" applyNumberFormat="1" applyFont="1"/>
    <xf numFmtId="3" fontId="13" fillId="0" borderId="0" xfId="3" applyNumberFormat="1" applyFont="1" applyAlignment="1">
      <alignment horizontal="center"/>
    </xf>
    <xf numFmtId="43" fontId="13" fillId="0" borderId="0" xfId="3" applyNumberFormat="1" applyFont="1"/>
    <xf numFmtId="166" fontId="13" fillId="0" borderId="5" xfId="3" applyNumberFormat="1" applyFont="1" applyBorder="1"/>
    <xf numFmtId="169" fontId="14" fillId="0" borderId="23" xfId="4" applyNumberFormat="1" applyFont="1" applyBorder="1"/>
    <xf numFmtId="169" fontId="14" fillId="0" borderId="24" xfId="4" applyNumberFormat="1" applyFont="1" applyBorder="1"/>
    <xf numFmtId="166" fontId="16" fillId="10" borderId="24" xfId="3" applyNumberFormat="1" applyFont="1" applyFill="1" applyBorder="1"/>
    <xf numFmtId="166" fontId="16" fillId="10" borderId="25" xfId="3" applyNumberFormat="1" applyFont="1" applyFill="1" applyBorder="1"/>
    <xf numFmtId="0" fontId="16" fillId="0" borderId="0" xfId="0" applyFont="1"/>
    <xf numFmtId="166" fontId="16" fillId="0" borderId="0" xfId="0" applyNumberFormat="1" applyFont="1"/>
    <xf numFmtId="166" fontId="14" fillId="0" borderId="10" xfId="1" applyNumberFormat="1" applyFont="1" applyBorder="1"/>
    <xf numFmtId="166" fontId="16" fillId="0" borderId="10" xfId="1" applyNumberFormat="1" applyFont="1" applyBorder="1"/>
    <xf numFmtId="166" fontId="16" fillId="0" borderId="0" xfId="1" applyNumberFormat="1" applyFont="1"/>
    <xf numFmtId="166" fontId="16" fillId="0" borderId="18" xfId="1" applyNumberFormat="1" applyFont="1" applyBorder="1"/>
    <xf numFmtId="166" fontId="16" fillId="0" borderId="26" xfId="1" applyNumberFormat="1" applyFont="1" applyBorder="1"/>
    <xf numFmtId="166" fontId="16" fillId="0" borderId="0" xfId="1" applyNumberFormat="1" applyFont="1" applyBorder="1"/>
    <xf numFmtId="43" fontId="16" fillId="0" borderId="0" xfId="0" applyNumberFormat="1" applyFont="1"/>
    <xf numFmtId="166" fontId="16" fillId="0" borderId="20" xfId="1" applyNumberFormat="1" applyFont="1" applyBorder="1"/>
    <xf numFmtId="166" fontId="17" fillId="0" borderId="27" xfId="1" applyNumberFormat="1" applyFont="1" applyBorder="1"/>
    <xf numFmtId="166" fontId="16" fillId="0" borderId="27" xfId="1" applyNumberFormat="1" applyFont="1" applyBorder="1"/>
    <xf numFmtId="166" fontId="16" fillId="0" borderId="21" xfId="1" applyNumberFormat="1" applyFont="1" applyBorder="1"/>
    <xf numFmtId="166" fontId="16" fillId="0" borderId="28" xfId="1" applyNumberFormat="1" applyFont="1" applyBorder="1"/>
    <xf numFmtId="43" fontId="16" fillId="0" borderId="0" xfId="1" applyFont="1"/>
    <xf numFmtId="166" fontId="17" fillId="0" borderId="0" xfId="1" applyNumberFormat="1" applyFont="1"/>
    <xf numFmtId="166" fontId="0" fillId="0" borderId="0" xfId="0" applyNumberFormat="1"/>
    <xf numFmtId="1" fontId="5" fillId="0" borderId="0" xfId="0" applyNumberFormat="1" applyFont="1" applyFill="1" applyAlignment="1">
      <alignment horizontal="center"/>
    </xf>
    <xf numFmtId="0" fontId="0" fillId="0" borderId="0" xfId="0" applyAlignment="1">
      <alignment horizontal="left" indent="1"/>
    </xf>
    <xf numFmtId="0" fontId="9" fillId="0" borderId="10" xfId="0" applyFont="1" applyFill="1" applyBorder="1"/>
    <xf numFmtId="3" fontId="9" fillId="0" borderId="0" xfId="0" applyNumberFormat="1" applyFont="1"/>
    <xf numFmtId="3" fontId="5" fillId="0" borderId="10" xfId="0" applyNumberFormat="1" applyFont="1" applyBorder="1" applyAlignment="1">
      <alignment horizontal="center"/>
    </xf>
    <xf numFmtId="14" fontId="11" fillId="0" borderId="0" xfId="0" applyNumberFormat="1" applyFont="1" applyFill="1" applyBorder="1" applyAlignment="1">
      <alignment horizontal="center"/>
    </xf>
    <xf numFmtId="0" fontId="11" fillId="0" borderId="0" xfId="0" applyFont="1" applyFill="1" applyBorder="1" applyAlignment="1">
      <alignment horizontal="left"/>
    </xf>
    <xf numFmtId="0" fontId="11" fillId="0" borderId="0" xfId="0" applyFont="1" applyFill="1" applyBorder="1"/>
    <xf numFmtId="3" fontId="11" fillId="0" borderId="0" xfId="0" applyNumberFormat="1" applyFont="1" applyFill="1" applyBorder="1" applyAlignment="1">
      <alignment horizontal="center"/>
    </xf>
    <xf numFmtId="0" fontId="11" fillId="0" borderId="0" xfId="0" applyFont="1" applyFill="1" applyAlignment="1">
      <alignment horizontal="left"/>
    </xf>
    <xf numFmtId="0" fontId="11" fillId="0" borderId="0" xfId="0" applyFont="1" applyFill="1"/>
    <xf numFmtId="4" fontId="11" fillId="0" borderId="0" xfId="0" applyNumberFormat="1" applyFont="1" applyFill="1" applyAlignment="1">
      <alignment horizontal="center"/>
    </xf>
    <xf numFmtId="0" fontId="10" fillId="0" borderId="0" xfId="0" applyFont="1" applyAlignment="1">
      <alignment vertical="center"/>
    </xf>
    <xf numFmtId="0" fontId="6" fillId="0" borderId="0" xfId="0" applyFont="1" applyAlignment="1">
      <alignment vertical="center"/>
    </xf>
    <xf numFmtId="0" fontId="18" fillId="0" borderId="20" xfId="0" applyFont="1" applyBorder="1" applyAlignment="1">
      <alignment vertical="center"/>
    </xf>
    <xf numFmtId="0" fontId="0" fillId="0" borderId="0" xfId="0" applyAlignment="1">
      <alignment vertical="center"/>
    </xf>
    <xf numFmtId="0" fontId="18" fillId="0" borderId="21" xfId="0" applyFont="1" applyBorder="1" applyAlignment="1">
      <alignment vertical="center"/>
    </xf>
    <xf numFmtId="14" fontId="21" fillId="0" borderId="0" xfId="0" applyNumberFormat="1" applyFont="1" applyAlignment="1">
      <alignment vertical="center"/>
    </xf>
    <xf numFmtId="0" fontId="0" fillId="0" borderId="34" xfId="0" applyBorder="1" applyAlignment="1">
      <alignment vertical="center"/>
    </xf>
    <xf numFmtId="0" fontId="0" fillId="0" borderId="0" xfId="0" applyBorder="1" applyAlignment="1">
      <alignment vertical="center"/>
    </xf>
    <xf numFmtId="0" fontId="0" fillId="0" borderId="35" xfId="0" applyBorder="1" applyAlignment="1">
      <alignment vertical="center"/>
    </xf>
    <xf numFmtId="0" fontId="0" fillId="0" borderId="36" xfId="0" applyBorder="1" applyAlignment="1">
      <alignment vertical="center"/>
    </xf>
    <xf numFmtId="0" fontId="0" fillId="0" borderId="37" xfId="0" applyBorder="1" applyAlignment="1">
      <alignment vertical="center"/>
    </xf>
    <xf numFmtId="0" fontId="4" fillId="0" borderId="38" xfId="0" applyFont="1" applyBorder="1" applyAlignment="1">
      <alignment horizontal="center" vertical="center"/>
    </xf>
    <xf numFmtId="0" fontId="4" fillId="0" borderId="39" xfId="0" applyFont="1" applyBorder="1" applyAlignment="1">
      <alignment horizontal="center" vertical="center"/>
    </xf>
    <xf numFmtId="0" fontId="4" fillId="0" borderId="40" xfId="0" applyFont="1" applyBorder="1" applyAlignment="1">
      <alignment horizontal="center" vertical="center"/>
    </xf>
    <xf numFmtId="0" fontId="3" fillId="0" borderId="39" xfId="0" applyFont="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3" fillId="0" borderId="43" xfId="0" applyFont="1" applyBorder="1" applyAlignment="1">
      <alignment horizontal="center" vertical="center"/>
    </xf>
    <xf numFmtId="0" fontId="0" fillId="0" borderId="34" xfId="0" applyBorder="1" applyAlignment="1">
      <alignment horizontal="center" vertical="center"/>
    </xf>
    <xf numFmtId="0" fontId="0" fillId="0" borderId="5" xfId="0" applyBorder="1" applyAlignment="1">
      <alignment vertical="center"/>
    </xf>
    <xf numFmtId="0" fontId="0" fillId="0" borderId="36" xfId="0" applyBorder="1" applyAlignment="1">
      <alignment horizontal="center" vertical="center"/>
    </xf>
    <xf numFmtId="0" fontId="22" fillId="0" borderId="0" xfId="0" applyFont="1" applyBorder="1" applyAlignment="1">
      <alignment vertical="center"/>
    </xf>
    <xf numFmtId="14" fontId="0" fillId="0" borderId="34" xfId="0" applyNumberFormat="1" applyBorder="1" applyAlignment="1">
      <alignment horizontal="center" vertical="center"/>
    </xf>
    <xf numFmtId="3" fontId="4" fillId="0" borderId="7" xfId="0" applyNumberFormat="1" applyFont="1" applyBorder="1"/>
    <xf numFmtId="3" fontId="0" fillId="0" borderId="35" xfId="0" applyNumberFormat="1" applyBorder="1" applyAlignment="1">
      <alignment vertical="center"/>
    </xf>
    <xf numFmtId="14" fontId="0" fillId="0" borderId="44" xfId="0" applyNumberFormat="1" applyBorder="1" applyAlignment="1">
      <alignment horizontal="center" vertical="center"/>
    </xf>
    <xf numFmtId="3" fontId="0" fillId="0" borderId="5" xfId="0" applyNumberFormat="1" applyBorder="1" applyAlignment="1">
      <alignment vertical="center"/>
    </xf>
    <xf numFmtId="3" fontId="23" fillId="0" borderId="5" xfId="0" applyNumberFormat="1" applyFont="1" applyBorder="1" applyAlignment="1">
      <alignment vertical="center"/>
    </xf>
    <xf numFmtId="3" fontId="24" fillId="0" borderId="5" xfId="0" applyNumberFormat="1" applyFont="1" applyBorder="1" applyAlignment="1">
      <alignment vertical="center"/>
    </xf>
    <xf numFmtId="3" fontId="0" fillId="0" borderId="37" xfId="0" applyNumberFormat="1" applyBorder="1" applyAlignment="1">
      <alignment vertical="center"/>
    </xf>
    <xf numFmtId="4" fontId="4" fillId="0" borderId="7" xfId="0" applyNumberFormat="1" applyFont="1" applyBorder="1"/>
    <xf numFmtId="14" fontId="0" fillId="0" borderId="36" xfId="0" applyNumberFormat="1" applyBorder="1" applyAlignment="1">
      <alignment horizontal="center" vertical="center"/>
    </xf>
    <xf numFmtId="14" fontId="3" fillId="0" borderId="34" xfId="0" applyNumberFormat="1" applyFont="1" applyBorder="1" applyAlignment="1">
      <alignment horizontal="center" vertical="center"/>
    </xf>
    <xf numFmtId="3" fontId="0" fillId="0" borderId="45" xfId="0" applyNumberFormat="1" applyBorder="1" applyAlignment="1">
      <alignment vertical="center"/>
    </xf>
    <xf numFmtId="14" fontId="3" fillId="0" borderId="36" xfId="0" applyNumberFormat="1" applyFont="1" applyBorder="1" applyAlignment="1">
      <alignment horizontal="center" vertical="center"/>
    </xf>
    <xf numFmtId="3" fontId="0" fillId="0" borderId="20" xfId="0" applyNumberFormat="1" applyBorder="1" applyAlignment="1">
      <alignment vertical="center"/>
    </xf>
    <xf numFmtId="0" fontId="0" fillId="0" borderId="46" xfId="0" applyBorder="1" applyAlignment="1">
      <alignment horizontal="center" vertical="center"/>
    </xf>
    <xf numFmtId="0" fontId="0" fillId="0" borderId="47" xfId="0" applyBorder="1" applyAlignment="1">
      <alignment vertical="center"/>
    </xf>
    <xf numFmtId="0" fontId="22" fillId="0" borderId="48" xfId="0" applyFont="1" applyBorder="1" applyAlignment="1">
      <alignment vertical="center"/>
    </xf>
    <xf numFmtId="0" fontId="0" fillId="0" borderId="49" xfId="0" applyBorder="1" applyAlignment="1">
      <alignment vertical="center"/>
    </xf>
    <xf numFmtId="0" fontId="0" fillId="0" borderId="50" xfId="0" applyBorder="1" applyAlignment="1">
      <alignment horizontal="center" vertical="center"/>
    </xf>
    <xf numFmtId="0" fontId="0" fillId="0" borderId="51" xfId="0" applyBorder="1" applyAlignment="1">
      <alignment vertical="center"/>
    </xf>
    <xf numFmtId="0" fontId="7" fillId="0" borderId="0" xfId="0" applyFont="1" applyAlignment="1">
      <alignment vertical="center"/>
    </xf>
    <xf numFmtId="0" fontId="18" fillId="0" borderId="0" xfId="0" applyFont="1" applyAlignment="1">
      <alignment vertical="center"/>
    </xf>
    <xf numFmtId="0" fontId="10" fillId="0" borderId="0" xfId="0" applyFont="1"/>
    <xf numFmtId="0" fontId="25" fillId="0" borderId="0" xfId="0" applyFont="1" applyAlignment="1">
      <alignment vertical="center"/>
    </xf>
    <xf numFmtId="15" fontId="25" fillId="0" borderId="0" xfId="0" applyNumberFormat="1" applyFont="1" applyAlignment="1">
      <alignment vertical="center"/>
    </xf>
    <xf numFmtId="0" fontId="26" fillId="0" borderId="0" xfId="0" applyFont="1" applyBorder="1" applyAlignment="1">
      <alignment horizontal="center" vertical="center"/>
    </xf>
    <xf numFmtId="0" fontId="27" fillId="0" borderId="0" xfId="0" applyFont="1" applyAlignment="1">
      <alignment vertical="center"/>
    </xf>
    <xf numFmtId="0" fontId="8" fillId="0" borderId="0" xfId="0" applyFont="1" applyAlignment="1">
      <alignment vertical="center"/>
    </xf>
    <xf numFmtId="0" fontId="6" fillId="0" borderId="0" xfId="0" applyFont="1" applyAlignment="1">
      <alignment horizontal="right" vertical="center"/>
    </xf>
    <xf numFmtId="0" fontId="6" fillId="0" borderId="11" xfId="0" applyFont="1" applyBorder="1" applyAlignment="1">
      <alignment horizontal="center" vertical="center"/>
    </xf>
    <xf numFmtId="0" fontId="6" fillId="0" borderId="54" xfId="0" applyFont="1" applyBorder="1" applyAlignment="1">
      <alignment horizontal="center" vertical="center"/>
    </xf>
    <xf numFmtId="0" fontId="6" fillId="0" borderId="55" xfId="0" applyFont="1" applyBorder="1" applyAlignment="1">
      <alignment horizontal="center" vertical="center"/>
    </xf>
    <xf numFmtId="0" fontId="0" fillId="0" borderId="19" xfId="0" applyBorder="1" applyAlignment="1">
      <alignment horizontal="left" vertical="center"/>
    </xf>
    <xf numFmtId="0" fontId="0" fillId="0" borderId="26" xfId="0" applyBorder="1" applyAlignment="1">
      <alignment horizontal="left" vertical="center"/>
    </xf>
    <xf numFmtId="0" fontId="0" fillId="0" borderId="0" xfId="0" applyBorder="1" applyAlignment="1">
      <alignment horizontal="left" vertical="center"/>
    </xf>
    <xf numFmtId="0" fontId="0" fillId="0" borderId="27" xfId="0" applyBorder="1" applyAlignment="1">
      <alignment horizontal="left" vertical="center"/>
    </xf>
    <xf numFmtId="0" fontId="0" fillId="0" borderId="22" xfId="0" applyBorder="1" applyAlignment="1">
      <alignment horizontal="left" vertical="center"/>
    </xf>
    <xf numFmtId="0" fontId="0" fillId="0" borderId="28" xfId="0" applyBorder="1" applyAlignment="1">
      <alignment horizontal="left" vertical="center"/>
    </xf>
    <xf numFmtId="0" fontId="19" fillId="0" borderId="0" xfId="0" applyFont="1" applyAlignment="1">
      <alignment vertical="center"/>
    </xf>
    <xf numFmtId="0" fontId="4" fillId="0" borderId="0" xfId="0" applyFont="1" applyAlignment="1">
      <alignment vertical="center"/>
    </xf>
    <xf numFmtId="14" fontId="29" fillId="0" borderId="0" xfId="0" applyNumberFormat="1" applyFont="1" applyAlignment="1">
      <alignment vertical="center"/>
    </xf>
    <xf numFmtId="0" fontId="16" fillId="0" borderId="37" xfId="0" applyFont="1" applyBorder="1" applyAlignment="1">
      <alignment vertical="center"/>
    </xf>
    <xf numFmtId="14" fontId="0" fillId="0" borderId="34" xfId="0" applyNumberFormat="1" applyFont="1" applyBorder="1" applyAlignment="1">
      <alignment horizontal="center" vertical="center"/>
    </xf>
    <xf numFmtId="0" fontId="16" fillId="0" borderId="5" xfId="0" applyFont="1" applyBorder="1" applyAlignment="1">
      <alignment vertical="center"/>
    </xf>
    <xf numFmtId="4" fontId="23" fillId="0" borderId="5" xfId="0" applyNumberFormat="1" applyFont="1" applyBorder="1" applyAlignment="1">
      <alignment vertical="center"/>
    </xf>
    <xf numFmtId="3" fontId="0" fillId="0" borderId="35" xfId="0" applyNumberFormat="1" applyFont="1" applyBorder="1" applyAlignment="1">
      <alignment vertical="center"/>
    </xf>
    <xf numFmtId="14" fontId="0" fillId="0" borderId="44" xfId="0" applyNumberFormat="1" applyFont="1" applyBorder="1" applyAlignment="1">
      <alignment horizontal="center" vertical="center"/>
    </xf>
    <xf numFmtId="3" fontId="16" fillId="0" borderId="5" xfId="0" applyNumberFormat="1" applyFont="1" applyBorder="1" applyAlignment="1">
      <alignment vertical="center"/>
    </xf>
    <xf numFmtId="0" fontId="0" fillId="0" borderId="34" xfId="0" applyFont="1" applyBorder="1" applyAlignment="1">
      <alignment horizontal="center" vertical="center"/>
    </xf>
    <xf numFmtId="0" fontId="0" fillId="0" borderId="36" xfId="0" applyFont="1" applyBorder="1" applyAlignment="1">
      <alignment horizontal="center" vertical="center"/>
    </xf>
    <xf numFmtId="3" fontId="16" fillId="0" borderId="37" xfId="0" applyNumberFormat="1" applyFont="1" applyBorder="1" applyAlignment="1">
      <alignment vertical="center"/>
    </xf>
    <xf numFmtId="14" fontId="0" fillId="0" borderId="36" xfId="0" applyNumberFormat="1" applyFont="1" applyBorder="1" applyAlignment="1">
      <alignment horizontal="center" vertical="center"/>
    </xf>
    <xf numFmtId="14" fontId="7" fillId="0" borderId="34" xfId="0" applyNumberFormat="1" applyFont="1" applyBorder="1" applyAlignment="1">
      <alignment horizontal="center" vertical="center"/>
    </xf>
    <xf numFmtId="4" fontId="16" fillId="0" borderId="45" xfId="0" applyNumberFormat="1" applyFont="1" applyBorder="1" applyAlignment="1">
      <alignment vertical="center"/>
    </xf>
    <xf numFmtId="14" fontId="7" fillId="0" borderId="36" xfId="0" applyNumberFormat="1" applyFont="1" applyBorder="1" applyAlignment="1">
      <alignment horizontal="center" vertical="center"/>
    </xf>
    <xf numFmtId="3" fontId="16" fillId="0" borderId="20" xfId="0" applyNumberFormat="1" applyFont="1" applyBorder="1" applyAlignment="1">
      <alignment vertical="center"/>
    </xf>
    <xf numFmtId="0" fontId="0" fillId="0" borderId="46" xfId="0" applyFont="1" applyBorder="1" applyAlignment="1">
      <alignment horizontal="center" vertical="center"/>
    </xf>
    <xf numFmtId="0" fontId="16" fillId="0" borderId="47" xfId="0" applyFont="1" applyBorder="1" applyAlignment="1">
      <alignment vertical="center"/>
    </xf>
    <xf numFmtId="0" fontId="16" fillId="0" borderId="49" xfId="0" applyFont="1" applyBorder="1" applyAlignment="1">
      <alignment vertical="center"/>
    </xf>
    <xf numFmtId="0" fontId="16" fillId="0" borderId="50" xfId="0" applyFont="1" applyBorder="1" applyAlignment="1">
      <alignment horizontal="center" vertical="center"/>
    </xf>
    <xf numFmtId="0" fontId="16" fillId="0" borderId="51" xfId="0" applyFont="1" applyBorder="1" applyAlignment="1">
      <alignment vertical="center"/>
    </xf>
    <xf numFmtId="0" fontId="8" fillId="0" borderId="0" xfId="0" applyFont="1"/>
    <xf numFmtId="0" fontId="6" fillId="0" borderId="0" xfId="0" applyFont="1"/>
    <xf numFmtId="0" fontId="6" fillId="0" borderId="0" xfId="0" applyFont="1" applyAlignment="1">
      <alignment horizontal="right"/>
    </xf>
    <xf numFmtId="0" fontId="30" fillId="0" borderId="0" xfId="0" applyFont="1"/>
    <xf numFmtId="0" fontId="0" fillId="0" borderId="0" xfId="0" applyFill="1" applyBorder="1" applyAlignment="1">
      <alignment vertical="center"/>
    </xf>
    <xf numFmtId="0" fontId="32" fillId="0" borderId="0" xfId="0" applyFont="1" applyAlignment="1">
      <alignment horizontal="center" vertical="center"/>
    </xf>
    <xf numFmtId="0" fontId="7" fillId="0" borderId="0" xfId="0" applyFont="1" applyFill="1" applyBorder="1" applyAlignment="1">
      <alignment vertical="center"/>
    </xf>
    <xf numFmtId="0" fontId="0" fillId="0" borderId="0" xfId="0" applyAlignment="1"/>
    <xf numFmtId="0" fontId="3" fillId="0" borderId="0" xfId="0" applyFont="1" applyAlignment="1">
      <alignment vertical="center"/>
    </xf>
    <xf numFmtId="4" fontId="0" fillId="0" borderId="18" xfId="0" applyNumberFormat="1" applyFill="1" applyBorder="1" applyAlignment="1">
      <alignment vertical="center"/>
    </xf>
    <xf numFmtId="0" fontId="33" fillId="0" borderId="19" xfId="0" applyFont="1" applyFill="1" applyBorder="1" applyAlignment="1">
      <alignment horizontal="center"/>
    </xf>
    <xf numFmtId="3" fontId="0" fillId="0" borderId="26" xfId="0" applyNumberFormat="1" applyFill="1" applyBorder="1" applyAlignment="1">
      <alignment vertical="center"/>
    </xf>
    <xf numFmtId="4" fontId="0" fillId="0" borderId="0" xfId="0" applyNumberFormat="1" applyFill="1" applyBorder="1" applyAlignment="1">
      <alignment vertical="center"/>
    </xf>
    <xf numFmtId="4" fontId="0" fillId="0" borderId="20" xfId="0" applyNumberFormat="1" applyFill="1" applyBorder="1" applyAlignment="1">
      <alignment vertical="center"/>
    </xf>
    <xf numFmtId="0" fontId="33" fillId="0" borderId="0" xfId="0" applyFont="1" applyFill="1" applyBorder="1" applyAlignment="1">
      <alignment horizontal="center"/>
    </xf>
    <xf numFmtId="0" fontId="0" fillId="0" borderId="27" xfId="0" applyFill="1" applyBorder="1" applyAlignment="1">
      <alignment vertical="center"/>
    </xf>
    <xf numFmtId="4" fontId="0" fillId="0" borderId="21" xfId="0" applyNumberFormat="1" applyFill="1" applyBorder="1" applyAlignment="1">
      <alignment vertical="center"/>
    </xf>
    <xf numFmtId="0" fontId="33" fillId="0" borderId="22" xfId="0" applyFont="1" applyFill="1" applyBorder="1" applyAlignment="1">
      <alignment horizontal="center"/>
    </xf>
    <xf numFmtId="0" fontId="0" fillId="0" borderId="28" xfId="0" applyFill="1" applyBorder="1" applyAlignment="1">
      <alignment vertical="center"/>
    </xf>
    <xf numFmtId="4" fontId="0" fillId="0" borderId="25" xfId="0" applyNumberFormat="1" applyFill="1" applyBorder="1" applyAlignment="1">
      <alignment vertical="center"/>
    </xf>
    <xf numFmtId="0" fontId="0" fillId="0" borderId="26" xfId="0" applyFill="1" applyBorder="1" applyAlignment="1">
      <alignment vertical="center"/>
    </xf>
    <xf numFmtId="0" fontId="3" fillId="0" borderId="0" xfId="0" applyFont="1" applyFill="1" applyBorder="1" applyAlignment="1">
      <alignment vertical="center"/>
    </xf>
    <xf numFmtId="166" fontId="0" fillId="0" borderId="25" xfId="1" applyNumberFormat="1" applyFont="1" applyFill="1" applyBorder="1" applyAlignment="1">
      <alignment vertical="center"/>
    </xf>
    <xf numFmtId="0" fontId="34" fillId="0" borderId="0" xfId="0" applyFont="1" applyAlignment="1">
      <alignment vertical="center"/>
    </xf>
    <xf numFmtId="0" fontId="30" fillId="0" borderId="0" xfId="0" applyFont="1" applyAlignment="1">
      <alignment vertical="center"/>
    </xf>
    <xf numFmtId="0" fontId="25" fillId="0" borderId="0" xfId="0" applyFont="1"/>
    <xf numFmtId="14" fontId="25" fillId="0" borderId="0" xfId="0" applyNumberFormat="1" applyFont="1" applyAlignment="1">
      <alignment vertical="center"/>
    </xf>
    <xf numFmtId="3" fontId="5" fillId="0" borderId="0" xfId="0" applyNumberFormat="1" applyFont="1" applyBorder="1" applyAlignment="1"/>
    <xf numFmtId="0" fontId="5" fillId="0" borderId="0" xfId="0" applyFont="1"/>
    <xf numFmtId="14" fontId="5" fillId="0" borderId="0" xfId="0" applyNumberFormat="1" applyFont="1" applyBorder="1" applyAlignment="1">
      <alignment horizontal="center"/>
    </xf>
    <xf numFmtId="0" fontId="5" fillId="6" borderId="0" xfId="0" applyFont="1" applyFill="1" applyBorder="1" applyAlignment="1">
      <alignment horizontal="left"/>
    </xf>
    <xf numFmtId="3" fontId="5" fillId="6" borderId="0" xfId="0" applyNumberFormat="1" applyFont="1" applyFill="1" applyBorder="1" applyAlignment="1">
      <alignment horizontal="center"/>
    </xf>
    <xf numFmtId="14" fontId="4" fillId="0" borderId="0" xfId="0" applyNumberFormat="1" applyFont="1" applyBorder="1" applyAlignment="1">
      <alignment horizontal="center"/>
    </xf>
    <xf numFmtId="0" fontId="4" fillId="6" borderId="0" xfId="0" applyFont="1" applyFill="1" applyBorder="1" applyAlignment="1">
      <alignment horizontal="left"/>
    </xf>
    <xf numFmtId="3" fontId="5" fillId="0" borderId="0" xfId="0" applyNumberFormat="1" applyFont="1" applyAlignment="1">
      <alignment horizontal="center"/>
    </xf>
    <xf numFmtId="0" fontId="11" fillId="0" borderId="0" xfId="2" applyFont="1" applyFill="1" applyBorder="1" applyAlignment="1">
      <alignment horizontal="left"/>
    </xf>
    <xf numFmtId="3" fontId="9" fillId="6" borderId="9" xfId="0" applyNumberFormat="1" applyFont="1" applyFill="1" applyBorder="1" applyAlignment="1">
      <alignment horizontal="center"/>
    </xf>
    <xf numFmtId="0" fontId="0" fillId="2" borderId="1" xfId="0" applyFill="1" applyBorder="1" applyAlignment="1">
      <alignment horizontal="center"/>
    </xf>
    <xf numFmtId="0" fontId="0" fillId="2" borderId="5" xfId="0" applyFill="1" applyBorder="1" applyAlignment="1">
      <alignment horizontal="center"/>
    </xf>
    <xf numFmtId="4" fontId="4" fillId="0" borderId="52" xfId="0" applyNumberFormat="1" applyFont="1" applyBorder="1" applyAlignment="1">
      <alignment horizontal="center" vertical="center"/>
    </xf>
    <xf numFmtId="4" fontId="4" fillId="0" borderId="53" xfId="0" applyNumberFormat="1" applyFont="1" applyBorder="1" applyAlignment="1">
      <alignment horizontal="center" vertical="center"/>
    </xf>
    <xf numFmtId="0" fontId="0" fillId="0" borderId="19" xfId="0" applyBorder="1" applyAlignment="1">
      <alignment horizontal="left" vertical="center"/>
    </xf>
    <xf numFmtId="0" fontId="0" fillId="0" borderId="26" xfId="0" applyBorder="1" applyAlignment="1">
      <alignment horizontal="left" vertical="center"/>
    </xf>
    <xf numFmtId="0" fontId="0" fillId="0" borderId="0" xfId="0" applyBorder="1" applyAlignment="1">
      <alignment horizontal="left" vertical="center"/>
    </xf>
    <xf numFmtId="0" fontId="0" fillId="0" borderId="27" xfId="0" applyBorder="1" applyAlignment="1">
      <alignment horizontal="left" vertical="center"/>
    </xf>
    <xf numFmtId="0" fontId="19" fillId="0" borderId="0" xfId="0" applyFont="1" applyAlignment="1">
      <alignment horizontal="center" vertical="center"/>
    </xf>
    <xf numFmtId="0" fontId="0" fillId="0" borderId="22" xfId="0" applyBorder="1" applyAlignment="1">
      <alignment horizontal="left" vertical="center"/>
    </xf>
    <xf numFmtId="0" fontId="0" fillId="0" borderId="28" xfId="0" applyBorder="1" applyAlignment="1">
      <alignment horizontal="left" vertical="center"/>
    </xf>
    <xf numFmtId="0" fontId="3" fillId="0" borderId="29" xfId="0" applyFont="1" applyBorder="1" applyAlignment="1">
      <alignment horizontal="center" vertical="center"/>
    </xf>
    <xf numFmtId="0" fontId="3" fillId="0" borderId="30" xfId="0" applyFont="1" applyBorder="1" applyAlignment="1">
      <alignment horizontal="center" vertical="center"/>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3" fillId="0" borderId="33" xfId="0" applyFont="1" applyBorder="1" applyAlignment="1">
      <alignment horizontal="center" vertical="center"/>
    </xf>
    <xf numFmtId="0" fontId="26" fillId="0" borderId="0" xfId="0" applyFont="1" applyBorder="1" applyAlignment="1">
      <alignment horizontal="center" vertical="center"/>
    </xf>
    <xf numFmtId="0" fontId="6" fillId="0" borderId="0" xfId="0" applyFont="1" applyAlignment="1">
      <alignment horizontal="center" vertical="center"/>
    </xf>
    <xf numFmtId="0" fontId="3" fillId="0" borderId="0" xfId="0" applyFont="1" applyFill="1" applyBorder="1" applyAlignment="1">
      <alignment horizontal="center" vertical="center"/>
    </xf>
  </cellXfs>
  <cellStyles count="5">
    <cellStyle name="Comma 3" xfId="3"/>
    <cellStyle name="Milliers" xfId="1" builtinId="3"/>
    <cellStyle name="Normal" xfId="0" builtinId="0"/>
    <cellStyle name="Normal 2" xfId="4"/>
    <cellStyle name="Normal_Total expenses by date"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pivotCacheDefinition" Target="pivotCache/pivotCacheDefinition2.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pivotCacheDefinition" Target="pivotCache/pivotCacheDefinition1.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3.xml"/></Relationships>
</file>

<file path=xl/drawings/drawing1.xml><?xml version="1.0" encoding="utf-8"?>
<xdr:wsDr xmlns:xdr="http://schemas.openxmlformats.org/drawingml/2006/spreadsheetDrawing" xmlns:a="http://schemas.openxmlformats.org/drawingml/2006/main">
  <xdr:oneCellAnchor>
    <xdr:from>
      <xdr:col>7</xdr:col>
      <xdr:colOff>114300</xdr:colOff>
      <xdr:row>18</xdr:row>
      <xdr:rowOff>0</xdr:rowOff>
    </xdr:from>
    <xdr:ext cx="76200" cy="228600"/>
    <xdr:sp macro="" textlink="">
      <xdr:nvSpPr>
        <xdr:cNvPr id="2" name="Text Box 32"/>
        <xdr:cNvSpPr txBox="1">
          <a:spLocks noChangeArrowheads="1"/>
        </xdr:cNvSpPr>
      </xdr:nvSpPr>
      <xdr:spPr bwMode="auto">
        <a:xfrm>
          <a:off x="6553200" y="363855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685800</xdr:colOff>
      <xdr:row>18</xdr:row>
      <xdr:rowOff>0</xdr:rowOff>
    </xdr:from>
    <xdr:ext cx="19050" cy="209550"/>
    <xdr:sp macro="" textlink="">
      <xdr:nvSpPr>
        <xdr:cNvPr id="3" name="Text Box 34"/>
        <xdr:cNvSpPr txBox="1">
          <a:spLocks noChangeArrowheads="1"/>
        </xdr:cNvSpPr>
      </xdr:nvSpPr>
      <xdr:spPr bwMode="auto">
        <a:xfrm>
          <a:off x="7124700" y="3638550"/>
          <a:ext cx="190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drawings/drawing2.xml><?xml version="1.0" encoding="utf-8"?>
<xdr:wsDr xmlns:xdr="http://schemas.openxmlformats.org/drawingml/2006/spreadsheetDrawing" xmlns:a="http://schemas.openxmlformats.org/drawingml/2006/main">
  <xdr:oneCellAnchor>
    <xdr:from>
      <xdr:col>7</xdr:col>
      <xdr:colOff>114300</xdr:colOff>
      <xdr:row>26</xdr:row>
      <xdr:rowOff>0</xdr:rowOff>
    </xdr:from>
    <xdr:ext cx="76200" cy="228600"/>
    <xdr:sp macro="" textlink="">
      <xdr:nvSpPr>
        <xdr:cNvPr id="2" name="Text Box 32"/>
        <xdr:cNvSpPr txBox="1">
          <a:spLocks noChangeArrowheads="1"/>
        </xdr:cNvSpPr>
      </xdr:nvSpPr>
      <xdr:spPr bwMode="auto">
        <a:xfrm>
          <a:off x="5448300" y="5153025"/>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685800</xdr:colOff>
      <xdr:row>26</xdr:row>
      <xdr:rowOff>0</xdr:rowOff>
    </xdr:from>
    <xdr:ext cx="19050" cy="209550"/>
    <xdr:sp macro="" textlink="">
      <xdr:nvSpPr>
        <xdr:cNvPr id="3" name="Text Box 34"/>
        <xdr:cNvSpPr txBox="1">
          <a:spLocks noChangeArrowheads="1"/>
        </xdr:cNvSpPr>
      </xdr:nvSpPr>
      <xdr:spPr bwMode="auto">
        <a:xfrm>
          <a:off x="6019800" y="5153025"/>
          <a:ext cx="190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drawings/drawing3.xml><?xml version="1.0" encoding="utf-8"?>
<xdr:wsDr xmlns:xdr="http://schemas.openxmlformats.org/drawingml/2006/spreadsheetDrawing" xmlns:a="http://schemas.openxmlformats.org/drawingml/2006/main">
  <xdr:oneCellAnchor>
    <xdr:from>
      <xdr:col>2</xdr:col>
      <xdr:colOff>171450</xdr:colOff>
      <xdr:row>15</xdr:row>
      <xdr:rowOff>19050</xdr:rowOff>
    </xdr:from>
    <xdr:ext cx="18531" cy="760465"/>
    <xdr:sp macro="" textlink="">
      <xdr:nvSpPr>
        <xdr:cNvPr id="2" name="Text Box 188"/>
        <xdr:cNvSpPr txBox="1">
          <a:spLocks noChangeArrowheads="1"/>
        </xdr:cNvSpPr>
      </xdr:nvSpPr>
      <xdr:spPr bwMode="auto">
        <a:xfrm>
          <a:off x="1695450" y="3028950"/>
          <a:ext cx="18531" cy="760465"/>
        </a:xfrm>
        <a:prstGeom prst="rect">
          <a:avLst/>
        </a:prstGeom>
        <a:noFill/>
        <a:ln w="9525">
          <a:noFill/>
          <a:miter lim="800000"/>
          <a:headEnd/>
          <a:tailEnd/>
        </a:ln>
      </xdr:spPr>
      <xdr:txBody>
        <a:bodyPr wrap="none" lIns="18288" tIns="22860" rIns="0" bIns="0" anchor="t" upright="1">
          <a:spAutoFit/>
        </a:bodyPr>
        <a:lstStyle/>
        <a:p>
          <a:pPr algn="l" rtl="0">
            <a:defRPr sz="1000"/>
          </a:pPr>
          <a:endParaRPr lang="fr-FR" sz="1000" b="0" i="0" strike="noStrike">
            <a:solidFill>
              <a:srgbClr val="000000"/>
            </a:solidFill>
            <a:latin typeface="Arial"/>
            <a:cs typeface="Arial"/>
          </a:endParaRPr>
        </a:p>
        <a:p>
          <a:pPr algn="l" rtl="0">
            <a:defRPr sz="1000"/>
          </a:pPr>
          <a:endParaRPr lang="fr-FR" sz="1000" b="0" i="0" strike="noStrike">
            <a:solidFill>
              <a:srgbClr val="000000"/>
            </a:solidFill>
            <a:latin typeface="Arial"/>
            <a:cs typeface="Arial"/>
          </a:endParaRPr>
        </a:p>
        <a:p>
          <a:pPr algn="l" rtl="0">
            <a:defRPr sz="1000"/>
          </a:pPr>
          <a:endParaRPr lang="fr-FR" sz="1000" b="0" i="0" strike="noStrike">
            <a:solidFill>
              <a:srgbClr val="000000"/>
            </a:solidFill>
            <a:latin typeface="Arial"/>
            <a:cs typeface="Arial"/>
          </a:endParaRPr>
        </a:p>
        <a:p>
          <a:pPr algn="l" rtl="0">
            <a:defRPr sz="1000"/>
          </a:pPr>
          <a:endParaRPr lang="fr-FR" sz="1000" b="0" i="0" strike="noStrike">
            <a:solidFill>
              <a:srgbClr val="000000"/>
            </a:solidFill>
            <a:latin typeface="Arial"/>
            <a:cs typeface="Arial"/>
          </a:endParaRPr>
        </a:p>
        <a:p>
          <a:pPr algn="l" rtl="0">
            <a:defRPr sz="1000"/>
          </a:pPr>
          <a:endParaRPr lang="fr-FR" sz="1000" b="0" i="0" strike="noStrike">
            <a:solidFill>
              <a:srgbClr val="000000"/>
            </a:solidFill>
            <a:latin typeface="Arial"/>
            <a:cs typeface="Arial"/>
          </a:endParaRPr>
        </a:p>
      </xdr:txBody>
    </xdr:sp>
    <xdr:clientData/>
  </xdr:oneCellAnchor>
  <xdr:oneCellAnchor>
    <xdr:from>
      <xdr:col>2</xdr:col>
      <xdr:colOff>171450</xdr:colOff>
      <xdr:row>24</xdr:row>
      <xdr:rowOff>19050</xdr:rowOff>
    </xdr:from>
    <xdr:ext cx="18531" cy="760465"/>
    <xdr:sp macro="" textlink="">
      <xdr:nvSpPr>
        <xdr:cNvPr id="3" name="Text Box 188"/>
        <xdr:cNvSpPr txBox="1">
          <a:spLocks noChangeArrowheads="1"/>
        </xdr:cNvSpPr>
      </xdr:nvSpPr>
      <xdr:spPr bwMode="auto">
        <a:xfrm>
          <a:off x="1695450" y="4762500"/>
          <a:ext cx="18531" cy="760465"/>
        </a:xfrm>
        <a:prstGeom prst="rect">
          <a:avLst/>
        </a:prstGeom>
        <a:noFill/>
        <a:ln w="9525">
          <a:noFill/>
          <a:miter lim="800000"/>
          <a:headEnd/>
          <a:tailEnd/>
        </a:ln>
      </xdr:spPr>
      <xdr:txBody>
        <a:bodyPr wrap="none" lIns="18288" tIns="22860" rIns="0" bIns="0" anchor="t" upright="1">
          <a:spAutoFit/>
        </a:bodyPr>
        <a:lstStyle/>
        <a:p>
          <a:pPr algn="l" rtl="0">
            <a:defRPr sz="1000"/>
          </a:pPr>
          <a:endParaRPr lang="fr-FR" sz="1000" b="0" i="0" strike="noStrike">
            <a:solidFill>
              <a:srgbClr val="000000"/>
            </a:solidFill>
            <a:latin typeface="Arial"/>
            <a:cs typeface="Arial"/>
          </a:endParaRPr>
        </a:p>
        <a:p>
          <a:pPr algn="l" rtl="0">
            <a:defRPr sz="1000"/>
          </a:pPr>
          <a:endParaRPr lang="fr-FR" sz="1000" b="0" i="0" strike="noStrike">
            <a:solidFill>
              <a:srgbClr val="000000"/>
            </a:solidFill>
            <a:latin typeface="Arial"/>
            <a:cs typeface="Arial"/>
          </a:endParaRPr>
        </a:p>
        <a:p>
          <a:pPr algn="l" rtl="0">
            <a:defRPr sz="1000"/>
          </a:pPr>
          <a:endParaRPr lang="fr-FR" sz="1000" b="0" i="0" strike="noStrike">
            <a:solidFill>
              <a:srgbClr val="000000"/>
            </a:solidFill>
            <a:latin typeface="Arial"/>
            <a:cs typeface="Arial"/>
          </a:endParaRPr>
        </a:p>
        <a:p>
          <a:pPr algn="l" rtl="0">
            <a:defRPr sz="1000"/>
          </a:pPr>
          <a:endParaRPr lang="fr-FR" sz="1000" b="0" i="0" strike="noStrike">
            <a:solidFill>
              <a:srgbClr val="000000"/>
            </a:solidFill>
            <a:latin typeface="Arial"/>
            <a:cs typeface="Arial"/>
          </a:endParaRPr>
        </a:p>
        <a:p>
          <a:pPr algn="l" rtl="0">
            <a:defRPr sz="1000"/>
          </a:pPr>
          <a:endParaRPr lang="fr-FR" sz="1000" b="0" i="0" strike="noStrike">
            <a:solidFill>
              <a:srgbClr val="000000"/>
            </a:solidFill>
            <a:latin typeface="Arial"/>
            <a:cs typeface="Arial"/>
          </a:endParaRPr>
        </a:p>
      </xdr:txBody>
    </xdr:sp>
    <xdr:clientData/>
  </xdr:oneCellAnchor>
  <xdr:twoCellAnchor editAs="oneCell">
    <xdr:from>
      <xdr:col>5</xdr:col>
      <xdr:colOff>114300</xdr:colOff>
      <xdr:row>42</xdr:row>
      <xdr:rowOff>0</xdr:rowOff>
    </xdr:from>
    <xdr:to>
      <xdr:col>5</xdr:col>
      <xdr:colOff>190500</xdr:colOff>
      <xdr:row>43</xdr:row>
      <xdr:rowOff>38100</xdr:rowOff>
    </xdr:to>
    <xdr:sp macro="" textlink="">
      <xdr:nvSpPr>
        <xdr:cNvPr id="4" name="Text Box 32"/>
        <xdr:cNvSpPr txBox="1">
          <a:spLocks noChangeArrowheads="1"/>
        </xdr:cNvSpPr>
      </xdr:nvSpPr>
      <xdr:spPr bwMode="auto">
        <a:xfrm>
          <a:off x="3924300" y="824865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685800</xdr:colOff>
      <xdr:row>42</xdr:row>
      <xdr:rowOff>0</xdr:rowOff>
    </xdr:from>
    <xdr:to>
      <xdr:col>5</xdr:col>
      <xdr:colOff>704850</xdr:colOff>
      <xdr:row>43</xdr:row>
      <xdr:rowOff>19050</xdr:rowOff>
    </xdr:to>
    <xdr:sp macro="" textlink="">
      <xdr:nvSpPr>
        <xdr:cNvPr id="5" name="Text Box 34"/>
        <xdr:cNvSpPr txBox="1">
          <a:spLocks noChangeArrowheads="1"/>
        </xdr:cNvSpPr>
      </xdr:nvSpPr>
      <xdr:spPr bwMode="auto">
        <a:xfrm>
          <a:off x="4495800" y="8248650"/>
          <a:ext cx="190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pivotCacheDefinition1.xml><?xml version="1.0" encoding="utf-8"?>
<pivotCacheDefinition xmlns="http://schemas.openxmlformats.org/spreadsheetml/2006/main" xmlns:r="http://schemas.openxmlformats.org/officeDocument/2006/relationships" r:id="rId1" refreshedBy="WCP-PC" refreshedDate="43356.691775231484" createdVersion="5" refreshedVersion="5" minRefreshableVersion="3" recordCount="179">
  <cacheSource type="worksheet">
    <worksheetSource ref="B6:F185" sheet="Journal caisse Août2018"/>
  </cacheSource>
  <cacheFields count="5">
    <cacheField name="DATE" numFmtId="0">
      <sharedItems containsNonDate="0" containsDate="1" containsString="0" containsBlank="1" minDate="2018-08-01T00:00:00" maxDate="2018-09-01T00:00:00"/>
    </cacheField>
    <cacheField name="Nom" numFmtId="0">
      <sharedItems containsBlank="1" count="15">
        <m/>
        <s v="Chérif"/>
        <s v="E20"/>
        <s v="E39"/>
        <s v="E19"/>
        <s v="E40"/>
        <s v="Moné"/>
        <s v="Saïdou"/>
        <s v="Baldé"/>
        <s v="Castro "/>
        <s v="E37"/>
        <s v="Sessou"/>
        <s v="Tamba"/>
        <s v="Charlotte"/>
        <s v="E37 "/>
      </sharedItems>
    </cacheField>
    <cacheField name="LIBELLE" numFmtId="0">
      <sharedItems/>
    </cacheField>
    <cacheField name="ENTREES" numFmtId="0">
      <sharedItems containsString="0" containsBlank="1" containsNumber="1" containsInteger="1" minValue="229000" maxValue="15701282"/>
    </cacheField>
    <cacheField name="SORTIES" numFmtId="3">
      <sharedItems containsString="0" containsBlank="1" containsNumber="1" containsInteger="1" minValue="5000" maxValue="3000000"/>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WCP-PC" refreshedDate="43362.695607870373" createdVersion="5" refreshedVersion="5" minRefreshableVersion="3" recordCount="280">
  <cacheSource type="worksheet">
    <worksheetSource ref="A1:I281" sheet="Compta Août 2018"/>
  </cacheSource>
  <cacheFields count="9">
    <cacheField name="Date" numFmtId="14">
      <sharedItems containsSemiMixedTypes="0" containsNonDate="0" containsDate="1" containsString="0" minDate="2018-08-01T00:00:00" maxDate="2018-09-01T00:00:00"/>
    </cacheField>
    <cacheField name="Libellés" numFmtId="0">
      <sharedItems/>
    </cacheField>
    <cacheField name="Type Personnel(Salaires; impots; securité sociale) _Bonus/Lawyer(bonus avocat, indicateur, personnel)_Transport(bonus, train, taxis ville, avion, visas, vaccins)_Travel Subsistence( voyage hotel, nourriture)_ Office Materials( consommables du bureau,papeterie, cartouches encre, photocopies exterieurs)_Rent Utilities (Locations et charges mensuelles)_ Services (prestataires exterieurs tel femme de menage, plombier, mecano, electricien ,ect,)_ Telephone_Internet_Bonus media( couverture méditique, bonus journalistes)_ Trust building( mise en confiance, repas,Telephone, boissons)_ Bank charges( Frais fonctionnement bancaire + frais transfert)_ Transfert fees( Frais western union_Orange money" numFmtId="0">
      <sharedItems/>
    </cacheField>
    <cacheField name="Department (Investigations, Legal, Operations, Media, Management, Office, Animal Care, Policy &amp; External Relations( Frais de voyage à l'etranger, mission en déhors du projet), Team Building( Repas de l'equipe , Faire une excursion)" numFmtId="0">
      <sharedItems/>
    </cacheField>
    <cacheField name="Montant dépensé" numFmtId="0">
      <sharedItems containsSemiMixedTypes="0" containsString="0" containsNumber="1" containsInteger="1" minValue="810" maxValue="39000000"/>
    </cacheField>
    <cacheField name="Nom" numFmtId="0">
      <sharedItems count="15">
        <s v="Chérif"/>
        <s v="E20"/>
        <s v="E39"/>
        <s v="E37"/>
        <s v="Sessou"/>
        <s v="E19"/>
        <s v="BPMG GNF"/>
        <s v="BPMG USD"/>
        <s v="E40"/>
        <s v="Moné"/>
        <s v="Saïdou"/>
        <s v="Baldé"/>
        <s v="Castro"/>
        <s v="Tamba"/>
        <s v="Charlotte"/>
      </sharedItems>
    </cacheField>
    <cacheField name="Donor" numFmtId="0">
      <sharedItems/>
    </cacheField>
    <cacheField name="Number" numFmtId="0">
      <sharedItems/>
    </cacheField>
    <cacheField name="Justificatifs" numFmtId="0">
      <sharedItems/>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r:id="rId1" refreshedBy="WCP-PC" refreshedDate="43362.705448726854" createdVersion="5" refreshedVersion="5" minRefreshableVersion="3" recordCount="280">
  <cacheSource type="worksheet">
    <worksheetSource ref="A1:H281" sheet="Compta Août 2018"/>
  </cacheSource>
  <cacheFields count="8">
    <cacheField name="Date" numFmtId="14">
      <sharedItems containsSemiMixedTypes="0" containsNonDate="0" containsDate="1" containsString="0" minDate="2018-08-01T00:00:00" maxDate="2018-09-01T00:00:00"/>
    </cacheField>
    <cacheField name="Libellés" numFmtId="0">
      <sharedItems/>
    </cacheField>
    <cacheField name="Type Personnel(Salaires; impots; securité sociale) _Bonus/Lawyer(bonus avocat, indicateur, personnel)_Transport(bonus, train, taxis ville, avion, visas, vaccins)_Travel Subsistence( voyage hotel, nourriture)_ Office Materials( consommables du bureau,papeterie, cartouches encre, photocopies exterieurs)_Rent Utilities (Locations et charges mensuelles)_ Services (prestataires exterieurs tel femme de menage, plombier, mecano, electricien ,ect,)_ Telephone_Internet_Bonus media( couverture méditique, bonus journalistes)_ Trust building( mise en confiance, repas,Telephone, boissons)_ Bank charges( Frais fonctionnement bancaire + frais transfert)_ Transfert fees( Frais western union_Orange money" numFmtId="0">
      <sharedItems count="18">
        <s v="Transport"/>
        <s v="Telephone "/>
        <s v="Transport "/>
        <s v="Bank Fees"/>
        <s v="Services"/>
        <s v="Office Materials"/>
        <s v="Transfert Fees"/>
        <s v="Travel subsistence"/>
        <s v="Telephone"/>
        <s v="Team building"/>
        <s v="Personnel"/>
        <s v="Lawyer Fees"/>
        <s v="Flight"/>
        <s v="Rent &amp; Utilities"/>
        <s v="Bonus"/>
        <s v="Internet"/>
        <s v="Equipement "/>
        <s v="Trust building"/>
      </sharedItems>
    </cacheField>
    <cacheField name="Department (Investigations, Legal, Operations, Media, Management, Office, Animal Care, Policy &amp; External Relations( Frais de voyage à l'etranger, mission en déhors du projet), Team Building( Repas de l'equipe , Faire une excursion)" numFmtId="0">
      <sharedItems count="7">
        <s v="Legal"/>
        <s v="Investigations"/>
        <s v="Office"/>
        <s v="Management"/>
        <s v="Team Building"/>
        <s v="Média"/>
        <s v="Operation"/>
      </sharedItems>
    </cacheField>
    <cacheField name="Montant dépensé" numFmtId="0">
      <sharedItems containsSemiMixedTypes="0" containsString="0" containsNumber="1" containsInteger="1" minValue="810" maxValue="39000000"/>
    </cacheField>
    <cacheField name="Nom" numFmtId="0">
      <sharedItems/>
    </cacheField>
    <cacheField name="Donor" numFmtId="0">
      <sharedItems count="1">
        <s v="WILDCAT"/>
      </sharedItems>
    </cacheField>
    <cacheField name="Number" numFmtId="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79">
  <r>
    <m/>
    <x v="0"/>
    <s v="Repport solde au 31/07/2018"/>
    <n v="15701282"/>
    <m/>
  </r>
  <r>
    <d v="2018-08-01T00:00:00"/>
    <x v="1"/>
    <s v="Frais taxi moto bureau-DNEF, Agent Judiciaire de l'Etat pour dépôt  lettre de constitution pour information"/>
    <m/>
    <n v="75000"/>
  </r>
  <r>
    <d v="2018-08-01T00:00:00"/>
    <x v="2"/>
    <s v="Achat de carte de recharge  Areeba pour enquête journalière"/>
    <m/>
    <n v="10000"/>
  </r>
  <r>
    <d v="2018-08-01T00:00:00"/>
    <x v="2"/>
    <s v="Achat de carte de recharge  Areeba pour appel d'une cible pour enquête "/>
    <m/>
    <n v="10000"/>
  </r>
  <r>
    <d v="2018-08-01T00:00:00"/>
    <x v="3"/>
    <s v="Transport E39  pour les enquêtes  journalières"/>
    <m/>
    <n v="24000"/>
  </r>
  <r>
    <d v="2018-08-01T00:00:00"/>
    <x v="4"/>
    <s v="Transport E19  pour les enquêtes  journalières"/>
    <m/>
    <n v="22000"/>
  </r>
  <r>
    <d v="2018-08-02T00:00:00"/>
    <x v="3"/>
    <s v="Transport E39   pour les enquêtes  journalières"/>
    <m/>
    <n v="16000"/>
  </r>
  <r>
    <d v="2018-08-02T00:00:00"/>
    <x v="5"/>
    <s v="Transport E40  pour les enquêtes  journalières"/>
    <m/>
    <n v="19000"/>
  </r>
  <r>
    <d v="2018-08-02T00:00:00"/>
    <x v="6"/>
    <s v="Reçu 002 UJAD paiement frais poubelle  pour ramassage d'ordures du bureau "/>
    <m/>
    <n v="75000"/>
  </r>
  <r>
    <d v="2018-08-02T00:00:00"/>
    <x v="6"/>
    <s v="Achat de (10) litres d'essence pour le groupe électrogène du bureau"/>
    <m/>
    <n v="100000"/>
  </r>
  <r>
    <d v="2018-08-02T00:00:00"/>
    <x v="7"/>
    <s v="Reçu n°0003059  achat de (20) litres d'essence pour véh. Perso. Pour le  transport de  Saïdou maison- bureau"/>
    <m/>
    <n v="200000"/>
  </r>
  <r>
    <d v="2018-08-02T00:00:00"/>
    <x v="6"/>
    <s v="Approvisionement caisse (120 USD X 9000)"/>
    <n v="1080000"/>
    <m/>
  </r>
  <r>
    <d v="2018-08-02T00:00:00"/>
    <x v="7"/>
    <s v="Frais taxi moto bureau-Centre ville (BPMG) A/R"/>
    <m/>
    <n v="100000"/>
  </r>
  <r>
    <d v="2018-08-03T00:00:00"/>
    <x v="6"/>
    <s v="Versement à Thierno Intendant pour Achat de nourriture pour le pélican"/>
    <m/>
    <n v="60000"/>
  </r>
  <r>
    <d v="2018-08-03T00:00:00"/>
    <x v="3"/>
    <s v="Transport E39   pour les enquêtes  journalières"/>
    <m/>
    <n v="47000"/>
  </r>
  <r>
    <d v="2018-08-03T00:00:00"/>
    <x v="8"/>
    <s v="Transfert/orange money  à Baldé pour suivi juridique cas pau de panthère à Kankan"/>
    <m/>
    <n v="979000"/>
  </r>
  <r>
    <d v="2018-08-03T00:00:00"/>
    <x v="4"/>
    <s v="Transport E19  pour les enquêtes  journalières"/>
    <m/>
    <n v="30000"/>
  </r>
  <r>
    <d v="2018-08-03T00:00:00"/>
    <x v="2"/>
    <s v="Transport  E20  pour les enquêtes  journalières"/>
    <m/>
    <n v="21000"/>
  </r>
  <r>
    <d v="2018-08-06T00:00:00"/>
    <x v="6"/>
    <s v="Frais de fonctionnement Maïmouna Baldé pour la semaine"/>
    <m/>
    <n v="70000"/>
  </r>
  <r>
    <d v="2018-08-06T00:00:00"/>
    <x v="9"/>
    <s v="Transport A/r Bureau-DNEFpour recupération d'un dossier"/>
    <m/>
    <n v="16000"/>
  </r>
  <r>
    <d v="2018-08-06T00:00:00"/>
    <x v="2"/>
    <s v="Transport E20  pour les enquêtes  journalières"/>
    <m/>
    <n v="50000"/>
  </r>
  <r>
    <d v="2018-08-06T00:00:00"/>
    <x v="5"/>
    <s v="Transport E40  pour les enquêtes  journalières"/>
    <m/>
    <n v="30000"/>
  </r>
  <r>
    <d v="2018-08-06T00:00:00"/>
    <x v="4"/>
    <s v="Transport E19  pour les enquêtes  journalières"/>
    <m/>
    <n v="37000"/>
  </r>
  <r>
    <d v="2018-08-06T00:00:00"/>
    <x v="3"/>
    <s v="Transport E39   pour les enquêtes  journalières"/>
    <m/>
    <n v="23000"/>
  </r>
  <r>
    <d v="2018-08-06T00:00:00"/>
    <x v="7"/>
    <s v="reçu 25  achat de (30) litres d'essence pour véh. Perso. Pour le  transport de  Saïdou maison- bureau"/>
    <m/>
    <n v="300000"/>
  </r>
  <r>
    <d v="2018-08-06T00:00:00"/>
    <x v="7"/>
    <s v="Transport bureau-Belvedaire A/R pour un interview sur le nouveau code faune "/>
    <m/>
    <n v="50000"/>
  </r>
  <r>
    <d v="2018-08-06T00:00:00"/>
    <x v="7"/>
    <s v="Achat de jus pendant l'interview avec le journaliste de RFI sur le nouveau code de faune"/>
    <m/>
    <n v="30000"/>
  </r>
  <r>
    <d v="2018-08-07T00:00:00"/>
    <x v="3"/>
    <s v="Transport E39   pour les enquêtes  journalières"/>
    <m/>
    <n v="20000"/>
  </r>
  <r>
    <d v="2018-08-07T00:00:00"/>
    <x v="5"/>
    <s v="Transport E40  pour les enquêtes  journalières"/>
    <m/>
    <n v="16000"/>
  </r>
  <r>
    <d v="2018-08-07T00:00:00"/>
    <x v="2"/>
    <s v="Transport E20  pour les enquêtes  journalières"/>
    <m/>
    <n v="22000"/>
  </r>
  <r>
    <d v="2018-08-07T00:00:00"/>
    <x v="4"/>
    <s v="Transport E19  pour les enquêtes  journalières"/>
    <m/>
    <n v="23000"/>
  </r>
  <r>
    <d v="2018-08-10T00:00:00"/>
    <x v="6"/>
    <s v="Reç de Baldé pour reversement à la caisse reste argent suivi juridique cas peau de panthère à Kankan"/>
    <n v="229000"/>
    <m/>
  </r>
  <r>
    <d v="2018-08-10T00:00:00"/>
    <x v="3"/>
    <s v="Transport E39   pour les enquêtes  journalières"/>
    <m/>
    <n v="31000"/>
  </r>
  <r>
    <d v="2018-08-10T00:00:00"/>
    <x v="4"/>
    <s v="Transport E19  pour les enquêtes  journalières"/>
    <m/>
    <n v="32000"/>
  </r>
  <r>
    <d v="2018-08-10T00:00:00"/>
    <x v="2"/>
    <s v="Transport E20  pour les enquêtes  journalières"/>
    <m/>
    <n v="36000"/>
  </r>
  <r>
    <d v="2018-08-10T00:00:00"/>
    <x v="10"/>
    <s v="Frais de transfert par orange money à Baldé du 03/08/2018 pour suivi juridique  cas peau de panthère à Kankan"/>
    <m/>
    <n v="20000"/>
  </r>
  <r>
    <d v="2018-08-10T00:00:00"/>
    <x v="11"/>
    <s v="Transport Sessou A/R bureau-DNEF"/>
    <m/>
    <n v="60000"/>
  </r>
  <r>
    <d v="2018-08-13T00:00:00"/>
    <x v="3"/>
    <s v="Transport E39 pour  (2) jours  maison-bureau"/>
    <m/>
    <n v="50000"/>
  </r>
  <r>
    <d v="2018-08-13T00:00:00"/>
    <x v="2"/>
    <s v="Transport E20 pour  (3)  jours  maison-bureau"/>
    <m/>
    <n v="81000"/>
  </r>
  <r>
    <d v="2018-08-13T00:00:00"/>
    <x v="9"/>
    <s v="Transport  Castro pour  (2)  jours  maison-bureau"/>
    <m/>
    <n v="60000"/>
  </r>
  <r>
    <d v="2018-08-13T00:00:00"/>
    <x v="11"/>
    <s v="Transport Sessou  pour  (2)  jours  maison-bureau"/>
    <m/>
    <n v="20000"/>
  </r>
  <r>
    <d v="2018-08-13T00:00:00"/>
    <x v="5"/>
    <s v="Transport E40  pour  (7)  jours  maison-bureau"/>
    <m/>
    <n v="51000"/>
  </r>
  <r>
    <d v="2018-08-13T00:00:00"/>
    <x v="2"/>
    <s v="Transport E20  pour les enquêtes  journalières"/>
    <m/>
    <n v="19000"/>
  </r>
  <r>
    <d v="2018-08-13T00:00:00"/>
    <x v="5"/>
    <s v="Transport E40  pour les enquêtes  journalières"/>
    <m/>
    <n v="22000"/>
  </r>
  <r>
    <d v="2018-08-13T00:00:00"/>
    <x v="3"/>
    <s v="Transport E39 pour  (2) jours  maison-bureau"/>
    <m/>
    <n v="24000"/>
  </r>
  <r>
    <d v="2018-08-13T00:00:00"/>
    <x v="7"/>
    <s v="Achat de crédit pour communication pour le service"/>
    <m/>
    <n v="20000"/>
  </r>
  <r>
    <d v="2018-08-13T00:00:00"/>
    <x v="10"/>
    <s v="Achat de (4) paquets d'eau coyah pour e bureau"/>
    <m/>
    <n v="28000"/>
  </r>
  <r>
    <d v="2018-08-14T00:00:00"/>
    <x v="5"/>
    <s v="Transport E40  pour les enquêtes  journalières"/>
    <m/>
    <n v="26000"/>
  </r>
  <r>
    <d v="2018-08-14T00:00:00"/>
    <x v="2"/>
    <s v="Transport E20  pour les enquêtes  journalières"/>
    <m/>
    <n v="22000"/>
  </r>
  <r>
    <d v="2018-08-14T00:00:00"/>
    <x v="3"/>
    <s v="Transport E39 pour les enquêtes  journalièresles enquêtes journalières"/>
    <m/>
    <n v="26000"/>
  </r>
  <r>
    <d v="2018-08-14T00:00:00"/>
    <x v="5"/>
    <s v="Transport E40  pour les enquêtes  journalières"/>
    <m/>
    <n v="5000"/>
  </r>
  <r>
    <d v="2018-08-14T00:00:00"/>
    <x v="7"/>
    <s v="reçu n°02941 Achat de (20) litres d'essence pour véh. Perso. Pour le  transport de  Saïdou maison- bureau"/>
    <m/>
    <n v="200000"/>
  </r>
  <r>
    <d v="2018-08-16T00:00:00"/>
    <x v="6"/>
    <s v="Chèque 01491596 Approvisionnement de caisse "/>
    <n v="12000000"/>
    <m/>
  </r>
  <r>
    <d v="2018-08-16T00:00:00"/>
    <x v="6"/>
    <s v="Versement à Thierno Ousmane Baldé Intendant animanilier pour achat de nourtiture des perroquets et pélican"/>
    <m/>
    <n v="610000"/>
  </r>
  <r>
    <d v="2018-08-16T00:00:00"/>
    <x v="3"/>
    <s v="Transport E39 pour les enquêtes journalières"/>
    <m/>
    <n v="23000"/>
  </r>
  <r>
    <d v="2018-08-16T00:00:00"/>
    <x v="2"/>
    <s v="Transport E20 pour les enquêtes journalières"/>
    <m/>
    <n v="30000"/>
  </r>
  <r>
    <d v="2018-08-16T00:00:00"/>
    <x v="5"/>
    <s v="Transport E40 pour les enquêtes journalières"/>
    <m/>
    <n v="26000"/>
  </r>
  <r>
    <d v="2018-08-16T00:00:00"/>
    <x v="8"/>
    <s v="Frais de photocopie et réeluire du nouveau code de faune en (3) copies "/>
    <m/>
    <n v="57000"/>
  </r>
  <r>
    <d v="2018-08-16T00:00:00"/>
    <x v="12"/>
    <s v="Versement à Tamba Bonus média pour la publication de la formation par la CITES de 47 Agents du corps des conservateurs à l'ENATEF de Mamou"/>
    <m/>
    <n v="800000"/>
  </r>
  <r>
    <d v="2018-08-16T00:00:00"/>
    <x v="12"/>
    <s v="Versement à Tamba Bonus média sur la publication par la presse des articles sur une décision de la justice décriée par les conservateurs suite au cas d'un trafiquant  de peau de panthère à kankan"/>
    <m/>
    <n v="800000"/>
  </r>
  <r>
    <d v="2018-08-16T00:00:00"/>
    <x v="12"/>
    <s v="Versement à Tamba Bonus média sur la publication par la presse d'un présumé trafiquant  de peau de panthère à kankan"/>
    <m/>
    <n v="800000"/>
  </r>
  <r>
    <d v="2018-08-16T00:00:00"/>
    <x v="12"/>
    <s v="Versement à Tamba Bonus média sur la publication par la presse  écrite l'adoption du code de faune par le Parlement Guinnéen et le CD de l'interview de la formation des Agents du corps des conservateurs"/>
    <m/>
    <n v="510000"/>
  </r>
  <r>
    <d v="2018-08-16T00:00:00"/>
    <x v="8"/>
    <s v="Paiement les frais de voyage des Avocas pour le suivi d'Audience sur affaire peau de panth_ère à Kankan"/>
    <m/>
    <n v="1200000"/>
  </r>
  <r>
    <d v="2018-08-16T00:00:00"/>
    <x v="6"/>
    <s v="Paiement facture n°003/18 Assistance Juridique pour la déclaration des impôts (Avril, mai et juin + déclaration cotisation sociale 2ème trimest. Et Immatriculation de (3) salariés"/>
    <m/>
    <n v="1400000"/>
  </r>
  <r>
    <d v="2018-08-16T00:00:00"/>
    <x v="7"/>
    <s v="reçu n°1749  achat de (20) litres d'essence pour véh. Perso. Pour les  courses du Projet"/>
    <m/>
    <n v="200000"/>
  </r>
  <r>
    <d v="2018-08-16T00:00:00"/>
    <x v="13"/>
    <s v="Facture n°16081805 Daye Voyages  achat de billet d'avion A/R pour Charlotte HOUPLINE"/>
    <m/>
    <n v="1648528"/>
  </r>
  <r>
    <d v="2018-08-16T00:00:00"/>
    <x v="4"/>
    <s v="Transport E19  pour les enquêtes  journalières"/>
    <m/>
    <n v="25000"/>
  </r>
  <r>
    <d v="2018-08-16T00:00:00"/>
    <x v="10"/>
    <s v="Transport E37 Bureau-banque pour retrait appro caisse"/>
    <m/>
    <n v="20000"/>
  </r>
  <r>
    <d v="2018-08-16T00:00:00"/>
    <x v="12"/>
    <s v="Transport Tamba bureau-maison de presse pour le paiement des Bonus médias"/>
    <m/>
    <n v="60000"/>
  </r>
  <r>
    <d v="2018-08-16T00:00:00"/>
    <x v="10"/>
    <s v="Transport (2) jours E37 Maison-bureau"/>
    <m/>
    <n v="34000"/>
  </r>
  <r>
    <d v="2018-08-16T00:00:00"/>
    <x v="11"/>
    <s v="Transport (2) jours  Sessou  Maison-bureau"/>
    <m/>
    <n v="20000"/>
  </r>
  <r>
    <d v="2018-08-16T00:00:00"/>
    <x v="9"/>
    <s v="Transport (2) jours Castro maison-bureau"/>
    <m/>
    <n v="60000"/>
  </r>
  <r>
    <d v="2018-08-16T00:00:00"/>
    <x v="12"/>
    <s v="Transport (2) jours Tamba maison-bureau"/>
    <m/>
    <n v="20000"/>
  </r>
  <r>
    <d v="2018-08-16T00:00:00"/>
    <x v="8"/>
    <s v="Frais taxi moto bureau-centre ville  pour dépôt chèque paiment honoraires Avocas et photocopie et réeluire code de faune"/>
    <m/>
    <n v="70000"/>
  </r>
  <r>
    <d v="2018-08-16T00:00:00"/>
    <x v="10"/>
    <s v="Frais taxi moto bureau-centre ville pour achat de billet d'avion de Charlotte HOUPLINE"/>
    <m/>
    <n v="70000"/>
  </r>
  <r>
    <d v="2018-08-16T00:00:00"/>
    <x v="7"/>
    <s v="Achat de (40) litres d'essence pour véh. Perso. Pour le  transport de  Saïdou maison- bureau"/>
    <m/>
    <n v="400000"/>
  </r>
  <r>
    <d v="2018-08-17T00:00:00"/>
    <x v="6"/>
    <s v="Chèque 01491599 Approvisionnement de caisse "/>
    <n v="8000000"/>
    <m/>
  </r>
  <r>
    <d v="2018-08-17T00:00:00"/>
    <x v="6"/>
    <s v="Reglement facture FGS000392 Gateway Seven redevance mensuelle Internet pour Août 2018"/>
    <m/>
    <n v="3000000"/>
  </r>
  <r>
    <d v="2018-08-17T00:00:00"/>
    <x v="6"/>
    <s v="Remboursement carburant  (37) litres du véh. Location pendant l'opération peau e panthère à Kankan"/>
    <m/>
    <n v="370000"/>
  </r>
  <r>
    <d v="2018-08-17T00:00:00"/>
    <x v="6"/>
    <s v="Paiement facture 39 Mamadou Alpha Diallo pour Transfert de crédit E-recharge pour l'équipe de bureau"/>
    <m/>
    <n v="1200000"/>
  </r>
  <r>
    <d v="2018-08-17T00:00:00"/>
    <x v="4"/>
    <s v="Paiement Bonus opération de  E19  du cas peau de panthère à Kankan"/>
    <m/>
    <n v="1500000"/>
  </r>
  <r>
    <d v="2018-08-17T00:00:00"/>
    <x v="8"/>
    <s v="Paiement Bonus opération de  Mamadou Saliou Baldé   du cas peau de panthère à Kankan"/>
    <m/>
    <n v="400000"/>
  </r>
  <r>
    <d v="2018-08-17T00:00:00"/>
    <x v="11"/>
    <s v="Paiement Bonus opération de  Aïssatou SESSOU  du cas peau de panthère à Kankan"/>
    <m/>
    <n v="300000"/>
  </r>
  <r>
    <d v="2018-08-17T00:00:00"/>
    <x v="1"/>
    <s v="Paiement Bonus opération de Abdoulaye Chérif Diallo  du cas peau de panthère à Kankan"/>
    <m/>
    <n v="400000"/>
  </r>
  <r>
    <d v="2018-08-17T00:00:00"/>
    <x v="10"/>
    <s v="Paiement Bonus opération de  E37  du cas peau de panthère à Kankan"/>
    <m/>
    <n v="400000"/>
  </r>
  <r>
    <d v="2018-08-17T00:00:00"/>
    <x v="2"/>
    <s v="Transport  E20  pour les enquêtes  journalières"/>
    <m/>
    <n v="16000"/>
  </r>
  <r>
    <d v="2018-08-17T00:00:00"/>
    <x v="5"/>
    <s v="Transport E40 pour les enquêtes journalières"/>
    <m/>
    <n v="14500"/>
  </r>
  <r>
    <d v="2018-08-17T00:00:00"/>
    <x v="3"/>
    <s v="Transport E39 pour les enquêtes journalières"/>
    <m/>
    <n v="33000"/>
  </r>
  <r>
    <d v="2018-08-17T00:00:00"/>
    <x v="11"/>
    <s v="Frais fonctionnement Sessou pour la semaine"/>
    <m/>
    <n v="50000"/>
  </r>
  <r>
    <d v="2018-08-17T00:00:00"/>
    <x v="6"/>
    <s v="Paiement prstation mensuelle mois d'Août Thierno Ousmane Baldé intendant animalier pour l'entretien des perroquets et du pélican"/>
    <m/>
    <n v="1750000"/>
  </r>
  <r>
    <d v="2018-08-17T00:00:00"/>
    <x v="1"/>
    <s v="Transport Chérif (1) jour maison-bureau A/R"/>
    <m/>
    <n v="10000"/>
  </r>
  <r>
    <d v="2018-08-17T00:00:00"/>
    <x v="10"/>
    <s v="Transport E37 (2) jours maison-bureau A/R"/>
    <m/>
    <n v="34000"/>
  </r>
  <r>
    <d v="2018-08-17T00:00:00"/>
    <x v="12"/>
    <s v="Transport  Tamba (1) jour maison-bureau A/R"/>
    <m/>
    <n v="10000"/>
  </r>
  <r>
    <d v="2018-08-17T00:00:00"/>
    <x v="1"/>
    <s v="Transport Chérif (2) jour maison-bureau A/R"/>
    <m/>
    <n v="20000"/>
  </r>
  <r>
    <d v="2018-08-17T00:00:00"/>
    <x v="2"/>
    <s v="Remboursement à 100% des frais médicaux de E20"/>
    <m/>
    <n v="283000"/>
  </r>
  <r>
    <d v="2018-08-20T00:00:00"/>
    <x v="6"/>
    <s v="Chèque 01491603   Approvisionnement de caisse "/>
    <n v="5000000"/>
    <m/>
  </r>
  <r>
    <d v="2018-08-20T00:00:00"/>
    <x v="5"/>
    <s v="Paiement primes de stage E40 pour le mois d'Août 2018"/>
    <m/>
    <n v="600000"/>
  </r>
  <r>
    <d v="2018-08-20T00:00:00"/>
    <x v="3"/>
    <s v="Paiement primes de stage E39  pour le mois d'Août 2018"/>
    <m/>
    <n v="600000"/>
  </r>
  <r>
    <d v="2018-08-20T00:00:00"/>
    <x v="10"/>
    <s v="facture 33 ETS BBF Achat d'un carton de papier  rame"/>
    <m/>
    <n v="165000"/>
  </r>
  <r>
    <d v="2018-08-20T00:00:00"/>
    <x v="1"/>
    <s v="Frais taxi moto Chérif bureau-centre ville (BPMG) pour dépôt de la lettre virement des salaires du mois d'août 2018"/>
    <m/>
    <n v="70000"/>
  </r>
  <r>
    <d v="2018-08-20T00:00:00"/>
    <x v="10"/>
    <s v="Transport bureau-Kipé (BPMG) pour retrait pour appro.  caisse"/>
    <m/>
    <n v="10000"/>
  </r>
  <r>
    <d v="2018-08-20T00:00:00"/>
    <x v="4"/>
    <s v="Frais de fonctionnement E19  pour (7) jours "/>
    <m/>
    <n v="133000"/>
  </r>
  <r>
    <d v="2018-08-20T00:00:00"/>
    <x v="3"/>
    <s v="Frais de fonctionnement E39 pour (8) jours A/R maison-bureau"/>
    <m/>
    <n v="200000"/>
  </r>
  <r>
    <d v="2018-08-20T00:00:00"/>
    <x v="2"/>
    <s v="Frais de fonctionnement E20 pour (8) jours A/R maison- bureau"/>
    <m/>
    <n v="216000"/>
  </r>
  <r>
    <d v="2018-08-20T00:00:00"/>
    <x v="10"/>
    <s v="Transport E37 pour achat d'un carton de papier rame"/>
    <m/>
    <n v="7000"/>
  </r>
  <r>
    <d v="2018-08-20T00:00:00"/>
    <x v="10"/>
    <s v="Frais de fonctionnement E37 pour (3) jours A/R maison-bureau"/>
    <m/>
    <n v="51000"/>
  </r>
  <r>
    <d v="2018-08-20T00:00:00"/>
    <x v="2"/>
    <s v="Transfert de crédit téléphonique pour les enquêtes"/>
    <m/>
    <n v="10000"/>
  </r>
  <r>
    <d v="2018-08-20T00:00:00"/>
    <x v="3"/>
    <s v="Transfert de crédit téléphonique pour les enquêtes"/>
    <m/>
    <n v="10000"/>
  </r>
  <r>
    <d v="2018-08-23T00:00:00"/>
    <x v="2"/>
    <s v="Transport bureau-Hôtel pour une fillature"/>
    <m/>
    <n v="10000"/>
  </r>
  <r>
    <d v="2018-08-23T00:00:00"/>
    <x v="4"/>
    <s v="Transport E19  pour (2) jours maison-bureau"/>
    <m/>
    <n v="38000"/>
  </r>
  <r>
    <d v="2018-08-23T00:00:00"/>
    <x v="4"/>
    <s v="Transport E19 pour les enquêtes journalières"/>
    <m/>
    <n v="31000"/>
  </r>
  <r>
    <d v="2018-08-23T00:00:00"/>
    <x v="6"/>
    <s v="Transport de (20) jours maison-bureau de Thierno Ousmane Baldé  intendant animalier pour l'entretien des perroquets et pélican"/>
    <m/>
    <n v="350000"/>
  </r>
  <r>
    <d v="2018-08-23T00:00:00"/>
    <x v="10"/>
    <s v="Frais taxi moto bureau- centre ville Agence de voyage pour la prolongation du billet d'avion de charlotte HOUPLINE "/>
    <m/>
    <n v="70000"/>
  </r>
  <r>
    <d v="2018-08-23T00:00:00"/>
    <x v="12"/>
    <s v="Transport  A/R pour (2) jours  de Tamba Fatou Oularé"/>
    <m/>
    <n v="20000"/>
  </r>
  <r>
    <d v="2018-08-24T00:00:00"/>
    <x v="2"/>
    <s v="Paiement primes de stage E20 pour le mois d'Août 2018"/>
    <m/>
    <n v="600000"/>
  </r>
  <r>
    <d v="2018-08-24T00:00:00"/>
    <x v="13"/>
    <s v="Facture n°24081806  Daye Voyages frais prolongation du  billet d'avion  pour Charlotte HOUPLINE"/>
    <m/>
    <n v="849428"/>
  </r>
  <r>
    <d v="2018-08-24T00:00:00"/>
    <x v="6"/>
    <s v="Frais de fonctionnement Maïmouna Baldé pour la semaine"/>
    <m/>
    <n v="70000"/>
  </r>
  <r>
    <d v="2018-08-24T00:00:00"/>
    <x v="2"/>
    <s v="Transport E20 pour les enquêtes journalières"/>
    <m/>
    <n v="36000"/>
  </r>
  <r>
    <d v="2018-08-24T00:00:00"/>
    <x v="3"/>
    <s v="Transport E39 pour les enquêtes journalières"/>
    <m/>
    <n v="25000"/>
  </r>
  <r>
    <d v="2018-08-24T00:00:00"/>
    <x v="3"/>
    <s v="Transfert de crédit téléphonique pour les enquêtes"/>
    <m/>
    <n v="5000"/>
  </r>
  <r>
    <d v="2018-08-24T00:00:00"/>
    <x v="2"/>
    <s v="Transfert de crédit téléphonique pour les enquêtes"/>
    <m/>
    <n v="5000"/>
  </r>
  <r>
    <d v="2018-08-24T00:00:00"/>
    <x v="4"/>
    <s v="Transport E19 pour les enquêtes journalières"/>
    <m/>
    <n v="34000"/>
  </r>
  <r>
    <d v="2018-08-24T00:00:00"/>
    <x v="9"/>
    <s v="Transport (3) jours Castro A/R maison-bureau"/>
    <m/>
    <n v="90000"/>
  </r>
  <r>
    <d v="2018-08-25T00:00:00"/>
    <x v="7"/>
    <s v="Transfert de crédit téléphonique pour le service"/>
    <m/>
    <n v="20000"/>
  </r>
  <r>
    <d v="2018-08-27T00:00:00"/>
    <x v="2"/>
    <s v="Transport  E20  pour les enquêtes  journalières"/>
    <m/>
    <n v="13000"/>
  </r>
  <r>
    <d v="2018-08-27T00:00:00"/>
    <x v="6"/>
    <s v="Chèque 01491604   Approvisionnement de caisse "/>
    <n v="8000000"/>
    <m/>
  </r>
  <r>
    <d v="2018-08-27T00:00:00"/>
    <x v="10"/>
    <s v="Achat  de (4)  paquets  d'eau pour le bureau"/>
    <m/>
    <n v="28000"/>
  </r>
  <r>
    <d v="2018-08-27T00:00:00"/>
    <x v="5"/>
    <s v="Transport  A/R  E40 pour la fillature à l'hôtel"/>
    <m/>
    <n v="10000"/>
  </r>
  <r>
    <d v="2018-08-27T00:00:00"/>
    <x v="10"/>
    <s v="Transport E37  bureau-kipé (BPMG) pour retrait"/>
    <m/>
    <n v="10000"/>
  </r>
  <r>
    <d v="2018-08-27T00:00:00"/>
    <x v="6"/>
    <s v="Transport de (8) jours maison-bureau de Thierno Ousmane Baldé  intendant animalier pour l'entretien des perroquets et pélican"/>
    <m/>
    <n v="140000"/>
  </r>
  <r>
    <d v="2018-08-27T00:00:00"/>
    <x v="6"/>
    <s v="Versement à Thierno Ousmane Baldé Intendant animanilier pour achat de nourtiture des perroquets et pélican pour (8) jours"/>
    <m/>
    <n v="240000"/>
  </r>
  <r>
    <d v="2018-08-27T00:00:00"/>
    <x v="6"/>
    <s v="Facture n°00134 Général électicité  Achat de (3) ampoules électriques et (2) douilles  + transport "/>
    <m/>
    <n v="55000"/>
  </r>
  <r>
    <d v="2018-08-27T00:00:00"/>
    <x v="7"/>
    <s v="Achat de (40) litres d'essence pour véh. Perso. Pour son transport maison- bureau"/>
    <m/>
    <n v="400000"/>
  </r>
  <r>
    <d v="2018-08-27T00:00:00"/>
    <x v="12"/>
    <s v="Transport A/R  bureau-Foulamadina pour recupération de l'élement d'une Emission Télé par Star 21 Télé"/>
    <m/>
    <n v="45000"/>
  </r>
  <r>
    <d v="2018-08-27T00:00:00"/>
    <x v="6"/>
    <s v="Paiement main d'ouevre électricien pour la reparation de l'électricité au bureau"/>
    <m/>
    <n v="50000"/>
  </r>
  <r>
    <d v="2018-08-27T00:00:00"/>
    <x v="9"/>
    <s v="Frais de fonctionnement Castro pour la semaine "/>
    <m/>
    <n v="150000"/>
  </r>
  <r>
    <d v="2018-08-27T00:00:00"/>
    <x v="12"/>
    <s v="Frais de fonctionement Tamba pour la semaine"/>
    <m/>
    <n v="50000"/>
  </r>
  <r>
    <d v="2018-08-27T00:00:00"/>
    <x v="12"/>
    <s v="Paiement Bonus Média pour l'obtention  de l'élément Emission Télé sur l'environnement par Star 21 Télé"/>
    <m/>
    <n v="250000"/>
  </r>
  <r>
    <d v="2018-08-27T00:00:00"/>
    <x v="5"/>
    <s v="Facture n°47 ETS.H.B.M.L Achat d'un téléphone Samsung J1 pour E40 pour communaution service"/>
    <m/>
    <n v="800000"/>
  </r>
  <r>
    <d v="2018-08-27T00:00:00"/>
    <x v="4"/>
    <s v="Frais de fonctionnement  E19  A/R pour la semaine"/>
    <m/>
    <n v="95000"/>
  </r>
  <r>
    <d v="2018-08-27T00:00:00"/>
    <x v="5"/>
    <s v="Frais de E40 pour (10) jours A/R maison-bureau"/>
    <m/>
    <n v="170000"/>
  </r>
  <r>
    <d v="2018-08-27T00:00:00"/>
    <x v="4"/>
    <s v="Remboursement à 100% des frais médicaux de E19 "/>
    <m/>
    <n v="276000"/>
  </r>
  <r>
    <d v="2018-08-27T00:00:00"/>
    <x v="2"/>
    <s v="Frais de fonctionnement E20 pour la semaine "/>
    <m/>
    <n v="135000"/>
  </r>
  <r>
    <d v="2018-08-28T00:00:00"/>
    <x v="3"/>
    <s v="Frais de fonctionnement de (4) jours A/R de E39"/>
    <m/>
    <n v="100000"/>
  </r>
  <r>
    <d v="2018-08-28T00:00:00"/>
    <x v="3"/>
    <s v="Transport  E39  pour les enquêtes  journalières"/>
    <m/>
    <n v="23000"/>
  </r>
  <r>
    <d v="2018-08-28T00:00:00"/>
    <x v="6"/>
    <s v="Reglement facture FGS000441 Gateway Seven redevance mensuelle Internet pour Septembre 2018"/>
    <m/>
    <n v="3000000"/>
  </r>
  <r>
    <d v="2018-08-28T00:00:00"/>
    <x v="5"/>
    <s v="Transport E40 pour les enquêtes journalières"/>
    <m/>
    <n v="26000"/>
  </r>
  <r>
    <d v="2018-08-28T00:00:00"/>
    <x v="2"/>
    <s v="Transport E20 pour les enquêtes journalières"/>
    <m/>
    <n v="22000"/>
  </r>
  <r>
    <d v="2018-08-28T00:00:00"/>
    <x v="13"/>
    <s v="Paiement Food allowance pour onze (11) jours"/>
    <m/>
    <n v="1100000"/>
  </r>
  <r>
    <d v="2018-08-28T00:00:00"/>
    <x v="6"/>
    <s v="reçu n°26 achat d'un haut parleur  pour le bureau"/>
    <m/>
    <n v="190000"/>
  </r>
  <r>
    <d v="2018-08-29T00:00:00"/>
    <x v="10"/>
    <s v="Transport E37 pour (3) jours A/R maison-bureau"/>
    <m/>
    <n v="51000"/>
  </r>
  <r>
    <d v="2018-08-29T00:00:00"/>
    <x v="3"/>
    <s v="Transfert de crédit téléphonique par E39 pour enquêtes"/>
    <m/>
    <n v="20000"/>
  </r>
  <r>
    <d v="2018-08-29T00:00:00"/>
    <x v="5"/>
    <s v="Transfert de crédit téléphonique par E40 pour enquêtes"/>
    <m/>
    <n v="10000"/>
  </r>
  <r>
    <d v="2018-08-29T00:00:00"/>
    <x v="6"/>
    <s v="Chèque 01491606   Approvisionnement de caisse "/>
    <n v="8000000"/>
    <m/>
  </r>
  <r>
    <d v="2018-08-29T00:00:00"/>
    <x v="2"/>
    <s v="Versement à E20 pour les frais d'enquêtes à l'interieur "/>
    <m/>
    <n v="803000"/>
  </r>
  <r>
    <d v="2018-08-29T00:00:00"/>
    <x v="3"/>
    <s v="Versement à E39 pour les frais d'enquêtes à l'interieur "/>
    <m/>
    <n v="1778500"/>
  </r>
  <r>
    <d v="2018-08-29T00:00:00"/>
    <x v="4"/>
    <s v="Versement à E19 pour les frais d'enquêtes à l'interieur "/>
    <m/>
    <n v="1777000"/>
  </r>
  <r>
    <d v="2018-08-29T00:00:00"/>
    <x v="3"/>
    <s v="Transfert de crédit téléphonique pour des enquêtes"/>
    <m/>
    <n v="10000"/>
  </r>
  <r>
    <d v="2018-08-29T00:00:00"/>
    <x v="3"/>
    <s v="Versement à E39 Trust Building sur l'affaire abattage d'un lion à Koroussa"/>
    <m/>
    <n v="250000"/>
  </r>
  <r>
    <d v="2018-08-29T00:00:00"/>
    <x v="2"/>
    <s v="Transfert de crédit téléphonique pour des enquêtes"/>
    <m/>
    <n v="10000"/>
  </r>
  <r>
    <d v="2018-08-29T00:00:00"/>
    <x v="6"/>
    <s v="Paiement salaire Maïmouna Baldé Août 2018 pour l'entretien  des bureaux"/>
    <m/>
    <n v="500000"/>
  </r>
  <r>
    <d v="2018-08-29T00:00:00"/>
    <x v="10"/>
    <s v="Transport E37 bureau-Belle vue (BPMG) pour retrait"/>
    <m/>
    <n v="50000"/>
  </r>
  <r>
    <d v="2018-08-29T00:00:00"/>
    <x v="10"/>
    <s v="Transport  E37 bureau-Kipé pour achat d'un téléphone pour E40"/>
    <m/>
    <n v="10000"/>
  </r>
  <r>
    <d v="2018-08-30T00:00:00"/>
    <x v="6"/>
    <s v="Transport Thierno Ousmane Baldé pour achat de grillage"/>
    <m/>
    <n v="10000"/>
  </r>
  <r>
    <d v="2018-08-30T00:00:00"/>
    <x v="7"/>
    <s v="Reçu n°0000072 achat de (10) litres d'essence pour véh. Perso. Pour transport Saïdou maison-bureau"/>
    <m/>
    <n v="100000"/>
  </r>
  <r>
    <d v="2018-08-31T00:00:00"/>
    <x v="6"/>
    <s v="Chèque 01491607   Approvisionnement de caisse "/>
    <n v="8000000"/>
    <m/>
  </r>
  <r>
    <d v="2018-08-31T00:00:00"/>
    <x v="6"/>
    <s v="reçu n°40 achat de (2) m de grillage et fil d'attache"/>
    <m/>
    <n v="45000"/>
  </r>
  <r>
    <d v="2018-08-31T00:00:00"/>
    <x v="2"/>
    <s v="Transfert/orange money  à E20 pour  les frais d'enquêtes à l'interieur"/>
    <m/>
    <n v="400000"/>
  </r>
  <r>
    <d v="2018-08-31T00:00:00"/>
    <x v="10"/>
    <s v="Frais de transfert par orange money à E20 pour  les frais d'enquêtes à l'interieur"/>
    <m/>
    <n v="20000"/>
  </r>
  <r>
    <d v="2018-08-31T00:00:00"/>
    <x v="10"/>
    <s v="Transport E37 bureau-Kipé pour transfert/orange money à E20 en enquête à l'interieur"/>
    <m/>
    <n v="10000"/>
  </r>
  <r>
    <d v="2018-08-31T00:00:00"/>
    <x v="11"/>
    <s v="Frais de fonctionnement pour la semaine"/>
    <m/>
    <n v="50000"/>
  </r>
  <r>
    <d v="2018-08-31T00:00:00"/>
    <x v="9"/>
    <s v="Frais de fonctionnement Castro pour la semaine "/>
    <m/>
    <n v="150000"/>
  </r>
  <r>
    <d v="2018-08-31T00:00:00"/>
    <x v="10"/>
    <s v="Frais taxi moto  bureau-Taouyah (BPMG) pour retrait"/>
    <m/>
    <n v="30000"/>
  </r>
  <r>
    <d v="2018-08-31T00:00:00"/>
    <x v="11"/>
    <s v="Versement à Sessou frais de mission pour Rome (île de Cassa) pour enquête sur un résumé trafiquant"/>
    <m/>
    <n v="680000"/>
  </r>
  <r>
    <d v="2018-08-31T00:00:00"/>
    <x v="10"/>
    <s v="Frais taxi moto bureau-centre (Hotimex) pour achat de cartouche d'encre pour imprimante"/>
    <m/>
    <n v="70000"/>
  </r>
  <r>
    <d v="2018-08-31T00:00:00"/>
    <x v="12"/>
    <s v="Frais de fonctionnement Tamba pour la semaine"/>
    <m/>
    <n v="55000"/>
  </r>
  <r>
    <d v="2018-08-31T00:00:00"/>
    <x v="6"/>
    <s v="Paiement facture 40  Mamadou Alpha Diallo pour Transfert de crédit E-recharge pour l'équipe de bureau"/>
    <m/>
    <n v="800000"/>
  </r>
  <r>
    <d v="2018-08-31T00:00:00"/>
    <x v="14"/>
    <s v="Transfert de crédit téléphonique pour des enquêtes"/>
    <m/>
    <n v="20000"/>
  </r>
  <r>
    <d v="2018-08-31T00:00:00"/>
    <x v="5"/>
    <s v="Versement à E40 pour mission d'enquête à l'interieur"/>
    <m/>
    <n v="1203000"/>
  </r>
</pivotCacheRecords>
</file>

<file path=xl/pivotCache/pivotCacheRecords2.xml><?xml version="1.0" encoding="utf-8"?>
<pivotCacheRecords xmlns="http://schemas.openxmlformats.org/spreadsheetml/2006/main" xmlns:r="http://schemas.openxmlformats.org/officeDocument/2006/relationships" count="280">
  <r>
    <d v="2018-08-01T00:00:00"/>
    <s v="Frais taxi moto bureau-DNEF, Agent Judiciaire de l'Etat pour dépôt  lettre de constitution pour information"/>
    <s v="Transport"/>
    <s v="Legal"/>
    <n v="75000"/>
    <x v="0"/>
    <s v="WILDCAT"/>
    <s v="18/8/GALFPC1390"/>
    <s v="Oui"/>
  </r>
  <r>
    <d v="2018-08-01T00:00:00"/>
    <s v="Achat de carte de recharge  Areeba pour enquête journalière"/>
    <s v="Telephone "/>
    <s v="Investigations"/>
    <n v="10000"/>
    <x v="1"/>
    <s v="WILDCAT"/>
    <s v="18/8/GALFPC1391"/>
    <s v="Oui"/>
  </r>
  <r>
    <d v="2018-08-01T00:00:00"/>
    <s v="Achat de carte de recharge  Areeba pour appel d'une cible pour enquête "/>
    <s v="Telephone "/>
    <s v="Investigations"/>
    <n v="10000"/>
    <x v="1"/>
    <s v="WILDCAT"/>
    <s v="18/8/GALFPC1392"/>
    <s v="Oui"/>
  </r>
  <r>
    <d v="2018-08-01T00:00:00"/>
    <s v="Transport E39  pour les enquêtes  journalières"/>
    <s v="Transport"/>
    <s v="Investigations"/>
    <n v="24000"/>
    <x v="2"/>
    <s v="WILDCAT"/>
    <s v="18/8/GALFPC1393"/>
    <s v="Oui"/>
  </r>
  <r>
    <d v="2018-08-01T00:00:00"/>
    <s v="Transport Maison-Bureau AR"/>
    <s v="Transport"/>
    <s v="Investigations"/>
    <n v="17000"/>
    <x v="3"/>
    <s v="WILDCAT"/>
    <s v="18/8/GALF"/>
    <s v="Oui"/>
  </r>
  <r>
    <d v="2018-08-01T00:00:00"/>
    <s v="Taxi bureau-maison"/>
    <s v="Transport "/>
    <s v="Legal"/>
    <n v="10000"/>
    <x v="4"/>
    <s v="WILDCAT"/>
    <s v="18/8/GALF"/>
    <s v="Oui"/>
  </r>
  <r>
    <d v="2018-08-01T00:00:00"/>
    <s v="Taxi bureau-maison"/>
    <s v="Transport"/>
    <s v="Investigations"/>
    <n v="19000"/>
    <x v="5"/>
    <s v="WILDCAT"/>
    <s v="18/8/GALF"/>
    <s v="Oui"/>
  </r>
  <r>
    <d v="2018-08-01T00:00:00"/>
    <s v="Taxi bureau , taouyah , lambanyi marché "/>
    <s v="Transport"/>
    <s v="Investigations"/>
    <n v="22000"/>
    <x v="5"/>
    <s v="WILDCAT"/>
    <s v="18/8/GALFPC1394"/>
    <s v="Oui"/>
  </r>
  <r>
    <d v="2018-08-01T00:00:00"/>
    <s v="Demande d'extrait de compte"/>
    <s v="Bank Fees"/>
    <s v="Office"/>
    <n v="5650"/>
    <x v="6"/>
    <s v="WILDCAT"/>
    <s v="18/08/GALF"/>
    <s v="Oui"/>
  </r>
  <r>
    <d v="2018-08-01T00:00:00"/>
    <s v="Frais demande d'extrait de compte USD pour  pour le mois de juillet"/>
    <s v="Bank Fees"/>
    <s v="Office"/>
    <n v="5673"/>
    <x v="7"/>
    <s v="WILDCAT"/>
    <s v="18/08/GALF"/>
    <s v="Oui"/>
  </r>
  <r>
    <d v="2018-08-01T00:00:00"/>
    <s v="Transport E40  pour  (3)  jours  maison-bureau"/>
    <s v="Transport"/>
    <s v="Investigations"/>
    <n v="51000"/>
    <x v="8"/>
    <s v="WILDCAT"/>
    <s v="18/8/GALF"/>
    <s v="Oui"/>
  </r>
  <r>
    <d v="2018-08-01T00:00:00"/>
    <s v="Transport E20 pour  (3)  jours  maison-bureau"/>
    <s v="Transport"/>
    <s v="Investigations"/>
    <n v="81000"/>
    <x v="1"/>
    <s v="WILDCAT"/>
    <s v="18/8/GALF"/>
    <s v="Oui"/>
  </r>
  <r>
    <d v="2018-08-01T00:00:00"/>
    <s v="Transport E39 pour  (3)  jours  maison-bureau"/>
    <s v="Transport"/>
    <s v="Investigations"/>
    <n v="75000"/>
    <x v="2"/>
    <s v="WILDCAT"/>
    <s v="18/8/GALF"/>
    <s v="Oui"/>
  </r>
  <r>
    <d v="2018-08-01T00:00:00"/>
    <s v="Taxe Frais fixe au 31/07/2018"/>
    <s v="Bank Fees"/>
    <s v="Office"/>
    <n v="27465"/>
    <x v="7"/>
    <s v="WILDCAT"/>
    <s v="18/08/GALF"/>
    <s v="Oui"/>
  </r>
  <r>
    <d v="2018-08-01T00:00:00"/>
    <s v="Commussion Maniputation du compte au mois de juillet"/>
    <s v="Bank Fees"/>
    <s v="Office"/>
    <n v="152634"/>
    <x v="7"/>
    <s v="WILDCAT"/>
    <s v="18/08/GALF"/>
    <s v="Oui"/>
  </r>
  <r>
    <d v="2018-08-02T00:00:00"/>
    <s v="Transport E39   pour les enquêtes  journalières"/>
    <s v="Transport"/>
    <s v="Investigations"/>
    <n v="16000"/>
    <x v="2"/>
    <s v="WILDCAT"/>
    <s v="18/8/GALFPC1395"/>
    <s v="Oui"/>
  </r>
  <r>
    <d v="2018-08-02T00:00:00"/>
    <s v="Transport E40  pour les enquêtes  journalières"/>
    <s v="Transport"/>
    <s v="Investigations"/>
    <n v="19000"/>
    <x v="8"/>
    <s v="WILDCAT"/>
    <s v="18/8/GALFPC1396"/>
    <s v="Oui"/>
  </r>
  <r>
    <d v="2018-08-02T00:00:00"/>
    <s v="Reçu 002 UJAD paiement frais poubelle  pour ramassage d'ordures du bureau "/>
    <s v="Services"/>
    <s v="Office"/>
    <n v="75000"/>
    <x v="9"/>
    <s v="WILDCAT"/>
    <s v="18/8/GALFPC1397"/>
    <s v="Oui"/>
  </r>
  <r>
    <d v="2018-08-02T00:00:00"/>
    <s v="Achat de (10) litres d'essence pour le groupe électrogène du bureau"/>
    <s v="Office Materials"/>
    <s v="Office"/>
    <n v="100000"/>
    <x v="9"/>
    <s v="WILDCAT"/>
    <s v="18/8/GALFPC1398"/>
    <s v="Oui"/>
  </r>
  <r>
    <d v="2018-08-02T00:00:00"/>
    <s v="Reçu n°0003059  achat de (20) litres d'essence pour véh. Perso. Pour le  transport de  Saïdou maison- bureau"/>
    <s v="Transport"/>
    <s v="Management"/>
    <n v="200000"/>
    <x v="10"/>
    <s v="WILDCAT"/>
    <s v="18/8/GALFPC1399"/>
    <s v="Oui"/>
  </r>
  <r>
    <d v="2018-08-02T00:00:00"/>
    <s v="Frais taxi moto bureau-Centre ville (BPMG) A/R"/>
    <s v="Transport"/>
    <s v="Management"/>
    <n v="100000"/>
    <x v="10"/>
    <s v="WILDCAT"/>
    <s v="18/8/GALFPC1401"/>
    <s v="Oui"/>
  </r>
  <r>
    <d v="2018-08-02T00:00:00"/>
    <s v="Transport Maison-Bureau AR"/>
    <s v="Transport"/>
    <s v="Investigations"/>
    <n v="17000"/>
    <x v="3"/>
    <s v="WILDCAT"/>
    <s v="18/8/GALF"/>
    <s v="Oui"/>
  </r>
  <r>
    <d v="2018-08-02T00:00:00"/>
    <s v="Taxi bureau-maison"/>
    <s v="Transport "/>
    <s v="Legal"/>
    <n v="10000"/>
    <x v="4"/>
    <s v="WILDCAT"/>
    <s v="18/8/GALF"/>
    <s v="Oui"/>
  </r>
  <r>
    <d v="2018-08-02T00:00:00"/>
    <s v="Taxi bureau-maison"/>
    <s v="Transport"/>
    <s v="Investigations"/>
    <n v="19000"/>
    <x v="5"/>
    <s v="WILDCAT"/>
    <s v="18/8/GALF"/>
    <s v="Oui"/>
  </r>
  <r>
    <d v="2018-08-03T00:00:00"/>
    <s v="Transport  E20  pour les enquêtes  journalières"/>
    <s v="Transport"/>
    <s v="Investigations"/>
    <n v="21000"/>
    <x v="1"/>
    <s v="WILDCAT"/>
    <s v="18/8/GALFPC1406"/>
    <s v="Oui"/>
  </r>
  <r>
    <d v="2018-08-03T00:00:00"/>
    <s v="Transport E39   pour les enquêtes  journalières"/>
    <s v="Transport"/>
    <s v="Investigations"/>
    <n v="47000"/>
    <x v="2"/>
    <s v="WILDCAT"/>
    <s v="18/8/GALFPC1403"/>
    <s v="Oui"/>
  </r>
  <r>
    <d v="2018-08-03T00:00:00"/>
    <s v="Achat de nourriture pour le pélican"/>
    <s v="Office Materials"/>
    <s v="Office"/>
    <n v="60000"/>
    <x v="9"/>
    <s v="WILDCAT"/>
    <s v="18/8/GALFPC1402"/>
    <s v="Oui"/>
  </r>
  <r>
    <d v="2018-08-03T00:00:00"/>
    <s v="Transport Maison-Bureau AR"/>
    <s v="Transport"/>
    <s v="Investigations"/>
    <n v="17000"/>
    <x v="3"/>
    <s v="WILDCAT"/>
    <s v="18/8/GALF"/>
    <s v="Oui"/>
  </r>
  <r>
    <d v="2018-08-03T00:00:00"/>
    <s v="Taxi bureau-maison"/>
    <s v="Transport "/>
    <s v="Legal"/>
    <n v="10000"/>
    <x v="4"/>
    <s v="WILDCAT"/>
    <s v="18/8/GALF"/>
    <s v="Oui"/>
  </r>
  <r>
    <d v="2018-08-03T00:00:00"/>
    <s v="Taxi bureau-maison"/>
    <s v="Transport"/>
    <s v="Investigations"/>
    <n v="19000"/>
    <x v="5"/>
    <s v="WILDCAT"/>
    <s v="18/8/GALF"/>
    <s v="Oui"/>
  </r>
  <r>
    <d v="2018-08-03T00:00:00"/>
    <s v="Transport E19  pour les enquêtes  journalières"/>
    <s v="Transport"/>
    <s v="Investigations"/>
    <n v="30000"/>
    <x v="5"/>
    <s v="WILDCAT"/>
    <s v="18/8/GALFPC1405"/>
    <s v="Oui"/>
  </r>
  <r>
    <d v="2018-08-04T00:00:00"/>
    <s v="Frais de dépôt/ orange money des frais de mision à Baldé pour suivi juridique  cas peau de panthère Kankan"/>
    <s v="Transfert Fees"/>
    <s v="Office"/>
    <n v="20000"/>
    <x v="3"/>
    <s v="WILDCAT"/>
    <s v="18/8/GALFPC1424"/>
    <s v="Oui"/>
  </r>
  <r>
    <d v="2018-08-05T00:00:00"/>
    <s v="Transport, Maison-gare routière de Gomboya pour kankan"/>
    <s v="Transport"/>
    <s v="Legal"/>
    <n v="15000"/>
    <x v="11"/>
    <s v="WILDCAT"/>
    <s v="18/8/GALFPC1404R33"/>
    <s v="Oui"/>
  </r>
  <r>
    <d v="2018-08-05T00:00:00"/>
    <s v="Food allowence de 2 jours"/>
    <s v="Travel subsistence"/>
    <s v="Legal"/>
    <n v="160000"/>
    <x v="11"/>
    <s v="WILDCAT"/>
    <s v="18/8/GALFPC1404R34"/>
    <s v="Oui"/>
  </r>
  <r>
    <d v="2018-08-05T00:00:00"/>
    <s v="Taxi, Conakry-Kankan"/>
    <s v="Transport"/>
    <s v="Legal"/>
    <n v="180000"/>
    <x v="11"/>
    <s v="WILDCAT"/>
    <s v="18/8/GALFPC1404TV"/>
    <s v="Oui"/>
  </r>
  <r>
    <d v="2018-08-05T00:00:00"/>
    <s v="Taxi,Dabola-Kankan"/>
    <s v="Transport"/>
    <s v="Legal"/>
    <n v="90000"/>
    <x v="11"/>
    <s v="WILDCAT"/>
    <s v="18/8/GALFPC1404R35"/>
    <s v="Oui"/>
  </r>
  <r>
    <d v="2018-08-05T00:00:00"/>
    <s v="Carte de recharge"/>
    <s v="Telephone"/>
    <s v="Legal"/>
    <n v="10000"/>
    <x v="11"/>
    <s v="WILDCAT"/>
    <s v="18/8/GALFPC1404R44"/>
    <s v="Oui"/>
  </r>
  <r>
    <d v="2018-08-06T00:00:00"/>
    <s v="Taxi moto, Gare routière- Hotel "/>
    <s v="Transport"/>
    <s v="Legal"/>
    <n v="10000"/>
    <x v="11"/>
    <s v="WILDCAT"/>
    <s v="18/8/GALFPC1404R36"/>
    <s v="Oui"/>
  </r>
  <r>
    <d v="2018-08-06T00:00:00"/>
    <s v="Taxi moto, hotel-TPI de kankan pour suivi d'audience"/>
    <s v="Transport"/>
    <s v="Legal"/>
    <n v="10000"/>
    <x v="11"/>
    <s v="WILDCAT"/>
    <s v="18/8/GALFPC1404R37"/>
    <s v="Oui"/>
  </r>
  <r>
    <d v="2018-08-06T00:00:00"/>
    <s v="Taxi moto, TPI de kankan- gare routière pour retour à conakry"/>
    <s v="Transport"/>
    <s v="Legal"/>
    <n v="13000"/>
    <x v="11"/>
    <s v="WILDCAT"/>
    <s v="18/8/GALFPC1404R38"/>
    <s v="Oui"/>
  </r>
  <r>
    <d v="2018-08-06T00:00:00"/>
    <s v="Taxi, Kankan-Conakry"/>
    <s v="Transport"/>
    <s v="Legal"/>
    <n v="180000"/>
    <x v="11"/>
    <s v="WILDCAT"/>
    <s v="18/8/GALFPC1404R39"/>
    <s v="Oui"/>
  </r>
  <r>
    <d v="2018-08-06T00:00:00"/>
    <s v="Transport A/r Bureau-DNEFpour recupération d'un dossier"/>
    <s v="Transport"/>
    <s v="Legal"/>
    <n v="16000"/>
    <x v="12"/>
    <s v="WILDCAT"/>
    <s v="18/8/GALFPC1408"/>
    <s v="Oui"/>
  </r>
  <r>
    <d v="2018-08-06T00:00:00"/>
    <s v="Transport E20  pour les enquêtes  journalières"/>
    <s v="Transport"/>
    <s v="Investigations"/>
    <n v="50000"/>
    <x v="1"/>
    <s v="WILDCAT"/>
    <s v="18/8/GALFPC1409"/>
    <s v="Oui"/>
  </r>
  <r>
    <d v="2018-08-06T00:00:00"/>
    <s v="Transport E39   pour les enquêtes  journalières"/>
    <s v="Transport"/>
    <s v="Investigations"/>
    <n v="23000"/>
    <x v="2"/>
    <s v="WILDCAT"/>
    <s v="18/8/GALFPC1412"/>
    <s v="Oui"/>
  </r>
  <r>
    <d v="2018-08-06T00:00:00"/>
    <s v="Transport E40  pour les enquêtes  journalières"/>
    <s v="Transport"/>
    <s v="Investigations"/>
    <n v="30000"/>
    <x v="8"/>
    <s v="WILDCAT"/>
    <s v="18/8/GALFPC1410"/>
    <s v="Oui"/>
  </r>
  <r>
    <d v="2018-08-06T00:00:00"/>
    <s v="Frais de fonctionnement Maïmouna Baldé pour la semaine"/>
    <s v="Transport"/>
    <s v="Office"/>
    <n v="70000"/>
    <x v="9"/>
    <s v="WILDCAT"/>
    <s v="18/8/GALFPC1407"/>
    <s v="Oui"/>
  </r>
  <r>
    <d v="2018-08-06T00:00:00"/>
    <s v="Reçu 25  achat de (30) litres d'essence pour véh. Perso. Pour le  transport de  Saïdou maison- bureau"/>
    <s v="Transport"/>
    <s v="Management"/>
    <n v="300000"/>
    <x v="10"/>
    <s v="WILDCAT"/>
    <s v="18/8/GALFPC1413"/>
    <s v="Oui"/>
  </r>
  <r>
    <d v="2018-08-06T00:00:00"/>
    <s v="Transport bureau-Belvedaire A/R pour un interview sur le nouveau code faune "/>
    <s v="Transport"/>
    <s v="Management"/>
    <n v="50000"/>
    <x v="10"/>
    <s v="WILDCAT"/>
    <s v="18/8/GALFPC1414"/>
    <s v="Oui"/>
  </r>
  <r>
    <d v="2018-08-06T00:00:00"/>
    <s v="Achat de jus pendant l'interview avec le journaliste de RFI sur le nouveau code de faune"/>
    <s v="Team building"/>
    <s v="Management"/>
    <n v="30000"/>
    <x v="10"/>
    <s v="WILDCAT"/>
    <s v="18/8/GALFPC1415"/>
    <s v="Oui"/>
  </r>
  <r>
    <d v="2018-08-06T00:00:00"/>
    <s v="Transport Maison-Bureau AR"/>
    <s v="Transport"/>
    <s v="Investigations"/>
    <n v="17000"/>
    <x v="3"/>
    <s v="WILDCAT"/>
    <s v="18/8/GALF"/>
    <s v="Oui"/>
  </r>
  <r>
    <d v="2018-08-06T00:00:00"/>
    <s v="Taxi bureau-maison"/>
    <s v="Transport "/>
    <s v="Legal"/>
    <n v="10000"/>
    <x v="4"/>
    <s v="WILDCAT"/>
    <s v="18/8/GALF"/>
    <s v="Oui"/>
  </r>
  <r>
    <d v="2018-08-06T00:00:00"/>
    <s v="Taxi bureau-maison"/>
    <s v="Transport"/>
    <s v="Investigations"/>
    <n v="19000"/>
    <x v="5"/>
    <s v="WILDCAT"/>
    <s v="18/8/GALF"/>
    <s v="Oui"/>
  </r>
  <r>
    <d v="2018-08-06T00:00:00"/>
    <s v="Taxi bureau coronthie pour les enquêtes "/>
    <s v="Transport"/>
    <s v="Investigations"/>
    <n v="37000"/>
    <x v="5"/>
    <s v="WILDCAT"/>
    <s v="18/8/GALFPC1411"/>
    <s v="Oui"/>
  </r>
  <r>
    <d v="2018-08-07T00:00:00"/>
    <s v="Food allowence d'un(1) jour "/>
    <s v="Travel subsistence"/>
    <s v="Legal"/>
    <n v="80000"/>
    <x v="11"/>
    <s v="WILDCAT"/>
    <s v="18/8/GALFPC1404R40"/>
    <s v="Oui"/>
  </r>
  <r>
    <d v="2018-08-07T00:00:00"/>
    <s v="Taxi, Gare routière-Maison (retour de kankan)"/>
    <s v="Transport"/>
    <s v="Legal"/>
    <n v="10000"/>
    <x v="11"/>
    <s v="WILDCAT"/>
    <s v="18/8/GALFPC1404R41"/>
    <s v="Oui"/>
  </r>
  <r>
    <d v="2018-08-07T00:00:00"/>
    <s v="Transport E20  pour les enquêtes  journalières"/>
    <s v="Transport"/>
    <s v="Investigations"/>
    <n v="22000"/>
    <x v="1"/>
    <s v="WILDCAT"/>
    <s v="18/8/GALFPC1418"/>
    <s v="Oui"/>
  </r>
  <r>
    <d v="2018-08-07T00:00:00"/>
    <s v="Transport E39   pour les enquêtes  journalières"/>
    <s v="Transport"/>
    <s v="Investigations"/>
    <n v="20000"/>
    <x v="2"/>
    <s v="WILDCAT"/>
    <s v="18/8/GALFPC1416"/>
    <s v="Oui"/>
  </r>
  <r>
    <d v="2018-08-07T00:00:00"/>
    <s v="Transport E40  pour les enquêtes  journalières"/>
    <s v="Transport"/>
    <s v="Investigations"/>
    <n v="16000"/>
    <x v="8"/>
    <s v="WILDCAT"/>
    <s v="18/8/GALFPC1417"/>
    <s v="Oui"/>
  </r>
  <r>
    <d v="2018-08-07T00:00:00"/>
    <s v="Transport Maison-Bureau AR"/>
    <s v="Transport"/>
    <s v="Investigations"/>
    <n v="17000"/>
    <x v="3"/>
    <s v="WILDCAT"/>
    <s v="18/8/GALF"/>
    <s v="Oui"/>
  </r>
  <r>
    <d v="2018-08-07T00:00:00"/>
    <s v="Taxi bureau-maison"/>
    <s v="Transport "/>
    <s v="Legal"/>
    <n v="10000"/>
    <x v="4"/>
    <s v="WILDCAT"/>
    <s v="18/8/GALF"/>
    <s v="Oui"/>
  </r>
  <r>
    <d v="2018-08-07T00:00:00"/>
    <s v="Taxi bureau-maison"/>
    <s v="Transport"/>
    <s v="Investigations"/>
    <n v="19000"/>
    <x v="5"/>
    <s v="WILDCAT"/>
    <s v="18/8/GALF"/>
    <s v="Oui"/>
  </r>
  <r>
    <d v="2018-08-07T00:00:00"/>
    <s v="Taxi moto pour les enquêtes à belle vue et lhôtel gbessia"/>
    <s v="Transport"/>
    <s v="Investigations"/>
    <n v="23000"/>
    <x v="5"/>
    <s v="WILDCAT"/>
    <s v="8/8/GALFPC1419"/>
    <s v="Oui"/>
  </r>
  <r>
    <d v="2018-08-08T00:00:00"/>
    <s v="Transport Maison-Bureau AR"/>
    <s v="Transport"/>
    <s v="Investigations"/>
    <n v="17000"/>
    <x v="3"/>
    <s v="WILDCAT"/>
    <s v="18/8/GALF"/>
    <s v="Oui"/>
  </r>
  <r>
    <d v="2018-08-08T00:00:00"/>
    <s v="Taxi bureau-maison"/>
    <s v="Transport "/>
    <s v="Legal"/>
    <n v="10000"/>
    <x v="4"/>
    <s v="WILDCAT"/>
    <s v="18/8/GALF"/>
    <s v="Oui"/>
  </r>
  <r>
    <d v="2018-08-08T00:00:00"/>
    <s v="Taxi bureau-maison"/>
    <s v="Transport"/>
    <s v="Investigations"/>
    <n v="19000"/>
    <x v="5"/>
    <s v="WILDCAT"/>
    <s v="18/8/GALF"/>
    <s v="Oui"/>
  </r>
  <r>
    <d v="2018-08-09T00:00:00"/>
    <s v="Taxi bureau-maison"/>
    <s v="Transport "/>
    <s v="Legal"/>
    <n v="10000"/>
    <x v="4"/>
    <s v="WILDCAT"/>
    <s v="18/8/GALF"/>
    <s v="Oui"/>
  </r>
  <r>
    <d v="2018-08-10T00:00:00"/>
    <s v="Transport E20  pour les enquêtes  journalières"/>
    <s v="Transport"/>
    <s v="Investigations"/>
    <n v="36000"/>
    <x v="1"/>
    <s v="WILDCAT"/>
    <s v="18/8/GALFPC1423"/>
    <s v="Oui"/>
  </r>
  <r>
    <d v="2018-08-10T00:00:00"/>
    <s v="Transport E39   pour les enquêtes  journalières"/>
    <s v="Transport"/>
    <s v="Investigations"/>
    <n v="31000"/>
    <x v="2"/>
    <s v="WILDCAT"/>
    <s v="18/8/GALFPC1421"/>
    <s v="Oui"/>
  </r>
  <r>
    <d v="2018-08-10T00:00:00"/>
    <s v=" Transport Maison-Bureau AR"/>
    <s v="Transport"/>
    <s v="Investigations"/>
    <n v="17000"/>
    <x v="3"/>
    <s v="WILDCAT"/>
    <s v="18/8/GALF"/>
    <s v="Oui"/>
  </r>
  <r>
    <d v="2018-08-10T00:00:00"/>
    <s v="Taxi bureau-maison"/>
    <s v="Transport "/>
    <s v="Legal"/>
    <n v="10000"/>
    <x v="4"/>
    <s v="WILDCAT"/>
    <s v="18/8/GALF"/>
    <s v="Oui"/>
  </r>
  <r>
    <d v="2018-08-10T00:00:00"/>
    <s v="Taxi moto bureau -Eaux et forets pour la reunion portant sur le questionnaire UNODC"/>
    <s v="Transport "/>
    <s v="Legal"/>
    <n v="60000"/>
    <x v="4"/>
    <s v="WILDCAT"/>
    <s v="18/8/GALFPC1425"/>
    <s v="Oui"/>
  </r>
  <r>
    <d v="2018-08-10T00:00:00"/>
    <s v="Taxi bureau-maison"/>
    <s v="Transport"/>
    <s v="Investigations"/>
    <n v="19000"/>
    <x v="5"/>
    <s v="WILDCAT"/>
    <s v="18/8/GALF"/>
    <s v="Oui"/>
  </r>
  <r>
    <d v="2018-08-10T00:00:00"/>
    <s v="Taxi bureau kenien , yimbaya"/>
    <s v="Transport"/>
    <s v="Investigations"/>
    <n v="32000"/>
    <x v="5"/>
    <s v="WILDCAT"/>
    <s v="18/8/GALFPC1422"/>
    <s v="Oui"/>
  </r>
  <r>
    <d v="2018-08-12T00:00:00"/>
    <s v="Frais de Virement sur compte GALF prélévé par la BPMG"/>
    <s v="Bank Fees"/>
    <s v="Office"/>
    <n v="2195419"/>
    <x v="7"/>
    <s v="WILDCAT"/>
    <s v="18/08/GALF"/>
    <s v="Oui"/>
  </r>
  <r>
    <d v="2018-08-13T00:00:00"/>
    <s v="Transport  Castro pour  (2)  jours  maison-bureau"/>
    <s v="Transport"/>
    <s v="Legal"/>
    <n v="60000"/>
    <x v="12"/>
    <s v="WILDCAT"/>
    <s v="18/8/GALFPC1428"/>
    <s v="Oui"/>
  </r>
  <r>
    <d v="2018-08-13T00:00:00"/>
    <s v="Transport E20 pour  (3)  jours  maison-bureau"/>
    <s v="Transport"/>
    <s v="Investigations"/>
    <n v="81000"/>
    <x v="1"/>
    <s v="WILDCAT"/>
    <s v="18/8/GALFPC1427"/>
    <s v="Oui"/>
  </r>
  <r>
    <d v="2018-08-13T00:00:00"/>
    <s v="Transport E20  pour les enquêtes  journalières"/>
    <s v="Transport"/>
    <s v="Investigations"/>
    <n v="19000"/>
    <x v="1"/>
    <s v="WILDCAT"/>
    <s v="18/8/GALFPC1431"/>
    <s v="Oui"/>
  </r>
  <r>
    <d v="2018-08-13T00:00:00"/>
    <s v="Transport E39 pour  (2) jours  maison-bureau"/>
    <s v="Transport"/>
    <s v="Investigations"/>
    <n v="50000"/>
    <x v="2"/>
    <s v="WILDCAT"/>
    <s v="18/8/GALFPC1426"/>
    <s v="Oui"/>
  </r>
  <r>
    <d v="2018-08-13T00:00:00"/>
    <s v="Transport E39 pour  (2) jours  maison-bureau"/>
    <s v="Transport"/>
    <s v="Investigations"/>
    <n v="24000"/>
    <x v="2"/>
    <s v="WILDCAT"/>
    <s v="18/8/GALFPC1433"/>
    <s v="Oui"/>
  </r>
  <r>
    <d v="2018-08-13T00:00:00"/>
    <s v="Transport E40  pour  (3)  jours  maison-bureau"/>
    <s v="Transport"/>
    <s v="Investigations"/>
    <n v="51000"/>
    <x v="8"/>
    <s v="WILDCAT"/>
    <s v="18/8/GALFPC1430"/>
    <s v="Oui"/>
  </r>
  <r>
    <d v="2018-08-13T00:00:00"/>
    <s v="Transport E40  pour les enquêtes  journalières"/>
    <s v="Transport"/>
    <s v="Investigations"/>
    <n v="22000"/>
    <x v="8"/>
    <s v="WILDCAT"/>
    <s v="18/8/GALFPC1432"/>
    <s v="Oui"/>
  </r>
  <r>
    <d v="2018-08-13T00:00:00"/>
    <s v="Achat de crédit pour communication pour le service"/>
    <s v="Telephone "/>
    <s v="Management"/>
    <n v="20000"/>
    <x v="10"/>
    <s v="WILDCAT"/>
    <s v="18/8/GALFPC1434"/>
    <s v="Oui"/>
  </r>
  <r>
    <d v="2018-08-13T00:00:00"/>
    <s v="Transport Maison-Bureau AR"/>
    <s v="Transport"/>
    <s v="Investigations"/>
    <n v="17000"/>
    <x v="3"/>
    <s v="WILDCAT"/>
    <s v="18/8/GALF"/>
    <s v="Oui"/>
  </r>
  <r>
    <d v="2018-08-13T00:00:00"/>
    <s v="Achat paquets d'eau pour le bureau"/>
    <s v="Personnel"/>
    <s v="Team Building"/>
    <n v="28000"/>
    <x v="3"/>
    <s v="WILDCAT"/>
    <s v="18/8/GALFPC1435"/>
    <s v="Oui"/>
  </r>
  <r>
    <d v="2018-08-13T00:00:00"/>
    <s v="Taxi bureau-maison"/>
    <s v="Transport "/>
    <s v="Legal"/>
    <n v="10000"/>
    <x v="4"/>
    <s v="WILDCAT"/>
    <s v="18/8/GALFPC1429"/>
    <s v="Oui"/>
  </r>
  <r>
    <d v="2018-08-14T00:00:00"/>
    <s v="Transport E20  pour les enquêtes  journalières"/>
    <s v="Transport"/>
    <s v="Investigations"/>
    <n v="22000"/>
    <x v="1"/>
    <s v="WILDCAT"/>
    <s v="18/8/GALFPC1437"/>
    <s v="Oui"/>
  </r>
  <r>
    <d v="2018-08-14T00:00:00"/>
    <s v="Transport E39 pour les enquêtes  journalièresles enquêtes journalières"/>
    <s v="Transport"/>
    <s v="Investigations"/>
    <n v="26000"/>
    <x v="2"/>
    <s v="WILDCAT"/>
    <s v="18/8/GALFPC1438"/>
    <s v="Oui"/>
  </r>
  <r>
    <d v="2018-08-14T00:00:00"/>
    <s v="Transport E40  pour les enquêtes  journalières"/>
    <s v="Transport"/>
    <s v="Investigations"/>
    <n v="26000"/>
    <x v="8"/>
    <s v="WILDCAT"/>
    <s v="18/8/GALFPC1436"/>
    <s v="Oui"/>
  </r>
  <r>
    <d v="2018-08-14T00:00:00"/>
    <s v="Transport E40  pour les enquêtes  journalières"/>
    <s v="Transport"/>
    <s v="Investigations"/>
    <n v="5000"/>
    <x v="8"/>
    <s v="WILDCAT"/>
    <s v="18/8/GALFPC1439"/>
    <s v="Oui"/>
  </r>
  <r>
    <d v="2018-08-14T00:00:00"/>
    <s v="reçu n°02941 Achat de (20) litres d'essence pour véh. Perso. Pour le  transport de  Saïdou maison- bureau"/>
    <s v="Transport"/>
    <s v="Management"/>
    <n v="200000"/>
    <x v="10"/>
    <s v="WILDCAT"/>
    <s v="18/8/GALFPC1440"/>
    <s v="Oui"/>
  </r>
  <r>
    <d v="2018-08-14T00:00:00"/>
    <s v="Taxi maison-bureau(aller retour)"/>
    <s v="Transport "/>
    <s v="Média"/>
    <n v="10500"/>
    <x v="13"/>
    <s v="WILDCAT"/>
    <s v="18/8/GALFPC1461"/>
    <s v="Oui"/>
  </r>
  <r>
    <d v="2018-08-14T00:00:00"/>
    <s v="Taxi bureau-maison"/>
    <s v="Transport "/>
    <s v="Legal"/>
    <n v="10000"/>
    <x v="4"/>
    <s v="WILDCAT"/>
    <s v="18/8/GALFPC1429"/>
    <s v="Oui"/>
  </r>
  <r>
    <d v="2018-08-16T00:00:00"/>
    <s v="Taxi moto,bureau- cabinet d'Avocat A/R pour paiement d'honoraire et photocopie du code de faune"/>
    <s v="Transport"/>
    <s v="Legal"/>
    <n v="70000"/>
    <x v="11"/>
    <s v="WILDCAT"/>
    <s v="18/8/GALFPC1404R42"/>
    <s v="Oui"/>
  </r>
  <r>
    <d v="2018-08-16T00:00:00"/>
    <s v="Photopie et réelure du nouveau code de faune."/>
    <s v="Office Materials"/>
    <s v="Office"/>
    <n v="54000"/>
    <x v="11"/>
    <s v="WILDCAT"/>
    <s v="18/8/GALFPC1404R43"/>
    <s v="Oui"/>
  </r>
  <r>
    <d v="2018-08-16T00:00:00"/>
    <s v="Paiement les frais de voyage des Avocas pour le suivi d'Audience sur affaire peau de panth_ère à Kankan"/>
    <s v="Lawyer Fees"/>
    <s v="Legal"/>
    <n v="1200000"/>
    <x v="11"/>
    <s v="WILDCAT"/>
    <s v="18/8/GALFPC1451"/>
    <s v="Oui"/>
  </r>
  <r>
    <d v="2018-08-16T00:00:00"/>
    <s v="Transport (2) jours Castro maison-bureau"/>
    <s v="Transport"/>
    <s v="Legal"/>
    <n v="60000"/>
    <x v="12"/>
    <s v="WILDCAT"/>
    <s v="18/8/GALFPC1460"/>
    <s v="Oui"/>
  </r>
  <r>
    <d v="2018-08-16T00:00:00"/>
    <s v="Facture n°16081805 Daye Voyages  achat de billet d'avion A/R pour Charlotte HOUPLINE"/>
    <s v="Flight"/>
    <s v="Management"/>
    <n v="1648528"/>
    <x v="14"/>
    <s v="WILDCAT"/>
    <s v="18/8/GALFPC1454"/>
    <s v="Oui"/>
  </r>
  <r>
    <d v="2018-08-16T00:00:00"/>
    <s v="Transport E20 pour les enquêtes journalières"/>
    <s v="Transport"/>
    <s v="Investigations"/>
    <n v="30000"/>
    <x v="1"/>
    <s v="WILDCAT"/>
    <s v="18/8/GALFPC1444"/>
    <s v="Oui"/>
  </r>
  <r>
    <d v="2018-08-16T00:00:00"/>
    <s v="Transport E39 pour les enquêtes journalières"/>
    <s v="Transport"/>
    <s v="Investigations"/>
    <n v="23000"/>
    <x v="2"/>
    <s v="WILDCAT"/>
    <s v="18/8/GALFPC1443"/>
    <s v="Oui"/>
  </r>
  <r>
    <d v="2018-08-16T00:00:00"/>
    <s v="Transport E40 pour les enquêtes journalières"/>
    <s v="Transport"/>
    <s v="Investigations"/>
    <n v="26000"/>
    <x v="8"/>
    <s v="WILDCAT"/>
    <s v="18/8/GALFPC1445"/>
    <s v="Oui"/>
  </r>
  <r>
    <d v="2018-08-16T00:00:00"/>
    <s v="Achat de nourtiture des perroquets et pélican pour (20) jours"/>
    <s v="Office Materials"/>
    <s v="Office"/>
    <n v="610000"/>
    <x v="9"/>
    <s v="WILDCAT"/>
    <s v="18/8/GALFPC1442"/>
    <s v="Oui"/>
  </r>
  <r>
    <d v="2018-08-16T00:00:00"/>
    <s v="Paiement facture n°003/18 Assistance Juridique pour la déclaration des impôts (Avril, mai et juin + déclaration cotisation sociale 2ème trimest. Et Immatriculation de (3) salariés"/>
    <s v="Services"/>
    <s v="Office"/>
    <n v="1400000"/>
    <x v="9"/>
    <s v="WILDCAT"/>
    <s v="18/8/GALFPC1452"/>
    <s v="Oui"/>
  </r>
  <r>
    <d v="2018-08-16T00:00:00"/>
    <s v="reçu n°1749  achat de (20) litres d'essence pour véh. Perso. Pour les  courses du Projet"/>
    <s v="Transport"/>
    <s v="Management"/>
    <n v="200000"/>
    <x v="10"/>
    <s v="WILDCAT"/>
    <s v="18/8/GALFPC1453"/>
    <s v="Oui"/>
  </r>
  <r>
    <d v="2018-08-16T00:00:00"/>
    <s v="Achat de (40) litres d'essence pour véh. Perso. Pour le  transport de  Saïdou maison- bureau"/>
    <s v="Transport"/>
    <s v="Management"/>
    <n v="400000"/>
    <x v="10"/>
    <s v="WILDCAT"/>
    <s v="18/8/GALFPC1464"/>
    <s v="Oui"/>
  </r>
  <r>
    <d v="2018-08-16T00:00:00"/>
    <s v="Transport bureau-banque pour le retrait à kipé AR"/>
    <s v="Transport"/>
    <s v="Investigations"/>
    <n v="20000"/>
    <x v="3"/>
    <s v="WILDCAT"/>
    <s v="18/8/GALFPC1456"/>
    <s v="Oui"/>
  </r>
  <r>
    <d v="2018-08-16T00:00:00"/>
    <s v="Transport Maison-bureau Ar"/>
    <s v="Transport"/>
    <s v="Investigations"/>
    <n v="17000"/>
    <x v="3"/>
    <s v="WILDCAT"/>
    <s v="18/8/GALFPC1458"/>
    <s v="Oui"/>
  </r>
  <r>
    <d v="2018-08-16T00:00:00"/>
    <s v="Transport Bureau-Agence de voyage pour le billet de charlotte"/>
    <s v="Transport"/>
    <s v="Investigations"/>
    <n v="70000"/>
    <x v="3"/>
    <s v="WILDCAT"/>
    <s v="18/8/GALFPC1463"/>
    <s v="Oui"/>
  </r>
  <r>
    <d v="2018-08-16T00:00:00"/>
    <s v="Taxi maison-bureau(aller retour)"/>
    <s v="Transport"/>
    <s v="Média"/>
    <n v="10500"/>
    <x v="13"/>
    <s v="WILDCAT"/>
    <s v="18/8/GALFPC1461"/>
    <s v="Oui"/>
  </r>
  <r>
    <d v="2018-08-16T00:00:00"/>
    <s v="Taxi moto maison-bureau"/>
    <s v="Transport"/>
    <s v="Média"/>
    <n v="5000"/>
    <x v="13"/>
    <s v="WILDCAT"/>
    <s v="18/8/GALFPC1481"/>
    <s v="Oui"/>
  </r>
  <r>
    <d v="2018-08-16T00:00:00"/>
    <s v="Taxi bureau-maison"/>
    <s v="Transport"/>
    <s v="Legal"/>
    <n v="10000"/>
    <x v="4"/>
    <s v="WILDCAT"/>
    <s v="18/8/GALFPC1459"/>
    <s v="Oui"/>
  </r>
  <r>
    <d v="2018-08-16T00:00:00"/>
    <s v="Taxi bureau-maison"/>
    <s v="Transport"/>
    <s v="Investigations"/>
    <n v="19000"/>
    <x v="5"/>
    <s v="WILDCAT"/>
    <s v="18/8/GALF"/>
    <s v="Oui"/>
  </r>
  <r>
    <d v="2018-08-16T00:00:00"/>
    <s v="Transport E19  pour les enquêtes  journalières"/>
    <s v="Transport"/>
    <s v="Investigations"/>
    <n v="25000"/>
    <x v="5"/>
    <s v="WILDCAT"/>
    <s v="18/8/GALFPC1455"/>
    <s v="Oui"/>
  </r>
  <r>
    <d v="2018-08-16T00:00:00"/>
    <s v="Chèq 01491595 Reglement facture n°007/071.527A/BSPS Sécurité Surveillance bureau juillet 2018"/>
    <s v="Services"/>
    <s v="Office"/>
    <n v="2500000"/>
    <x v="6"/>
    <s v="WILDCAT"/>
    <s v="18/08/GALFPB101"/>
    <s v="Oui"/>
  </r>
  <r>
    <d v="2018-08-16T00:00:00"/>
    <s v="Chèque 01491598 Facture Honoraire d'Avoca SCPA-Mounir et Associés  suivi juridique affaire peau de panthère Kankan"/>
    <s v="Lawyer Fees"/>
    <s v="Legal"/>
    <n v="1750000"/>
    <x v="6"/>
    <s v="WILDCAT"/>
    <s v="18/08/GALFPB103"/>
    <s v="Oui"/>
  </r>
  <r>
    <d v="2018-08-16T00:00:00"/>
    <s v="Chèque 01491600 Paiement loyer Bureau pour la période allant de jullet à Décembre 2018 "/>
    <s v="Rent &amp; Utilities"/>
    <s v="Office"/>
    <n v="39000000"/>
    <x v="6"/>
    <s v="WILDCAT"/>
    <s v="18/08/GALFPB104"/>
    <s v="Oui"/>
  </r>
  <r>
    <d v="2018-08-17T00:00:00"/>
    <s v="Frais de photocopie et réeluire du nouveau code de faune en (3) copies "/>
    <s v="Office Materials"/>
    <s v="Office"/>
    <n v="57000"/>
    <x v="11"/>
    <s v="WILDCAT"/>
    <s v="18/8/GALFPC1446"/>
    <s v="Oui"/>
  </r>
  <r>
    <d v="2018-08-17T00:00:00"/>
    <s v="Paiement Bonus opération de  Mamadou Saliou Baldé   du cas peau de panthère à Kankan"/>
    <s v="Bonus"/>
    <s v="Operation"/>
    <n v="400000"/>
    <x v="11"/>
    <s v="WILDCAT"/>
    <s v="18/8/GALFPC1470"/>
    <s v="Oui"/>
  </r>
  <r>
    <d v="2018-08-17T00:00:00"/>
    <s v="Paiement Bonus opération de Abdoulaye Chérif Diallo  du cas peau de panthère à Kankan"/>
    <s v="Bonus"/>
    <s v="Operation"/>
    <n v="400000"/>
    <x v="0"/>
    <s v="WILDCAT"/>
    <s v="18/8/GALFPC1472"/>
    <s v="Oui"/>
  </r>
  <r>
    <d v="2018-08-17T00:00:00"/>
    <s v="Transport Chérif (1) jour maison-bureau A/R"/>
    <s v="Transport"/>
    <s v="Legal"/>
    <n v="10000"/>
    <x v="0"/>
    <s v="WILDCAT"/>
    <s v="18/8/GALFPC1479"/>
    <s v="Oui"/>
  </r>
  <r>
    <d v="2018-08-17T00:00:00"/>
    <s v="Transport Chérif (2) jours maison-bureau A/R"/>
    <s v="Transport"/>
    <s v="Legal"/>
    <n v="20000"/>
    <x v="0"/>
    <s v="WILDCAT"/>
    <s v="18/8/GALFPC1482"/>
    <s v="Oui"/>
  </r>
  <r>
    <d v="2018-08-17T00:00:00"/>
    <s v="Transport  E20  pour les enquêtes  journalières"/>
    <s v="Transport"/>
    <s v="Investigations"/>
    <n v="16000"/>
    <x v="1"/>
    <s v="WILDCAT"/>
    <s v="18/8/GALFPC1474"/>
    <s v="Oui"/>
  </r>
  <r>
    <d v="2018-08-17T00:00:00"/>
    <s v="Remboursement à 100% des frais médicaux de E20"/>
    <s v="Personnel"/>
    <s v="Team Building"/>
    <n v="283000"/>
    <x v="1"/>
    <s v="WILDCAT"/>
    <s v="18/8/GALFPC1483"/>
    <s v="Oui"/>
  </r>
  <r>
    <d v="2018-08-17T00:00:00"/>
    <s v="Transport E39 pour les enquêtes journalières"/>
    <s v="Transport"/>
    <s v="Investigations"/>
    <n v="33000"/>
    <x v="2"/>
    <s v="WILDCAT"/>
    <s v="18/8/GALFPC1476"/>
    <s v="Oui"/>
  </r>
  <r>
    <d v="2018-08-17T00:00:00"/>
    <s v="Transport E40 pour les enquêtes journalières"/>
    <s v="Transport"/>
    <s v="Investigations"/>
    <n v="14500"/>
    <x v="8"/>
    <s v="WILDCAT"/>
    <s v="18/8/GALFPC1475"/>
    <s v="Oui"/>
  </r>
  <r>
    <d v="2018-08-17T00:00:00"/>
    <s v="Reglement facture FGS000392 Gateway Seven redevance mensuelle Internet pour Août 2018"/>
    <s v="Internet"/>
    <s v="Office"/>
    <n v="3000000"/>
    <x v="9"/>
    <s v="WILDCAT"/>
    <s v="18/8/GALFPC1466"/>
    <s v="Oui"/>
  </r>
  <r>
    <d v="2018-08-17T00:00:00"/>
    <s v="Achat de  (37) litres  de carburant  du véh. Location pendant l'opération peau e panthère à Kankan"/>
    <s v="Transport"/>
    <s v="Operation"/>
    <n v="370000"/>
    <x v="9"/>
    <s v="WILDCAT"/>
    <s v="18/8/GALFPC1467"/>
    <s v="Oui"/>
  </r>
  <r>
    <d v="2018-08-17T00:00:00"/>
    <s v="Paiement facture 39 Mamadou Alpha Diallo pour Transfert de crédit E-recharge pour l'équipe de bureau"/>
    <s v="Telephone "/>
    <s v="Office"/>
    <n v="1200000"/>
    <x v="9"/>
    <s v="WILDCAT"/>
    <s v="18/8/GALFPC1468"/>
    <s v="Oui"/>
  </r>
  <r>
    <d v="2018-08-17T00:00:00"/>
    <s v="Paiement prestation mensuelle mois d'Août Thierno Ousmane Baldé intendant animalier pour l'entretien des perroquets et du pélican"/>
    <s v="Services"/>
    <s v="Office"/>
    <n v="1750000"/>
    <x v="9"/>
    <s v="WILDCAT"/>
    <s v="18/8/GALFPC1478"/>
    <s v="Oui"/>
  </r>
  <r>
    <d v="2018-08-17T00:00:00"/>
    <s v="Transport Maison-Bureau AR"/>
    <s v="Transport"/>
    <s v="Investigations"/>
    <n v="17000"/>
    <x v="3"/>
    <s v="WILDCAT"/>
    <s v="18/8/GALFPC1458"/>
    <s v="Oui"/>
  </r>
  <r>
    <d v="2018-08-17T00:00:00"/>
    <s v="Paiement Bonus opération de  E37  du cas peau de panthère à Kankan"/>
    <s v="Bonus"/>
    <s v="Operation"/>
    <n v="400000"/>
    <x v="3"/>
    <s v="WILDCAT"/>
    <s v="18/8/GALFPC1473"/>
    <s v="Oui"/>
  </r>
  <r>
    <d v="2018-08-17T00:00:00"/>
    <s v="Transport taxi moto maison en ville et au bureau pour aller payer les bonus media "/>
    <s v="Transport"/>
    <s v="Média"/>
    <n v="60000"/>
    <x v="13"/>
    <s v="WILDCAT"/>
    <s v="18/8/GALFPC1457"/>
    <s v="Oui"/>
  </r>
  <r>
    <d v="2018-08-17T00:00:00"/>
    <s v="Paiement de bonus média au site www,lemakona,com sur la formation des 47 agents conservateurs sur la cites à mamou"/>
    <s v="Bonus"/>
    <s v="Média"/>
    <n v="100000"/>
    <x v="13"/>
    <s v="WILDCAT"/>
    <s v="18/8/GALFPC1447R14"/>
    <s v="Oui"/>
  </r>
  <r>
    <d v="2018-08-17T00:00:00"/>
    <s v="Taxi bureau maison"/>
    <s v="Transport"/>
    <s v="Média"/>
    <n v="5500"/>
    <x v="13"/>
    <s v="WILDCAT"/>
    <s v="18/8/GALFPC1481"/>
    <s v="Oui"/>
  </r>
  <r>
    <d v="2018-08-17T00:00:00"/>
    <s v="Paiement de bonus média au site www,guineemail,com  sur la formation des 47 agents conservateurs sur la cites à mamou"/>
    <s v="Bonus"/>
    <s v="Média"/>
    <n v="100000"/>
    <x v="13"/>
    <s v="WILDCAT"/>
    <s v="18/8/GALFPC1447R16"/>
    <s v="Oui"/>
  </r>
  <r>
    <d v="2018-08-17T00:00:00"/>
    <s v="Paiement de bonus média au site www,leverificateur,net  sur la formation des 47 agents conservateurs sur la cites à mamou"/>
    <s v="Bonus"/>
    <s v="Média"/>
    <n v="100000"/>
    <x v="13"/>
    <s v="WILDCAT"/>
    <s v="18/8/GALFPC1447R17"/>
    <s v="Oui"/>
  </r>
  <r>
    <d v="2018-08-17T00:00:00"/>
    <s v="Paiement de bonus média au site www,soleilfmguinee,net   sur la formation des 47 agents conservateurs sur la cites à mamou"/>
    <s v="Bonus"/>
    <s v="Média"/>
    <n v="100000"/>
    <x v="13"/>
    <s v="WILDCAT"/>
    <s v="18/8/GALFPC1447R18"/>
    <s v="Oui"/>
  </r>
  <r>
    <d v="2018-08-17T00:00:00"/>
    <s v="Paiement de bonus média au site www,guineematin,com sur la formation des 47 agents conservateurs sur la cites à mamou"/>
    <s v="Bonus"/>
    <s v="Média"/>
    <n v="100000"/>
    <x v="13"/>
    <s v="WILDCAT"/>
    <s v="18/8/GALFPC1447R19"/>
    <s v="Oui"/>
  </r>
  <r>
    <d v="2018-08-17T00:00:00"/>
    <s v="Paiement de bonus média au site www,ledeclic,info  sur la formation des 47 agents conservateurs sur la cites à mamou"/>
    <s v="Bonus"/>
    <s v="Média"/>
    <n v="100000"/>
    <x v="13"/>
    <s v="WILDCAT"/>
    <s v="18/8/GALFPC1447R20"/>
    <s v="Oui"/>
  </r>
  <r>
    <d v="2018-08-17T00:00:00"/>
    <s v="Paiement de bonus média au site www,guineezenith,com sur la formation des 47 agents conservateurs sur la cites à mamou"/>
    <s v="Bonus"/>
    <s v="Média"/>
    <n v="100000"/>
    <x v="13"/>
    <s v="WILDCAT"/>
    <s v="18/8/GALFPC1447R21"/>
    <s v="Oui"/>
  </r>
  <r>
    <d v="2018-08-17T00:00:00"/>
    <s v="Paiement de bonus média au site www,visionguinee,info  sur la formation des 47 agents conservateurs sur la cites à mamou"/>
    <s v="Bonus"/>
    <s v="Média"/>
    <n v="100000"/>
    <x v="13"/>
    <s v="WILDCAT"/>
    <s v="18/8/GALFPC1447R22"/>
    <s v="Oui"/>
  </r>
  <r>
    <d v="2018-08-17T00:00:00"/>
    <s v="Taxi bureau-maison"/>
    <s v="Transport"/>
    <s v="Legal"/>
    <n v="10000"/>
    <x v="4"/>
    <s v="WILDCAT"/>
    <s v="18/8/GALFPC1459"/>
    <s v="Oui"/>
  </r>
  <r>
    <d v="2018-08-17T00:00:00"/>
    <s v="Paiement Bonus opération de  Aïssatou SESSOU  du cas peau de panthère à Kankan"/>
    <s v="Bonus"/>
    <s v="Operation"/>
    <n v="300000"/>
    <x v="4"/>
    <s v="WILDCAT"/>
    <s v="18/8/GALFPC1471"/>
    <s v="Oui"/>
  </r>
  <r>
    <d v="2018-08-17T00:00:00"/>
    <s v="Taxi bureau-maison"/>
    <s v="Transport"/>
    <s v="Investigations"/>
    <n v="19000"/>
    <x v="5"/>
    <s v="WILDCAT"/>
    <s v="18/8/GALF"/>
    <s v="Oui"/>
  </r>
  <r>
    <d v="2018-08-17T00:00:00"/>
    <s v="Paiement Bonus opération de  E19  du cas peau de panthère à Kankan"/>
    <s v="Bonus"/>
    <s v="Operation"/>
    <n v="1500000"/>
    <x v="5"/>
    <s v="WILDCAT"/>
    <s v="18/8/GALFPC1469"/>
    <s v="Oui"/>
  </r>
  <r>
    <d v="2018-08-17T00:00:00"/>
    <s v="Chèque 01491601 Paiement facture 001680 BALDE et FRERES pour la location de (3) jours d'un  véhicule  4X4 pour l'opération de peau de panthère à Kankan"/>
    <s v="Transport"/>
    <s v="Office"/>
    <n v="2550000"/>
    <x v="6"/>
    <s v="WILDCAT"/>
    <s v="18/08/GALFPB106"/>
    <s v="Oui"/>
  </r>
  <r>
    <d v="2018-08-18T00:00:00"/>
    <s v="Paiement de bonus média à la radio global fm sur l'obtention d'un cd sur l'emission sur la formation des 47 agents conservateurs sur la cites à mamou"/>
    <s v="Bonus"/>
    <s v="Média"/>
    <n v="210000"/>
    <x v="13"/>
    <s v="WILDCAT"/>
    <s v="18/8/GALFPC1450R23"/>
    <s v="Oui"/>
  </r>
  <r>
    <d v="2018-08-18T00:00:00"/>
    <s v="Paiement de bonus média au journal Le Standart sur l'adoption du nouveau code de faune à l'Assemblée Nationale"/>
    <s v="Bonus"/>
    <s v="Média"/>
    <n v="100000"/>
    <x v="13"/>
    <s v="WILDCAT"/>
    <s v="18/8/GALFPC1450R24"/>
    <s v="Oui"/>
  </r>
  <r>
    <d v="2018-08-18T00:00:00"/>
    <s v="Paiement de bonus média au journal L'Indépendant  sur l'adoption du nouveau code de faune à l'Assemblée Nationale"/>
    <s v="Bonus"/>
    <s v="Média"/>
    <n v="100000"/>
    <x v="13"/>
    <s v="WILDCAT"/>
    <s v="18/8/GALFPC1450R25"/>
    <s v="Oui"/>
  </r>
  <r>
    <d v="2018-08-18T00:00:00"/>
    <s v="Paiement de bonus média au journal Le Démocrate   sur l'adoption du nouveau code de faune à l'Assemblée Nationale"/>
    <s v="Bonus"/>
    <s v="Média"/>
    <n v="100000"/>
    <x v="13"/>
    <s v="WILDCAT"/>
    <s v="18/8/GALFPC1450R26"/>
    <s v="Oui"/>
  </r>
  <r>
    <d v="2018-08-18T00:00:00"/>
    <s v="Paiement de bonus média au site www,lemakona,com sur la condamnation d'un trafiquant de peau de panthère à Kankan"/>
    <s v="Bonus"/>
    <s v="Média"/>
    <n v="100000"/>
    <x v="13"/>
    <s v="WILDCAT"/>
    <s v="18/8/GALFPC1448R27"/>
    <s v="Oui"/>
  </r>
  <r>
    <d v="2018-08-18T00:00:00"/>
    <s v="Paiement de bonus média au site www,soleilfmguinee,net  sur la condamnation d'un trafiquant de peau de panthère à Kankan"/>
    <s v="Bonus"/>
    <s v="Média"/>
    <n v="100000"/>
    <x v="13"/>
    <s v="WILDCAT"/>
    <s v="18/8/GALFPC1448R28"/>
    <s v="Oui"/>
  </r>
  <r>
    <d v="2018-08-18T00:00:00"/>
    <s v="Paiement de bonus média au site www,leverificateur,net   sur la condamnation d'un trafiquant de peau de panthère à Kankan"/>
    <s v="Bonus"/>
    <s v="Média"/>
    <n v="100000"/>
    <x v="13"/>
    <s v="WILDCAT"/>
    <s v="18/8/GALFPC1448R29"/>
    <s v="Oui"/>
  </r>
  <r>
    <d v="2018-08-18T00:00:00"/>
    <s v="Paiement de bonus média au site www,guineechrono,com    sur la condamnation d'un trafiquant de peau de panthère à Kankan"/>
    <s v="Bonus"/>
    <s v="Média"/>
    <n v="100000"/>
    <x v="13"/>
    <s v="WILDCAT"/>
    <s v="18/8/GALFPC1448R30"/>
    <s v="Oui"/>
  </r>
  <r>
    <d v="2018-08-18T00:00:00"/>
    <s v="Paiement de bonus média au site www,guineematin,com    sur la condamnation d'un trafiquant de peau de panthère à Kankan"/>
    <s v="Bonus"/>
    <s v="Média"/>
    <n v="100000"/>
    <x v="13"/>
    <s v="WILDCAT"/>
    <s v="18/8/GALFPC1448R31"/>
    <s v="Oui"/>
  </r>
  <r>
    <d v="2018-08-18T00:00:00"/>
    <s v="Paiement de bonus média au site www,visionguinee,info    sur la condamnation d'un trafiquant de peau de panthère à Kankan"/>
    <s v="Bonus"/>
    <s v="Média"/>
    <n v="100000"/>
    <x v="13"/>
    <s v="WILDCAT"/>
    <s v="18/8/GALFPC1448R32"/>
    <s v="Oui"/>
  </r>
  <r>
    <d v="2018-08-18T00:00:00"/>
    <s v="Paiement de bonus média au site www,guineezenith,com    sur la condamnation d'un trafiquant de peau de panthère à Kankan"/>
    <s v="Bonus"/>
    <s v="Média"/>
    <n v="100000"/>
    <x v="13"/>
    <s v="WILDCAT"/>
    <s v="18/8/GALFPC1448R33"/>
    <s v="Oui"/>
  </r>
  <r>
    <d v="2018-08-18T00:00:00"/>
    <s v="Paiement de bonus média au site www,guineezenith,com    sur l'arrestation d'un trafiquant de peau de panthère à kankan"/>
    <s v="Bonus"/>
    <s v="Média"/>
    <n v="100000"/>
    <x v="13"/>
    <s v="WILDCAT"/>
    <s v="18/8/GALFPC1448R34"/>
    <s v="Oui"/>
  </r>
  <r>
    <d v="2018-08-20T00:00:00"/>
    <s v="Frais taxi moto Chérif bureau-centre ville (BPMG) pour dépôt de la lettre virement des salaires du mois d'août 2018"/>
    <s v="Transport"/>
    <s v="Legal"/>
    <n v="70000"/>
    <x v="0"/>
    <s v="WILDCAT"/>
    <s v="18/8/GALFPC1488"/>
    <s v="Oui"/>
  </r>
  <r>
    <d v="2018-08-20T00:00:00"/>
    <s v="Frais de fonctionnement E20 pour (8) jours A/R maison- bureau"/>
    <s v="Transport"/>
    <s v="Investigations"/>
    <n v="216000"/>
    <x v="1"/>
    <s v="WILDCAT"/>
    <s v="18/8/GALFPC1492"/>
    <s v="Oui"/>
  </r>
  <r>
    <d v="2018-08-20T00:00:00"/>
    <s v="Transfert de crédit téléphonique pour les enquêtes"/>
    <s v="Telephone "/>
    <s v="Investigations"/>
    <n v="10000"/>
    <x v="1"/>
    <s v="WILDCAT"/>
    <s v="18/8/GALFPC1495"/>
    <s v="Oui"/>
  </r>
  <r>
    <d v="2018-08-20T00:00:00"/>
    <s v="Paiement primes de stage E39  pour le mois d'Août 2018"/>
    <s v="Personnel"/>
    <s v="Investigations"/>
    <n v="600000"/>
    <x v="2"/>
    <s v="WILDCAT"/>
    <s v="18/8/GALFPC1486"/>
    <s v="Oui"/>
  </r>
  <r>
    <d v="2018-08-20T00:00:00"/>
    <s v="Frais de fonctionnement E39 pour (8) jours A/R maison-bureau"/>
    <s v="Transport"/>
    <s v="Investigations"/>
    <n v="200000"/>
    <x v="2"/>
    <s v="WILDCAT"/>
    <s v="18/8/GALFPC1491"/>
    <s v="Oui"/>
  </r>
  <r>
    <d v="2018-08-20T00:00:00"/>
    <s v="Transfert de crédit téléphonique pour les enquêtes"/>
    <s v="Telephone "/>
    <s v="Investigations"/>
    <n v="10000"/>
    <x v="2"/>
    <s v="WILDCAT"/>
    <s v="18/8/GALFPC1496"/>
    <s v="Oui"/>
  </r>
  <r>
    <d v="2018-08-20T00:00:00"/>
    <s v="Paiement primes de stage E40 pour le mois d'Août 2018"/>
    <s v="Personnel"/>
    <s v="Investigations"/>
    <n v="600000"/>
    <x v="8"/>
    <s v="WILDCAT"/>
    <s v="18/8/GALFPC1485"/>
    <s v="Oui"/>
  </r>
  <r>
    <d v="2018-08-20T00:00:00"/>
    <s v="Transport  bureau-banque à kipé AR pour le retrait "/>
    <s v="Transport"/>
    <s v="Investigations"/>
    <n v="10000"/>
    <x v="3"/>
    <s v="WILDCAT"/>
    <s v="18/8/GALFPC1489"/>
    <s v="Oui"/>
  </r>
  <r>
    <d v="2018-08-20T00:00:00"/>
    <s v="Transport de kipé à kaporo Marché AR"/>
    <s v="Transport"/>
    <s v="Investigations"/>
    <n v="7000"/>
    <x v="3"/>
    <s v="WILDCAT"/>
    <s v="18/8/GALFPC1493"/>
    <s v="Oui"/>
  </r>
  <r>
    <d v="2018-08-20T00:00:00"/>
    <s v="Frais d'achat d'un carton de Rame"/>
    <s v="Office Materials"/>
    <s v="Office"/>
    <n v="165000"/>
    <x v="3"/>
    <s v="WILDCAT"/>
    <s v="18/8/GALFPC1487"/>
    <s v="Oui"/>
  </r>
  <r>
    <d v="2018-08-20T00:00:00"/>
    <s v="Transport Maison-Bureau AR"/>
    <s v="Transport"/>
    <s v="Investigations"/>
    <n v="17000"/>
    <x v="3"/>
    <s v="WILDCAT"/>
    <s v="18/8/GALFPC1480"/>
    <s v="Oui"/>
  </r>
  <r>
    <d v="2018-08-20T00:00:00"/>
    <s v="Paiement salaire Mamadou saïdou Barry  Août  2018 "/>
    <s v="Personnel"/>
    <s v="Management"/>
    <n v="13467500"/>
    <x v="6"/>
    <s v="WILDCAT"/>
    <s v="18/08/GALFPB108"/>
    <s v="Oui"/>
  </r>
  <r>
    <d v="2018-08-20T00:00:00"/>
    <s v="Paiement salaire  Tamba Fatou Oularé  Août  2018 "/>
    <s v="Personnel"/>
    <s v="Média"/>
    <n v="2613750"/>
    <x v="6"/>
    <s v="WILDCAT"/>
    <s v="18/08/GALFPB108"/>
    <s v="Oui"/>
  </r>
  <r>
    <d v="2018-08-20T00:00:00"/>
    <s v="Paiementt salaire Sékou Castro Kourouma Août  2018 "/>
    <s v="Personnel"/>
    <s v="Legal"/>
    <n v="2913750"/>
    <x v="6"/>
    <s v="WILDCAT"/>
    <s v="18/08/GALFPB107"/>
    <s v="Oui"/>
  </r>
  <r>
    <d v="2018-08-20T00:00:00"/>
    <s v="Paiement Salaire Mamadou Saliou Baldé Août  2018 "/>
    <s v="Personnel"/>
    <s v="Legal"/>
    <n v="2713750"/>
    <x v="6"/>
    <s v="WILDCAT"/>
    <s v="18/08/GALFPB107"/>
    <s v="Oui"/>
  </r>
  <r>
    <d v="2018-08-20T00:00:00"/>
    <s v="Paiement Salaire Aïssatou Sessou  Août  2018 "/>
    <s v="Personnel"/>
    <s v="Legal"/>
    <n v="2613750"/>
    <x v="6"/>
    <s v="WILDCAT"/>
    <s v="18/08/GALFPB107"/>
    <s v="Oui"/>
  </r>
  <r>
    <d v="2018-08-20T00:00:00"/>
    <s v="Paiement Salaire Amadou Oury Diallo  Août  2018 "/>
    <s v="Personnel"/>
    <s v="Investigations"/>
    <n v="1910000"/>
    <x v="6"/>
    <s v="WILDCAT"/>
    <s v="18/08/GALFPB107"/>
    <s v="Oui"/>
  </r>
  <r>
    <d v="2018-08-20T00:00:00"/>
    <s v="Paiement Salaire Aïssatou Kéïta  Août  2018 "/>
    <s v="Personnel"/>
    <s v="Investigations"/>
    <n v="1525000"/>
    <x v="6"/>
    <s v="WILDCAT"/>
    <s v="18/08/GALFPB107"/>
    <s v="Oui"/>
  </r>
  <r>
    <d v="2018-08-20T00:00:00"/>
    <s v="Chèque 01491602 Paiement de salaire Abdoulaye Chérif Diallo pour Août 2018"/>
    <s v="Personnel"/>
    <s v="Legal"/>
    <n v="2300000"/>
    <x v="6"/>
    <s v="WILDCAT"/>
    <s v="18/08/GALFPB109"/>
    <s v="Oui"/>
  </r>
  <r>
    <d v="2018-08-20T00:00:00"/>
    <s v="Frais prélevé sur virement de salaire personnel mois d'août"/>
    <s v="Bank Fees"/>
    <s v="Office"/>
    <n v="11300"/>
    <x v="6"/>
    <s v="WILDCAT"/>
    <s v="18/08/GALF"/>
    <s v="Oui"/>
  </r>
  <r>
    <d v="2018-08-22T00:00:00"/>
    <s v="Paiement de bonus média au site www,ledeclic,info sur la condamnation d'un trafiquant de peau de panthère par le tpi de kankan,"/>
    <s v="Bonus"/>
    <s v="Média"/>
    <n v="100000"/>
    <x v="13"/>
    <s v="WILDCAT"/>
    <s v="18/8/GALFPC1449R35"/>
    <s v="Oui"/>
  </r>
  <r>
    <d v="2018-08-22T00:00:00"/>
    <s v="Paiement de bonus média au site www,lemakona,com  sur la condamnation d'un trafiquant de peau de panthère par le tpi de kankan,"/>
    <s v="Bonus"/>
    <s v="Média"/>
    <n v="100000"/>
    <x v="13"/>
    <s v="WILDCAT"/>
    <s v="18/8/GALFPC1449R36"/>
    <s v="Oui"/>
  </r>
  <r>
    <d v="2018-08-22T00:00:00"/>
    <s v="Paiement de bonus média au site www,radiokankan,com  sur la condamnation d'un trafiquant de peau de panthère par le tpi de kankan,"/>
    <s v="Bonus"/>
    <s v="Média"/>
    <n v="100000"/>
    <x v="13"/>
    <s v="WILDCAT"/>
    <s v="18/8/GALFPC1449R37"/>
    <s v="Oui"/>
  </r>
  <r>
    <d v="2018-08-22T00:00:00"/>
    <s v="Paiement de bonus média au site www,leprojecteurguinee,com  sur la condamnation d'un trafiquant de peau de panthère par le tpi de kankan,"/>
    <s v="Bonus"/>
    <s v="Média"/>
    <n v="100000"/>
    <x v="13"/>
    <s v="WILDCAT"/>
    <s v="18/8/GALFPC1449R38"/>
    <s v="Oui"/>
  </r>
  <r>
    <d v="2018-08-22T00:00:00"/>
    <s v="Paiement de bonus média au site www,guineematin,com sur la condamnation d'un trafiquant de peau de panthère par le tpi de kankan,"/>
    <s v="Bonus"/>
    <s v="Média"/>
    <n v="100000"/>
    <x v="13"/>
    <s v="WILDCAT"/>
    <s v="18/8/GALFPC1449R39"/>
    <s v="Oui"/>
  </r>
  <r>
    <d v="2018-08-22T00:00:00"/>
    <s v="Paiement de bonus média au site www,guineenews,org  sur la condamnation d'un trafiquant de peau de panthère par le tpi de kankan,"/>
    <s v="Bonus"/>
    <s v="Média"/>
    <n v="100000"/>
    <x v="13"/>
    <s v="WILDCAT"/>
    <s v="18/8/GALFPC1449R40"/>
    <s v="Oui"/>
  </r>
  <r>
    <d v="2018-08-22T00:00:00"/>
    <s v="Paiement de bonus média au site www,visionguinee,info   sur la condamnation d'un trafiquant de peau de panthère par le tpi de kankan,"/>
    <s v="Bonus"/>
    <s v="Média"/>
    <n v="100000"/>
    <x v="13"/>
    <s v="WILDCAT"/>
    <s v="18/8/GALFPC1449R41"/>
    <s v="Oui"/>
  </r>
  <r>
    <d v="2018-08-22T00:00:00"/>
    <s v="Paiement de bonus média au site www,leverificateur,net    sur la condamnation d'un trafiquant de peau de panthère par le tpi de kankan,"/>
    <s v="Bonus"/>
    <s v="Média"/>
    <n v="100000"/>
    <x v="13"/>
    <s v="WILDCAT"/>
    <s v="18/8/GALFPC1449R42"/>
    <s v="Oui"/>
  </r>
  <r>
    <d v="2018-08-23T00:00:00"/>
    <s v="Transport bureau-Hôtel pour une fillature"/>
    <s v="Transport"/>
    <s v="Investigations"/>
    <n v="10000"/>
    <x v="1"/>
    <s v="WILDCAT"/>
    <s v="18/8/GALFPC1497"/>
    <s v="Oui"/>
  </r>
  <r>
    <d v="2018-08-23T00:00:00"/>
    <s v="Transport de (20) jours maison-bureau de Thierno Ousmane Baldé  intendant animalier pour l'entretien des perroquets et pélican"/>
    <s v="Transport"/>
    <s v="Office"/>
    <n v="350000"/>
    <x v="9"/>
    <s v="WILDCAT"/>
    <s v="18/8/GALFPC1500"/>
    <s v="Oui"/>
  </r>
  <r>
    <d v="2018-08-23T00:00:00"/>
    <s v="Transport Maison-Bureau AR"/>
    <s v="Transport"/>
    <s v="Investigations"/>
    <n v="17000"/>
    <x v="3"/>
    <s v="WILDCAT"/>
    <s v="18/8/GALFPC1480"/>
    <s v="Oui"/>
  </r>
  <r>
    <d v="2018-08-23T00:00:00"/>
    <s v="Transport bureau à l'Agence Emirate pour le billet de charlotte Dakar-Conakry AR"/>
    <s v="Transport"/>
    <s v="Investigations"/>
    <n v="70000"/>
    <x v="3"/>
    <s v="WILDCAT"/>
    <s v="18/8/GALFPC1501"/>
    <s v="Oui"/>
  </r>
  <r>
    <d v="2018-08-23T00:00:00"/>
    <s v="Taxi maison-bureau(aller retour)"/>
    <s v="Transport"/>
    <s v="Média"/>
    <n v="10000"/>
    <x v="13"/>
    <s v="WILDCAT"/>
    <s v="18/8/GALFPC1502"/>
    <s v="Oui"/>
  </r>
  <r>
    <d v="2018-08-23T00:00:00"/>
    <s v="Taxi bureau-maison"/>
    <s v="Transport"/>
    <s v="Investigations"/>
    <n v="19000"/>
    <x v="5"/>
    <s v="WILDCAT"/>
    <s v="18/8/GALFPC1490"/>
    <s v="Oui"/>
  </r>
  <r>
    <d v="2018-08-23T00:00:00"/>
    <s v="Taxi bureau kipe , lambanyi , kobaya pour les  "/>
    <s v="Transport"/>
    <s v="Investigations"/>
    <n v="31000"/>
    <x v="5"/>
    <s v="WILDCAT"/>
    <s v="18/8/GALFPC1499"/>
    <s v="Oui"/>
  </r>
  <r>
    <d v="2018-08-24T00:00:00"/>
    <s v="Transport (3) jours Castro A/R maison-bureau"/>
    <s v="Transport"/>
    <s v="Legal"/>
    <n v="90000"/>
    <x v="12"/>
    <s v="WILDCAT"/>
    <s v="18/8/GALFPC1511"/>
    <s v="Oui"/>
  </r>
  <r>
    <d v="2018-08-24T00:00:00"/>
    <s v="Facture n°24081806  Daye Voyages frais prolongation du  billet d'avion  pour Charlotte HOUPLINE"/>
    <s v="Flight"/>
    <s v="Management"/>
    <n v="849428"/>
    <x v="14"/>
    <s v="WILDCAT"/>
    <s v="18/8/GALFPC1504"/>
    <s v="Oui"/>
  </r>
  <r>
    <d v="2018-08-24T00:00:00"/>
    <s v="Paiement primes de stage E20 pour le mois d'Août 2018"/>
    <s v="Transport"/>
    <s v="Investigations"/>
    <n v="600000"/>
    <x v="1"/>
    <s v="WILDCAT"/>
    <s v="18/8/GALFPC1503"/>
    <s v="Oui"/>
  </r>
  <r>
    <d v="2018-08-24T00:00:00"/>
    <s v="Transport E20 pour les enquêtes journalières"/>
    <s v="Transport"/>
    <s v="Investigations"/>
    <n v="36000"/>
    <x v="1"/>
    <s v="WILDCAT"/>
    <s v="18/8/GALFPC1506"/>
    <s v="Oui"/>
  </r>
  <r>
    <d v="2018-08-24T00:00:00"/>
    <s v="Transfert de crédit téléphonique pour les enquêtes"/>
    <s v="Telephone "/>
    <s v="Investigations"/>
    <n v="5000"/>
    <x v="1"/>
    <s v="WILDCAT"/>
    <s v="18/8/GALFPC1509"/>
    <s v="Oui"/>
  </r>
  <r>
    <d v="2018-08-24T00:00:00"/>
    <s v="Transport E39 pour les enquêtes journalières"/>
    <s v="Transport"/>
    <s v="Investigations"/>
    <n v="25000"/>
    <x v="2"/>
    <s v="WILDCAT"/>
    <s v="18/8/GALFPC1507"/>
    <s v="Oui"/>
  </r>
  <r>
    <d v="2018-08-24T00:00:00"/>
    <s v="Transfert de crédit téléphonique pour les enquêtes"/>
    <s v="Telephone "/>
    <s v="Investigations"/>
    <n v="5000"/>
    <x v="2"/>
    <s v="WILDCAT"/>
    <s v="18/8/GALFPC1508"/>
    <s v="Oui"/>
  </r>
  <r>
    <d v="2018-08-24T00:00:00"/>
    <s v="Frais de fonctionnement Maïmouna Baldé pour la semaine"/>
    <s v="Transport"/>
    <s v="Office"/>
    <n v="70000"/>
    <x v="9"/>
    <s v="WILDCAT"/>
    <s v="18/8/GALFPC1505"/>
    <s v="Oui"/>
  </r>
  <r>
    <d v="2018-08-24T00:00:00"/>
    <s v="Transport Maison-Bureau AR"/>
    <s v="Transport"/>
    <s v="Investigations"/>
    <n v="17000"/>
    <x v="3"/>
    <s v="WILDCAT"/>
    <s v="18/8/GALFPC1494"/>
    <s v="Oui"/>
  </r>
  <r>
    <d v="2018-08-24T00:00:00"/>
    <s v="Taxi bureau-maison"/>
    <s v="Transport"/>
    <s v="Investigations"/>
    <n v="19000"/>
    <x v="5"/>
    <s v="WILDCAT"/>
    <s v="18/8/GALFPC1490"/>
    <s v="Oui"/>
  </r>
  <r>
    <d v="2018-08-24T00:00:00"/>
    <s v="Taxi bureau matam , port bonfi, tannerie "/>
    <s v="Transport"/>
    <s v="Investigations"/>
    <n v="34000"/>
    <x v="5"/>
    <s v="WILDCAT"/>
    <s v="18/8/GALFPC1510"/>
    <s v="Oui"/>
  </r>
  <r>
    <d v="2018-08-25T00:00:00"/>
    <s v="Transfert de crédit téléphonique pour le service"/>
    <s v="Telephone "/>
    <s v="Management"/>
    <n v="20000"/>
    <x v="10"/>
    <s v="WILDCAT"/>
    <s v="18/8/GALFPC1512"/>
    <s v="Oui"/>
  </r>
  <r>
    <d v="2018-08-27T00:00:00"/>
    <s v="Frais de Transport  Castro A/R maison-bureau  pour la semaine "/>
    <s v="Transport"/>
    <s v="Legal"/>
    <n v="150000"/>
    <x v="12"/>
    <s v="WILDCAT"/>
    <s v="18/8/GALFPC1524"/>
    <s v="Oui"/>
  </r>
  <r>
    <d v="2018-08-27T00:00:00"/>
    <s v="Transport  E20  pour les enquêtes  journalières"/>
    <s v="Transport"/>
    <s v="Investigations"/>
    <n v="13000"/>
    <x v="1"/>
    <s v="WILDCAT"/>
    <s v="18/8/GALFPC1513"/>
    <s v="Oui"/>
  </r>
  <r>
    <d v="2018-08-27T00:00:00"/>
    <s v="Frais de fonctionnement E20 pour la semaine "/>
    <s v="Transport"/>
    <s v="Investigations"/>
    <n v="135000"/>
    <x v="1"/>
    <s v="WILDCAT"/>
    <s v="18/8/GALFPC1531"/>
    <s v="Oui"/>
  </r>
  <r>
    <d v="2018-08-27T00:00:00"/>
    <s v="Transport  A/R  E40 pour la fillature à l'hôtel"/>
    <s v="Transport"/>
    <s v="Investigations"/>
    <n v="10000"/>
    <x v="8"/>
    <s v="WILDCAT"/>
    <s v="18/8/GALFPC1516"/>
    <s v="Oui"/>
  </r>
  <r>
    <d v="2018-08-27T00:00:00"/>
    <s v="Facture n°47 ETS.H.B.M.L Achat d'un téléphone Samsung J1 pour E40 pour communaution service"/>
    <s v="Equipement "/>
    <s v="Investigations"/>
    <n v="800000"/>
    <x v="8"/>
    <s v="WILDCAT"/>
    <s v="18/8/GALFPC1527"/>
    <s v="Oui"/>
  </r>
  <r>
    <d v="2018-08-27T00:00:00"/>
    <s v="Frais de fonctionnement  E40 pour (10) jours A/R maison-bureau"/>
    <s v="Transport"/>
    <s v="Investigations"/>
    <n v="170000"/>
    <x v="8"/>
    <s v="WILDCAT"/>
    <s v="18/8/GALFPC1529"/>
    <s v="Oui"/>
  </r>
  <r>
    <d v="2018-08-27T00:00:00"/>
    <s v="Transport de (8) jours maison-bureau de Thierno Ousmane Baldé  intendant animalier pour l'entretien des perroquets et pélican"/>
    <s v="Transport"/>
    <s v="Office"/>
    <n v="140000"/>
    <x v="9"/>
    <s v="WILDCAT"/>
    <s v="18/8/GALFPC1518"/>
    <s v="Oui"/>
  </r>
  <r>
    <d v="2018-08-27T00:00:00"/>
    <s v="Achat de nourtiture des perroquets et pélican pour (8) jours"/>
    <s v="Office Materials"/>
    <s v="Office"/>
    <n v="240000"/>
    <x v="9"/>
    <s v="WILDCAT"/>
    <s v="18/8/GALFPC1519"/>
    <s v="Oui"/>
  </r>
  <r>
    <d v="2018-08-27T00:00:00"/>
    <s v="Facture n°00134 Général électicité  Achat de (3) ampoules électriques et (2) douilles  + transport "/>
    <s v="Office Materials"/>
    <s v="Office"/>
    <n v="55000"/>
    <x v="9"/>
    <s v="WILDCAT"/>
    <s v="18/8/GALFPC1520"/>
    <s v="Oui"/>
  </r>
  <r>
    <d v="2018-08-27T00:00:00"/>
    <s v="Paiement main d'œuvre  électricien pour la reparation de l'électricité au bureau"/>
    <s v="Services"/>
    <s v="Office"/>
    <n v="50000"/>
    <x v="9"/>
    <s v="WILDCAT"/>
    <s v="18/8/GALFPC1523"/>
    <s v="Oui"/>
  </r>
  <r>
    <d v="2018-08-27T00:00:00"/>
    <s v="Achat de (40) litres d'essence pour véh. Perso. Pour son transport maison- bureau"/>
    <s v="Transport"/>
    <s v="Management"/>
    <n v="400000"/>
    <x v="10"/>
    <s v="WILDCAT"/>
    <s v="18/8/GALFPC1521"/>
    <s v="Oui"/>
  </r>
  <r>
    <d v="2018-08-27T00:00:00"/>
    <s v="Tranport Maison-Bureau AR"/>
    <s v="Transport"/>
    <s v="Investigations"/>
    <n v="17000"/>
    <x v="3"/>
    <s v="WILDCAT"/>
    <s v="18/8/GALFPC1494"/>
    <s v="Oui"/>
  </r>
  <r>
    <d v="2018-08-27T00:00:00"/>
    <s v="Achat  de (4)  paquets  d'eau pour le bureau"/>
    <s v="Personnel"/>
    <s v="Team Building"/>
    <n v="28000"/>
    <x v="3"/>
    <s v="WILDCAT"/>
    <s v="18/8/GALFPC1515"/>
    <s v="Oui"/>
  </r>
  <r>
    <d v="2018-08-27T00:00:00"/>
    <s v="Transport E37  bureau-kipé (BPMG) pour retrait"/>
    <s v="Transport"/>
    <s v="Investigations"/>
    <n v="10000"/>
    <x v="3"/>
    <s v="WILDCAT"/>
    <s v="18/8/GALFPC1517"/>
    <s v="Oui"/>
  </r>
  <r>
    <d v="2018-08-27T00:00:00"/>
    <s v="Taxi maison-bureau(aller retour)"/>
    <s v="Transport"/>
    <s v="Média"/>
    <n v="10000"/>
    <x v="13"/>
    <s v="WILDCAT"/>
    <s v="18/8/GALFPC1525"/>
    <s v="Oui"/>
  </r>
  <r>
    <d v="2018-08-27T00:00:00"/>
    <s v="Taxi bureau-maison"/>
    <s v="Transport "/>
    <s v="Legal"/>
    <n v="10000"/>
    <x v="4"/>
    <s v="WILDCAT"/>
    <s v="18/8/GALFPC1477"/>
    <s v="Oui"/>
  </r>
  <r>
    <d v="2018-08-27T00:00:00"/>
    <s v="Taxi bureau-maison"/>
    <s v="Transport"/>
    <s v="Investigations"/>
    <n v="19000"/>
    <x v="5"/>
    <s v="WILDCAT"/>
    <s v="18/8/GALFPC1490"/>
    <s v="Oui"/>
  </r>
  <r>
    <d v="2018-08-27T00:00:00"/>
    <s v="Taxi bureau camp carrefour , et kenien"/>
    <s v="Transport"/>
    <s v="Investigations"/>
    <n v="24000"/>
    <x v="5"/>
    <s v="WILDCAT"/>
    <s v="18/8/GALF"/>
    <s v="Oui"/>
  </r>
  <r>
    <d v="2018-08-27T00:00:00"/>
    <s v="Achatd eproduits pharceutiques (Cinabac 500mg, Plasmocur Cp, Rinogrip st B/10, Maalox Sp)"/>
    <s v="Personnel"/>
    <s v="Team Building"/>
    <n v="276000"/>
    <x v="5"/>
    <s v="WILDCAT"/>
    <s v="18/8/GALFPC1530"/>
    <s v="Oui"/>
  </r>
  <r>
    <d v="2018-08-27T00:00:00"/>
    <s v="Transport A/R  bureau-Foulamadina pour recupération de l'élement d'une Emission Télé par Star 21 Télé"/>
    <s v="Transport"/>
    <s v="Média"/>
    <n v="45000"/>
    <x v="13"/>
    <s v="WILDCAT"/>
    <s v="18/8/GALFPC1522"/>
    <s v="Oui"/>
  </r>
  <r>
    <d v="2018-08-27T00:00:00"/>
    <s v="Transport maison-Bureau AR pour (5) jours"/>
    <s v="Transport"/>
    <s v="Média"/>
    <n v="50000"/>
    <x v="13"/>
    <s v="WILDCAT"/>
    <s v="18/8/GALFPC1525"/>
    <s v="Oui"/>
  </r>
  <r>
    <d v="2018-08-28T00:00:00"/>
    <s v="Paiement Bonus Média pour l'obtention  de l'élément Emission Télé sur l'environnement par Star 21 Télé"/>
    <s v="Bonus"/>
    <s v="Média"/>
    <n v="250000"/>
    <x v="13"/>
    <s v="WILDCAT"/>
    <s v="18/8/GALFPC1526"/>
    <s v="Oui"/>
  </r>
  <r>
    <d v="2018-08-28T00:00:00"/>
    <s v="Paiement Food allowance pour onze (11) jours"/>
    <s v="Travel subsistence"/>
    <s v="Management"/>
    <n v="1100000"/>
    <x v="14"/>
    <s v="WILDCAT"/>
    <s v="18/8/GALFPC1537"/>
    <s v="Oui"/>
  </r>
  <r>
    <d v="2018-08-28T00:00:00"/>
    <s v="Transport E20 pour les enquêtes journalières"/>
    <s v="Transport"/>
    <s v="Investigations"/>
    <n v="22000"/>
    <x v="1"/>
    <s v="WILDCAT"/>
    <s v="18/8/GALFPC1536"/>
    <s v="Oui"/>
  </r>
  <r>
    <d v="2018-08-28T00:00:00"/>
    <s v="Frais de fonctionnement de (4) jours A/R de E39"/>
    <s v="Transport"/>
    <s v="Investigations"/>
    <n v="100000"/>
    <x v="2"/>
    <s v="WILDCAT"/>
    <s v="18/8/GALFPC1532"/>
    <s v="Oui"/>
  </r>
  <r>
    <d v="2018-08-28T00:00:00"/>
    <s v="Transport  E39  pour les enquêtes  journalières"/>
    <s v="Transport"/>
    <s v="Investigations"/>
    <n v="23000"/>
    <x v="2"/>
    <s v="WILDCAT"/>
    <s v="18/8/GALFPC1533"/>
    <s v="Oui"/>
  </r>
  <r>
    <d v="2018-08-28T00:00:00"/>
    <s v="Transport E40 pour les enquêtes journalières"/>
    <s v="Transport"/>
    <s v="Investigations"/>
    <n v="26000"/>
    <x v="8"/>
    <s v="WILDCAT"/>
    <s v="18/8/GALFPC1535"/>
    <s v="Oui"/>
  </r>
  <r>
    <d v="2018-08-28T00:00:00"/>
    <s v="Reglement facture FGS000441 Gateway Seven redevance mensuelle Internet pour Septembre 2018"/>
    <s v="Internet"/>
    <s v="Office"/>
    <n v="3000000"/>
    <x v="9"/>
    <s v="WILDCAT"/>
    <s v="18/8/GALFPC1534"/>
    <s v="Oui"/>
  </r>
  <r>
    <d v="2018-08-28T00:00:00"/>
    <s v="Reçu n°26 achat d'un haut parleur  pour le bureau"/>
    <s v="Office Materials"/>
    <s v="Office"/>
    <n v="190000"/>
    <x v="9"/>
    <s v="WILDCAT"/>
    <s v="18/8/GALFPC1538"/>
    <s v="Oui"/>
  </r>
  <r>
    <d v="2018-08-28T00:00:00"/>
    <s v="Transport Maison-Bureau AR"/>
    <s v="Transport"/>
    <s v="Investigations"/>
    <n v="17000"/>
    <x v="3"/>
    <s v="WILDCAT"/>
    <s v="18/8/GALFPC1494"/>
    <s v="Oui"/>
  </r>
  <r>
    <d v="2018-08-28T00:00:00"/>
    <s v="Taxi bureau-maison"/>
    <s v="Transport"/>
    <s v="Investigations"/>
    <n v="19000"/>
    <x v="5"/>
    <s v="WILDCAT"/>
    <s v="18/8/GALFPC1490"/>
    <s v="Oui"/>
  </r>
  <r>
    <d v="2018-08-28T00:00:00"/>
    <s v="Chèque 01491605 Fodé CAMARA Paiement Facture n°008/071527A/BSPS Sécurité  surveillance bureau Août 2018"/>
    <s v="Services"/>
    <s v="Office"/>
    <n v="2500000"/>
    <x v="6"/>
    <s v="WILDCAT"/>
    <s v="18/08/GALFPB112"/>
    <s v="Oui"/>
  </r>
  <r>
    <d v="2018-08-29T00:00:00"/>
    <s v="Transfert de crédit téléphonique pour des enquêtes"/>
    <s v="Telephone "/>
    <s v="Investigations"/>
    <n v="10000"/>
    <x v="1"/>
    <s v="WILDCAT"/>
    <s v="18/8/GALFPC1548"/>
    <s v="Oui"/>
  </r>
  <r>
    <d v="2018-08-29T00:00:00"/>
    <s v="Transfert de crédit téléphonique par E39 pour enquêtes"/>
    <s v="Telephone "/>
    <s v="Investigations"/>
    <n v="20000"/>
    <x v="2"/>
    <s v="WILDCAT"/>
    <s v="18/8/GALFPC1540"/>
    <s v="Oui"/>
  </r>
  <r>
    <d v="2018-08-29T00:00:00"/>
    <s v="Transfert de crédit téléphonique pour des enquêtes"/>
    <s v="Telephone "/>
    <s v="Investigations"/>
    <n v="10000"/>
    <x v="2"/>
    <s v="WILDCAT"/>
    <s v="18/8/GALFPC1546"/>
    <s v="Oui"/>
  </r>
  <r>
    <d v="2018-08-29T00:00:00"/>
    <s v="Trust Building sur l'affaire abattage d'un lion à Koroussa"/>
    <s v="Trust building"/>
    <s v="Investigations"/>
    <n v="250000"/>
    <x v="2"/>
    <s v="WILDCAT"/>
    <s v="18/8/GALFPC1547"/>
    <s v="Oui"/>
  </r>
  <r>
    <d v="2018-08-29T00:00:00"/>
    <s v="Transfert de crédit téléphonique par E40 pour enquêtes"/>
    <s v="Telephone "/>
    <s v="Investigations"/>
    <n v="10000"/>
    <x v="8"/>
    <s v="WILDCAT"/>
    <s v="18/8/GALFPC1541"/>
    <s v="Oui"/>
  </r>
  <r>
    <d v="2018-08-29T00:00:00"/>
    <s v="Paiement salaire Maïmouna Baldé Août 2018 pour l'entretien  des bureaux"/>
    <s v="Personnel"/>
    <s v="Office"/>
    <n v="500000"/>
    <x v="9"/>
    <s v="WILDCAT"/>
    <s v="18/8/GALFPC1549"/>
    <s v="Oui"/>
  </r>
  <r>
    <d v="2018-08-29T00:00:00"/>
    <s v="Transport Maison-Bureau AR"/>
    <s v="Transport"/>
    <s v="Investigations"/>
    <n v="17000"/>
    <x v="3"/>
    <s v="WILDCAT"/>
    <s v="18/8/GALFPC1494"/>
    <s v="Oui"/>
  </r>
  <r>
    <d v="2018-08-29T00:00:00"/>
    <s v="Transport Bureau à la banque de belle vue pour un retrait"/>
    <s v="Transport"/>
    <s v="Investigations"/>
    <n v="50000"/>
    <x v="3"/>
    <s v="WILDCAT"/>
    <s v="18/8/GALFPC1550"/>
    <s v="Oui"/>
  </r>
  <r>
    <d v="2018-08-29T00:00:00"/>
    <s v="Transport du bureau à kipé pour achat telephone pour E40"/>
    <s v="Transport"/>
    <s v="Investigations"/>
    <n v="10000"/>
    <x v="3"/>
    <s v="WILDCAT"/>
    <s v="18/8/GALFPC1551"/>
    <s v="Oui"/>
  </r>
  <r>
    <d v="2018-08-29T00:00:00"/>
    <s v="Taxi bureau-maison"/>
    <s v="Transport"/>
    <s v="Investigations"/>
    <n v="19000"/>
    <x v="5"/>
    <s v="WILDCAT"/>
    <s v="18/8/GALFPC1490"/>
    <s v="Oui"/>
  </r>
  <r>
    <d v="2018-08-30T00:00:00"/>
    <s v="Transport Thierno Ousmane Baldé pour achat de grillage"/>
    <s v="Transport"/>
    <s v="Office"/>
    <n v="10000"/>
    <x v="9"/>
    <s v="WILDCAT"/>
    <s v="18/8/GALFPC1552"/>
    <s v="Oui"/>
  </r>
  <r>
    <d v="2018-08-30T00:00:00"/>
    <s v="Reçu n°0000072 achat de (10) litres d'essence pour véh. Perso. Pour transport Saïdou maison-bureau"/>
    <s v="Transport"/>
    <s v="Management"/>
    <n v="100000"/>
    <x v="10"/>
    <s v="WILDCAT"/>
    <s v="18/8/GALFPC1553"/>
    <s v="Oui"/>
  </r>
  <r>
    <d v="2018-08-30T00:00:00"/>
    <s v="Transport Maison-Bureau AR"/>
    <s v="Transport"/>
    <s v="Investigations"/>
    <n v="17000"/>
    <x v="3"/>
    <s v="WILDCAT"/>
    <s v="18/8/GALFPC1539"/>
    <s v="Oui"/>
  </r>
  <r>
    <d v="2018-08-30T00:00:00"/>
    <s v="Taxi moto maison-gare routiére"/>
    <s v="Transport"/>
    <s v="Investigations"/>
    <n v="15000"/>
    <x v="5"/>
    <s v="WILDCAT"/>
    <s v="8/8/GALFPC1545T01"/>
    <s v="Oui"/>
  </r>
  <r>
    <d v="2018-08-30T00:00:00"/>
    <s v="Ration journaliére"/>
    <s v="Travel subsistence"/>
    <s v="Investigations"/>
    <n v="80000"/>
    <x v="5"/>
    <s v="WILDCAT"/>
    <s v="8/8/GALFPC1545R02"/>
    <s v="Oui"/>
  </r>
  <r>
    <d v="2018-08-30T00:00:00"/>
    <s v="Taxi conakry ,kissidougou"/>
    <s v="Transport"/>
    <s v="Investigations"/>
    <n v="160000"/>
    <x v="5"/>
    <s v="WILDCAT"/>
    <s v="8/8/GALFPC1545TV"/>
    <s v="Oui"/>
  </r>
  <r>
    <d v="2018-08-30T00:00:00"/>
    <s v="Taxi moto gare routiére l'hôtel"/>
    <s v="Transport"/>
    <s v="Investigations"/>
    <n v="15000"/>
    <x v="5"/>
    <s v="WILDCAT"/>
    <s v="8/8/GALFPC1545T03"/>
    <s v="Oui"/>
  </r>
  <r>
    <d v="2018-08-30T00:00:00"/>
    <s v="Frais Facture Service WEB"/>
    <s v="Bank Fees"/>
    <s v="Office"/>
    <n v="22600"/>
    <x v="6"/>
    <s v="WILDCAT"/>
    <s v="18/08/GALF"/>
    <s v="Oui"/>
  </r>
  <r>
    <d v="2018-08-31T00:00:00"/>
    <s v="Frais de Transport  Castro A/R maison-bureau  pour la semaine "/>
    <s v="Transport"/>
    <s v="Legal"/>
    <n v="150000"/>
    <x v="12"/>
    <s v="WILDCAT"/>
    <s v="18/8/GALFPC1560"/>
    <s v="Oui"/>
  </r>
  <r>
    <d v="2018-08-31T00:00:00"/>
    <s v="Reçu n°40 achat de (2) m de grillage et fil d'attache"/>
    <s v="Office Materials"/>
    <s v="Office"/>
    <n v="45000"/>
    <x v="9"/>
    <s v="WILDCAT"/>
    <s v="18/8/GALFPC1555"/>
    <s v="Oui"/>
  </r>
  <r>
    <d v="2018-08-31T00:00:00"/>
    <s v="Paiement facture 40  Mamadou Alpha Diallo pour Transfert de crédit E-recharge pour l'équipe de bureau"/>
    <s v="Telephone "/>
    <s v="Office"/>
    <n v="800000"/>
    <x v="9"/>
    <s v="WILDCAT"/>
    <s v="18/8/GALFPC1565"/>
    <s v="Oui"/>
  </r>
  <r>
    <d v="2018-08-31T00:00:00"/>
    <s v="Transport Maison-Bureau AR"/>
    <s v="Transport"/>
    <s v="Investigations"/>
    <n v="17000"/>
    <x v="3"/>
    <s v="WILDCAT"/>
    <s v="18/8/GALFPC1539"/>
    <s v="Oui"/>
  </r>
  <r>
    <d v="2018-08-31T00:00:00"/>
    <s v="Transport pour faire un dépôt/orange Money à E20"/>
    <s v="Transport"/>
    <s v="Investigations"/>
    <n v="10000"/>
    <x v="3"/>
    <s v="WILDCAT"/>
    <s v="18/8/GALFPC1558"/>
    <s v="Oui"/>
  </r>
  <r>
    <d v="2018-08-31T00:00:00"/>
    <s v="Transport bureau-banque pour le retrait à Taouyah AR"/>
    <s v="Transport"/>
    <s v="Investigations"/>
    <n v="30000"/>
    <x v="3"/>
    <s v="WILDCAT"/>
    <s v="18/8/GALFPC1561"/>
    <s v="Oui"/>
  </r>
  <r>
    <d v="2018-08-31T00:00:00"/>
    <s v="Transport Bureau-en ville pour achat d'un tube d'encre Noir"/>
    <s v="Transport"/>
    <s v="Investigations"/>
    <n v="70000"/>
    <x v="3"/>
    <s v="WILDCAT"/>
    <s v="18/8/GALFPC1563"/>
    <s v="Oui"/>
  </r>
  <r>
    <d v="2018-08-31T00:00:00"/>
    <s v="Transfert de crédit pour les enquêtes "/>
    <s v="Telephone "/>
    <s v="Investigations"/>
    <n v="20000"/>
    <x v="3"/>
    <s v="WILDCAT"/>
    <s v="18/8/GALFPC1557"/>
    <s v="Oui"/>
  </r>
  <r>
    <d v="2018-08-31T00:00:00"/>
    <s v="Frais de dépôt/orange money à E20 en  enquête à l'interieur"/>
    <s v="Transfert Fees"/>
    <s v="Office"/>
    <n v="20000"/>
    <x v="3"/>
    <s v="WILDCAT"/>
    <s v="18/8/GALFPC1566"/>
    <s v="Oui"/>
  </r>
  <r>
    <d v="2018-08-31T00:00:00"/>
    <s v="Taxi moto l'hôtel gare routiére "/>
    <s v="Transport"/>
    <s v="Investigations"/>
    <n v="10000"/>
    <x v="5"/>
    <s v="WILDCAT"/>
    <s v="8/8/GALFPC1545R04"/>
    <s v="Oui"/>
  </r>
  <r>
    <d v="2018-08-31T00:00:00"/>
    <s v="Ration journaliére"/>
    <s v="Travel subsistence"/>
    <s v="Investigations"/>
    <n v="80000"/>
    <x v="5"/>
    <s v="WILDCAT"/>
    <s v="8/8/GALFPC1545R05"/>
    <s v="Oui"/>
  </r>
  <r>
    <d v="2018-08-31T00:00:00"/>
    <s v="Taxi moto banankoro kerouané"/>
    <s v="Transport"/>
    <s v="Investigations"/>
    <n v="100000"/>
    <x v="5"/>
    <s v="WILDCAT"/>
    <s v="8/8/GALFPC1545R06"/>
    <s v="Oui"/>
  </r>
  <r>
    <d v="2018-08-31T00:00:00"/>
    <s v="Taxi moto gare routiére  l'hôtel"/>
    <s v="Transport"/>
    <s v="Investigations"/>
    <n v="5000"/>
    <x v="5"/>
    <s v="WILDCAT"/>
    <s v="8/8/GALFPC1545R07"/>
    <s v="Oui"/>
  </r>
  <r>
    <d v="2018-08-31T00:00:00"/>
    <s v="Taxi kissidougou , banankoro"/>
    <s v="Transport"/>
    <s v="Investigations"/>
    <n v="80000"/>
    <x v="5"/>
    <s v="WILDCAT"/>
    <s v="8/8/GALFPC1545TV"/>
    <s v="Oui"/>
  </r>
  <r>
    <d v="2018-08-31T00:00:00"/>
    <s v="Taxe frais au 31/08/2018"/>
    <s v="Bank Fees"/>
    <s v="Office"/>
    <n v="4576"/>
    <x v="6"/>
    <s v="WILDCAT"/>
    <s v="18/08/GALF"/>
    <s v="Oui"/>
  </r>
  <r>
    <d v="2018-08-31T00:00:00"/>
    <s v="Taxe commussion découvert au 31/08/2018"/>
    <s v="Bank Fees"/>
    <s v="Office"/>
    <n v="9078"/>
    <x v="6"/>
    <s v="WILDCAT"/>
    <s v="18/08/GALF"/>
    <s v="Oui"/>
  </r>
  <r>
    <d v="2018-08-31T00:00:00"/>
    <s v="Taxe Interet au 31/08/2018"/>
    <s v="Bank Fees"/>
    <s v="Office"/>
    <n v="2017"/>
    <x v="6"/>
    <s v="WILDCAT"/>
    <s v="18/08/GALF"/>
    <s v="Oui"/>
  </r>
  <r>
    <d v="2018-08-31T00:00:00"/>
    <s v="Interet debiteur"/>
    <s v="Bank Fees"/>
    <s v="Office"/>
    <n v="15518"/>
    <x v="6"/>
    <s v="WILDCAT"/>
    <s v="18/08/GALF"/>
    <s v="Oui"/>
  </r>
  <r>
    <d v="2018-08-31T00:00:00"/>
    <s v="Commussion de decouvert au 31/08/2018"/>
    <s v="Bank Fees"/>
    <s v="Office"/>
    <n v="69831"/>
    <x v="6"/>
    <s v="WILDCAT"/>
    <s v="18/08/GALF"/>
    <s v="Oui"/>
  </r>
  <r>
    <d v="2018-08-31T00:00:00"/>
    <s v="Commussion manipulation de compte août 2018"/>
    <s v="Bank Fees"/>
    <s v="Office"/>
    <n v="25424"/>
    <x v="6"/>
    <s v="WILDCAT"/>
    <s v="18/08/GALF"/>
    <s v="Oui"/>
  </r>
  <r>
    <d v="2018-08-31T00:00:00"/>
    <s v="Frais fixe au 31/08/2018"/>
    <s v="Bank Fees"/>
    <s v="Office"/>
    <n v="27465"/>
    <x v="7"/>
    <s v="WILDCAT"/>
    <s v="18/08/GALF"/>
    <s v="Oui"/>
  </r>
  <r>
    <d v="2018-08-31T00:00:00"/>
    <s v="Taxe interets debiteur au 31/08/2018"/>
    <s v="Bank Fees"/>
    <s v="Office"/>
    <n v="810"/>
    <x v="7"/>
    <s v="WILDCAT"/>
    <s v="18/08/GALF"/>
    <s v="Oui"/>
  </r>
  <r>
    <d v="2018-08-31T00:00:00"/>
    <s v="Interets debiteur au 31/08/2018"/>
    <s v="Bank Fees"/>
    <s v="Office"/>
    <n v="6483"/>
    <x v="7"/>
    <s v="WILDCAT"/>
    <s v="18/08/GALF"/>
    <s v="Oui"/>
  </r>
  <r>
    <d v="2018-08-31T00:00:00"/>
    <s v="Commussion Maniputation du compte"/>
    <s v="Bank Fees"/>
    <s v="Office"/>
    <n v="152634"/>
    <x v="7"/>
    <s v="WILDCAT"/>
    <s v="18/08/GALF"/>
    <s v="Oui"/>
  </r>
  <r>
    <d v="2018-08-31T00:00:00"/>
    <s v="Taxe frais au 31/07/2018 non prelevé au mois de juillet"/>
    <s v="Bank Fees"/>
    <s v="Office"/>
    <n v="4576"/>
    <x v="6"/>
    <s v="WILDCAT"/>
    <s v="18/08/GALF"/>
    <s v="Oui"/>
  </r>
  <r>
    <d v="2018-08-31T00:00:00"/>
    <s v="Commussion manipulation de compte juillet 2018"/>
    <s v="Bank Fees"/>
    <s v="Office"/>
    <n v="25424"/>
    <x v="6"/>
    <s v="WILDCAT"/>
    <s v="18/08/GALF"/>
    <s v="Oui"/>
  </r>
</pivotCacheRecords>
</file>

<file path=xl/pivotCache/pivotCacheRecords3.xml><?xml version="1.0" encoding="utf-8"?>
<pivotCacheRecords xmlns="http://schemas.openxmlformats.org/spreadsheetml/2006/main" xmlns:r="http://schemas.openxmlformats.org/officeDocument/2006/relationships" count="280">
  <r>
    <d v="2018-08-01T00:00:00"/>
    <s v="Frais taxi moto bureau-DNEF, Agent Judiciaire de l'Etat pour dépôt  lettre de constitution pour information"/>
    <x v="0"/>
    <x v="0"/>
    <n v="75000"/>
    <s v="Chérif"/>
    <x v="0"/>
    <s v="18/8/GALFPC1390"/>
  </r>
  <r>
    <d v="2018-08-01T00:00:00"/>
    <s v="Achat de carte de recharge  Areeba pour enquête journalière"/>
    <x v="1"/>
    <x v="1"/>
    <n v="10000"/>
    <s v="E20"/>
    <x v="0"/>
    <s v="18/8/GALFPC1391"/>
  </r>
  <r>
    <d v="2018-08-01T00:00:00"/>
    <s v="Achat de carte de recharge  Areeba pour appel d'une cible pour enquête "/>
    <x v="1"/>
    <x v="1"/>
    <n v="10000"/>
    <s v="E20"/>
    <x v="0"/>
    <s v="18/8/GALFPC1392"/>
  </r>
  <r>
    <d v="2018-08-01T00:00:00"/>
    <s v="Transport E39  pour les enquêtes  journalières"/>
    <x v="0"/>
    <x v="1"/>
    <n v="24000"/>
    <s v="E39"/>
    <x v="0"/>
    <s v="18/8/GALFPC1393"/>
  </r>
  <r>
    <d v="2018-08-01T00:00:00"/>
    <s v="Transport Maison-Bureau AR"/>
    <x v="0"/>
    <x v="1"/>
    <n v="17000"/>
    <s v="E37"/>
    <x v="0"/>
    <s v="18/8/GALF"/>
  </r>
  <r>
    <d v="2018-08-01T00:00:00"/>
    <s v="Taxi bureau-maison"/>
    <x v="2"/>
    <x v="0"/>
    <n v="10000"/>
    <s v="Sessou"/>
    <x v="0"/>
    <s v="18/8/GALF"/>
  </r>
  <r>
    <d v="2018-08-01T00:00:00"/>
    <s v="Taxi bureau-maison"/>
    <x v="0"/>
    <x v="1"/>
    <n v="19000"/>
    <s v="E19"/>
    <x v="0"/>
    <s v="18/8/GALF"/>
  </r>
  <r>
    <d v="2018-08-01T00:00:00"/>
    <s v="Taxi bureau , taouyah , lambanyi marché "/>
    <x v="0"/>
    <x v="1"/>
    <n v="22000"/>
    <s v="E19"/>
    <x v="0"/>
    <s v="18/8/GALFPC1394"/>
  </r>
  <r>
    <d v="2018-08-01T00:00:00"/>
    <s v="Demande d'extrait de compte"/>
    <x v="3"/>
    <x v="2"/>
    <n v="5650"/>
    <s v="BPMG GNF"/>
    <x v="0"/>
    <s v="18/08/GALF"/>
  </r>
  <r>
    <d v="2018-08-01T00:00:00"/>
    <s v="Frais demande d'extrait de compte USD pour  pour le mois de juillet"/>
    <x v="3"/>
    <x v="2"/>
    <n v="5673"/>
    <s v="BPMG USD"/>
    <x v="0"/>
    <s v="18/08/GALF"/>
  </r>
  <r>
    <d v="2018-08-01T00:00:00"/>
    <s v="Transport E40  pour  (3)  jours  maison-bureau"/>
    <x v="0"/>
    <x v="1"/>
    <n v="51000"/>
    <s v="E40"/>
    <x v="0"/>
    <s v="18/8/GALF"/>
  </r>
  <r>
    <d v="2018-08-01T00:00:00"/>
    <s v="Transport E20 pour  (3)  jours  maison-bureau"/>
    <x v="0"/>
    <x v="1"/>
    <n v="81000"/>
    <s v="E20"/>
    <x v="0"/>
    <s v="18/8/GALF"/>
  </r>
  <r>
    <d v="2018-08-01T00:00:00"/>
    <s v="Transport E39 pour  (3)  jours  maison-bureau"/>
    <x v="0"/>
    <x v="1"/>
    <n v="75000"/>
    <s v="E39"/>
    <x v="0"/>
    <s v="18/8/GALF"/>
  </r>
  <r>
    <d v="2018-08-01T00:00:00"/>
    <s v="Taxe Frais fixe au 31/07/2018"/>
    <x v="3"/>
    <x v="2"/>
    <n v="27465"/>
    <s v="BPMG USD"/>
    <x v="0"/>
    <s v="18/08/GALF"/>
  </r>
  <r>
    <d v="2018-08-01T00:00:00"/>
    <s v="Commussion Maniputation du compte au mois de juillet"/>
    <x v="3"/>
    <x v="2"/>
    <n v="152634"/>
    <s v="BPMG USD"/>
    <x v="0"/>
    <s v="18/08/GALF"/>
  </r>
  <r>
    <d v="2018-08-02T00:00:00"/>
    <s v="Transport E39   pour les enquêtes  journalières"/>
    <x v="0"/>
    <x v="1"/>
    <n v="16000"/>
    <s v="E39"/>
    <x v="0"/>
    <s v="18/8/GALFPC1395"/>
  </r>
  <r>
    <d v="2018-08-02T00:00:00"/>
    <s v="Transport E40  pour les enquêtes  journalières"/>
    <x v="0"/>
    <x v="1"/>
    <n v="19000"/>
    <s v="E40"/>
    <x v="0"/>
    <s v="18/8/GALFPC1396"/>
  </r>
  <r>
    <d v="2018-08-02T00:00:00"/>
    <s v="Reçu 002 UJAD paiement frais poubelle  pour ramassage d'ordures du bureau "/>
    <x v="4"/>
    <x v="2"/>
    <n v="75000"/>
    <s v="Moné"/>
    <x v="0"/>
    <s v="18/8/GALFPC1397"/>
  </r>
  <r>
    <d v="2018-08-02T00:00:00"/>
    <s v="Achat de (10) litres d'essence pour le groupe électrogène du bureau"/>
    <x v="5"/>
    <x v="2"/>
    <n v="100000"/>
    <s v="Moné"/>
    <x v="0"/>
    <s v="18/8/GALFPC1398"/>
  </r>
  <r>
    <d v="2018-08-02T00:00:00"/>
    <s v="Reçu n°0003059  achat de (20) litres d'essence pour véh. Perso. Pour le  transport de  Saïdou maison- bureau"/>
    <x v="0"/>
    <x v="3"/>
    <n v="200000"/>
    <s v="Saïdou"/>
    <x v="0"/>
    <s v="18/8/GALFPC1399"/>
  </r>
  <r>
    <d v="2018-08-02T00:00:00"/>
    <s v="Frais taxi moto bureau-Centre ville (BPMG) A/R"/>
    <x v="0"/>
    <x v="3"/>
    <n v="100000"/>
    <s v="Saïdou"/>
    <x v="0"/>
    <s v="18/8/GALFPC1401"/>
  </r>
  <r>
    <d v="2018-08-02T00:00:00"/>
    <s v="Transport Maison-Bureau AR"/>
    <x v="0"/>
    <x v="1"/>
    <n v="17000"/>
    <s v="E37"/>
    <x v="0"/>
    <s v="18/8/GALF"/>
  </r>
  <r>
    <d v="2018-08-02T00:00:00"/>
    <s v="Taxi bureau-maison"/>
    <x v="2"/>
    <x v="0"/>
    <n v="10000"/>
    <s v="Sessou"/>
    <x v="0"/>
    <s v="18/8/GALF"/>
  </r>
  <r>
    <d v="2018-08-02T00:00:00"/>
    <s v="Taxi bureau-maison"/>
    <x v="0"/>
    <x v="1"/>
    <n v="19000"/>
    <s v="E19"/>
    <x v="0"/>
    <s v="18/8/GALF"/>
  </r>
  <r>
    <d v="2018-08-03T00:00:00"/>
    <s v="Transport  E20  pour les enquêtes  journalières"/>
    <x v="0"/>
    <x v="1"/>
    <n v="21000"/>
    <s v="E20"/>
    <x v="0"/>
    <s v="18/8/GALFPC1406"/>
  </r>
  <r>
    <d v="2018-08-03T00:00:00"/>
    <s v="Transport E39   pour les enquêtes  journalières"/>
    <x v="0"/>
    <x v="1"/>
    <n v="47000"/>
    <s v="E39"/>
    <x v="0"/>
    <s v="18/8/GALFPC1403"/>
  </r>
  <r>
    <d v="2018-08-03T00:00:00"/>
    <s v="Achat de nourriture pour le pélican"/>
    <x v="5"/>
    <x v="2"/>
    <n v="60000"/>
    <s v="Moné"/>
    <x v="0"/>
    <s v="18/8/GALFPC1402"/>
  </r>
  <r>
    <d v="2018-08-03T00:00:00"/>
    <s v="Transport Maison-Bureau AR"/>
    <x v="0"/>
    <x v="1"/>
    <n v="17000"/>
    <s v="E37"/>
    <x v="0"/>
    <s v="18/8/GALF"/>
  </r>
  <r>
    <d v="2018-08-03T00:00:00"/>
    <s v="Taxi bureau-maison"/>
    <x v="2"/>
    <x v="0"/>
    <n v="10000"/>
    <s v="Sessou"/>
    <x v="0"/>
    <s v="18/8/GALF"/>
  </r>
  <r>
    <d v="2018-08-03T00:00:00"/>
    <s v="Taxi bureau-maison"/>
    <x v="0"/>
    <x v="1"/>
    <n v="19000"/>
    <s v="E19"/>
    <x v="0"/>
    <s v="18/8/GALF"/>
  </r>
  <r>
    <d v="2018-08-03T00:00:00"/>
    <s v="Transport E19  pour les enquêtes  journalières"/>
    <x v="0"/>
    <x v="1"/>
    <n v="30000"/>
    <s v="E19"/>
    <x v="0"/>
    <s v="18/8/GALFPC1405"/>
  </r>
  <r>
    <d v="2018-08-04T00:00:00"/>
    <s v="Frais de dépôt/ orange money des frais de mision à Baldé pour suivi juridique  cas peau de panthère Kankan"/>
    <x v="6"/>
    <x v="2"/>
    <n v="20000"/>
    <s v="E37"/>
    <x v="0"/>
    <s v="18/8/GALFPC1424"/>
  </r>
  <r>
    <d v="2018-08-05T00:00:00"/>
    <s v="Transport, Maison-gare routière de Gomboya pour kankan"/>
    <x v="0"/>
    <x v="0"/>
    <n v="15000"/>
    <s v="Baldé"/>
    <x v="0"/>
    <s v="18/8/GALFPC1404R33"/>
  </r>
  <r>
    <d v="2018-08-05T00:00:00"/>
    <s v="Food allowence de 2 jours"/>
    <x v="7"/>
    <x v="0"/>
    <n v="160000"/>
    <s v="Baldé"/>
    <x v="0"/>
    <s v="18/8/GALFPC1404R34"/>
  </r>
  <r>
    <d v="2018-08-05T00:00:00"/>
    <s v="Taxi, Conakry-Kankan"/>
    <x v="0"/>
    <x v="0"/>
    <n v="180000"/>
    <s v="Baldé"/>
    <x v="0"/>
    <s v="18/8/GALFPC1404TV"/>
  </r>
  <r>
    <d v="2018-08-05T00:00:00"/>
    <s v="Taxi,Dabola-Kankan"/>
    <x v="0"/>
    <x v="0"/>
    <n v="90000"/>
    <s v="Baldé"/>
    <x v="0"/>
    <s v="18/8/GALFPC1404R35"/>
  </r>
  <r>
    <d v="2018-08-05T00:00:00"/>
    <s v="Carte de recharge"/>
    <x v="8"/>
    <x v="0"/>
    <n v="10000"/>
    <s v="Baldé"/>
    <x v="0"/>
    <s v="18/8/GALFPC1404R44"/>
  </r>
  <r>
    <d v="2018-08-06T00:00:00"/>
    <s v="Taxi moto, Gare routière- Hotel "/>
    <x v="0"/>
    <x v="0"/>
    <n v="10000"/>
    <s v="Baldé"/>
    <x v="0"/>
    <s v="18/8/GALFPC1404R36"/>
  </r>
  <r>
    <d v="2018-08-06T00:00:00"/>
    <s v="Taxi moto, hotel-TPI de kankan pour suivi d'audience"/>
    <x v="0"/>
    <x v="0"/>
    <n v="10000"/>
    <s v="Baldé"/>
    <x v="0"/>
    <s v="18/8/GALFPC1404R37"/>
  </r>
  <r>
    <d v="2018-08-06T00:00:00"/>
    <s v="Taxi moto, TPI de kankan- gare routière pour retour à conakry"/>
    <x v="0"/>
    <x v="0"/>
    <n v="13000"/>
    <s v="Baldé"/>
    <x v="0"/>
    <s v="18/8/GALFPC1404R38"/>
  </r>
  <r>
    <d v="2018-08-06T00:00:00"/>
    <s v="Taxi, Kankan-Conakry"/>
    <x v="0"/>
    <x v="0"/>
    <n v="180000"/>
    <s v="Baldé"/>
    <x v="0"/>
    <s v="18/8/GALFPC1404R39"/>
  </r>
  <r>
    <d v="2018-08-06T00:00:00"/>
    <s v="Transport A/r Bureau-DNEFpour recupération d'un dossier"/>
    <x v="0"/>
    <x v="0"/>
    <n v="16000"/>
    <s v="Castro"/>
    <x v="0"/>
    <s v="18/8/GALFPC1408"/>
  </r>
  <r>
    <d v="2018-08-06T00:00:00"/>
    <s v="Transport E20  pour les enquêtes  journalières"/>
    <x v="0"/>
    <x v="1"/>
    <n v="50000"/>
    <s v="E20"/>
    <x v="0"/>
    <s v="18/8/GALFPC1409"/>
  </r>
  <r>
    <d v="2018-08-06T00:00:00"/>
    <s v="Transport E39   pour les enquêtes  journalières"/>
    <x v="0"/>
    <x v="1"/>
    <n v="23000"/>
    <s v="E39"/>
    <x v="0"/>
    <s v="18/8/GALFPC1412"/>
  </r>
  <r>
    <d v="2018-08-06T00:00:00"/>
    <s v="Transport E40  pour les enquêtes  journalières"/>
    <x v="0"/>
    <x v="1"/>
    <n v="30000"/>
    <s v="E40"/>
    <x v="0"/>
    <s v="18/8/GALFPC1410"/>
  </r>
  <r>
    <d v="2018-08-06T00:00:00"/>
    <s v="Frais de fonctionnement Maïmouna Baldé pour la semaine"/>
    <x v="0"/>
    <x v="2"/>
    <n v="70000"/>
    <s v="Moné"/>
    <x v="0"/>
    <s v="18/8/GALFPC1407"/>
  </r>
  <r>
    <d v="2018-08-06T00:00:00"/>
    <s v="Reçu 25  achat de (30) litres d'essence pour véh. Perso. Pour le  transport de  Saïdou maison- bureau"/>
    <x v="0"/>
    <x v="3"/>
    <n v="300000"/>
    <s v="Saïdou"/>
    <x v="0"/>
    <s v="18/8/GALFPC1413"/>
  </r>
  <r>
    <d v="2018-08-06T00:00:00"/>
    <s v="Transport bureau-Belvedaire A/R pour un interview sur le nouveau code faune "/>
    <x v="0"/>
    <x v="3"/>
    <n v="50000"/>
    <s v="Saïdou"/>
    <x v="0"/>
    <s v="18/8/GALFPC1414"/>
  </r>
  <r>
    <d v="2018-08-06T00:00:00"/>
    <s v="Achat de jus pendant l'interview avec le journaliste de RFI sur le nouveau code de faune"/>
    <x v="9"/>
    <x v="3"/>
    <n v="30000"/>
    <s v="Saïdou"/>
    <x v="0"/>
    <s v="18/8/GALFPC1415"/>
  </r>
  <r>
    <d v="2018-08-06T00:00:00"/>
    <s v="Transport Maison-Bureau AR"/>
    <x v="0"/>
    <x v="1"/>
    <n v="17000"/>
    <s v="E37"/>
    <x v="0"/>
    <s v="18/8/GALF"/>
  </r>
  <r>
    <d v="2018-08-06T00:00:00"/>
    <s v="Taxi bureau-maison"/>
    <x v="2"/>
    <x v="0"/>
    <n v="10000"/>
    <s v="Sessou"/>
    <x v="0"/>
    <s v="18/8/GALF"/>
  </r>
  <r>
    <d v="2018-08-06T00:00:00"/>
    <s v="Taxi bureau-maison"/>
    <x v="0"/>
    <x v="1"/>
    <n v="19000"/>
    <s v="E19"/>
    <x v="0"/>
    <s v="18/8/GALF"/>
  </r>
  <r>
    <d v="2018-08-06T00:00:00"/>
    <s v="Taxi bureau coronthie pour les enquêtes "/>
    <x v="0"/>
    <x v="1"/>
    <n v="37000"/>
    <s v="E19"/>
    <x v="0"/>
    <s v="18/8/GALFPC1411"/>
  </r>
  <r>
    <d v="2018-08-07T00:00:00"/>
    <s v="Food allowence d'un(1) jour "/>
    <x v="7"/>
    <x v="0"/>
    <n v="80000"/>
    <s v="Baldé"/>
    <x v="0"/>
    <s v="18/8/GALFPC1404R40"/>
  </r>
  <r>
    <d v="2018-08-07T00:00:00"/>
    <s v="Taxi, Gare routière-Maison (retour de kankan)"/>
    <x v="0"/>
    <x v="0"/>
    <n v="10000"/>
    <s v="Baldé"/>
    <x v="0"/>
    <s v="18/8/GALFPC1404R41"/>
  </r>
  <r>
    <d v="2018-08-07T00:00:00"/>
    <s v="Transport E20  pour les enquêtes  journalières"/>
    <x v="0"/>
    <x v="1"/>
    <n v="22000"/>
    <s v="E20"/>
    <x v="0"/>
    <s v="18/8/GALFPC1418"/>
  </r>
  <r>
    <d v="2018-08-07T00:00:00"/>
    <s v="Transport E39   pour les enquêtes  journalières"/>
    <x v="0"/>
    <x v="1"/>
    <n v="20000"/>
    <s v="E39"/>
    <x v="0"/>
    <s v="18/8/GALFPC1416"/>
  </r>
  <r>
    <d v="2018-08-07T00:00:00"/>
    <s v="Transport E40  pour les enquêtes  journalières"/>
    <x v="0"/>
    <x v="1"/>
    <n v="16000"/>
    <s v="E40"/>
    <x v="0"/>
    <s v="18/8/GALFPC1417"/>
  </r>
  <r>
    <d v="2018-08-07T00:00:00"/>
    <s v="Transport Maison-Bureau AR"/>
    <x v="0"/>
    <x v="1"/>
    <n v="17000"/>
    <s v="E37"/>
    <x v="0"/>
    <s v="18/8/GALF"/>
  </r>
  <r>
    <d v="2018-08-07T00:00:00"/>
    <s v="Taxi bureau-maison"/>
    <x v="2"/>
    <x v="0"/>
    <n v="10000"/>
    <s v="Sessou"/>
    <x v="0"/>
    <s v="18/8/GALF"/>
  </r>
  <r>
    <d v="2018-08-07T00:00:00"/>
    <s v="Taxi bureau-maison"/>
    <x v="0"/>
    <x v="1"/>
    <n v="19000"/>
    <s v="E19"/>
    <x v="0"/>
    <s v="18/8/GALF"/>
  </r>
  <r>
    <d v="2018-08-07T00:00:00"/>
    <s v="Taxi moto pour les enquêtes à belle vue et lhôtel gbessia"/>
    <x v="0"/>
    <x v="1"/>
    <n v="23000"/>
    <s v="E19"/>
    <x v="0"/>
    <s v="8/8/GALFPC1419"/>
  </r>
  <r>
    <d v="2018-08-08T00:00:00"/>
    <s v="Transport Maison-Bureau AR"/>
    <x v="0"/>
    <x v="1"/>
    <n v="17000"/>
    <s v="E37"/>
    <x v="0"/>
    <s v="18/8/GALF"/>
  </r>
  <r>
    <d v="2018-08-08T00:00:00"/>
    <s v="Taxi bureau-maison"/>
    <x v="2"/>
    <x v="0"/>
    <n v="10000"/>
    <s v="Sessou"/>
    <x v="0"/>
    <s v="18/8/GALF"/>
  </r>
  <r>
    <d v="2018-08-08T00:00:00"/>
    <s v="Taxi bureau-maison"/>
    <x v="0"/>
    <x v="1"/>
    <n v="19000"/>
    <s v="E19"/>
    <x v="0"/>
    <s v="18/8/GALF"/>
  </r>
  <r>
    <d v="2018-08-09T00:00:00"/>
    <s v="Taxi bureau-maison"/>
    <x v="2"/>
    <x v="0"/>
    <n v="10000"/>
    <s v="Sessou"/>
    <x v="0"/>
    <s v="18/8/GALF"/>
  </r>
  <r>
    <d v="2018-08-10T00:00:00"/>
    <s v="Transport E20  pour les enquêtes  journalières"/>
    <x v="0"/>
    <x v="1"/>
    <n v="36000"/>
    <s v="E20"/>
    <x v="0"/>
    <s v="18/8/GALFPC1423"/>
  </r>
  <r>
    <d v="2018-08-10T00:00:00"/>
    <s v="Transport E39   pour les enquêtes  journalières"/>
    <x v="0"/>
    <x v="1"/>
    <n v="31000"/>
    <s v="E39"/>
    <x v="0"/>
    <s v="18/8/GALFPC1421"/>
  </r>
  <r>
    <d v="2018-08-10T00:00:00"/>
    <s v=" Transport Maison-Bureau AR"/>
    <x v="0"/>
    <x v="1"/>
    <n v="17000"/>
    <s v="E37"/>
    <x v="0"/>
    <s v="18/8/GALF"/>
  </r>
  <r>
    <d v="2018-08-10T00:00:00"/>
    <s v="Taxi bureau-maison"/>
    <x v="2"/>
    <x v="0"/>
    <n v="10000"/>
    <s v="Sessou"/>
    <x v="0"/>
    <s v="18/8/GALF"/>
  </r>
  <r>
    <d v="2018-08-10T00:00:00"/>
    <s v="Taxi moto bureau -Eaux et forets pour la reunion portant sur le questionnaire UNODC"/>
    <x v="2"/>
    <x v="0"/>
    <n v="60000"/>
    <s v="Sessou"/>
    <x v="0"/>
    <s v="18/8/GALFPC1425"/>
  </r>
  <r>
    <d v="2018-08-10T00:00:00"/>
    <s v="Taxi bureau-maison"/>
    <x v="0"/>
    <x v="1"/>
    <n v="19000"/>
    <s v="E19"/>
    <x v="0"/>
    <s v="18/8/GALF"/>
  </r>
  <r>
    <d v="2018-08-10T00:00:00"/>
    <s v="Taxi bureau kenien , yimbaya"/>
    <x v="0"/>
    <x v="1"/>
    <n v="32000"/>
    <s v="E19"/>
    <x v="0"/>
    <s v="18/8/GALFPC1422"/>
  </r>
  <r>
    <d v="2018-08-12T00:00:00"/>
    <s v="Frais de Virement sur compte GALF prélévé par la BPMG"/>
    <x v="3"/>
    <x v="2"/>
    <n v="2195419"/>
    <s v="BPMG USD"/>
    <x v="0"/>
    <s v="18/08/GALF"/>
  </r>
  <r>
    <d v="2018-08-13T00:00:00"/>
    <s v="Transport  Castro pour  (2)  jours  maison-bureau"/>
    <x v="0"/>
    <x v="0"/>
    <n v="60000"/>
    <s v="Castro"/>
    <x v="0"/>
    <s v="18/8/GALFPC1428"/>
  </r>
  <r>
    <d v="2018-08-13T00:00:00"/>
    <s v="Transport E20 pour  (3)  jours  maison-bureau"/>
    <x v="0"/>
    <x v="1"/>
    <n v="81000"/>
    <s v="E20"/>
    <x v="0"/>
    <s v="18/8/GALFPC1427"/>
  </r>
  <r>
    <d v="2018-08-13T00:00:00"/>
    <s v="Transport E20  pour les enquêtes  journalières"/>
    <x v="0"/>
    <x v="1"/>
    <n v="19000"/>
    <s v="E20"/>
    <x v="0"/>
    <s v="18/8/GALFPC1431"/>
  </r>
  <r>
    <d v="2018-08-13T00:00:00"/>
    <s v="Transport E39 pour  (2) jours  maison-bureau"/>
    <x v="0"/>
    <x v="1"/>
    <n v="50000"/>
    <s v="E39"/>
    <x v="0"/>
    <s v="18/8/GALFPC1426"/>
  </r>
  <r>
    <d v="2018-08-13T00:00:00"/>
    <s v="Transport E39 pour  (2) jours  maison-bureau"/>
    <x v="0"/>
    <x v="1"/>
    <n v="24000"/>
    <s v="E39"/>
    <x v="0"/>
    <s v="18/8/GALFPC1433"/>
  </r>
  <r>
    <d v="2018-08-13T00:00:00"/>
    <s v="Transport E40  pour  (3)  jours  maison-bureau"/>
    <x v="0"/>
    <x v="1"/>
    <n v="51000"/>
    <s v="E40"/>
    <x v="0"/>
    <s v="18/8/GALFPC1430"/>
  </r>
  <r>
    <d v="2018-08-13T00:00:00"/>
    <s v="Transport E40  pour les enquêtes  journalières"/>
    <x v="0"/>
    <x v="1"/>
    <n v="22000"/>
    <s v="E40"/>
    <x v="0"/>
    <s v="18/8/GALFPC1432"/>
  </r>
  <r>
    <d v="2018-08-13T00:00:00"/>
    <s v="Achat de crédit pour communication pour le service"/>
    <x v="1"/>
    <x v="3"/>
    <n v="20000"/>
    <s v="Saïdou"/>
    <x v="0"/>
    <s v="18/8/GALFPC1434"/>
  </r>
  <r>
    <d v="2018-08-13T00:00:00"/>
    <s v="Transport Maison-Bureau AR"/>
    <x v="0"/>
    <x v="1"/>
    <n v="17000"/>
    <s v="E37"/>
    <x v="0"/>
    <s v="18/8/GALF"/>
  </r>
  <r>
    <d v="2018-08-13T00:00:00"/>
    <s v="Achat paquets d'eau pour le bureau"/>
    <x v="10"/>
    <x v="4"/>
    <n v="28000"/>
    <s v="E37"/>
    <x v="0"/>
    <s v="18/8/GALFPC1435"/>
  </r>
  <r>
    <d v="2018-08-13T00:00:00"/>
    <s v="Taxi bureau-maison"/>
    <x v="2"/>
    <x v="0"/>
    <n v="10000"/>
    <s v="Sessou"/>
    <x v="0"/>
    <s v="18/8/GALFPC1429"/>
  </r>
  <r>
    <d v="2018-08-14T00:00:00"/>
    <s v="Transport E20  pour les enquêtes  journalières"/>
    <x v="0"/>
    <x v="1"/>
    <n v="22000"/>
    <s v="E20"/>
    <x v="0"/>
    <s v="18/8/GALFPC1437"/>
  </r>
  <r>
    <d v="2018-08-14T00:00:00"/>
    <s v="Transport E39 pour les enquêtes  journalièresles enquêtes journalières"/>
    <x v="0"/>
    <x v="1"/>
    <n v="26000"/>
    <s v="E39"/>
    <x v="0"/>
    <s v="18/8/GALFPC1438"/>
  </r>
  <r>
    <d v="2018-08-14T00:00:00"/>
    <s v="Transport E40  pour les enquêtes  journalières"/>
    <x v="0"/>
    <x v="1"/>
    <n v="26000"/>
    <s v="E40"/>
    <x v="0"/>
    <s v="18/8/GALFPC1436"/>
  </r>
  <r>
    <d v="2018-08-14T00:00:00"/>
    <s v="Transport E40  pour les enquêtes  journalières"/>
    <x v="0"/>
    <x v="1"/>
    <n v="5000"/>
    <s v="E40"/>
    <x v="0"/>
    <s v="18/8/GALFPC1439"/>
  </r>
  <r>
    <d v="2018-08-14T00:00:00"/>
    <s v="reçu n°02941 Achat de (20) litres d'essence pour véh. Perso. Pour le  transport de  Saïdou maison- bureau"/>
    <x v="0"/>
    <x v="3"/>
    <n v="200000"/>
    <s v="Saïdou"/>
    <x v="0"/>
    <s v="18/8/GALFPC1440"/>
  </r>
  <r>
    <d v="2018-08-14T00:00:00"/>
    <s v="Taxi maison-bureau(aller retour)"/>
    <x v="2"/>
    <x v="5"/>
    <n v="10500"/>
    <s v="Tamba"/>
    <x v="0"/>
    <s v="18/8/GALFPC1461"/>
  </r>
  <r>
    <d v="2018-08-14T00:00:00"/>
    <s v="Taxi bureau-maison"/>
    <x v="2"/>
    <x v="0"/>
    <n v="10000"/>
    <s v="Sessou"/>
    <x v="0"/>
    <s v="18/8/GALFPC1429"/>
  </r>
  <r>
    <d v="2018-08-16T00:00:00"/>
    <s v="Taxi moto,bureau- cabinet d'Avocat A/R pour paiement d'honoraire et photocopie du code de faune"/>
    <x v="0"/>
    <x v="0"/>
    <n v="70000"/>
    <s v="Baldé"/>
    <x v="0"/>
    <s v="18/8/GALFPC1404R42"/>
  </r>
  <r>
    <d v="2018-08-16T00:00:00"/>
    <s v="Photopie et réelure du nouveau code de faune."/>
    <x v="5"/>
    <x v="2"/>
    <n v="54000"/>
    <s v="Baldé"/>
    <x v="0"/>
    <s v="18/8/GALFPC1404R43"/>
  </r>
  <r>
    <d v="2018-08-16T00:00:00"/>
    <s v="Paiement les frais de voyage des Avocas pour le suivi d'Audience sur affaire peau de panth_ère à Kankan"/>
    <x v="11"/>
    <x v="0"/>
    <n v="1200000"/>
    <s v="Baldé"/>
    <x v="0"/>
    <s v="18/8/GALFPC1451"/>
  </r>
  <r>
    <d v="2018-08-16T00:00:00"/>
    <s v="Transport (2) jours Castro maison-bureau"/>
    <x v="0"/>
    <x v="0"/>
    <n v="60000"/>
    <s v="Castro"/>
    <x v="0"/>
    <s v="18/8/GALFPC1460"/>
  </r>
  <r>
    <d v="2018-08-16T00:00:00"/>
    <s v="Facture n°16081805 Daye Voyages  achat de billet d'avion A/R pour Charlotte HOUPLINE"/>
    <x v="12"/>
    <x v="3"/>
    <n v="1648528"/>
    <s v="Charlotte"/>
    <x v="0"/>
    <s v="18/8/GALFPC1454"/>
  </r>
  <r>
    <d v="2018-08-16T00:00:00"/>
    <s v="Transport E20 pour les enquêtes journalières"/>
    <x v="0"/>
    <x v="1"/>
    <n v="30000"/>
    <s v="E20"/>
    <x v="0"/>
    <s v="18/8/GALFPC1444"/>
  </r>
  <r>
    <d v="2018-08-16T00:00:00"/>
    <s v="Transport E39 pour les enquêtes journalières"/>
    <x v="0"/>
    <x v="1"/>
    <n v="23000"/>
    <s v="E39"/>
    <x v="0"/>
    <s v="18/8/GALFPC1443"/>
  </r>
  <r>
    <d v="2018-08-16T00:00:00"/>
    <s v="Transport E40 pour les enquêtes journalières"/>
    <x v="0"/>
    <x v="1"/>
    <n v="26000"/>
    <s v="E40"/>
    <x v="0"/>
    <s v="18/8/GALFPC1445"/>
  </r>
  <r>
    <d v="2018-08-16T00:00:00"/>
    <s v="Achat de nourtiture des perroquets et pélican pour (20) jours"/>
    <x v="5"/>
    <x v="2"/>
    <n v="610000"/>
    <s v="Moné"/>
    <x v="0"/>
    <s v="18/8/GALFPC1442"/>
  </r>
  <r>
    <d v="2018-08-16T00:00:00"/>
    <s v="Paiement facture n°003/18 Assistance Juridique pour la déclaration des impôts (Avril, mai et juin + déclaration cotisation sociale 2ème trimest. Et Immatriculation de (3) salariés"/>
    <x v="4"/>
    <x v="2"/>
    <n v="1400000"/>
    <s v="Moné"/>
    <x v="0"/>
    <s v="18/8/GALFPC1452"/>
  </r>
  <r>
    <d v="2018-08-16T00:00:00"/>
    <s v="reçu n°1749  achat de (20) litres d'essence pour véh. Perso. Pour les  courses du Projet"/>
    <x v="0"/>
    <x v="3"/>
    <n v="200000"/>
    <s v="Saïdou"/>
    <x v="0"/>
    <s v="18/8/GALFPC1453"/>
  </r>
  <r>
    <d v="2018-08-16T00:00:00"/>
    <s v="Achat de (40) litres d'essence pour véh. Perso. Pour le  transport de  Saïdou maison- bureau"/>
    <x v="0"/>
    <x v="3"/>
    <n v="400000"/>
    <s v="Saïdou"/>
    <x v="0"/>
    <s v="18/8/GALFPC1464"/>
  </r>
  <r>
    <d v="2018-08-16T00:00:00"/>
    <s v="Transport bureau-banque pour le retrait à kipé AR"/>
    <x v="0"/>
    <x v="1"/>
    <n v="20000"/>
    <s v="E37"/>
    <x v="0"/>
    <s v="18/8/GALFPC1456"/>
  </r>
  <r>
    <d v="2018-08-16T00:00:00"/>
    <s v="Transport Maison-bureau Ar"/>
    <x v="0"/>
    <x v="1"/>
    <n v="17000"/>
    <s v="E37"/>
    <x v="0"/>
    <s v="18/8/GALFPC1458"/>
  </r>
  <r>
    <d v="2018-08-16T00:00:00"/>
    <s v="Transport Bureau-Agence de voyage pour le billet de charlotte"/>
    <x v="0"/>
    <x v="1"/>
    <n v="70000"/>
    <s v="E37"/>
    <x v="0"/>
    <s v="18/8/GALFPC1463"/>
  </r>
  <r>
    <d v="2018-08-16T00:00:00"/>
    <s v="Taxi maison-bureau(aller retour)"/>
    <x v="0"/>
    <x v="5"/>
    <n v="10500"/>
    <s v="Tamba"/>
    <x v="0"/>
    <s v="18/8/GALFPC1461"/>
  </r>
  <r>
    <d v="2018-08-16T00:00:00"/>
    <s v="Taxi moto maison-bureau"/>
    <x v="0"/>
    <x v="5"/>
    <n v="5000"/>
    <s v="Tamba"/>
    <x v="0"/>
    <s v="18/8/GALFPC1481"/>
  </r>
  <r>
    <d v="2018-08-16T00:00:00"/>
    <s v="Taxi bureau-maison"/>
    <x v="0"/>
    <x v="0"/>
    <n v="10000"/>
    <s v="Sessou"/>
    <x v="0"/>
    <s v="18/8/GALFPC1459"/>
  </r>
  <r>
    <d v="2018-08-16T00:00:00"/>
    <s v="Taxi bureau-maison"/>
    <x v="0"/>
    <x v="1"/>
    <n v="19000"/>
    <s v="E19"/>
    <x v="0"/>
    <s v="18/8/GALF"/>
  </r>
  <r>
    <d v="2018-08-16T00:00:00"/>
    <s v="Transport E19  pour les enquêtes  journalières"/>
    <x v="0"/>
    <x v="1"/>
    <n v="25000"/>
    <s v="E19"/>
    <x v="0"/>
    <s v="18/8/GALFPC1455"/>
  </r>
  <r>
    <d v="2018-08-16T00:00:00"/>
    <s v="Chèq 01491595 Reglement facture n°007/071.527A/BSPS Sécurité Surveillance bureau juillet 2018"/>
    <x v="4"/>
    <x v="2"/>
    <n v="2500000"/>
    <s v="BPMG GNF"/>
    <x v="0"/>
    <s v="18/08/GALFPB101"/>
  </r>
  <r>
    <d v="2018-08-16T00:00:00"/>
    <s v="Chèque 01491598 Facture Honoraire d'Avoca SCPA-Mounir et Associés  suivi juridique affaire peau de panthère Kankan"/>
    <x v="11"/>
    <x v="0"/>
    <n v="1750000"/>
    <s v="BPMG GNF"/>
    <x v="0"/>
    <s v="18/08/GALFPB103"/>
  </r>
  <r>
    <d v="2018-08-16T00:00:00"/>
    <s v="Chèque 01491600 Paiement loyer Bureau pour la période allant de jullet à Décembre 2018 "/>
    <x v="13"/>
    <x v="2"/>
    <n v="39000000"/>
    <s v="BPMG GNF"/>
    <x v="0"/>
    <s v="18/08/GALFPB104"/>
  </r>
  <r>
    <d v="2018-08-17T00:00:00"/>
    <s v="Frais de photocopie et réeluire du nouveau code de faune en (3) copies "/>
    <x v="5"/>
    <x v="2"/>
    <n v="57000"/>
    <s v="Baldé"/>
    <x v="0"/>
    <s v="18/8/GALFPC1446"/>
  </r>
  <r>
    <d v="2018-08-17T00:00:00"/>
    <s v="Paiement Bonus opération de  Mamadou Saliou Baldé   du cas peau de panthère à Kankan"/>
    <x v="14"/>
    <x v="6"/>
    <n v="400000"/>
    <s v="Baldé"/>
    <x v="0"/>
    <s v="18/8/GALFPC1470"/>
  </r>
  <r>
    <d v="2018-08-17T00:00:00"/>
    <s v="Paiement Bonus opération de Abdoulaye Chérif Diallo  du cas peau de panthère à Kankan"/>
    <x v="14"/>
    <x v="6"/>
    <n v="400000"/>
    <s v="Chérif"/>
    <x v="0"/>
    <s v="18/8/GALFPC1472"/>
  </r>
  <r>
    <d v="2018-08-17T00:00:00"/>
    <s v="Transport Chérif (1) jour maison-bureau A/R"/>
    <x v="0"/>
    <x v="0"/>
    <n v="10000"/>
    <s v="Chérif"/>
    <x v="0"/>
    <s v="18/8/GALFPC1479"/>
  </r>
  <r>
    <d v="2018-08-17T00:00:00"/>
    <s v="Transport Chérif (2) jours maison-bureau A/R"/>
    <x v="0"/>
    <x v="0"/>
    <n v="20000"/>
    <s v="Chérif"/>
    <x v="0"/>
    <s v="18/8/GALFPC1482"/>
  </r>
  <r>
    <d v="2018-08-17T00:00:00"/>
    <s v="Transport  E20  pour les enquêtes  journalières"/>
    <x v="0"/>
    <x v="1"/>
    <n v="16000"/>
    <s v="E20"/>
    <x v="0"/>
    <s v="18/8/GALFPC1474"/>
  </r>
  <r>
    <d v="2018-08-17T00:00:00"/>
    <s v="Remboursement à 100% des frais médicaux de E20"/>
    <x v="10"/>
    <x v="4"/>
    <n v="283000"/>
    <s v="E20"/>
    <x v="0"/>
    <s v="18/8/GALFPC1483"/>
  </r>
  <r>
    <d v="2018-08-17T00:00:00"/>
    <s v="Transport E39 pour les enquêtes journalières"/>
    <x v="0"/>
    <x v="1"/>
    <n v="33000"/>
    <s v="E39"/>
    <x v="0"/>
    <s v="18/8/GALFPC1476"/>
  </r>
  <r>
    <d v="2018-08-17T00:00:00"/>
    <s v="Transport E40 pour les enquêtes journalières"/>
    <x v="0"/>
    <x v="1"/>
    <n v="14500"/>
    <s v="E40"/>
    <x v="0"/>
    <s v="18/8/GALFPC1475"/>
  </r>
  <r>
    <d v="2018-08-17T00:00:00"/>
    <s v="Reglement facture FGS000392 Gateway Seven redevance mensuelle Internet pour Août 2018"/>
    <x v="15"/>
    <x v="2"/>
    <n v="3000000"/>
    <s v="Moné"/>
    <x v="0"/>
    <s v="18/8/GALFPC1466"/>
  </r>
  <r>
    <d v="2018-08-17T00:00:00"/>
    <s v="Achat de  (37) litres  de carburant  du véh. Location pendant l'opération peau e panthère à Kankan"/>
    <x v="0"/>
    <x v="6"/>
    <n v="370000"/>
    <s v="Moné"/>
    <x v="0"/>
    <s v="18/8/GALFPC1467"/>
  </r>
  <r>
    <d v="2018-08-17T00:00:00"/>
    <s v="Paiement facture 39 Mamadou Alpha Diallo pour Transfert de crédit E-recharge pour l'équipe de bureau"/>
    <x v="1"/>
    <x v="2"/>
    <n v="1200000"/>
    <s v="Moné"/>
    <x v="0"/>
    <s v="18/8/GALFPC1468"/>
  </r>
  <r>
    <d v="2018-08-17T00:00:00"/>
    <s v="Paiement prestation mensuelle mois d'Août Thierno Ousmane Baldé intendant animalier pour l'entretien des perroquets et du pélican"/>
    <x v="4"/>
    <x v="2"/>
    <n v="1750000"/>
    <s v="Moné"/>
    <x v="0"/>
    <s v="18/8/GALFPC1478"/>
  </r>
  <r>
    <d v="2018-08-17T00:00:00"/>
    <s v="Transport Maison-Bureau AR"/>
    <x v="0"/>
    <x v="1"/>
    <n v="17000"/>
    <s v="E37"/>
    <x v="0"/>
    <s v="18/8/GALFPC1458"/>
  </r>
  <r>
    <d v="2018-08-17T00:00:00"/>
    <s v="Paiement Bonus opération de  E37  du cas peau de panthère à Kankan"/>
    <x v="14"/>
    <x v="6"/>
    <n v="400000"/>
    <s v="E37"/>
    <x v="0"/>
    <s v="18/8/GALFPC1473"/>
  </r>
  <r>
    <d v="2018-08-17T00:00:00"/>
    <s v="Transport taxi moto maison en ville et au bureau pour aller payer les bonus media "/>
    <x v="0"/>
    <x v="5"/>
    <n v="60000"/>
    <s v="Tamba"/>
    <x v="0"/>
    <s v="18/8/GALFPC1457"/>
  </r>
  <r>
    <d v="2018-08-17T00:00:00"/>
    <s v="Paiement de bonus média au site www,lemakona,com sur la formation des 47 agents conservateurs sur la cites à mamou"/>
    <x v="14"/>
    <x v="5"/>
    <n v="100000"/>
    <s v="Tamba"/>
    <x v="0"/>
    <s v="18/8/GALFPC1447R14"/>
  </r>
  <r>
    <d v="2018-08-17T00:00:00"/>
    <s v="Taxi bureau maison"/>
    <x v="0"/>
    <x v="5"/>
    <n v="5500"/>
    <s v="Tamba"/>
    <x v="0"/>
    <s v="18/8/GALFPC1481"/>
  </r>
  <r>
    <d v="2018-08-17T00:00:00"/>
    <s v="Paiement de bonus média au site www,guineemail,com  sur la formation des 47 agents conservateurs sur la cites à mamou"/>
    <x v="14"/>
    <x v="5"/>
    <n v="100000"/>
    <s v="Tamba"/>
    <x v="0"/>
    <s v="18/8/GALFPC1447R16"/>
  </r>
  <r>
    <d v="2018-08-17T00:00:00"/>
    <s v="Paiement de bonus média au site www,leverificateur,net  sur la formation des 47 agents conservateurs sur la cites à mamou"/>
    <x v="14"/>
    <x v="5"/>
    <n v="100000"/>
    <s v="Tamba"/>
    <x v="0"/>
    <s v="18/8/GALFPC1447R17"/>
  </r>
  <r>
    <d v="2018-08-17T00:00:00"/>
    <s v="Paiement de bonus média au site www,soleilfmguinee,net   sur la formation des 47 agents conservateurs sur la cites à mamou"/>
    <x v="14"/>
    <x v="5"/>
    <n v="100000"/>
    <s v="Tamba"/>
    <x v="0"/>
    <s v="18/8/GALFPC1447R18"/>
  </r>
  <r>
    <d v="2018-08-17T00:00:00"/>
    <s v="Paiement de bonus média au site www,guineematin,com sur la formation des 47 agents conservateurs sur la cites à mamou"/>
    <x v="14"/>
    <x v="5"/>
    <n v="100000"/>
    <s v="Tamba"/>
    <x v="0"/>
    <s v="18/8/GALFPC1447R19"/>
  </r>
  <r>
    <d v="2018-08-17T00:00:00"/>
    <s v="Paiement de bonus média au site www,ledeclic,info  sur la formation des 47 agents conservateurs sur la cites à mamou"/>
    <x v="14"/>
    <x v="5"/>
    <n v="100000"/>
    <s v="Tamba"/>
    <x v="0"/>
    <s v="18/8/GALFPC1447R20"/>
  </r>
  <r>
    <d v="2018-08-17T00:00:00"/>
    <s v="Paiement de bonus média au site www,guineezenith,com sur la formation des 47 agents conservateurs sur la cites à mamou"/>
    <x v="14"/>
    <x v="5"/>
    <n v="100000"/>
    <s v="Tamba"/>
    <x v="0"/>
    <s v="18/8/GALFPC1447R21"/>
  </r>
  <r>
    <d v="2018-08-17T00:00:00"/>
    <s v="Paiement de bonus média au site www,visionguinee,info  sur la formation des 47 agents conservateurs sur la cites à mamou"/>
    <x v="14"/>
    <x v="5"/>
    <n v="100000"/>
    <s v="Tamba"/>
    <x v="0"/>
    <s v="18/8/GALFPC1447R22"/>
  </r>
  <r>
    <d v="2018-08-17T00:00:00"/>
    <s v="Taxi bureau-maison"/>
    <x v="0"/>
    <x v="0"/>
    <n v="10000"/>
    <s v="Sessou"/>
    <x v="0"/>
    <s v="18/8/GALFPC1459"/>
  </r>
  <r>
    <d v="2018-08-17T00:00:00"/>
    <s v="Paiement Bonus opération de  Aïssatou SESSOU  du cas peau de panthère à Kankan"/>
    <x v="14"/>
    <x v="6"/>
    <n v="300000"/>
    <s v="Sessou"/>
    <x v="0"/>
    <s v="18/8/GALFPC1471"/>
  </r>
  <r>
    <d v="2018-08-17T00:00:00"/>
    <s v="Taxi bureau-maison"/>
    <x v="0"/>
    <x v="1"/>
    <n v="19000"/>
    <s v="E19"/>
    <x v="0"/>
    <s v="18/8/GALF"/>
  </r>
  <r>
    <d v="2018-08-17T00:00:00"/>
    <s v="Paiement Bonus opération de  E19  du cas peau de panthère à Kankan"/>
    <x v="14"/>
    <x v="6"/>
    <n v="1500000"/>
    <s v="E19"/>
    <x v="0"/>
    <s v="18/8/GALFPC1469"/>
  </r>
  <r>
    <d v="2018-08-17T00:00:00"/>
    <s v="Chèque 01491601 Paiement facture 001680 BALDE et FRERES pour la location de (3) jours d'un  véhicule  4X4 pour l'opération de peau de panthère à Kankan"/>
    <x v="0"/>
    <x v="2"/>
    <n v="2550000"/>
    <s v="BPMG GNF"/>
    <x v="0"/>
    <s v="18/08/GALFPB106"/>
  </r>
  <r>
    <d v="2018-08-18T00:00:00"/>
    <s v="Paiement de bonus média à la radio global fm sur l'obtention d'un cd sur l'emission sur la formation des 47 agents conservateurs sur la cites à mamou"/>
    <x v="14"/>
    <x v="5"/>
    <n v="210000"/>
    <s v="Tamba"/>
    <x v="0"/>
    <s v="18/8/GALFPC1450R23"/>
  </r>
  <r>
    <d v="2018-08-18T00:00:00"/>
    <s v="Paiement de bonus média au journal Le Standart sur l'adoption du nouveau code de faune à l'Assemblée Nationale"/>
    <x v="14"/>
    <x v="5"/>
    <n v="100000"/>
    <s v="Tamba"/>
    <x v="0"/>
    <s v="18/8/GALFPC1450R24"/>
  </r>
  <r>
    <d v="2018-08-18T00:00:00"/>
    <s v="Paiement de bonus média au journal L'Indépendant  sur l'adoption du nouveau code de faune à l'Assemblée Nationale"/>
    <x v="14"/>
    <x v="5"/>
    <n v="100000"/>
    <s v="Tamba"/>
    <x v="0"/>
    <s v="18/8/GALFPC1450R25"/>
  </r>
  <r>
    <d v="2018-08-18T00:00:00"/>
    <s v="Paiement de bonus média au journal Le Démocrate   sur l'adoption du nouveau code de faune à l'Assemblée Nationale"/>
    <x v="14"/>
    <x v="5"/>
    <n v="100000"/>
    <s v="Tamba"/>
    <x v="0"/>
    <s v="18/8/GALFPC1450R26"/>
  </r>
  <r>
    <d v="2018-08-18T00:00:00"/>
    <s v="Paiement de bonus média au site www,lemakona,com sur la condamnation d'un trafiquant de peau de panthère à Kankan"/>
    <x v="14"/>
    <x v="5"/>
    <n v="100000"/>
    <s v="Tamba"/>
    <x v="0"/>
    <s v="18/8/GALFPC1448R27"/>
  </r>
  <r>
    <d v="2018-08-18T00:00:00"/>
    <s v="Paiement de bonus média au site www,soleilfmguinee,net  sur la condamnation d'un trafiquant de peau de panthère à Kankan"/>
    <x v="14"/>
    <x v="5"/>
    <n v="100000"/>
    <s v="Tamba"/>
    <x v="0"/>
    <s v="18/8/GALFPC1448R28"/>
  </r>
  <r>
    <d v="2018-08-18T00:00:00"/>
    <s v="Paiement de bonus média au site www,leverificateur,net   sur la condamnation d'un trafiquant de peau de panthère à Kankan"/>
    <x v="14"/>
    <x v="5"/>
    <n v="100000"/>
    <s v="Tamba"/>
    <x v="0"/>
    <s v="18/8/GALFPC1448R29"/>
  </r>
  <r>
    <d v="2018-08-18T00:00:00"/>
    <s v="Paiement de bonus média au site www,guineechrono,com    sur la condamnation d'un trafiquant de peau de panthère à Kankan"/>
    <x v="14"/>
    <x v="5"/>
    <n v="100000"/>
    <s v="Tamba"/>
    <x v="0"/>
    <s v="18/8/GALFPC1448R30"/>
  </r>
  <r>
    <d v="2018-08-18T00:00:00"/>
    <s v="Paiement de bonus média au site www,guineematin,com    sur la condamnation d'un trafiquant de peau de panthère à Kankan"/>
    <x v="14"/>
    <x v="5"/>
    <n v="100000"/>
    <s v="Tamba"/>
    <x v="0"/>
    <s v="18/8/GALFPC1448R31"/>
  </r>
  <r>
    <d v="2018-08-18T00:00:00"/>
    <s v="Paiement de bonus média au site www,visionguinee,info    sur la condamnation d'un trafiquant de peau de panthère à Kankan"/>
    <x v="14"/>
    <x v="5"/>
    <n v="100000"/>
    <s v="Tamba"/>
    <x v="0"/>
    <s v="18/8/GALFPC1448R32"/>
  </r>
  <r>
    <d v="2018-08-18T00:00:00"/>
    <s v="Paiement de bonus média au site www,guineezenith,com    sur la condamnation d'un trafiquant de peau de panthère à Kankan"/>
    <x v="14"/>
    <x v="5"/>
    <n v="100000"/>
    <s v="Tamba"/>
    <x v="0"/>
    <s v="18/8/GALFPC1448R33"/>
  </r>
  <r>
    <d v="2018-08-18T00:00:00"/>
    <s v="Paiement de bonus média au site www,guineezenith,com    sur l'arrestation d'un trafiquant de peau de panthère à kankan"/>
    <x v="14"/>
    <x v="5"/>
    <n v="100000"/>
    <s v="Tamba"/>
    <x v="0"/>
    <s v="18/8/GALFPC1448R34"/>
  </r>
  <r>
    <d v="2018-08-20T00:00:00"/>
    <s v="Frais taxi moto Chérif bureau-centre ville (BPMG) pour dépôt de la lettre virement des salaires du mois d'août 2018"/>
    <x v="0"/>
    <x v="0"/>
    <n v="70000"/>
    <s v="Chérif"/>
    <x v="0"/>
    <s v="18/8/GALFPC1488"/>
  </r>
  <r>
    <d v="2018-08-20T00:00:00"/>
    <s v="Frais de fonctionnement E20 pour (8) jours A/R maison- bureau"/>
    <x v="0"/>
    <x v="1"/>
    <n v="216000"/>
    <s v="E20"/>
    <x v="0"/>
    <s v="18/8/GALFPC1492"/>
  </r>
  <r>
    <d v="2018-08-20T00:00:00"/>
    <s v="Transfert de crédit téléphonique pour les enquêtes"/>
    <x v="1"/>
    <x v="1"/>
    <n v="10000"/>
    <s v="E20"/>
    <x v="0"/>
    <s v="18/8/GALFPC1495"/>
  </r>
  <r>
    <d v="2018-08-20T00:00:00"/>
    <s v="Paiement primes de stage E39  pour le mois d'Août 2018"/>
    <x v="10"/>
    <x v="1"/>
    <n v="600000"/>
    <s v="E39"/>
    <x v="0"/>
    <s v="18/8/GALFPC1486"/>
  </r>
  <r>
    <d v="2018-08-20T00:00:00"/>
    <s v="Frais de fonctionnement E39 pour (8) jours A/R maison-bureau"/>
    <x v="0"/>
    <x v="1"/>
    <n v="200000"/>
    <s v="E39"/>
    <x v="0"/>
    <s v="18/8/GALFPC1491"/>
  </r>
  <r>
    <d v="2018-08-20T00:00:00"/>
    <s v="Transfert de crédit téléphonique pour les enquêtes"/>
    <x v="1"/>
    <x v="1"/>
    <n v="10000"/>
    <s v="E39"/>
    <x v="0"/>
    <s v="18/8/GALFPC1496"/>
  </r>
  <r>
    <d v="2018-08-20T00:00:00"/>
    <s v="Paiement primes de stage E40 pour le mois d'Août 2018"/>
    <x v="10"/>
    <x v="1"/>
    <n v="600000"/>
    <s v="E40"/>
    <x v="0"/>
    <s v="18/8/GALFPC1485"/>
  </r>
  <r>
    <d v="2018-08-20T00:00:00"/>
    <s v="Transport  bureau-banque à kipé AR pour le retrait "/>
    <x v="0"/>
    <x v="1"/>
    <n v="10000"/>
    <s v="E37"/>
    <x v="0"/>
    <s v="18/8/GALFPC1489"/>
  </r>
  <r>
    <d v="2018-08-20T00:00:00"/>
    <s v="Transport de kipé à kaporo Marché AR"/>
    <x v="0"/>
    <x v="1"/>
    <n v="7000"/>
    <s v="E37"/>
    <x v="0"/>
    <s v="18/8/GALFPC1493"/>
  </r>
  <r>
    <d v="2018-08-20T00:00:00"/>
    <s v="Frais d'achat d'un carton de Rame"/>
    <x v="5"/>
    <x v="2"/>
    <n v="165000"/>
    <s v="E37"/>
    <x v="0"/>
    <s v="18/8/GALFPC1487"/>
  </r>
  <r>
    <d v="2018-08-20T00:00:00"/>
    <s v="Transport Maison-Bureau AR"/>
    <x v="0"/>
    <x v="1"/>
    <n v="17000"/>
    <s v="E37"/>
    <x v="0"/>
    <s v="18/8/GALFPC1480"/>
  </r>
  <r>
    <d v="2018-08-20T00:00:00"/>
    <s v="Paiement salaire Mamadou saïdou Barry  Août  2018 "/>
    <x v="10"/>
    <x v="3"/>
    <n v="13467500"/>
    <s v="BPMG GNF"/>
    <x v="0"/>
    <s v="18/08/GALFPB108"/>
  </r>
  <r>
    <d v="2018-08-20T00:00:00"/>
    <s v="Paiement salaire  Tamba Fatou Oularé  Août  2018 "/>
    <x v="10"/>
    <x v="5"/>
    <n v="2613750"/>
    <s v="BPMG GNF"/>
    <x v="0"/>
    <s v="18/08/GALFPB108"/>
  </r>
  <r>
    <d v="2018-08-20T00:00:00"/>
    <s v="Paiementt salaire Sékou Castro Kourouma Août  2018 "/>
    <x v="10"/>
    <x v="0"/>
    <n v="2913750"/>
    <s v="BPMG GNF"/>
    <x v="0"/>
    <s v="18/08/GALFPB107"/>
  </r>
  <r>
    <d v="2018-08-20T00:00:00"/>
    <s v="Paiement Salaire Mamadou Saliou Baldé Août  2018 "/>
    <x v="10"/>
    <x v="0"/>
    <n v="2713750"/>
    <s v="BPMG GNF"/>
    <x v="0"/>
    <s v="18/08/GALFPB107"/>
  </r>
  <r>
    <d v="2018-08-20T00:00:00"/>
    <s v="Paiement Salaire Aïssatou Sessou  Août  2018 "/>
    <x v="10"/>
    <x v="0"/>
    <n v="2613750"/>
    <s v="BPMG GNF"/>
    <x v="0"/>
    <s v="18/08/GALFPB107"/>
  </r>
  <r>
    <d v="2018-08-20T00:00:00"/>
    <s v="Paiement Salaire Amadou Oury Diallo  Août  2018 "/>
    <x v="10"/>
    <x v="1"/>
    <n v="1910000"/>
    <s v="BPMG GNF"/>
    <x v="0"/>
    <s v="18/08/GALFPB107"/>
  </r>
  <r>
    <d v="2018-08-20T00:00:00"/>
    <s v="Paiement Salaire Aïssatou Kéïta  Août  2018 "/>
    <x v="10"/>
    <x v="1"/>
    <n v="1525000"/>
    <s v="BPMG GNF"/>
    <x v="0"/>
    <s v="18/08/GALFPB107"/>
  </r>
  <r>
    <d v="2018-08-20T00:00:00"/>
    <s v="Chèque 01491602 Paiement de salaire Abdoulaye Chérif Diallo pour Août 2018"/>
    <x v="10"/>
    <x v="0"/>
    <n v="2300000"/>
    <s v="BPMG GNF"/>
    <x v="0"/>
    <s v="18/08/GALFPB109"/>
  </r>
  <r>
    <d v="2018-08-20T00:00:00"/>
    <s v="Frais prélevé sur virement de salaire personnel mois d'août"/>
    <x v="3"/>
    <x v="2"/>
    <n v="11300"/>
    <s v="BPMG GNF"/>
    <x v="0"/>
    <s v="18/08/GALF"/>
  </r>
  <r>
    <d v="2018-08-22T00:00:00"/>
    <s v="Paiement de bonus média au site www,ledeclic,info sur la condamnation d'un trafiquant de peau de panthère par le tpi de kankan,"/>
    <x v="14"/>
    <x v="5"/>
    <n v="100000"/>
    <s v="Tamba"/>
    <x v="0"/>
    <s v="18/8/GALFPC1449R35"/>
  </r>
  <r>
    <d v="2018-08-22T00:00:00"/>
    <s v="Paiement de bonus média au site www,lemakona,com  sur la condamnation d'un trafiquant de peau de panthère par le tpi de kankan,"/>
    <x v="14"/>
    <x v="5"/>
    <n v="100000"/>
    <s v="Tamba"/>
    <x v="0"/>
    <s v="18/8/GALFPC1449R36"/>
  </r>
  <r>
    <d v="2018-08-22T00:00:00"/>
    <s v="Paiement de bonus média au site www,radiokankan,com  sur la condamnation d'un trafiquant de peau de panthère par le tpi de kankan,"/>
    <x v="14"/>
    <x v="5"/>
    <n v="100000"/>
    <s v="Tamba"/>
    <x v="0"/>
    <s v="18/8/GALFPC1449R37"/>
  </r>
  <r>
    <d v="2018-08-22T00:00:00"/>
    <s v="Paiement de bonus média au site www,leprojecteurguinee,com  sur la condamnation d'un trafiquant de peau de panthère par le tpi de kankan,"/>
    <x v="14"/>
    <x v="5"/>
    <n v="100000"/>
    <s v="Tamba"/>
    <x v="0"/>
    <s v="18/8/GALFPC1449R38"/>
  </r>
  <r>
    <d v="2018-08-22T00:00:00"/>
    <s v="Paiement de bonus média au site www,guineematin,com sur la condamnation d'un trafiquant de peau de panthère par le tpi de kankan,"/>
    <x v="14"/>
    <x v="5"/>
    <n v="100000"/>
    <s v="Tamba"/>
    <x v="0"/>
    <s v="18/8/GALFPC1449R39"/>
  </r>
  <r>
    <d v="2018-08-22T00:00:00"/>
    <s v="Paiement de bonus média au site www,guineenews,org  sur la condamnation d'un trafiquant de peau de panthère par le tpi de kankan,"/>
    <x v="14"/>
    <x v="5"/>
    <n v="100000"/>
    <s v="Tamba"/>
    <x v="0"/>
    <s v="18/8/GALFPC1449R40"/>
  </r>
  <r>
    <d v="2018-08-22T00:00:00"/>
    <s v="Paiement de bonus média au site www,visionguinee,info   sur la condamnation d'un trafiquant de peau de panthère par le tpi de kankan,"/>
    <x v="14"/>
    <x v="5"/>
    <n v="100000"/>
    <s v="Tamba"/>
    <x v="0"/>
    <s v="18/8/GALFPC1449R41"/>
  </r>
  <r>
    <d v="2018-08-22T00:00:00"/>
    <s v="Paiement de bonus média au site www,leverificateur,net    sur la condamnation d'un trafiquant de peau de panthère par le tpi de kankan,"/>
    <x v="14"/>
    <x v="5"/>
    <n v="100000"/>
    <s v="Tamba"/>
    <x v="0"/>
    <s v="18/8/GALFPC1449R42"/>
  </r>
  <r>
    <d v="2018-08-23T00:00:00"/>
    <s v="Transport bureau-Hôtel pour une fillature"/>
    <x v="0"/>
    <x v="1"/>
    <n v="10000"/>
    <s v="E20"/>
    <x v="0"/>
    <s v="18/8/GALFPC1497"/>
  </r>
  <r>
    <d v="2018-08-23T00:00:00"/>
    <s v="Transport de (20) jours maison-bureau de Thierno Ousmane Baldé  intendant animalier pour l'entretien des perroquets et pélican"/>
    <x v="0"/>
    <x v="2"/>
    <n v="350000"/>
    <s v="Moné"/>
    <x v="0"/>
    <s v="18/8/GALFPC1500"/>
  </r>
  <r>
    <d v="2018-08-23T00:00:00"/>
    <s v="Transport Maison-Bureau AR"/>
    <x v="0"/>
    <x v="1"/>
    <n v="17000"/>
    <s v="E37"/>
    <x v="0"/>
    <s v="18/8/GALFPC1480"/>
  </r>
  <r>
    <d v="2018-08-23T00:00:00"/>
    <s v="Transport bureau à l'Agence Emirate pour le billet de charlotte Dakar-Conakry AR"/>
    <x v="0"/>
    <x v="1"/>
    <n v="70000"/>
    <s v="E37"/>
    <x v="0"/>
    <s v="18/8/GALFPC1501"/>
  </r>
  <r>
    <d v="2018-08-23T00:00:00"/>
    <s v="Taxi maison-bureau(aller retour)"/>
    <x v="0"/>
    <x v="5"/>
    <n v="10000"/>
    <s v="Tamba"/>
    <x v="0"/>
    <s v="18/8/GALFPC1502"/>
  </r>
  <r>
    <d v="2018-08-23T00:00:00"/>
    <s v="Taxi bureau-maison"/>
    <x v="0"/>
    <x v="1"/>
    <n v="19000"/>
    <s v="E19"/>
    <x v="0"/>
    <s v="18/8/GALFPC1490"/>
  </r>
  <r>
    <d v="2018-08-23T00:00:00"/>
    <s v="Taxi bureau kipe , lambanyi , kobaya pour les  "/>
    <x v="0"/>
    <x v="1"/>
    <n v="31000"/>
    <s v="E19"/>
    <x v="0"/>
    <s v="18/8/GALFPC1499"/>
  </r>
  <r>
    <d v="2018-08-24T00:00:00"/>
    <s v="Transport (3) jours Castro A/R maison-bureau"/>
    <x v="0"/>
    <x v="0"/>
    <n v="90000"/>
    <s v="Castro"/>
    <x v="0"/>
    <s v="18/8/GALFPC1511"/>
  </r>
  <r>
    <d v="2018-08-24T00:00:00"/>
    <s v="Facture n°24081806  Daye Voyages frais prolongation du  billet d'avion  pour Charlotte HOUPLINE"/>
    <x v="12"/>
    <x v="3"/>
    <n v="849428"/>
    <s v="Charlotte"/>
    <x v="0"/>
    <s v="18/8/GALFPC1504"/>
  </r>
  <r>
    <d v="2018-08-24T00:00:00"/>
    <s v="Paiement primes de stage E20 pour le mois d'Août 2018"/>
    <x v="0"/>
    <x v="1"/>
    <n v="600000"/>
    <s v="E20"/>
    <x v="0"/>
    <s v="18/8/GALFPC1503"/>
  </r>
  <r>
    <d v="2018-08-24T00:00:00"/>
    <s v="Transport E20 pour les enquêtes journalières"/>
    <x v="0"/>
    <x v="1"/>
    <n v="36000"/>
    <s v="E20"/>
    <x v="0"/>
    <s v="18/8/GALFPC1506"/>
  </r>
  <r>
    <d v="2018-08-24T00:00:00"/>
    <s v="Transfert de crédit téléphonique pour les enquêtes"/>
    <x v="1"/>
    <x v="1"/>
    <n v="5000"/>
    <s v="E20"/>
    <x v="0"/>
    <s v="18/8/GALFPC1509"/>
  </r>
  <r>
    <d v="2018-08-24T00:00:00"/>
    <s v="Transport E39 pour les enquêtes journalières"/>
    <x v="0"/>
    <x v="1"/>
    <n v="25000"/>
    <s v="E39"/>
    <x v="0"/>
    <s v="18/8/GALFPC1507"/>
  </r>
  <r>
    <d v="2018-08-24T00:00:00"/>
    <s v="Transfert de crédit téléphonique pour les enquêtes"/>
    <x v="1"/>
    <x v="1"/>
    <n v="5000"/>
    <s v="E39"/>
    <x v="0"/>
    <s v="18/8/GALFPC1508"/>
  </r>
  <r>
    <d v="2018-08-24T00:00:00"/>
    <s v="Frais de fonctionnement Maïmouna Baldé pour la semaine"/>
    <x v="0"/>
    <x v="2"/>
    <n v="70000"/>
    <s v="Moné"/>
    <x v="0"/>
    <s v="18/8/GALFPC1505"/>
  </r>
  <r>
    <d v="2018-08-24T00:00:00"/>
    <s v="Transport Maison-Bureau AR"/>
    <x v="0"/>
    <x v="1"/>
    <n v="17000"/>
    <s v="E37"/>
    <x v="0"/>
    <s v="18/8/GALFPC1494"/>
  </r>
  <r>
    <d v="2018-08-24T00:00:00"/>
    <s v="Taxi bureau-maison"/>
    <x v="0"/>
    <x v="1"/>
    <n v="19000"/>
    <s v="E19"/>
    <x v="0"/>
    <s v="18/8/GALFPC1490"/>
  </r>
  <r>
    <d v="2018-08-24T00:00:00"/>
    <s v="Taxi bureau matam , port bonfi, tannerie "/>
    <x v="0"/>
    <x v="1"/>
    <n v="34000"/>
    <s v="E19"/>
    <x v="0"/>
    <s v="18/8/GALFPC1510"/>
  </r>
  <r>
    <d v="2018-08-25T00:00:00"/>
    <s v="Transfert de crédit téléphonique pour le service"/>
    <x v="1"/>
    <x v="3"/>
    <n v="20000"/>
    <s v="Saïdou"/>
    <x v="0"/>
    <s v="18/8/GALFPC1512"/>
  </r>
  <r>
    <d v="2018-08-27T00:00:00"/>
    <s v="Frais de Transport  Castro A/R maison-bureau  pour la semaine "/>
    <x v="0"/>
    <x v="0"/>
    <n v="150000"/>
    <s v="Castro"/>
    <x v="0"/>
    <s v="18/8/GALFPC1524"/>
  </r>
  <r>
    <d v="2018-08-27T00:00:00"/>
    <s v="Transport  E20  pour les enquêtes  journalières"/>
    <x v="0"/>
    <x v="1"/>
    <n v="13000"/>
    <s v="E20"/>
    <x v="0"/>
    <s v="18/8/GALFPC1513"/>
  </r>
  <r>
    <d v="2018-08-27T00:00:00"/>
    <s v="Frais de fonctionnement E20 pour la semaine "/>
    <x v="0"/>
    <x v="1"/>
    <n v="135000"/>
    <s v="E20"/>
    <x v="0"/>
    <s v="18/8/GALFPC1531"/>
  </r>
  <r>
    <d v="2018-08-27T00:00:00"/>
    <s v="Transport  A/R  E40 pour la fillature à l'hôtel"/>
    <x v="0"/>
    <x v="1"/>
    <n v="10000"/>
    <s v="E40"/>
    <x v="0"/>
    <s v="18/8/GALFPC1516"/>
  </r>
  <r>
    <d v="2018-08-27T00:00:00"/>
    <s v="Facture n°47 ETS.H.B.M.L Achat d'un téléphone Samsung J1 pour E40 pour communaution service"/>
    <x v="16"/>
    <x v="1"/>
    <n v="800000"/>
    <s v="E40"/>
    <x v="0"/>
    <s v="18/8/GALFPC1527"/>
  </r>
  <r>
    <d v="2018-08-27T00:00:00"/>
    <s v="Frais de fonctionnement  E40 pour (10) jours A/R maison-bureau"/>
    <x v="0"/>
    <x v="1"/>
    <n v="170000"/>
    <s v="E40"/>
    <x v="0"/>
    <s v="18/8/GALFPC1529"/>
  </r>
  <r>
    <d v="2018-08-27T00:00:00"/>
    <s v="Transport de (8) jours maison-bureau de Thierno Ousmane Baldé  intendant animalier pour l'entretien des perroquets et pélican"/>
    <x v="0"/>
    <x v="2"/>
    <n v="140000"/>
    <s v="Moné"/>
    <x v="0"/>
    <s v="18/8/GALFPC1518"/>
  </r>
  <r>
    <d v="2018-08-27T00:00:00"/>
    <s v="Achat de nourtiture des perroquets et pélican pour (8) jours"/>
    <x v="5"/>
    <x v="2"/>
    <n v="240000"/>
    <s v="Moné"/>
    <x v="0"/>
    <s v="18/8/GALFPC1519"/>
  </r>
  <r>
    <d v="2018-08-27T00:00:00"/>
    <s v="Facture n°00134 Général électicité  Achat de (3) ampoules électriques et (2) douilles  + transport "/>
    <x v="5"/>
    <x v="2"/>
    <n v="55000"/>
    <s v="Moné"/>
    <x v="0"/>
    <s v="18/8/GALFPC1520"/>
  </r>
  <r>
    <d v="2018-08-27T00:00:00"/>
    <s v="Paiement main d'œuvre  électricien pour la reparation de l'électricité au bureau"/>
    <x v="4"/>
    <x v="2"/>
    <n v="50000"/>
    <s v="Moné"/>
    <x v="0"/>
    <s v="18/8/GALFPC1523"/>
  </r>
  <r>
    <d v="2018-08-27T00:00:00"/>
    <s v="Achat de (40) litres d'essence pour véh. Perso. Pour son transport maison- bureau"/>
    <x v="0"/>
    <x v="3"/>
    <n v="400000"/>
    <s v="Saïdou"/>
    <x v="0"/>
    <s v="18/8/GALFPC1521"/>
  </r>
  <r>
    <d v="2018-08-27T00:00:00"/>
    <s v="Tranport Maison-Bureau AR"/>
    <x v="0"/>
    <x v="1"/>
    <n v="17000"/>
    <s v="E37"/>
    <x v="0"/>
    <s v="18/8/GALFPC1494"/>
  </r>
  <r>
    <d v="2018-08-27T00:00:00"/>
    <s v="Achat  de (4)  paquets  d'eau pour le bureau"/>
    <x v="10"/>
    <x v="4"/>
    <n v="28000"/>
    <s v="E37"/>
    <x v="0"/>
    <s v="18/8/GALFPC1515"/>
  </r>
  <r>
    <d v="2018-08-27T00:00:00"/>
    <s v="Transport E37  bureau-kipé (BPMG) pour retrait"/>
    <x v="0"/>
    <x v="1"/>
    <n v="10000"/>
    <s v="E37"/>
    <x v="0"/>
    <s v="18/8/GALFPC1517"/>
  </r>
  <r>
    <d v="2018-08-27T00:00:00"/>
    <s v="Taxi maison-bureau(aller retour)"/>
    <x v="0"/>
    <x v="5"/>
    <n v="10000"/>
    <s v="Tamba"/>
    <x v="0"/>
    <s v="18/8/GALFPC1525"/>
  </r>
  <r>
    <d v="2018-08-27T00:00:00"/>
    <s v="Taxi bureau-maison"/>
    <x v="2"/>
    <x v="0"/>
    <n v="10000"/>
    <s v="Sessou"/>
    <x v="0"/>
    <s v="18/8/GALFPC1477"/>
  </r>
  <r>
    <d v="2018-08-27T00:00:00"/>
    <s v="Taxi bureau-maison"/>
    <x v="0"/>
    <x v="1"/>
    <n v="19000"/>
    <s v="E19"/>
    <x v="0"/>
    <s v="18/8/GALFPC1490"/>
  </r>
  <r>
    <d v="2018-08-27T00:00:00"/>
    <s v="Taxi bureau camp carrefour , et kenien"/>
    <x v="0"/>
    <x v="1"/>
    <n v="24000"/>
    <s v="E19"/>
    <x v="0"/>
    <s v="18/8/GALF"/>
  </r>
  <r>
    <d v="2018-08-27T00:00:00"/>
    <s v="Achatd eproduits pharceutiques (Cinabac 500mg, Plasmocur Cp, Rinogrip st B/10, Maalox Sp)"/>
    <x v="10"/>
    <x v="4"/>
    <n v="276000"/>
    <s v="E19"/>
    <x v="0"/>
    <s v="18/8/GALFPC1530"/>
  </r>
  <r>
    <d v="2018-08-27T00:00:00"/>
    <s v="Transport A/R  bureau-Foulamadina pour recupération de l'élement d'une Emission Télé par Star 21 Télé"/>
    <x v="0"/>
    <x v="5"/>
    <n v="45000"/>
    <s v="Tamba"/>
    <x v="0"/>
    <s v="18/8/GALFPC1522"/>
  </r>
  <r>
    <d v="2018-08-27T00:00:00"/>
    <s v="Transport maison-Bureau AR pour (5) jours"/>
    <x v="0"/>
    <x v="5"/>
    <n v="50000"/>
    <s v="Tamba"/>
    <x v="0"/>
    <s v="18/8/GALFPC1525"/>
  </r>
  <r>
    <d v="2018-08-28T00:00:00"/>
    <s v="Paiement Bonus Média pour l'obtention  de l'élément Emission Télé sur l'environnement par Star 21 Télé"/>
    <x v="14"/>
    <x v="5"/>
    <n v="250000"/>
    <s v="Tamba"/>
    <x v="0"/>
    <s v="18/8/GALFPC1526"/>
  </r>
  <r>
    <d v="2018-08-28T00:00:00"/>
    <s v="Paiement Food allowance pour onze (11) jours"/>
    <x v="7"/>
    <x v="3"/>
    <n v="1100000"/>
    <s v="Charlotte"/>
    <x v="0"/>
    <s v="18/8/GALFPC1537"/>
  </r>
  <r>
    <d v="2018-08-28T00:00:00"/>
    <s v="Transport E20 pour les enquêtes journalières"/>
    <x v="0"/>
    <x v="1"/>
    <n v="22000"/>
    <s v="E20"/>
    <x v="0"/>
    <s v="18/8/GALFPC1536"/>
  </r>
  <r>
    <d v="2018-08-28T00:00:00"/>
    <s v="Frais de fonctionnement de (4) jours A/R de E39"/>
    <x v="0"/>
    <x v="1"/>
    <n v="100000"/>
    <s v="E39"/>
    <x v="0"/>
    <s v="18/8/GALFPC1532"/>
  </r>
  <r>
    <d v="2018-08-28T00:00:00"/>
    <s v="Transport  E39  pour les enquêtes  journalières"/>
    <x v="0"/>
    <x v="1"/>
    <n v="23000"/>
    <s v="E39"/>
    <x v="0"/>
    <s v="18/8/GALFPC1533"/>
  </r>
  <r>
    <d v="2018-08-28T00:00:00"/>
    <s v="Transport E40 pour les enquêtes journalières"/>
    <x v="0"/>
    <x v="1"/>
    <n v="26000"/>
    <s v="E40"/>
    <x v="0"/>
    <s v="18/8/GALFPC1535"/>
  </r>
  <r>
    <d v="2018-08-28T00:00:00"/>
    <s v="Reglement facture FGS000441 Gateway Seven redevance mensuelle Internet pour Septembre 2018"/>
    <x v="15"/>
    <x v="2"/>
    <n v="3000000"/>
    <s v="Moné"/>
    <x v="0"/>
    <s v="18/8/GALFPC1534"/>
  </r>
  <r>
    <d v="2018-08-28T00:00:00"/>
    <s v="Reçu n°26 achat d'un haut parleur  pour le bureau"/>
    <x v="5"/>
    <x v="2"/>
    <n v="190000"/>
    <s v="Moné"/>
    <x v="0"/>
    <s v="18/8/GALFPC1538"/>
  </r>
  <r>
    <d v="2018-08-28T00:00:00"/>
    <s v="Transport Maison-Bureau AR"/>
    <x v="0"/>
    <x v="1"/>
    <n v="17000"/>
    <s v="E37"/>
    <x v="0"/>
    <s v="18/8/GALFPC1494"/>
  </r>
  <r>
    <d v="2018-08-28T00:00:00"/>
    <s v="Taxi bureau-maison"/>
    <x v="0"/>
    <x v="1"/>
    <n v="19000"/>
    <s v="E19"/>
    <x v="0"/>
    <s v="18/8/GALFPC1490"/>
  </r>
  <r>
    <d v="2018-08-28T00:00:00"/>
    <s v="Chèque 01491605 Fodé CAMARA Paiement Facture n°008/071527A/BSPS Sécurité  surveillance bureau Août 2018"/>
    <x v="4"/>
    <x v="2"/>
    <n v="2500000"/>
    <s v="BPMG GNF"/>
    <x v="0"/>
    <s v="18/08/GALFPB112"/>
  </r>
  <r>
    <d v="2018-08-29T00:00:00"/>
    <s v="Transfert de crédit téléphonique pour des enquêtes"/>
    <x v="1"/>
    <x v="1"/>
    <n v="10000"/>
    <s v="E20"/>
    <x v="0"/>
    <s v="18/8/GALFPC1548"/>
  </r>
  <r>
    <d v="2018-08-29T00:00:00"/>
    <s v="Transfert de crédit téléphonique par E39 pour enquêtes"/>
    <x v="1"/>
    <x v="1"/>
    <n v="20000"/>
    <s v="E39"/>
    <x v="0"/>
    <s v="18/8/GALFPC1540"/>
  </r>
  <r>
    <d v="2018-08-29T00:00:00"/>
    <s v="Transfert de crédit téléphonique pour des enquêtes"/>
    <x v="1"/>
    <x v="1"/>
    <n v="10000"/>
    <s v="E39"/>
    <x v="0"/>
    <s v="18/8/GALFPC1546"/>
  </r>
  <r>
    <d v="2018-08-29T00:00:00"/>
    <s v="Trust Building sur l'affaire abattage d'un lion à Koroussa"/>
    <x v="17"/>
    <x v="1"/>
    <n v="250000"/>
    <s v="E39"/>
    <x v="0"/>
    <s v="18/8/GALFPC1547"/>
  </r>
  <r>
    <d v="2018-08-29T00:00:00"/>
    <s v="Transfert de crédit téléphonique par E40 pour enquêtes"/>
    <x v="1"/>
    <x v="1"/>
    <n v="10000"/>
    <s v="E40"/>
    <x v="0"/>
    <s v="18/8/GALFPC1541"/>
  </r>
  <r>
    <d v="2018-08-29T00:00:00"/>
    <s v="Paiement salaire Maïmouna Baldé Août 2018 pour l'entretien  des bureaux"/>
    <x v="10"/>
    <x v="2"/>
    <n v="500000"/>
    <s v="Moné"/>
    <x v="0"/>
    <s v="18/8/GALFPC1549"/>
  </r>
  <r>
    <d v="2018-08-29T00:00:00"/>
    <s v="Transport Maison-Bureau AR"/>
    <x v="0"/>
    <x v="1"/>
    <n v="17000"/>
    <s v="E37"/>
    <x v="0"/>
    <s v="18/8/GALFPC1494"/>
  </r>
  <r>
    <d v="2018-08-29T00:00:00"/>
    <s v="Transport Bureau à la banque de belle vue pour un retrait"/>
    <x v="0"/>
    <x v="1"/>
    <n v="50000"/>
    <s v="E37"/>
    <x v="0"/>
    <s v="18/8/GALFPC1550"/>
  </r>
  <r>
    <d v="2018-08-29T00:00:00"/>
    <s v="Transport du bureau à kipé pour achat telephone pour E40"/>
    <x v="0"/>
    <x v="1"/>
    <n v="10000"/>
    <s v="E37"/>
    <x v="0"/>
    <s v="18/8/GALFPC1551"/>
  </r>
  <r>
    <d v="2018-08-29T00:00:00"/>
    <s v="Taxi bureau-maison"/>
    <x v="0"/>
    <x v="1"/>
    <n v="19000"/>
    <s v="E19"/>
    <x v="0"/>
    <s v="18/8/GALFPC1490"/>
  </r>
  <r>
    <d v="2018-08-30T00:00:00"/>
    <s v="Transport Thierno Ousmane Baldé pour achat de grillage"/>
    <x v="0"/>
    <x v="2"/>
    <n v="10000"/>
    <s v="Moné"/>
    <x v="0"/>
    <s v="18/8/GALFPC1552"/>
  </r>
  <r>
    <d v="2018-08-30T00:00:00"/>
    <s v="Reçu n°0000072 achat de (10) litres d'essence pour véh. Perso. Pour transport Saïdou maison-bureau"/>
    <x v="0"/>
    <x v="3"/>
    <n v="100000"/>
    <s v="Saïdou"/>
    <x v="0"/>
    <s v="18/8/GALFPC1553"/>
  </r>
  <r>
    <d v="2018-08-30T00:00:00"/>
    <s v="Transport Maison-Bureau AR"/>
    <x v="0"/>
    <x v="1"/>
    <n v="17000"/>
    <s v="E37"/>
    <x v="0"/>
    <s v="18/8/GALFPC1539"/>
  </r>
  <r>
    <d v="2018-08-30T00:00:00"/>
    <s v="Taxi moto maison-gare routiére"/>
    <x v="0"/>
    <x v="1"/>
    <n v="15000"/>
    <s v="E19"/>
    <x v="0"/>
    <s v="8/8/GALFPC1545T01"/>
  </r>
  <r>
    <d v="2018-08-30T00:00:00"/>
    <s v="Ration journaliére"/>
    <x v="7"/>
    <x v="1"/>
    <n v="80000"/>
    <s v="E19"/>
    <x v="0"/>
    <s v="8/8/GALFPC1545R02"/>
  </r>
  <r>
    <d v="2018-08-30T00:00:00"/>
    <s v="Taxi conakry ,kissidougou"/>
    <x v="0"/>
    <x v="1"/>
    <n v="160000"/>
    <s v="E19"/>
    <x v="0"/>
    <s v="8/8/GALFPC1545TV"/>
  </r>
  <r>
    <d v="2018-08-30T00:00:00"/>
    <s v="Taxi moto gare routiére l'hôtel"/>
    <x v="0"/>
    <x v="1"/>
    <n v="15000"/>
    <s v="E19"/>
    <x v="0"/>
    <s v="8/8/GALFPC1545T03"/>
  </r>
  <r>
    <d v="2018-08-30T00:00:00"/>
    <s v="Frais Facture Service WEB"/>
    <x v="3"/>
    <x v="2"/>
    <n v="22600"/>
    <s v="BPMG GNF"/>
    <x v="0"/>
    <s v="18/08/GALF"/>
  </r>
  <r>
    <d v="2018-08-31T00:00:00"/>
    <s v="Frais de Transport  Castro A/R maison-bureau  pour la semaine "/>
    <x v="0"/>
    <x v="0"/>
    <n v="150000"/>
    <s v="Castro"/>
    <x v="0"/>
    <s v="18/8/GALFPC1560"/>
  </r>
  <r>
    <d v="2018-08-31T00:00:00"/>
    <s v="Reçu n°40 achat de (2) m de grillage et fil d'attache"/>
    <x v="5"/>
    <x v="2"/>
    <n v="45000"/>
    <s v="Moné"/>
    <x v="0"/>
    <s v="18/8/GALFPC1555"/>
  </r>
  <r>
    <d v="2018-08-31T00:00:00"/>
    <s v="Paiement facture 40  Mamadou Alpha Diallo pour Transfert de crédit E-recharge pour l'équipe de bureau"/>
    <x v="1"/>
    <x v="2"/>
    <n v="800000"/>
    <s v="Moné"/>
    <x v="0"/>
    <s v="18/8/GALFPC1565"/>
  </r>
  <r>
    <d v="2018-08-31T00:00:00"/>
    <s v="Transport Maison-Bureau AR"/>
    <x v="0"/>
    <x v="1"/>
    <n v="17000"/>
    <s v="E37"/>
    <x v="0"/>
    <s v="18/8/GALFPC1539"/>
  </r>
  <r>
    <d v="2018-08-31T00:00:00"/>
    <s v="Transport pour faire un dépôt/orange Money à E20"/>
    <x v="0"/>
    <x v="1"/>
    <n v="10000"/>
    <s v="E37"/>
    <x v="0"/>
    <s v="18/8/GALFPC1558"/>
  </r>
  <r>
    <d v="2018-08-31T00:00:00"/>
    <s v="Transport bureau-banque pour le retrait à Taouyah AR"/>
    <x v="0"/>
    <x v="1"/>
    <n v="30000"/>
    <s v="E37"/>
    <x v="0"/>
    <s v="18/8/GALFPC1561"/>
  </r>
  <r>
    <d v="2018-08-31T00:00:00"/>
    <s v="Transport Bureau-en ville pour achat d'un tube d'encre Noir"/>
    <x v="0"/>
    <x v="1"/>
    <n v="70000"/>
    <s v="E37"/>
    <x v="0"/>
    <s v="18/8/GALFPC1563"/>
  </r>
  <r>
    <d v="2018-08-31T00:00:00"/>
    <s v="Transfert de crédit pour les enquêtes "/>
    <x v="1"/>
    <x v="1"/>
    <n v="20000"/>
    <s v="E37"/>
    <x v="0"/>
    <s v="18/8/GALFPC1557"/>
  </r>
  <r>
    <d v="2018-08-31T00:00:00"/>
    <s v="Frais de dépôt/orange money à E20 en  enquête à l'interieur"/>
    <x v="6"/>
    <x v="2"/>
    <n v="20000"/>
    <s v="E37"/>
    <x v="0"/>
    <s v="18/8/GALFPC1566"/>
  </r>
  <r>
    <d v="2018-08-31T00:00:00"/>
    <s v="Taxi moto l'hôtel gare routiére "/>
    <x v="0"/>
    <x v="1"/>
    <n v="10000"/>
    <s v="E19"/>
    <x v="0"/>
    <s v="8/8/GALFPC1545R04"/>
  </r>
  <r>
    <d v="2018-08-31T00:00:00"/>
    <s v="Ration journaliére"/>
    <x v="7"/>
    <x v="1"/>
    <n v="80000"/>
    <s v="E19"/>
    <x v="0"/>
    <s v="8/8/GALFPC1545R05"/>
  </r>
  <r>
    <d v="2018-08-31T00:00:00"/>
    <s v="Taxi moto banankoro kerouané"/>
    <x v="0"/>
    <x v="1"/>
    <n v="100000"/>
    <s v="E19"/>
    <x v="0"/>
    <s v="8/8/GALFPC1545R06"/>
  </r>
  <r>
    <d v="2018-08-31T00:00:00"/>
    <s v="Taxi moto gare routiére  l'hôtel"/>
    <x v="0"/>
    <x v="1"/>
    <n v="5000"/>
    <s v="E19"/>
    <x v="0"/>
    <s v="8/8/GALFPC1545R07"/>
  </r>
  <r>
    <d v="2018-08-31T00:00:00"/>
    <s v="Taxi kissidougou , banankoro"/>
    <x v="0"/>
    <x v="1"/>
    <n v="80000"/>
    <s v="E19"/>
    <x v="0"/>
    <s v="8/8/GALFPC1545TV"/>
  </r>
  <r>
    <d v="2018-08-31T00:00:00"/>
    <s v="Taxe frais au 31/08/2018"/>
    <x v="3"/>
    <x v="2"/>
    <n v="4576"/>
    <s v="BPMG GNF"/>
    <x v="0"/>
    <s v="18/08/GALF"/>
  </r>
  <r>
    <d v="2018-08-31T00:00:00"/>
    <s v="Taxe commussion découvert au 31/08/2018"/>
    <x v="3"/>
    <x v="2"/>
    <n v="9078"/>
    <s v="BPMG GNF"/>
    <x v="0"/>
    <s v="18/08/GALF"/>
  </r>
  <r>
    <d v="2018-08-31T00:00:00"/>
    <s v="Taxe Interet au 31/08/2018"/>
    <x v="3"/>
    <x v="2"/>
    <n v="2017"/>
    <s v="BPMG GNF"/>
    <x v="0"/>
    <s v="18/08/GALF"/>
  </r>
  <r>
    <d v="2018-08-31T00:00:00"/>
    <s v="Interet debiteur"/>
    <x v="3"/>
    <x v="2"/>
    <n v="15518"/>
    <s v="BPMG GNF"/>
    <x v="0"/>
    <s v="18/08/GALF"/>
  </r>
  <r>
    <d v="2018-08-31T00:00:00"/>
    <s v="Commussion de decouvert au 31/08/2018"/>
    <x v="3"/>
    <x v="2"/>
    <n v="69831"/>
    <s v="BPMG GNF"/>
    <x v="0"/>
    <s v="18/08/GALF"/>
  </r>
  <r>
    <d v="2018-08-31T00:00:00"/>
    <s v="Commussion manipulation de compte août 2018"/>
    <x v="3"/>
    <x v="2"/>
    <n v="25424"/>
    <s v="BPMG GNF"/>
    <x v="0"/>
    <s v="18/08/GALF"/>
  </r>
  <r>
    <d v="2018-08-31T00:00:00"/>
    <s v="Frais fixe au 31/08/2018"/>
    <x v="3"/>
    <x v="2"/>
    <n v="27465"/>
    <s v="BPMG USD"/>
    <x v="0"/>
    <s v="18/08/GALF"/>
  </r>
  <r>
    <d v="2018-08-31T00:00:00"/>
    <s v="Taxe interets debiteur au 31/08/2018"/>
    <x v="3"/>
    <x v="2"/>
    <n v="810"/>
    <s v="BPMG USD"/>
    <x v="0"/>
    <s v="18/08/GALF"/>
  </r>
  <r>
    <d v="2018-08-31T00:00:00"/>
    <s v="Interets debiteur au 31/08/2018"/>
    <x v="3"/>
    <x v="2"/>
    <n v="6483"/>
    <s v="BPMG USD"/>
    <x v="0"/>
    <s v="18/08/GALF"/>
  </r>
  <r>
    <d v="2018-08-31T00:00:00"/>
    <s v="Commussion Maniputation du compte"/>
    <x v="3"/>
    <x v="2"/>
    <n v="152634"/>
    <s v="BPMG USD"/>
    <x v="0"/>
    <s v="18/08/GALF"/>
  </r>
  <r>
    <d v="2018-08-31T00:00:00"/>
    <s v="Taxe frais au 31/07/2018 non prelevé au mois de juillet"/>
    <x v="3"/>
    <x v="2"/>
    <n v="4576"/>
    <s v="BPMG GNF"/>
    <x v="0"/>
    <s v="18/08/GALF"/>
  </r>
  <r>
    <d v="2018-08-31T00:00:00"/>
    <s v="Commussion manipulation de compte juillet 2018"/>
    <x v="3"/>
    <x v="2"/>
    <n v="25424"/>
    <s v="BPMG GNF"/>
    <x v="0"/>
    <s v="18/08/GALF"/>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pivotTable1.xml><?xml version="1.0" encoding="utf-8"?>
<pivotTableDefinition xmlns="http://schemas.openxmlformats.org/spreadsheetml/2006/main" name="Tableau croisé dynamique1" cacheId="0" applyNumberFormats="0" applyBorderFormats="0" applyFontFormats="0" applyPatternFormats="0" applyAlignmentFormats="0" applyWidthHeightFormats="1" dataCaption="Valeurs" updatedVersion="5" minRefreshableVersion="3" useAutoFormatting="1" itemPrintTitles="1" createdVersion="5" indent="0" outline="1" outlineData="1" multipleFieldFilters="0">
  <location ref="A3:B19" firstHeaderRow="1" firstDataRow="1" firstDataCol="1"/>
  <pivotFields count="5">
    <pivotField showAll="0"/>
    <pivotField axis="axisRow" showAll="0">
      <items count="16">
        <item x="8"/>
        <item x="9"/>
        <item x="13"/>
        <item x="1"/>
        <item x="4"/>
        <item x="2"/>
        <item x="10"/>
        <item x="14"/>
        <item x="3"/>
        <item x="5"/>
        <item x="6"/>
        <item x="7"/>
        <item x="11"/>
        <item x="12"/>
        <item x="0"/>
        <item t="default"/>
      </items>
    </pivotField>
    <pivotField showAll="0"/>
    <pivotField showAll="0"/>
    <pivotField dataField="1" showAll="0"/>
  </pivotFields>
  <rowFields count="1">
    <field x="1"/>
  </rowFields>
  <rowItems count="16">
    <i>
      <x/>
    </i>
    <i>
      <x v="1"/>
    </i>
    <i>
      <x v="2"/>
    </i>
    <i>
      <x v="3"/>
    </i>
    <i>
      <x v="4"/>
    </i>
    <i>
      <x v="5"/>
    </i>
    <i>
      <x v="6"/>
    </i>
    <i>
      <x v="7"/>
    </i>
    <i>
      <x v="8"/>
    </i>
    <i>
      <x v="9"/>
    </i>
    <i>
      <x v="10"/>
    </i>
    <i>
      <x v="11"/>
    </i>
    <i>
      <x v="12"/>
    </i>
    <i>
      <x v="13"/>
    </i>
    <i>
      <x v="14"/>
    </i>
    <i t="grand">
      <x/>
    </i>
  </rowItems>
  <colItems count="1">
    <i/>
  </colItems>
  <dataFields count="1">
    <dataField name="Somme de SORTIES" fld="4" baseField="1"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Tableau croisé dynamique4" cacheId="1" applyNumberFormats="0" applyBorderFormats="0" applyFontFormats="0" applyPatternFormats="0" applyAlignmentFormats="0" applyWidthHeightFormats="1" dataCaption="Valeurs" updatedVersion="5" minRefreshableVersion="3" useAutoFormatting="1" itemPrintTitles="1" createdVersion="5" indent="0" outline="1" outlineData="1" multipleFieldFilters="0">
  <location ref="A3:B19" firstHeaderRow="1" firstDataRow="1" firstDataCol="1"/>
  <pivotFields count="9">
    <pivotField numFmtId="14" showAll="0"/>
    <pivotField showAll="0"/>
    <pivotField showAll="0"/>
    <pivotField showAll="0"/>
    <pivotField dataField="1" showAll="0"/>
    <pivotField axis="axisRow" showAll="0">
      <items count="16">
        <item x="11"/>
        <item x="6"/>
        <item x="7"/>
        <item x="12"/>
        <item x="14"/>
        <item x="0"/>
        <item x="5"/>
        <item x="1"/>
        <item x="3"/>
        <item x="2"/>
        <item x="8"/>
        <item x="9"/>
        <item x="10"/>
        <item x="4"/>
        <item x="13"/>
        <item t="default"/>
      </items>
    </pivotField>
    <pivotField showAll="0"/>
    <pivotField showAll="0"/>
    <pivotField showAll="0"/>
  </pivotFields>
  <rowFields count="1">
    <field x="5"/>
  </rowFields>
  <rowItems count="16">
    <i>
      <x/>
    </i>
    <i>
      <x v="1"/>
    </i>
    <i>
      <x v="2"/>
    </i>
    <i>
      <x v="3"/>
    </i>
    <i>
      <x v="4"/>
    </i>
    <i>
      <x v="5"/>
    </i>
    <i>
      <x v="6"/>
    </i>
    <i>
      <x v="7"/>
    </i>
    <i>
      <x v="8"/>
    </i>
    <i>
      <x v="9"/>
    </i>
    <i>
      <x v="10"/>
    </i>
    <i>
      <x v="11"/>
    </i>
    <i>
      <x v="12"/>
    </i>
    <i>
      <x v="13"/>
    </i>
    <i>
      <x v="14"/>
    </i>
    <i t="grand">
      <x/>
    </i>
  </rowItems>
  <colItems count="1">
    <i/>
  </colItems>
  <dataFields count="1">
    <dataField name="Somme de Montant dépensé" fld="4"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xml><?xml version="1.0" encoding="utf-8"?>
<pivotTableDefinition xmlns="http://schemas.openxmlformats.org/spreadsheetml/2006/main" name="Tableau croisé dynamique1" cacheId="2" applyNumberFormats="0" applyBorderFormats="0" applyFontFormats="0" applyPatternFormats="0" applyAlignmentFormats="0" applyWidthHeightFormats="1" dataCaption="Valeurs" updatedVersion="5" minRefreshableVersion="3" useAutoFormatting="1" itemPrintTitles="1" createdVersion="5" indent="0" outline="1" outlineData="1" multipleFieldFilters="0">
  <location ref="A3:T13" firstHeaderRow="1" firstDataRow="2" firstDataCol="1"/>
  <pivotFields count="8">
    <pivotField numFmtId="14" showAll="0"/>
    <pivotField showAll="0"/>
    <pivotField axis="axisCol" showAll="0">
      <items count="19">
        <item x="3"/>
        <item x="14"/>
        <item x="16"/>
        <item x="12"/>
        <item x="15"/>
        <item x="11"/>
        <item x="5"/>
        <item x="10"/>
        <item x="13"/>
        <item x="4"/>
        <item x="8"/>
        <item x="1"/>
        <item x="6"/>
        <item x="0"/>
        <item x="2"/>
        <item x="7"/>
        <item x="17"/>
        <item x="9"/>
        <item t="default"/>
      </items>
    </pivotField>
    <pivotField axis="axisRow" showAll="0">
      <items count="8">
        <item x="1"/>
        <item x="0"/>
        <item x="3"/>
        <item x="5"/>
        <item x="2"/>
        <item x="6"/>
        <item x="4"/>
        <item t="default"/>
      </items>
    </pivotField>
    <pivotField dataField="1" showAll="0"/>
    <pivotField showAll="0"/>
    <pivotField axis="axisRow" showAll="0">
      <items count="2">
        <item x="0"/>
        <item t="default"/>
      </items>
    </pivotField>
    <pivotField showAll="0"/>
  </pivotFields>
  <rowFields count="2">
    <field x="6"/>
    <field x="3"/>
  </rowFields>
  <rowItems count="9">
    <i>
      <x/>
    </i>
    <i r="1">
      <x/>
    </i>
    <i r="1">
      <x v="1"/>
    </i>
    <i r="1">
      <x v="2"/>
    </i>
    <i r="1">
      <x v="3"/>
    </i>
    <i r="1">
      <x v="4"/>
    </i>
    <i r="1">
      <x v="5"/>
    </i>
    <i r="1">
      <x v="6"/>
    </i>
    <i t="grand">
      <x/>
    </i>
  </rowItems>
  <colFields count="1">
    <field x="2"/>
  </colFields>
  <colItems count="19">
    <i>
      <x/>
    </i>
    <i>
      <x v="1"/>
    </i>
    <i>
      <x v="2"/>
    </i>
    <i>
      <x v="3"/>
    </i>
    <i>
      <x v="4"/>
    </i>
    <i>
      <x v="5"/>
    </i>
    <i>
      <x v="6"/>
    </i>
    <i>
      <x v="7"/>
    </i>
    <i>
      <x v="8"/>
    </i>
    <i>
      <x v="9"/>
    </i>
    <i>
      <x v="10"/>
    </i>
    <i>
      <x v="11"/>
    </i>
    <i>
      <x v="12"/>
    </i>
    <i>
      <x v="13"/>
    </i>
    <i>
      <x v="14"/>
    </i>
    <i>
      <x v="15"/>
    </i>
    <i>
      <x v="16"/>
    </i>
    <i>
      <x v="17"/>
    </i>
    <i t="grand">
      <x/>
    </i>
  </colItems>
  <dataFields count="1">
    <dataField name="Somme de Montant dépensé" fld="4"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B19"/>
  <sheetViews>
    <sheetView workbookViewId="0">
      <selection activeCell="B7" sqref="B7"/>
    </sheetView>
  </sheetViews>
  <sheetFormatPr baseColWidth="10" defaultRowHeight="15" x14ac:dyDescent="0.25"/>
  <cols>
    <col min="1" max="1" width="21" bestFit="1" customWidth="1"/>
    <col min="2" max="2" width="18.140625" customWidth="1"/>
  </cols>
  <sheetData>
    <row r="3" spans="1:2" x14ac:dyDescent="0.25">
      <c r="A3" s="90" t="s">
        <v>330</v>
      </c>
      <c r="B3" t="s">
        <v>333</v>
      </c>
    </row>
    <row r="4" spans="1:2" x14ac:dyDescent="0.25">
      <c r="A4" s="91" t="s">
        <v>177</v>
      </c>
      <c r="B4" s="92">
        <v>2706000</v>
      </c>
    </row>
    <row r="5" spans="1:2" x14ac:dyDescent="0.25">
      <c r="A5" s="91" t="s">
        <v>186</v>
      </c>
      <c r="B5" s="92">
        <v>526000</v>
      </c>
    </row>
    <row r="6" spans="1:2" x14ac:dyDescent="0.25">
      <c r="A6" s="91" t="s">
        <v>269</v>
      </c>
      <c r="B6" s="92">
        <v>3597956</v>
      </c>
    </row>
    <row r="7" spans="1:2" x14ac:dyDescent="0.25">
      <c r="A7" s="91" t="s">
        <v>162</v>
      </c>
      <c r="B7" s="92">
        <v>575000</v>
      </c>
    </row>
    <row r="8" spans="1:2" x14ac:dyDescent="0.25">
      <c r="A8" s="91" t="s">
        <v>168</v>
      </c>
      <c r="B8" s="92">
        <v>4053000</v>
      </c>
    </row>
    <row r="9" spans="1:2" x14ac:dyDescent="0.25">
      <c r="A9" s="91" t="s">
        <v>164</v>
      </c>
      <c r="B9" s="92">
        <v>2860000</v>
      </c>
    </row>
    <row r="10" spans="1:2" x14ac:dyDescent="0.25">
      <c r="A10" s="91" t="s">
        <v>191</v>
      </c>
      <c r="B10" s="92">
        <v>1188000</v>
      </c>
    </row>
    <row r="11" spans="1:2" x14ac:dyDescent="0.25">
      <c r="A11" s="91" t="s">
        <v>305</v>
      </c>
      <c r="B11" s="92">
        <v>20000</v>
      </c>
    </row>
    <row r="12" spans="1:2" x14ac:dyDescent="0.25">
      <c r="A12" s="91" t="s">
        <v>167</v>
      </c>
      <c r="B12" s="92">
        <v>3338500</v>
      </c>
    </row>
    <row r="13" spans="1:2" x14ac:dyDescent="0.25">
      <c r="A13" s="91" t="s">
        <v>169</v>
      </c>
      <c r="B13" s="92">
        <v>3028500</v>
      </c>
    </row>
    <row r="14" spans="1:2" x14ac:dyDescent="0.25">
      <c r="A14" s="91" t="s">
        <v>170</v>
      </c>
      <c r="B14" s="92">
        <v>14085000</v>
      </c>
    </row>
    <row r="15" spans="1:2" x14ac:dyDescent="0.25">
      <c r="A15" s="91" t="s">
        <v>172</v>
      </c>
      <c r="B15" s="92">
        <v>2020000</v>
      </c>
    </row>
    <row r="16" spans="1:2" x14ac:dyDescent="0.25">
      <c r="A16" s="91" t="s">
        <v>192</v>
      </c>
      <c r="B16" s="92">
        <v>1180000</v>
      </c>
    </row>
    <row r="17" spans="1:2" x14ac:dyDescent="0.25">
      <c r="A17" s="91" t="s">
        <v>218</v>
      </c>
      <c r="B17" s="92">
        <v>3420000</v>
      </c>
    </row>
    <row r="18" spans="1:2" x14ac:dyDescent="0.25">
      <c r="A18" s="91" t="s">
        <v>331</v>
      </c>
      <c r="B18" s="92"/>
    </row>
    <row r="19" spans="1:2" x14ac:dyDescent="0.25">
      <c r="A19" s="91" t="s">
        <v>332</v>
      </c>
      <c r="B19" s="92">
        <v>42597956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7"/>
  <sheetViews>
    <sheetView tabSelected="1" workbookViewId="0">
      <selection activeCell="D13" sqref="D13"/>
    </sheetView>
  </sheetViews>
  <sheetFormatPr baseColWidth="10" defaultRowHeight="15" x14ac:dyDescent="0.25"/>
  <cols>
    <col min="1" max="1" width="4.7109375" customWidth="1"/>
    <col min="3" max="3" width="8.5703125" customWidth="1"/>
    <col min="4" max="4" width="71.140625" customWidth="1"/>
  </cols>
  <sheetData>
    <row r="1" spans="1:6" x14ac:dyDescent="0.25">
      <c r="B1" s="1" t="s">
        <v>0</v>
      </c>
      <c r="C1" s="1"/>
      <c r="D1" s="2"/>
      <c r="E1" s="3"/>
      <c r="F1" s="3"/>
    </row>
    <row r="2" spans="1:6" x14ac:dyDescent="0.25">
      <c r="B2" s="2"/>
      <c r="C2" s="2"/>
      <c r="D2" s="2"/>
      <c r="E2" s="3"/>
      <c r="F2" s="3"/>
    </row>
    <row r="3" spans="1:6" x14ac:dyDescent="0.25">
      <c r="B3" s="1" t="s">
        <v>160</v>
      </c>
      <c r="C3" s="1"/>
      <c r="D3" s="2"/>
      <c r="E3" s="3"/>
      <c r="F3" s="3"/>
    </row>
    <row r="4" spans="1:6" x14ac:dyDescent="0.25">
      <c r="B4" s="2"/>
      <c r="C4" s="2"/>
      <c r="D4" s="2"/>
      <c r="E4" s="3"/>
      <c r="F4" s="3"/>
    </row>
    <row r="5" spans="1:6" x14ac:dyDescent="0.25">
      <c r="A5" s="311" t="s">
        <v>1</v>
      </c>
      <c r="B5" s="4"/>
      <c r="C5" s="5"/>
      <c r="D5" s="5"/>
      <c r="E5" s="6"/>
      <c r="F5" s="7"/>
    </row>
    <row r="6" spans="1:6" x14ac:dyDescent="0.25">
      <c r="A6" s="312"/>
      <c r="B6" s="8" t="s">
        <v>3</v>
      </c>
      <c r="C6" s="9" t="s">
        <v>4</v>
      </c>
      <c r="D6" s="9" t="s">
        <v>5</v>
      </c>
      <c r="E6" s="10" t="s">
        <v>6</v>
      </c>
      <c r="F6" s="11" t="s">
        <v>7</v>
      </c>
    </row>
    <row r="7" spans="1:6" ht="15.75" x14ac:dyDescent="0.25">
      <c r="A7" s="181"/>
      <c r="B7" s="12"/>
      <c r="C7" s="12"/>
      <c r="D7" s="13" t="s">
        <v>161</v>
      </c>
      <c r="E7" s="182">
        <v>15701282</v>
      </c>
      <c r="F7" s="14"/>
    </row>
    <row r="8" spans="1:6" x14ac:dyDescent="0.25">
      <c r="A8" s="85">
        <v>1390</v>
      </c>
      <c r="B8" s="16">
        <v>43313</v>
      </c>
      <c r="C8" s="17" t="s">
        <v>162</v>
      </c>
      <c r="D8" s="17" t="s">
        <v>163</v>
      </c>
      <c r="E8" s="18"/>
      <c r="F8" s="18">
        <v>75000</v>
      </c>
    </row>
    <row r="9" spans="1:6" x14ac:dyDescent="0.25">
      <c r="A9" s="17">
        <v>1391</v>
      </c>
      <c r="B9" s="16">
        <v>43313</v>
      </c>
      <c r="C9" s="17" t="s">
        <v>164</v>
      </c>
      <c r="D9" s="17" t="s">
        <v>165</v>
      </c>
      <c r="E9" s="18"/>
      <c r="F9" s="18">
        <v>10000</v>
      </c>
    </row>
    <row r="10" spans="1:6" x14ac:dyDescent="0.25">
      <c r="A10" s="85">
        <v>1392</v>
      </c>
      <c r="B10" s="16">
        <v>43313</v>
      </c>
      <c r="C10" s="17" t="s">
        <v>164</v>
      </c>
      <c r="D10" s="17" t="s">
        <v>166</v>
      </c>
      <c r="E10" s="18"/>
      <c r="F10" s="18">
        <v>10000</v>
      </c>
    </row>
    <row r="11" spans="1:6" x14ac:dyDescent="0.25">
      <c r="A11" s="17">
        <v>1393</v>
      </c>
      <c r="B11" s="16">
        <v>43313</v>
      </c>
      <c r="C11" s="17" t="s">
        <v>167</v>
      </c>
      <c r="D11" s="17" t="s">
        <v>208</v>
      </c>
      <c r="E11" s="18"/>
      <c r="F11" s="18">
        <v>24000</v>
      </c>
    </row>
    <row r="12" spans="1:6" x14ac:dyDescent="0.25">
      <c r="A12" s="85">
        <v>1394</v>
      </c>
      <c r="B12" s="16">
        <v>43313</v>
      </c>
      <c r="C12" s="17" t="s">
        <v>168</v>
      </c>
      <c r="D12" s="17" t="s">
        <v>209</v>
      </c>
      <c r="E12" s="18"/>
      <c r="F12" s="18">
        <v>22000</v>
      </c>
    </row>
    <row r="13" spans="1:6" x14ac:dyDescent="0.25">
      <c r="A13" s="17">
        <v>1395</v>
      </c>
      <c r="B13" s="16">
        <v>43314</v>
      </c>
      <c r="C13" s="17" t="s">
        <v>167</v>
      </c>
      <c r="D13" s="17" t="s">
        <v>210</v>
      </c>
      <c r="E13" s="18"/>
      <c r="F13" s="18">
        <v>16000</v>
      </c>
    </row>
    <row r="14" spans="1:6" x14ac:dyDescent="0.25">
      <c r="A14" s="85">
        <v>1396</v>
      </c>
      <c r="B14" s="16">
        <v>43314</v>
      </c>
      <c r="C14" s="20" t="s">
        <v>169</v>
      </c>
      <c r="D14" s="21" t="s">
        <v>211</v>
      </c>
      <c r="E14" s="18"/>
      <c r="F14" s="18">
        <v>19000</v>
      </c>
    </row>
    <row r="15" spans="1:6" x14ac:dyDescent="0.25">
      <c r="A15" s="17">
        <v>1397</v>
      </c>
      <c r="B15" s="16">
        <v>43314</v>
      </c>
      <c r="C15" s="20" t="s">
        <v>170</v>
      </c>
      <c r="D15" s="17" t="s">
        <v>171</v>
      </c>
      <c r="E15" s="18"/>
      <c r="F15" s="18">
        <v>75000</v>
      </c>
    </row>
    <row r="16" spans="1:6" x14ac:dyDescent="0.25">
      <c r="A16" s="85">
        <v>1398</v>
      </c>
      <c r="B16" s="16">
        <v>43314</v>
      </c>
      <c r="C16" s="20" t="s">
        <v>170</v>
      </c>
      <c r="D16" s="21" t="s">
        <v>173</v>
      </c>
      <c r="E16" s="18"/>
      <c r="F16" s="18">
        <v>100000</v>
      </c>
    </row>
    <row r="17" spans="1:6" x14ac:dyDescent="0.25">
      <c r="A17" s="17">
        <v>1399</v>
      </c>
      <c r="B17" s="16">
        <v>43314</v>
      </c>
      <c r="C17" s="20" t="s">
        <v>172</v>
      </c>
      <c r="D17" s="21" t="s">
        <v>326</v>
      </c>
      <c r="E17" s="18"/>
      <c r="F17" s="18">
        <v>200000</v>
      </c>
    </row>
    <row r="18" spans="1:6" x14ac:dyDescent="0.25">
      <c r="A18" s="27">
        <v>1400</v>
      </c>
      <c r="B18" s="45">
        <v>43314</v>
      </c>
      <c r="C18" s="23" t="s">
        <v>170</v>
      </c>
      <c r="D18" s="24" t="s">
        <v>174</v>
      </c>
      <c r="E18" s="46">
        <v>1080000</v>
      </c>
      <c r="F18" s="25"/>
    </row>
    <row r="19" spans="1:6" x14ac:dyDescent="0.25">
      <c r="A19" s="17">
        <v>1401</v>
      </c>
      <c r="B19" s="19">
        <v>43314</v>
      </c>
      <c r="C19" s="20" t="s">
        <v>172</v>
      </c>
      <c r="D19" s="21" t="s">
        <v>175</v>
      </c>
      <c r="E19" s="18"/>
      <c r="F19" s="18">
        <v>100000</v>
      </c>
    </row>
    <row r="20" spans="1:6" x14ac:dyDescent="0.25">
      <c r="A20" s="85">
        <v>1402</v>
      </c>
      <c r="B20" s="19">
        <v>43315</v>
      </c>
      <c r="C20" s="20" t="s">
        <v>170</v>
      </c>
      <c r="D20" s="21" t="s">
        <v>329</v>
      </c>
      <c r="E20" s="29"/>
      <c r="F20" s="18">
        <v>60000</v>
      </c>
    </row>
    <row r="21" spans="1:6" x14ac:dyDescent="0.25">
      <c r="A21" s="17">
        <v>1403</v>
      </c>
      <c r="B21" s="19">
        <v>43315</v>
      </c>
      <c r="C21" s="20" t="s">
        <v>167</v>
      </c>
      <c r="D21" s="17" t="s">
        <v>210</v>
      </c>
      <c r="E21" s="18"/>
      <c r="F21" s="18">
        <v>47000</v>
      </c>
    </row>
    <row r="22" spans="1:6" x14ac:dyDescent="0.25">
      <c r="A22" s="85">
        <v>1404</v>
      </c>
      <c r="B22" s="19">
        <v>43315</v>
      </c>
      <c r="C22" s="20" t="s">
        <v>177</v>
      </c>
      <c r="D22" s="17" t="s">
        <v>195</v>
      </c>
      <c r="E22" s="18"/>
      <c r="F22" s="26">
        <v>979000</v>
      </c>
    </row>
    <row r="23" spans="1:6" x14ac:dyDescent="0.25">
      <c r="A23" s="17">
        <v>1405</v>
      </c>
      <c r="B23" s="19">
        <v>43315</v>
      </c>
      <c r="C23" s="20" t="s">
        <v>168</v>
      </c>
      <c r="D23" s="17" t="s">
        <v>209</v>
      </c>
      <c r="E23" s="18"/>
      <c r="F23" s="26">
        <v>30000</v>
      </c>
    </row>
    <row r="24" spans="1:6" x14ac:dyDescent="0.25">
      <c r="A24" s="85">
        <v>1406</v>
      </c>
      <c r="B24" s="19">
        <v>43315</v>
      </c>
      <c r="C24" s="20" t="s">
        <v>164</v>
      </c>
      <c r="D24" s="17" t="s">
        <v>212</v>
      </c>
      <c r="E24" s="18"/>
      <c r="F24" s="18">
        <v>21000</v>
      </c>
    </row>
    <row r="25" spans="1:6" x14ac:dyDescent="0.25">
      <c r="A25" s="17">
        <v>1407</v>
      </c>
      <c r="B25" s="19">
        <v>43318</v>
      </c>
      <c r="C25" s="20" t="s">
        <v>170</v>
      </c>
      <c r="D25" s="17" t="s">
        <v>185</v>
      </c>
      <c r="E25" s="18"/>
      <c r="F25" s="18">
        <v>70000</v>
      </c>
    </row>
    <row r="26" spans="1:6" x14ac:dyDescent="0.25">
      <c r="A26" s="85">
        <v>1408</v>
      </c>
      <c r="B26" s="19">
        <v>43318</v>
      </c>
      <c r="C26" s="20" t="s">
        <v>186</v>
      </c>
      <c r="D26" s="17" t="s">
        <v>187</v>
      </c>
      <c r="E26" s="18"/>
      <c r="F26" s="18">
        <v>16000</v>
      </c>
    </row>
    <row r="27" spans="1:6" x14ac:dyDescent="0.25">
      <c r="A27" s="17">
        <v>1409</v>
      </c>
      <c r="B27" s="19">
        <v>43318</v>
      </c>
      <c r="C27" s="20" t="s">
        <v>164</v>
      </c>
      <c r="D27" s="17" t="s">
        <v>213</v>
      </c>
      <c r="E27" s="18"/>
      <c r="F27" s="26">
        <v>50000</v>
      </c>
    </row>
    <row r="28" spans="1:6" x14ac:dyDescent="0.25">
      <c r="A28" s="85">
        <v>1410</v>
      </c>
      <c r="B28" s="19">
        <v>43318</v>
      </c>
      <c r="C28" s="20" t="s">
        <v>169</v>
      </c>
      <c r="D28" s="17" t="s">
        <v>211</v>
      </c>
      <c r="E28" s="18"/>
      <c r="F28" s="26">
        <v>30000</v>
      </c>
    </row>
    <row r="29" spans="1:6" x14ac:dyDescent="0.25">
      <c r="A29" s="17">
        <v>1411</v>
      </c>
      <c r="B29" s="19">
        <v>43318</v>
      </c>
      <c r="C29" s="20" t="s">
        <v>168</v>
      </c>
      <c r="D29" s="17" t="s">
        <v>209</v>
      </c>
      <c r="E29" s="18"/>
      <c r="F29" s="26">
        <v>37000</v>
      </c>
    </row>
    <row r="30" spans="1:6" x14ac:dyDescent="0.25">
      <c r="A30" s="85">
        <v>1412</v>
      </c>
      <c r="B30" s="19">
        <v>43318</v>
      </c>
      <c r="C30" s="20" t="s">
        <v>167</v>
      </c>
      <c r="D30" s="17" t="s">
        <v>210</v>
      </c>
      <c r="E30" s="18"/>
      <c r="F30" s="26">
        <v>23000</v>
      </c>
    </row>
    <row r="31" spans="1:6" x14ac:dyDescent="0.25">
      <c r="A31" s="17">
        <v>1413</v>
      </c>
      <c r="B31" s="19">
        <v>43318</v>
      </c>
      <c r="C31" s="20" t="s">
        <v>172</v>
      </c>
      <c r="D31" s="17" t="s">
        <v>325</v>
      </c>
      <c r="E31" s="18"/>
      <c r="F31" s="26">
        <v>300000</v>
      </c>
    </row>
    <row r="32" spans="1:6" x14ac:dyDescent="0.25">
      <c r="A32" s="85">
        <v>1414</v>
      </c>
      <c r="B32" s="19">
        <v>43318</v>
      </c>
      <c r="C32" s="20" t="s">
        <v>172</v>
      </c>
      <c r="D32" s="17" t="s">
        <v>188</v>
      </c>
      <c r="E32" s="29"/>
      <c r="F32" s="18">
        <v>50000</v>
      </c>
    </row>
    <row r="33" spans="1:6" x14ac:dyDescent="0.25">
      <c r="A33" s="17">
        <v>1415</v>
      </c>
      <c r="B33" s="19">
        <v>43318</v>
      </c>
      <c r="C33" s="20" t="s">
        <v>172</v>
      </c>
      <c r="D33" s="17" t="s">
        <v>189</v>
      </c>
      <c r="E33" s="29"/>
      <c r="F33" s="18">
        <v>30000</v>
      </c>
    </row>
    <row r="34" spans="1:6" x14ac:dyDescent="0.25">
      <c r="A34" s="85">
        <v>1416</v>
      </c>
      <c r="B34" s="19">
        <v>43319</v>
      </c>
      <c r="C34" s="20" t="s">
        <v>167</v>
      </c>
      <c r="D34" s="17" t="s">
        <v>210</v>
      </c>
      <c r="E34" s="29"/>
      <c r="F34" s="18">
        <v>20000</v>
      </c>
    </row>
    <row r="35" spans="1:6" x14ac:dyDescent="0.25">
      <c r="A35" s="17">
        <v>1417</v>
      </c>
      <c r="B35" s="19">
        <v>43319</v>
      </c>
      <c r="C35" s="20" t="s">
        <v>169</v>
      </c>
      <c r="D35" s="17" t="s">
        <v>211</v>
      </c>
      <c r="E35" s="29"/>
      <c r="F35" s="18">
        <v>16000</v>
      </c>
    </row>
    <row r="36" spans="1:6" x14ac:dyDescent="0.25">
      <c r="A36" s="85">
        <v>1418</v>
      </c>
      <c r="B36" s="19">
        <v>43319</v>
      </c>
      <c r="C36" s="20" t="s">
        <v>164</v>
      </c>
      <c r="D36" s="17" t="s">
        <v>213</v>
      </c>
      <c r="E36" s="29"/>
      <c r="F36" s="18">
        <v>22000</v>
      </c>
    </row>
    <row r="37" spans="1:6" x14ac:dyDescent="0.25">
      <c r="A37" s="17">
        <v>1419</v>
      </c>
      <c r="B37" s="19">
        <v>43319</v>
      </c>
      <c r="C37" s="20" t="s">
        <v>168</v>
      </c>
      <c r="D37" s="17" t="s">
        <v>209</v>
      </c>
      <c r="E37" s="29"/>
      <c r="F37" s="18">
        <v>23000</v>
      </c>
    </row>
    <row r="38" spans="1:6" x14ac:dyDescent="0.25">
      <c r="A38" s="84">
        <v>1420</v>
      </c>
      <c r="B38" s="83">
        <v>43322</v>
      </c>
      <c r="C38" s="42" t="s">
        <v>170</v>
      </c>
      <c r="D38" s="84" t="s">
        <v>190</v>
      </c>
      <c r="E38" s="43">
        <v>229000</v>
      </c>
      <c r="F38" s="44"/>
    </row>
    <row r="39" spans="1:6" x14ac:dyDescent="0.25">
      <c r="A39" s="17">
        <v>1421</v>
      </c>
      <c r="B39" s="19">
        <v>43322</v>
      </c>
      <c r="C39" s="20" t="s">
        <v>167</v>
      </c>
      <c r="D39" s="17" t="s">
        <v>210</v>
      </c>
      <c r="E39" s="29"/>
      <c r="F39" s="18">
        <v>31000</v>
      </c>
    </row>
    <row r="40" spans="1:6" x14ac:dyDescent="0.25">
      <c r="A40" s="85">
        <v>1422</v>
      </c>
      <c r="B40" s="19">
        <v>43322</v>
      </c>
      <c r="C40" s="20" t="s">
        <v>168</v>
      </c>
      <c r="D40" s="17" t="s">
        <v>209</v>
      </c>
      <c r="E40" s="29"/>
      <c r="F40" s="18">
        <v>32000</v>
      </c>
    </row>
    <row r="41" spans="1:6" x14ac:dyDescent="0.25">
      <c r="A41" s="17">
        <v>1423</v>
      </c>
      <c r="B41" s="19">
        <v>43322</v>
      </c>
      <c r="C41" s="20" t="s">
        <v>164</v>
      </c>
      <c r="D41" s="17" t="s">
        <v>213</v>
      </c>
      <c r="E41" s="29"/>
      <c r="F41" s="18">
        <v>36000</v>
      </c>
    </row>
    <row r="42" spans="1:6" x14ac:dyDescent="0.25">
      <c r="A42" s="85">
        <v>1424</v>
      </c>
      <c r="B42" s="19">
        <v>43322</v>
      </c>
      <c r="C42" s="20" t="s">
        <v>191</v>
      </c>
      <c r="D42" s="17" t="s">
        <v>194</v>
      </c>
      <c r="E42" s="18"/>
      <c r="F42" s="18">
        <v>20000</v>
      </c>
    </row>
    <row r="43" spans="1:6" x14ac:dyDescent="0.25">
      <c r="A43" s="17">
        <v>1425</v>
      </c>
      <c r="B43" s="19">
        <v>43322</v>
      </c>
      <c r="C43" s="20" t="s">
        <v>192</v>
      </c>
      <c r="D43" s="17" t="s">
        <v>193</v>
      </c>
      <c r="E43" s="18"/>
      <c r="F43" s="18">
        <v>60000</v>
      </c>
    </row>
    <row r="44" spans="1:6" x14ac:dyDescent="0.25">
      <c r="A44" s="85">
        <v>1426</v>
      </c>
      <c r="B44" s="19">
        <v>43325</v>
      </c>
      <c r="C44" s="20" t="s">
        <v>167</v>
      </c>
      <c r="D44" s="17" t="s">
        <v>196</v>
      </c>
      <c r="E44" s="18"/>
      <c r="F44" s="18">
        <v>50000</v>
      </c>
    </row>
    <row r="45" spans="1:6" x14ac:dyDescent="0.25">
      <c r="A45" s="17">
        <v>1427</v>
      </c>
      <c r="B45" s="19">
        <v>43325</v>
      </c>
      <c r="C45" s="20" t="s">
        <v>164</v>
      </c>
      <c r="D45" s="17" t="s">
        <v>197</v>
      </c>
      <c r="E45" s="18"/>
      <c r="F45" s="18">
        <v>81000</v>
      </c>
    </row>
    <row r="46" spans="1:6" x14ac:dyDescent="0.25">
      <c r="A46" s="85">
        <v>1428</v>
      </c>
      <c r="B46" s="19">
        <v>43325</v>
      </c>
      <c r="C46" s="20" t="s">
        <v>186</v>
      </c>
      <c r="D46" s="17" t="s">
        <v>198</v>
      </c>
      <c r="E46" s="18"/>
      <c r="F46" s="18">
        <v>60000</v>
      </c>
    </row>
    <row r="47" spans="1:6" x14ac:dyDescent="0.25">
      <c r="A47" s="17">
        <v>1429</v>
      </c>
      <c r="B47" s="19">
        <v>43325</v>
      </c>
      <c r="C47" s="20" t="s">
        <v>192</v>
      </c>
      <c r="D47" s="17" t="s">
        <v>199</v>
      </c>
      <c r="E47" s="18"/>
      <c r="F47" s="18">
        <v>20000</v>
      </c>
    </row>
    <row r="48" spans="1:6" x14ac:dyDescent="0.25">
      <c r="A48" s="85">
        <v>1430</v>
      </c>
      <c r="B48" s="19">
        <v>43325</v>
      </c>
      <c r="C48" s="20" t="s">
        <v>169</v>
      </c>
      <c r="D48" s="17" t="s">
        <v>200</v>
      </c>
      <c r="E48" s="18"/>
      <c r="F48" s="18">
        <v>51000</v>
      </c>
    </row>
    <row r="49" spans="1:6" x14ac:dyDescent="0.25">
      <c r="A49" s="17">
        <v>1431</v>
      </c>
      <c r="B49" s="19">
        <v>43325</v>
      </c>
      <c r="C49" s="20" t="s">
        <v>164</v>
      </c>
      <c r="D49" s="17" t="s">
        <v>213</v>
      </c>
      <c r="E49" s="18"/>
      <c r="F49" s="18">
        <v>19000</v>
      </c>
    </row>
    <row r="50" spans="1:6" x14ac:dyDescent="0.25">
      <c r="A50" s="85">
        <v>1432</v>
      </c>
      <c r="B50" s="19">
        <v>43325</v>
      </c>
      <c r="C50" s="20" t="s">
        <v>169</v>
      </c>
      <c r="D50" s="17" t="s">
        <v>211</v>
      </c>
      <c r="E50" s="18"/>
      <c r="F50" s="18">
        <v>22000</v>
      </c>
    </row>
    <row r="51" spans="1:6" x14ac:dyDescent="0.25">
      <c r="A51" s="17">
        <v>1433</v>
      </c>
      <c r="B51" s="19">
        <v>43325</v>
      </c>
      <c r="C51" s="20" t="s">
        <v>167</v>
      </c>
      <c r="D51" s="17" t="s">
        <v>196</v>
      </c>
      <c r="E51" s="18"/>
      <c r="F51" s="18">
        <v>24000</v>
      </c>
    </row>
    <row r="52" spans="1:6" x14ac:dyDescent="0.25">
      <c r="A52" s="85">
        <v>1434</v>
      </c>
      <c r="B52" s="19">
        <v>43325</v>
      </c>
      <c r="C52" s="20" t="s">
        <v>172</v>
      </c>
      <c r="D52" s="17" t="s">
        <v>323</v>
      </c>
      <c r="E52" s="18"/>
      <c r="F52" s="18">
        <v>20000</v>
      </c>
    </row>
    <row r="53" spans="1:6" x14ac:dyDescent="0.25">
      <c r="A53" s="17">
        <v>1435</v>
      </c>
      <c r="B53" s="19">
        <v>43325</v>
      </c>
      <c r="C53" s="20" t="s">
        <v>191</v>
      </c>
      <c r="D53" s="17" t="s">
        <v>201</v>
      </c>
      <c r="E53" s="18"/>
      <c r="F53" s="18">
        <v>28000</v>
      </c>
    </row>
    <row r="54" spans="1:6" x14ac:dyDescent="0.25">
      <c r="A54" s="85">
        <v>1436</v>
      </c>
      <c r="B54" s="19">
        <v>43326</v>
      </c>
      <c r="C54" s="20" t="s">
        <v>169</v>
      </c>
      <c r="D54" s="17" t="s">
        <v>211</v>
      </c>
      <c r="E54" s="18"/>
      <c r="F54" s="18">
        <v>26000</v>
      </c>
    </row>
    <row r="55" spans="1:6" x14ac:dyDescent="0.25">
      <c r="A55" s="17">
        <v>1437</v>
      </c>
      <c r="B55" s="19">
        <v>43326</v>
      </c>
      <c r="C55" s="20" t="s">
        <v>164</v>
      </c>
      <c r="D55" s="17" t="s">
        <v>213</v>
      </c>
      <c r="E55" s="18"/>
      <c r="F55" s="18">
        <v>22000</v>
      </c>
    </row>
    <row r="56" spans="1:6" x14ac:dyDescent="0.25">
      <c r="A56" s="85">
        <v>1438</v>
      </c>
      <c r="B56" s="19">
        <v>43326</v>
      </c>
      <c r="C56" s="20" t="s">
        <v>167</v>
      </c>
      <c r="D56" s="17" t="s">
        <v>214</v>
      </c>
      <c r="E56" s="18"/>
      <c r="F56" s="18">
        <v>26000</v>
      </c>
    </row>
    <row r="57" spans="1:6" x14ac:dyDescent="0.25">
      <c r="A57" s="17">
        <v>1439</v>
      </c>
      <c r="B57" s="19">
        <v>43326</v>
      </c>
      <c r="C57" s="20" t="s">
        <v>169</v>
      </c>
      <c r="D57" s="17" t="s">
        <v>211</v>
      </c>
      <c r="E57" s="18"/>
      <c r="F57" s="18">
        <v>5000</v>
      </c>
    </row>
    <row r="58" spans="1:6" x14ac:dyDescent="0.25">
      <c r="A58" s="85">
        <v>1440</v>
      </c>
      <c r="B58" s="19">
        <v>43326</v>
      </c>
      <c r="C58" s="20" t="s">
        <v>172</v>
      </c>
      <c r="D58" s="17" t="s">
        <v>324</v>
      </c>
      <c r="E58" s="18"/>
      <c r="F58" s="18">
        <v>200000</v>
      </c>
    </row>
    <row r="59" spans="1:6" x14ac:dyDescent="0.25">
      <c r="A59" s="27">
        <v>1441</v>
      </c>
      <c r="B59" s="22">
        <v>43328</v>
      </c>
      <c r="C59" s="23" t="s">
        <v>170</v>
      </c>
      <c r="D59" s="87" t="s">
        <v>205</v>
      </c>
      <c r="E59" s="25">
        <v>12000000</v>
      </c>
      <c r="F59" s="25"/>
    </row>
    <row r="60" spans="1:6" x14ac:dyDescent="0.25">
      <c r="A60" s="85">
        <v>1442</v>
      </c>
      <c r="B60" s="19">
        <v>43328</v>
      </c>
      <c r="C60" s="20" t="s">
        <v>170</v>
      </c>
      <c r="D60" s="17" t="s">
        <v>206</v>
      </c>
      <c r="E60" s="18"/>
      <c r="F60" s="18">
        <v>610000</v>
      </c>
    </row>
    <row r="61" spans="1:6" x14ac:dyDescent="0.25">
      <c r="A61" s="17">
        <v>1443</v>
      </c>
      <c r="B61" s="19">
        <v>43328</v>
      </c>
      <c r="C61" s="20" t="s">
        <v>167</v>
      </c>
      <c r="D61" s="17" t="s">
        <v>207</v>
      </c>
      <c r="E61" s="18"/>
      <c r="F61" s="18">
        <v>23000</v>
      </c>
    </row>
    <row r="62" spans="1:6" x14ac:dyDescent="0.25">
      <c r="A62" s="85">
        <v>1444</v>
      </c>
      <c r="B62" s="19">
        <v>43328</v>
      </c>
      <c r="C62" s="20" t="s">
        <v>164</v>
      </c>
      <c r="D62" s="17" t="s">
        <v>215</v>
      </c>
      <c r="E62" s="18"/>
      <c r="F62" s="18">
        <v>30000</v>
      </c>
    </row>
    <row r="63" spans="1:6" x14ac:dyDescent="0.25">
      <c r="A63" s="17">
        <v>1445</v>
      </c>
      <c r="B63" s="19">
        <v>43328</v>
      </c>
      <c r="C63" s="20" t="s">
        <v>169</v>
      </c>
      <c r="D63" s="17" t="s">
        <v>216</v>
      </c>
      <c r="E63" s="18"/>
      <c r="F63" s="18">
        <v>26000</v>
      </c>
    </row>
    <row r="64" spans="1:6" x14ac:dyDescent="0.25">
      <c r="A64" s="85">
        <v>1446</v>
      </c>
      <c r="B64" s="19">
        <v>43328</v>
      </c>
      <c r="C64" s="20" t="s">
        <v>177</v>
      </c>
      <c r="D64" s="17" t="s">
        <v>217</v>
      </c>
      <c r="E64" s="18"/>
      <c r="F64" s="18">
        <v>57000</v>
      </c>
    </row>
    <row r="65" spans="1:6" x14ac:dyDescent="0.25">
      <c r="A65" s="17">
        <v>1447</v>
      </c>
      <c r="B65" s="19">
        <v>43328</v>
      </c>
      <c r="C65" s="20" t="s">
        <v>218</v>
      </c>
      <c r="D65" s="17" t="s">
        <v>219</v>
      </c>
      <c r="E65" s="18"/>
      <c r="F65" s="18">
        <v>800000</v>
      </c>
    </row>
    <row r="66" spans="1:6" x14ac:dyDescent="0.25">
      <c r="A66" s="85">
        <v>1448</v>
      </c>
      <c r="B66" s="19">
        <v>43328</v>
      </c>
      <c r="C66" s="20" t="s">
        <v>218</v>
      </c>
      <c r="D66" s="17" t="s">
        <v>221</v>
      </c>
      <c r="E66" s="18"/>
      <c r="F66" s="18">
        <v>800000</v>
      </c>
    </row>
    <row r="67" spans="1:6" x14ac:dyDescent="0.25">
      <c r="A67" s="17">
        <v>1449</v>
      </c>
      <c r="B67" s="19">
        <v>43328</v>
      </c>
      <c r="C67" s="20" t="s">
        <v>218</v>
      </c>
      <c r="D67" s="17" t="s">
        <v>220</v>
      </c>
      <c r="E67" s="18"/>
      <c r="F67" s="18">
        <v>800000</v>
      </c>
    </row>
    <row r="68" spans="1:6" x14ac:dyDescent="0.25">
      <c r="A68" s="85">
        <v>1450</v>
      </c>
      <c r="B68" s="19">
        <v>43328</v>
      </c>
      <c r="C68" s="20" t="s">
        <v>218</v>
      </c>
      <c r="D68" s="17" t="s">
        <v>222</v>
      </c>
      <c r="E68" s="18"/>
      <c r="F68" s="18">
        <v>510000</v>
      </c>
    </row>
    <row r="69" spans="1:6" x14ac:dyDescent="0.25">
      <c r="A69" s="17">
        <v>1451</v>
      </c>
      <c r="B69" s="19">
        <v>43328</v>
      </c>
      <c r="C69" s="20" t="s">
        <v>177</v>
      </c>
      <c r="D69" s="17" t="s">
        <v>223</v>
      </c>
      <c r="E69" s="18"/>
      <c r="F69" s="18">
        <v>1200000</v>
      </c>
    </row>
    <row r="70" spans="1:6" x14ac:dyDescent="0.25">
      <c r="A70" s="85">
        <v>1452</v>
      </c>
      <c r="B70" s="19">
        <v>43328</v>
      </c>
      <c r="C70" s="20" t="s">
        <v>170</v>
      </c>
      <c r="D70" s="17" t="s">
        <v>464</v>
      </c>
      <c r="E70" s="18"/>
      <c r="F70" s="18">
        <v>1400000</v>
      </c>
    </row>
    <row r="71" spans="1:6" x14ac:dyDescent="0.25">
      <c r="A71" s="17">
        <v>1453</v>
      </c>
      <c r="B71" s="19">
        <v>43328</v>
      </c>
      <c r="C71" s="20" t="s">
        <v>172</v>
      </c>
      <c r="D71" s="17" t="s">
        <v>335</v>
      </c>
      <c r="E71" s="18"/>
      <c r="F71" s="18">
        <v>200000</v>
      </c>
    </row>
    <row r="72" spans="1:6" x14ac:dyDescent="0.25">
      <c r="A72" s="85">
        <v>1454</v>
      </c>
      <c r="B72" s="19">
        <v>43328</v>
      </c>
      <c r="C72" s="20" t="s">
        <v>269</v>
      </c>
      <c r="D72" s="17" t="s">
        <v>276</v>
      </c>
      <c r="E72" s="18"/>
      <c r="F72" s="18">
        <v>1648528</v>
      </c>
    </row>
    <row r="73" spans="1:6" x14ac:dyDescent="0.25">
      <c r="A73" s="17">
        <v>1455</v>
      </c>
      <c r="B73" s="19">
        <v>43328</v>
      </c>
      <c r="C73" s="20" t="s">
        <v>168</v>
      </c>
      <c r="D73" s="17" t="s">
        <v>209</v>
      </c>
      <c r="E73" s="18"/>
      <c r="F73" s="18">
        <v>25000</v>
      </c>
    </row>
    <row r="74" spans="1:6" x14ac:dyDescent="0.25">
      <c r="A74" s="85">
        <v>1456</v>
      </c>
      <c r="B74" s="19">
        <v>43328</v>
      </c>
      <c r="C74" s="20" t="s">
        <v>191</v>
      </c>
      <c r="D74" s="17" t="s">
        <v>475</v>
      </c>
      <c r="E74" s="18"/>
      <c r="F74" s="18">
        <v>20000</v>
      </c>
    </row>
    <row r="75" spans="1:6" x14ac:dyDescent="0.25">
      <c r="A75" s="17">
        <v>1457</v>
      </c>
      <c r="B75" s="19">
        <v>43328</v>
      </c>
      <c r="C75" s="20" t="s">
        <v>218</v>
      </c>
      <c r="D75" s="17" t="s">
        <v>224</v>
      </c>
      <c r="E75" s="18"/>
      <c r="F75" s="18">
        <v>60000</v>
      </c>
    </row>
    <row r="76" spans="1:6" x14ac:dyDescent="0.25">
      <c r="A76" s="85">
        <v>1458</v>
      </c>
      <c r="B76" s="19">
        <v>43328</v>
      </c>
      <c r="C76" s="20" t="s">
        <v>191</v>
      </c>
      <c r="D76" s="17" t="s">
        <v>225</v>
      </c>
      <c r="E76" s="18"/>
      <c r="F76" s="18">
        <v>34000</v>
      </c>
    </row>
    <row r="77" spans="1:6" x14ac:dyDescent="0.25">
      <c r="A77" s="17">
        <v>1459</v>
      </c>
      <c r="B77" s="19">
        <v>43328</v>
      </c>
      <c r="C77" s="20" t="s">
        <v>192</v>
      </c>
      <c r="D77" s="17" t="s">
        <v>226</v>
      </c>
      <c r="E77" s="18"/>
      <c r="F77" s="18">
        <v>20000</v>
      </c>
    </row>
    <row r="78" spans="1:6" x14ac:dyDescent="0.25">
      <c r="A78" s="85">
        <v>1460</v>
      </c>
      <c r="B78" s="19">
        <v>43328</v>
      </c>
      <c r="C78" s="20" t="s">
        <v>186</v>
      </c>
      <c r="D78" s="17" t="s">
        <v>227</v>
      </c>
      <c r="E78" s="18"/>
      <c r="F78" s="18">
        <v>60000</v>
      </c>
    </row>
    <row r="79" spans="1:6" x14ac:dyDescent="0.25">
      <c r="A79" s="17">
        <v>1461</v>
      </c>
      <c r="B79" s="19">
        <v>43328</v>
      </c>
      <c r="C79" s="20" t="s">
        <v>218</v>
      </c>
      <c r="D79" s="17" t="s">
        <v>228</v>
      </c>
      <c r="E79" s="18"/>
      <c r="F79" s="18">
        <v>20000</v>
      </c>
    </row>
    <row r="80" spans="1:6" x14ac:dyDescent="0.25">
      <c r="A80" s="85">
        <v>1462</v>
      </c>
      <c r="B80" s="19">
        <v>43328</v>
      </c>
      <c r="C80" s="20" t="s">
        <v>177</v>
      </c>
      <c r="D80" s="17" t="s">
        <v>232</v>
      </c>
      <c r="E80" s="18"/>
      <c r="F80" s="18">
        <v>70000</v>
      </c>
    </row>
    <row r="81" spans="1:6" x14ac:dyDescent="0.25">
      <c r="A81" s="17">
        <v>1463</v>
      </c>
      <c r="B81" s="19">
        <v>43328</v>
      </c>
      <c r="C81" s="20" t="s">
        <v>191</v>
      </c>
      <c r="D81" s="21" t="s">
        <v>229</v>
      </c>
      <c r="E81" s="18"/>
      <c r="F81" s="18">
        <v>70000</v>
      </c>
    </row>
    <row r="82" spans="1:6" x14ac:dyDescent="0.25">
      <c r="A82" s="85">
        <v>1464</v>
      </c>
      <c r="B82" s="19">
        <v>43328</v>
      </c>
      <c r="C82" s="20" t="s">
        <v>172</v>
      </c>
      <c r="D82" s="17" t="s">
        <v>334</v>
      </c>
      <c r="E82" s="18"/>
      <c r="F82" s="18">
        <v>400000</v>
      </c>
    </row>
    <row r="83" spans="1:6" x14ac:dyDescent="0.25">
      <c r="A83" s="27">
        <v>1465</v>
      </c>
      <c r="B83" s="22">
        <v>43329</v>
      </c>
      <c r="C83" s="23" t="s">
        <v>170</v>
      </c>
      <c r="D83" s="27" t="s">
        <v>231</v>
      </c>
      <c r="E83" s="25">
        <v>8000000</v>
      </c>
      <c r="F83" s="25"/>
    </row>
    <row r="84" spans="1:6" x14ac:dyDescent="0.25">
      <c r="A84" s="85">
        <v>1466</v>
      </c>
      <c r="B84" s="19">
        <v>43329</v>
      </c>
      <c r="C84" s="20" t="s">
        <v>170</v>
      </c>
      <c r="D84" s="17" t="s">
        <v>233</v>
      </c>
      <c r="E84" s="18"/>
      <c r="F84" s="18">
        <v>3000000</v>
      </c>
    </row>
    <row r="85" spans="1:6" x14ac:dyDescent="0.25">
      <c r="A85" s="17">
        <v>1467</v>
      </c>
      <c r="B85" s="19">
        <v>43329</v>
      </c>
      <c r="C85" s="20" t="s">
        <v>170</v>
      </c>
      <c r="D85" s="21" t="s">
        <v>234</v>
      </c>
      <c r="E85" s="18"/>
      <c r="F85" s="18">
        <v>370000</v>
      </c>
    </row>
    <row r="86" spans="1:6" x14ac:dyDescent="0.25">
      <c r="A86" s="85">
        <v>1468</v>
      </c>
      <c r="B86" s="19">
        <v>43329</v>
      </c>
      <c r="C86" s="20" t="s">
        <v>170</v>
      </c>
      <c r="D86" s="17" t="s">
        <v>235</v>
      </c>
      <c r="E86" s="18"/>
      <c r="F86" s="18">
        <v>1200000</v>
      </c>
    </row>
    <row r="87" spans="1:6" x14ac:dyDescent="0.25">
      <c r="A87" s="17">
        <v>1469</v>
      </c>
      <c r="B87" s="19">
        <v>43329</v>
      </c>
      <c r="C87" s="20" t="s">
        <v>168</v>
      </c>
      <c r="D87" s="21" t="s">
        <v>236</v>
      </c>
      <c r="E87" s="18"/>
      <c r="F87" s="18">
        <v>1500000</v>
      </c>
    </row>
    <row r="88" spans="1:6" x14ac:dyDescent="0.25">
      <c r="A88" s="85">
        <v>1470</v>
      </c>
      <c r="B88" s="19">
        <v>43329</v>
      </c>
      <c r="C88" s="20" t="s">
        <v>177</v>
      </c>
      <c r="D88" s="21" t="s">
        <v>237</v>
      </c>
      <c r="E88" s="18"/>
      <c r="F88" s="18">
        <v>400000</v>
      </c>
    </row>
    <row r="89" spans="1:6" x14ac:dyDescent="0.25">
      <c r="A89" s="17">
        <v>1471</v>
      </c>
      <c r="B89" s="19">
        <v>43329</v>
      </c>
      <c r="C89" s="20" t="s">
        <v>192</v>
      </c>
      <c r="D89" s="21" t="s">
        <v>238</v>
      </c>
      <c r="E89" s="18"/>
      <c r="F89" s="18">
        <v>300000</v>
      </c>
    </row>
    <row r="90" spans="1:6" x14ac:dyDescent="0.25">
      <c r="A90" s="85">
        <v>1472</v>
      </c>
      <c r="B90" s="19">
        <v>43329</v>
      </c>
      <c r="C90" s="20" t="s">
        <v>162</v>
      </c>
      <c r="D90" s="21" t="s">
        <v>239</v>
      </c>
      <c r="E90" s="18"/>
      <c r="F90" s="18">
        <v>400000</v>
      </c>
    </row>
    <row r="91" spans="1:6" x14ac:dyDescent="0.25">
      <c r="A91" s="17">
        <v>1473</v>
      </c>
      <c r="B91" s="19">
        <v>43329</v>
      </c>
      <c r="C91" s="20" t="s">
        <v>191</v>
      </c>
      <c r="D91" s="21" t="s">
        <v>240</v>
      </c>
      <c r="E91" s="18"/>
      <c r="F91" s="18">
        <v>400000</v>
      </c>
    </row>
    <row r="92" spans="1:6" x14ac:dyDescent="0.25">
      <c r="A92" s="85">
        <v>1474</v>
      </c>
      <c r="B92" s="19">
        <v>43329</v>
      </c>
      <c r="C92" s="20" t="s">
        <v>164</v>
      </c>
      <c r="D92" s="17" t="s">
        <v>212</v>
      </c>
      <c r="E92" s="18"/>
      <c r="F92" s="18">
        <v>16000</v>
      </c>
    </row>
    <row r="93" spans="1:6" x14ac:dyDescent="0.25">
      <c r="A93" s="17">
        <v>1475</v>
      </c>
      <c r="B93" s="19">
        <v>43329</v>
      </c>
      <c r="C93" s="20" t="s">
        <v>169</v>
      </c>
      <c r="D93" s="17" t="s">
        <v>216</v>
      </c>
      <c r="E93" s="18"/>
      <c r="F93" s="18">
        <v>14500</v>
      </c>
    </row>
    <row r="94" spans="1:6" x14ac:dyDescent="0.25">
      <c r="A94" s="85">
        <v>1476</v>
      </c>
      <c r="B94" s="19">
        <v>43329</v>
      </c>
      <c r="C94" s="20" t="s">
        <v>167</v>
      </c>
      <c r="D94" s="21" t="s">
        <v>207</v>
      </c>
      <c r="E94" s="18"/>
      <c r="F94" s="18">
        <v>33000</v>
      </c>
    </row>
    <row r="95" spans="1:6" x14ac:dyDescent="0.25">
      <c r="A95" s="17">
        <v>1477</v>
      </c>
      <c r="B95" s="19">
        <v>43329</v>
      </c>
      <c r="C95" s="20" t="s">
        <v>192</v>
      </c>
      <c r="D95" s="21" t="s">
        <v>241</v>
      </c>
      <c r="E95" s="18"/>
      <c r="F95" s="18">
        <v>50000</v>
      </c>
    </row>
    <row r="96" spans="1:6" x14ac:dyDescent="0.25">
      <c r="A96" s="85">
        <v>1478</v>
      </c>
      <c r="B96" s="19">
        <v>43329</v>
      </c>
      <c r="C96" s="20" t="s">
        <v>170</v>
      </c>
      <c r="D96" s="21" t="s">
        <v>242</v>
      </c>
      <c r="E96" s="18"/>
      <c r="F96" s="18">
        <v>1750000</v>
      </c>
    </row>
    <row r="97" spans="1:6" x14ac:dyDescent="0.25">
      <c r="A97" s="17">
        <v>1479</v>
      </c>
      <c r="B97" s="19">
        <v>43329</v>
      </c>
      <c r="C97" s="20" t="s">
        <v>162</v>
      </c>
      <c r="D97" s="17" t="s">
        <v>244</v>
      </c>
      <c r="E97" s="18"/>
      <c r="F97" s="26">
        <v>10000</v>
      </c>
    </row>
    <row r="98" spans="1:6" x14ac:dyDescent="0.25">
      <c r="A98" s="85">
        <v>1480</v>
      </c>
      <c r="B98" s="19">
        <v>43329</v>
      </c>
      <c r="C98" s="20" t="s">
        <v>191</v>
      </c>
      <c r="D98" s="17" t="s">
        <v>245</v>
      </c>
      <c r="E98" s="18"/>
      <c r="F98" s="26">
        <v>34000</v>
      </c>
    </row>
    <row r="99" spans="1:6" x14ac:dyDescent="0.25">
      <c r="A99" s="17">
        <v>1481</v>
      </c>
      <c r="B99" s="19">
        <v>43329</v>
      </c>
      <c r="C99" s="20" t="s">
        <v>218</v>
      </c>
      <c r="D99" s="17" t="s">
        <v>243</v>
      </c>
      <c r="E99" s="18"/>
      <c r="F99" s="26">
        <v>10000</v>
      </c>
    </row>
    <row r="100" spans="1:6" x14ac:dyDescent="0.25">
      <c r="A100" s="85">
        <v>1482</v>
      </c>
      <c r="B100" s="19">
        <v>43329</v>
      </c>
      <c r="C100" s="20" t="s">
        <v>162</v>
      </c>
      <c r="D100" s="17" t="s">
        <v>246</v>
      </c>
      <c r="E100" s="18"/>
      <c r="F100" s="26">
        <v>20000</v>
      </c>
    </row>
    <row r="101" spans="1:6" x14ac:dyDescent="0.25">
      <c r="A101" s="17">
        <v>1483</v>
      </c>
      <c r="B101" s="19">
        <v>43329</v>
      </c>
      <c r="C101" s="20" t="s">
        <v>164</v>
      </c>
      <c r="D101" s="17" t="s">
        <v>247</v>
      </c>
      <c r="E101" s="18"/>
      <c r="F101" s="26">
        <v>283000</v>
      </c>
    </row>
    <row r="102" spans="1:6" x14ac:dyDescent="0.25">
      <c r="A102" s="27">
        <v>1484</v>
      </c>
      <c r="B102" s="22">
        <v>43332</v>
      </c>
      <c r="C102" s="23" t="s">
        <v>170</v>
      </c>
      <c r="D102" s="87" t="s">
        <v>251</v>
      </c>
      <c r="E102" s="25">
        <v>5000000</v>
      </c>
      <c r="F102" s="28"/>
    </row>
    <row r="103" spans="1:6" x14ac:dyDescent="0.25">
      <c r="A103" s="17">
        <v>1485</v>
      </c>
      <c r="B103" s="19">
        <v>43332</v>
      </c>
      <c r="C103" s="20" t="s">
        <v>169</v>
      </c>
      <c r="D103" s="17" t="s">
        <v>255</v>
      </c>
      <c r="E103" s="18"/>
      <c r="F103" s="26">
        <v>600000</v>
      </c>
    </row>
    <row r="104" spans="1:6" x14ac:dyDescent="0.25">
      <c r="A104" s="85">
        <v>1486</v>
      </c>
      <c r="B104" s="19">
        <v>43332</v>
      </c>
      <c r="C104" s="20" t="s">
        <v>167</v>
      </c>
      <c r="D104" s="17" t="s">
        <v>256</v>
      </c>
      <c r="E104" s="18"/>
      <c r="F104" s="26">
        <v>600000</v>
      </c>
    </row>
    <row r="105" spans="1:6" x14ac:dyDescent="0.25">
      <c r="A105" s="17">
        <v>1487</v>
      </c>
      <c r="B105" s="19">
        <v>43332</v>
      </c>
      <c r="C105" s="20" t="s">
        <v>191</v>
      </c>
      <c r="D105" s="17" t="s">
        <v>257</v>
      </c>
      <c r="E105" s="18"/>
      <c r="F105" s="26">
        <v>165000</v>
      </c>
    </row>
    <row r="106" spans="1:6" x14ac:dyDescent="0.25">
      <c r="A106" s="85">
        <v>1488</v>
      </c>
      <c r="B106" s="19">
        <v>43332</v>
      </c>
      <c r="C106" s="20" t="s">
        <v>162</v>
      </c>
      <c r="D106" s="21" t="s">
        <v>258</v>
      </c>
      <c r="E106" s="18"/>
      <c r="F106" s="18">
        <v>70000</v>
      </c>
    </row>
    <row r="107" spans="1:6" x14ac:dyDescent="0.25">
      <c r="A107" s="17">
        <v>1489</v>
      </c>
      <c r="B107" s="19">
        <v>43332</v>
      </c>
      <c r="C107" s="20" t="s">
        <v>191</v>
      </c>
      <c r="D107" s="17" t="s">
        <v>474</v>
      </c>
      <c r="E107" s="18"/>
      <c r="F107" s="26">
        <v>10000</v>
      </c>
    </row>
    <row r="108" spans="1:6" x14ac:dyDescent="0.25">
      <c r="A108" s="85">
        <v>1490</v>
      </c>
      <c r="B108" s="19">
        <v>43332</v>
      </c>
      <c r="C108" s="20" t="s">
        <v>168</v>
      </c>
      <c r="D108" s="17" t="s">
        <v>289</v>
      </c>
      <c r="E108" s="18"/>
      <c r="F108" s="26">
        <v>133000</v>
      </c>
    </row>
    <row r="109" spans="1:6" x14ac:dyDescent="0.25">
      <c r="A109" s="17">
        <v>1491</v>
      </c>
      <c r="B109" s="19">
        <v>43332</v>
      </c>
      <c r="C109" s="20" t="s">
        <v>167</v>
      </c>
      <c r="D109" s="17" t="s">
        <v>259</v>
      </c>
      <c r="E109" s="18"/>
      <c r="F109" s="26">
        <v>200000</v>
      </c>
    </row>
    <row r="110" spans="1:6" x14ac:dyDescent="0.25">
      <c r="A110" s="85">
        <v>1492</v>
      </c>
      <c r="B110" s="19">
        <v>43332</v>
      </c>
      <c r="C110" s="20" t="s">
        <v>164</v>
      </c>
      <c r="D110" s="17" t="s">
        <v>260</v>
      </c>
      <c r="E110" s="18"/>
      <c r="F110" s="26">
        <v>216000</v>
      </c>
    </row>
    <row r="111" spans="1:6" x14ac:dyDescent="0.25">
      <c r="A111" s="17">
        <v>1493</v>
      </c>
      <c r="B111" s="19">
        <v>43332</v>
      </c>
      <c r="C111" s="20" t="s">
        <v>191</v>
      </c>
      <c r="D111" s="17" t="s">
        <v>261</v>
      </c>
      <c r="E111" s="18"/>
      <c r="F111" s="26">
        <v>7000</v>
      </c>
    </row>
    <row r="112" spans="1:6" x14ac:dyDescent="0.25">
      <c r="A112" s="85">
        <v>1494</v>
      </c>
      <c r="B112" s="19">
        <v>43332</v>
      </c>
      <c r="C112" s="20" t="s">
        <v>191</v>
      </c>
      <c r="D112" s="17" t="s">
        <v>262</v>
      </c>
      <c r="E112" s="18"/>
      <c r="F112" s="26">
        <v>51000</v>
      </c>
    </row>
    <row r="113" spans="1:6" x14ac:dyDescent="0.25">
      <c r="A113" s="17">
        <v>1495</v>
      </c>
      <c r="B113" s="19">
        <v>43332</v>
      </c>
      <c r="C113" s="20" t="s">
        <v>164</v>
      </c>
      <c r="D113" s="17" t="s">
        <v>263</v>
      </c>
      <c r="E113" s="18"/>
      <c r="F113" s="18">
        <v>10000</v>
      </c>
    </row>
    <row r="114" spans="1:6" x14ac:dyDescent="0.25">
      <c r="A114" s="85">
        <v>1496</v>
      </c>
      <c r="B114" s="19">
        <v>43332</v>
      </c>
      <c r="C114" s="20" t="s">
        <v>167</v>
      </c>
      <c r="D114" s="17" t="s">
        <v>263</v>
      </c>
      <c r="E114" s="18"/>
      <c r="F114" s="18">
        <v>10000</v>
      </c>
    </row>
    <row r="115" spans="1:6" x14ac:dyDescent="0.25">
      <c r="A115" s="17">
        <v>1497</v>
      </c>
      <c r="B115" s="19">
        <v>43335</v>
      </c>
      <c r="C115" s="20" t="s">
        <v>164</v>
      </c>
      <c r="D115" s="17" t="s">
        <v>264</v>
      </c>
      <c r="E115" s="18"/>
      <c r="F115" s="18">
        <v>10000</v>
      </c>
    </row>
    <row r="116" spans="1:6" x14ac:dyDescent="0.25">
      <c r="A116" s="85">
        <v>1498</v>
      </c>
      <c r="B116" s="19">
        <v>43335</v>
      </c>
      <c r="C116" s="20" t="s">
        <v>168</v>
      </c>
      <c r="D116" s="17" t="s">
        <v>265</v>
      </c>
      <c r="E116" s="18"/>
      <c r="F116" s="18">
        <v>38000</v>
      </c>
    </row>
    <row r="117" spans="1:6" x14ac:dyDescent="0.25">
      <c r="A117" s="17">
        <v>1499</v>
      </c>
      <c r="B117" s="19">
        <v>43335</v>
      </c>
      <c r="C117" s="20" t="s">
        <v>168</v>
      </c>
      <c r="D117" s="17" t="s">
        <v>266</v>
      </c>
      <c r="E117" s="18"/>
      <c r="F117" s="18">
        <v>31000</v>
      </c>
    </row>
    <row r="118" spans="1:6" x14ac:dyDescent="0.25">
      <c r="A118" s="85">
        <v>1500</v>
      </c>
      <c r="B118" s="19">
        <v>43335</v>
      </c>
      <c r="C118" s="20" t="s">
        <v>170</v>
      </c>
      <c r="D118" s="17" t="s">
        <v>267</v>
      </c>
      <c r="E118" s="18"/>
      <c r="F118" s="30">
        <v>350000</v>
      </c>
    </row>
    <row r="119" spans="1:6" x14ac:dyDescent="0.25">
      <c r="A119" s="17">
        <v>1501</v>
      </c>
      <c r="B119" s="19">
        <v>43335</v>
      </c>
      <c r="C119" s="20" t="s">
        <v>191</v>
      </c>
      <c r="D119" s="17" t="s">
        <v>268</v>
      </c>
      <c r="E119" s="18"/>
      <c r="F119" s="18">
        <v>70000</v>
      </c>
    </row>
    <row r="120" spans="1:6" x14ac:dyDescent="0.25">
      <c r="A120" s="85">
        <v>1502</v>
      </c>
      <c r="B120" s="19">
        <v>43335</v>
      </c>
      <c r="C120" s="20" t="s">
        <v>218</v>
      </c>
      <c r="D120" s="17" t="s">
        <v>270</v>
      </c>
      <c r="E120" s="18"/>
      <c r="F120" s="26">
        <v>20000</v>
      </c>
    </row>
    <row r="121" spans="1:6" x14ac:dyDescent="0.25">
      <c r="A121" s="17">
        <v>1503</v>
      </c>
      <c r="B121" s="19">
        <v>43336</v>
      </c>
      <c r="C121" s="20" t="s">
        <v>164</v>
      </c>
      <c r="D121" s="17" t="s">
        <v>271</v>
      </c>
      <c r="E121" s="26"/>
      <c r="F121" s="26">
        <v>600000</v>
      </c>
    </row>
    <row r="122" spans="1:6" x14ac:dyDescent="0.25">
      <c r="A122" s="85">
        <v>1504</v>
      </c>
      <c r="B122" s="19">
        <v>43336</v>
      </c>
      <c r="C122" s="20" t="s">
        <v>269</v>
      </c>
      <c r="D122" s="17" t="s">
        <v>272</v>
      </c>
      <c r="E122" s="18"/>
      <c r="F122" s="26">
        <v>849428</v>
      </c>
    </row>
    <row r="123" spans="1:6" x14ac:dyDescent="0.25">
      <c r="A123" s="17">
        <v>1505</v>
      </c>
      <c r="B123" s="19">
        <v>43336</v>
      </c>
      <c r="C123" s="20" t="s">
        <v>170</v>
      </c>
      <c r="D123" s="17" t="s">
        <v>185</v>
      </c>
      <c r="E123" s="18"/>
      <c r="F123" s="26">
        <v>70000</v>
      </c>
    </row>
    <row r="124" spans="1:6" x14ac:dyDescent="0.25">
      <c r="A124" s="85">
        <v>1506</v>
      </c>
      <c r="B124" s="19">
        <v>43336</v>
      </c>
      <c r="C124" s="20" t="s">
        <v>164</v>
      </c>
      <c r="D124" s="17" t="s">
        <v>215</v>
      </c>
      <c r="E124" s="18"/>
      <c r="F124" s="26">
        <v>36000</v>
      </c>
    </row>
    <row r="125" spans="1:6" x14ac:dyDescent="0.25">
      <c r="A125" s="17">
        <v>1507</v>
      </c>
      <c r="B125" s="19">
        <v>43336</v>
      </c>
      <c r="C125" s="20" t="s">
        <v>167</v>
      </c>
      <c r="D125" s="17" t="s">
        <v>207</v>
      </c>
      <c r="E125" s="18"/>
      <c r="F125" s="26">
        <v>25000</v>
      </c>
    </row>
    <row r="126" spans="1:6" x14ac:dyDescent="0.25">
      <c r="A126" s="85">
        <v>1508</v>
      </c>
      <c r="B126" s="19">
        <v>43336</v>
      </c>
      <c r="C126" s="20" t="s">
        <v>167</v>
      </c>
      <c r="D126" s="17" t="s">
        <v>263</v>
      </c>
      <c r="E126" s="18"/>
      <c r="F126" s="26">
        <v>5000</v>
      </c>
    </row>
    <row r="127" spans="1:6" x14ac:dyDescent="0.25">
      <c r="A127" s="17">
        <v>1509</v>
      </c>
      <c r="B127" s="19">
        <v>43336</v>
      </c>
      <c r="C127" s="20" t="s">
        <v>164</v>
      </c>
      <c r="D127" s="17" t="s">
        <v>263</v>
      </c>
      <c r="E127" s="18"/>
      <c r="F127" s="26">
        <v>5000</v>
      </c>
    </row>
    <row r="128" spans="1:6" x14ac:dyDescent="0.25">
      <c r="A128" s="85">
        <v>1510</v>
      </c>
      <c r="B128" s="19">
        <v>43336</v>
      </c>
      <c r="C128" s="20" t="s">
        <v>168</v>
      </c>
      <c r="D128" s="17" t="s">
        <v>266</v>
      </c>
      <c r="E128" s="18"/>
      <c r="F128" s="26">
        <v>34000</v>
      </c>
    </row>
    <row r="129" spans="1:6" x14ac:dyDescent="0.25">
      <c r="A129" s="17">
        <v>1511</v>
      </c>
      <c r="B129" s="19">
        <v>43336</v>
      </c>
      <c r="C129" s="20" t="s">
        <v>186</v>
      </c>
      <c r="D129" s="17" t="s">
        <v>273</v>
      </c>
      <c r="E129" s="18"/>
      <c r="F129" s="26">
        <v>90000</v>
      </c>
    </row>
    <row r="130" spans="1:6" x14ac:dyDescent="0.25">
      <c r="A130" s="85">
        <v>1512</v>
      </c>
      <c r="B130" s="19">
        <v>43337</v>
      </c>
      <c r="C130" s="20" t="s">
        <v>172</v>
      </c>
      <c r="D130" s="17" t="s">
        <v>274</v>
      </c>
      <c r="E130" s="18"/>
      <c r="F130" s="26">
        <v>20000</v>
      </c>
    </row>
    <row r="131" spans="1:6" x14ac:dyDescent="0.25">
      <c r="A131" s="17">
        <v>1513</v>
      </c>
      <c r="B131" s="19">
        <v>43339</v>
      </c>
      <c r="C131" s="20" t="s">
        <v>164</v>
      </c>
      <c r="D131" s="17" t="s">
        <v>212</v>
      </c>
      <c r="E131" s="18"/>
      <c r="F131" s="26">
        <v>13000</v>
      </c>
    </row>
    <row r="132" spans="1:6" x14ac:dyDescent="0.25">
      <c r="A132" s="27">
        <v>1514</v>
      </c>
      <c r="B132" s="22">
        <v>43339</v>
      </c>
      <c r="C132" s="23" t="s">
        <v>170</v>
      </c>
      <c r="D132" s="87" t="s">
        <v>275</v>
      </c>
      <c r="E132" s="25">
        <v>8000000</v>
      </c>
      <c r="F132" s="28"/>
    </row>
    <row r="133" spans="1:6" x14ac:dyDescent="0.25">
      <c r="A133" s="17">
        <v>1515</v>
      </c>
      <c r="B133" s="19">
        <v>43339</v>
      </c>
      <c r="C133" s="20" t="s">
        <v>191</v>
      </c>
      <c r="D133" s="17" t="s">
        <v>281</v>
      </c>
      <c r="E133" s="18"/>
      <c r="F133" s="26">
        <v>28000</v>
      </c>
    </row>
    <row r="134" spans="1:6" x14ac:dyDescent="0.25">
      <c r="A134" s="85">
        <v>1516</v>
      </c>
      <c r="B134" s="19">
        <v>43339</v>
      </c>
      <c r="C134" s="20" t="s">
        <v>169</v>
      </c>
      <c r="D134" s="17" t="s">
        <v>277</v>
      </c>
      <c r="E134" s="18"/>
      <c r="F134" s="26">
        <v>10000</v>
      </c>
    </row>
    <row r="135" spans="1:6" x14ac:dyDescent="0.25">
      <c r="A135" s="17">
        <v>1517</v>
      </c>
      <c r="B135" s="19">
        <v>43339</v>
      </c>
      <c r="C135" s="20" t="s">
        <v>191</v>
      </c>
      <c r="D135" s="17" t="s">
        <v>278</v>
      </c>
      <c r="E135" s="18"/>
      <c r="F135" s="26">
        <v>10000</v>
      </c>
    </row>
    <row r="136" spans="1:6" x14ac:dyDescent="0.25">
      <c r="A136" s="85">
        <v>1518</v>
      </c>
      <c r="B136" s="19">
        <v>43339</v>
      </c>
      <c r="C136" s="20" t="s">
        <v>170</v>
      </c>
      <c r="D136" s="17" t="s">
        <v>279</v>
      </c>
      <c r="E136" s="18"/>
      <c r="F136" s="26">
        <v>140000</v>
      </c>
    </row>
    <row r="137" spans="1:6" x14ac:dyDescent="0.25">
      <c r="A137" s="17">
        <v>1519</v>
      </c>
      <c r="B137" s="19">
        <v>43339</v>
      </c>
      <c r="C137" s="20" t="s">
        <v>170</v>
      </c>
      <c r="D137" s="17" t="s">
        <v>280</v>
      </c>
      <c r="E137" s="18"/>
      <c r="F137" s="26">
        <v>240000</v>
      </c>
    </row>
    <row r="138" spans="1:6" x14ac:dyDescent="0.25">
      <c r="A138" s="85">
        <v>1520</v>
      </c>
      <c r="B138" s="19">
        <v>43339</v>
      </c>
      <c r="C138" s="20" t="s">
        <v>170</v>
      </c>
      <c r="D138" s="17" t="s">
        <v>288</v>
      </c>
      <c r="E138" s="18"/>
      <c r="F138" s="26">
        <v>55000</v>
      </c>
    </row>
    <row r="139" spans="1:6" x14ac:dyDescent="0.25">
      <c r="A139" s="17">
        <v>1521</v>
      </c>
      <c r="B139" s="19">
        <v>43339</v>
      </c>
      <c r="C139" s="20" t="s">
        <v>172</v>
      </c>
      <c r="D139" s="17" t="s">
        <v>230</v>
      </c>
      <c r="E139" s="18"/>
      <c r="F139" s="26">
        <v>400000</v>
      </c>
    </row>
    <row r="140" spans="1:6" x14ac:dyDescent="0.25">
      <c r="A140" s="85">
        <v>1522</v>
      </c>
      <c r="B140" s="19">
        <v>43339</v>
      </c>
      <c r="C140" s="20" t="s">
        <v>218</v>
      </c>
      <c r="D140" s="17" t="s">
        <v>285</v>
      </c>
      <c r="E140" s="18"/>
      <c r="F140" s="26">
        <v>45000</v>
      </c>
    </row>
    <row r="141" spans="1:6" x14ac:dyDescent="0.25">
      <c r="A141" s="17">
        <v>1523</v>
      </c>
      <c r="B141" s="19">
        <v>43339</v>
      </c>
      <c r="C141" s="20" t="s">
        <v>170</v>
      </c>
      <c r="D141" s="17" t="s">
        <v>282</v>
      </c>
      <c r="E141" s="18"/>
      <c r="F141" s="26">
        <v>50000</v>
      </c>
    </row>
    <row r="142" spans="1:6" x14ac:dyDescent="0.25">
      <c r="A142" s="85">
        <v>1524</v>
      </c>
      <c r="B142" s="19">
        <v>43339</v>
      </c>
      <c r="C142" s="20" t="s">
        <v>186</v>
      </c>
      <c r="D142" s="17" t="s">
        <v>283</v>
      </c>
      <c r="E142" s="18"/>
      <c r="F142" s="26">
        <v>150000</v>
      </c>
    </row>
    <row r="143" spans="1:6" x14ac:dyDescent="0.25">
      <c r="A143" s="17">
        <v>1525</v>
      </c>
      <c r="B143" s="19">
        <v>43339</v>
      </c>
      <c r="C143" s="20" t="s">
        <v>218</v>
      </c>
      <c r="D143" s="17" t="s">
        <v>284</v>
      </c>
      <c r="E143" s="18"/>
      <c r="F143" s="26">
        <v>50000</v>
      </c>
    </row>
    <row r="144" spans="1:6" x14ac:dyDescent="0.25">
      <c r="A144" s="85">
        <v>1526</v>
      </c>
      <c r="B144" s="19">
        <v>43339</v>
      </c>
      <c r="C144" s="20" t="s">
        <v>218</v>
      </c>
      <c r="D144" s="17" t="s">
        <v>286</v>
      </c>
      <c r="E144" s="18"/>
      <c r="F144" s="26">
        <v>250000</v>
      </c>
    </row>
    <row r="145" spans="1:6" x14ac:dyDescent="0.25">
      <c r="A145" s="17">
        <v>1527</v>
      </c>
      <c r="B145" s="19">
        <v>43339</v>
      </c>
      <c r="C145" s="20" t="s">
        <v>169</v>
      </c>
      <c r="D145" s="17" t="s">
        <v>287</v>
      </c>
      <c r="E145" s="18"/>
      <c r="F145" s="26">
        <v>800000</v>
      </c>
    </row>
    <row r="146" spans="1:6" x14ac:dyDescent="0.25">
      <c r="A146" s="85">
        <v>1528</v>
      </c>
      <c r="B146" s="19">
        <v>43339</v>
      </c>
      <c r="C146" s="20" t="s">
        <v>168</v>
      </c>
      <c r="D146" s="17" t="s">
        <v>291</v>
      </c>
      <c r="E146" s="18"/>
      <c r="F146" s="26">
        <v>95000</v>
      </c>
    </row>
    <row r="147" spans="1:6" x14ac:dyDescent="0.25">
      <c r="A147" s="17">
        <v>1529</v>
      </c>
      <c r="B147" s="19">
        <v>43339</v>
      </c>
      <c r="C147" s="20" t="s">
        <v>169</v>
      </c>
      <c r="D147" s="17" t="s">
        <v>290</v>
      </c>
      <c r="E147" s="18"/>
      <c r="F147" s="26">
        <v>170000</v>
      </c>
    </row>
    <row r="148" spans="1:6" x14ac:dyDescent="0.25">
      <c r="A148" s="85">
        <v>1530</v>
      </c>
      <c r="B148" s="19">
        <v>43339</v>
      </c>
      <c r="C148" s="20" t="s">
        <v>168</v>
      </c>
      <c r="D148" s="17" t="s">
        <v>292</v>
      </c>
      <c r="E148" s="18"/>
      <c r="F148" s="26">
        <v>276000</v>
      </c>
    </row>
    <row r="149" spans="1:6" x14ac:dyDescent="0.25">
      <c r="A149" s="17">
        <v>1531</v>
      </c>
      <c r="B149" s="19">
        <v>43339</v>
      </c>
      <c r="C149" s="20" t="s">
        <v>164</v>
      </c>
      <c r="D149" s="17" t="s">
        <v>293</v>
      </c>
      <c r="E149" s="18"/>
      <c r="F149" s="26">
        <v>135000</v>
      </c>
    </row>
    <row r="150" spans="1:6" x14ac:dyDescent="0.25">
      <c r="A150" s="85">
        <v>1532</v>
      </c>
      <c r="B150" s="19">
        <v>43340</v>
      </c>
      <c r="C150" s="20" t="s">
        <v>167</v>
      </c>
      <c r="D150" s="17" t="s">
        <v>294</v>
      </c>
      <c r="E150" s="18"/>
      <c r="F150" s="26">
        <v>100000</v>
      </c>
    </row>
    <row r="151" spans="1:6" x14ac:dyDescent="0.25">
      <c r="A151" s="17">
        <v>1533</v>
      </c>
      <c r="B151" s="19">
        <v>43340</v>
      </c>
      <c r="C151" s="20" t="s">
        <v>167</v>
      </c>
      <c r="D151" s="17" t="s">
        <v>295</v>
      </c>
      <c r="E151" s="18"/>
      <c r="F151" s="26">
        <v>23000</v>
      </c>
    </row>
    <row r="152" spans="1:6" x14ac:dyDescent="0.25">
      <c r="A152" s="85">
        <v>1534</v>
      </c>
      <c r="B152" s="19">
        <v>43340</v>
      </c>
      <c r="C152" s="20" t="s">
        <v>170</v>
      </c>
      <c r="D152" s="17" t="s">
        <v>297</v>
      </c>
      <c r="E152" s="18"/>
      <c r="F152" s="26">
        <v>3000000</v>
      </c>
    </row>
    <row r="153" spans="1:6" x14ac:dyDescent="0.25">
      <c r="A153" s="17">
        <v>1535</v>
      </c>
      <c r="B153" s="19">
        <v>43340</v>
      </c>
      <c r="C153" s="20" t="s">
        <v>169</v>
      </c>
      <c r="D153" s="17" t="s">
        <v>216</v>
      </c>
      <c r="E153" s="18"/>
      <c r="F153" s="26">
        <v>26000</v>
      </c>
    </row>
    <row r="154" spans="1:6" x14ac:dyDescent="0.25">
      <c r="A154" s="85">
        <v>1536</v>
      </c>
      <c r="B154" s="19">
        <v>43340</v>
      </c>
      <c r="C154" s="20" t="s">
        <v>164</v>
      </c>
      <c r="D154" s="17" t="s">
        <v>215</v>
      </c>
      <c r="E154" s="18"/>
      <c r="F154" s="26">
        <v>22000</v>
      </c>
    </row>
    <row r="155" spans="1:6" x14ac:dyDescent="0.25">
      <c r="A155" s="17">
        <v>1537</v>
      </c>
      <c r="B155" s="19">
        <v>43340</v>
      </c>
      <c r="C155" s="20" t="s">
        <v>269</v>
      </c>
      <c r="D155" s="17" t="s">
        <v>298</v>
      </c>
      <c r="E155" s="18"/>
      <c r="F155" s="26">
        <v>1100000</v>
      </c>
    </row>
    <row r="156" spans="1:6" x14ac:dyDescent="0.25">
      <c r="A156" s="85">
        <v>1538</v>
      </c>
      <c r="B156" s="19">
        <v>43340</v>
      </c>
      <c r="C156" s="20" t="s">
        <v>170</v>
      </c>
      <c r="D156" s="17" t="s">
        <v>310</v>
      </c>
      <c r="E156" s="18"/>
      <c r="F156" s="26">
        <v>190000</v>
      </c>
    </row>
    <row r="157" spans="1:6" x14ac:dyDescent="0.25">
      <c r="A157" s="17">
        <v>1539</v>
      </c>
      <c r="B157" s="19">
        <v>43341</v>
      </c>
      <c r="C157" s="20" t="s">
        <v>191</v>
      </c>
      <c r="D157" s="17" t="s">
        <v>302</v>
      </c>
      <c r="E157" s="18"/>
      <c r="F157" s="26">
        <v>51000</v>
      </c>
    </row>
    <row r="158" spans="1:6" x14ac:dyDescent="0.25">
      <c r="A158" s="85">
        <v>1540</v>
      </c>
      <c r="B158" s="19">
        <v>43341</v>
      </c>
      <c r="C158" s="20" t="s">
        <v>167</v>
      </c>
      <c r="D158" s="17" t="s">
        <v>303</v>
      </c>
      <c r="E158" s="18"/>
      <c r="F158" s="26">
        <v>20000</v>
      </c>
    </row>
    <row r="159" spans="1:6" x14ac:dyDescent="0.25">
      <c r="A159" s="17">
        <v>1541</v>
      </c>
      <c r="B159" s="19">
        <v>43341</v>
      </c>
      <c r="C159" s="20" t="s">
        <v>169</v>
      </c>
      <c r="D159" s="17" t="s">
        <v>304</v>
      </c>
      <c r="E159" s="18"/>
      <c r="F159" s="26">
        <v>10000</v>
      </c>
    </row>
    <row r="160" spans="1:6" x14ac:dyDescent="0.25">
      <c r="A160" s="27">
        <v>1542</v>
      </c>
      <c r="B160" s="22">
        <v>43341</v>
      </c>
      <c r="C160" s="23" t="s">
        <v>170</v>
      </c>
      <c r="D160" s="87" t="s">
        <v>299</v>
      </c>
      <c r="E160" s="25">
        <v>8000000</v>
      </c>
      <c r="F160" s="28"/>
    </row>
    <row r="161" spans="1:6" x14ac:dyDescent="0.25">
      <c r="A161" s="17">
        <v>1543</v>
      </c>
      <c r="B161" s="19">
        <v>43341</v>
      </c>
      <c r="C161" s="20" t="s">
        <v>164</v>
      </c>
      <c r="D161" s="17" t="s">
        <v>300</v>
      </c>
      <c r="E161" s="18"/>
      <c r="F161" s="26">
        <v>803000</v>
      </c>
    </row>
    <row r="162" spans="1:6" x14ac:dyDescent="0.25">
      <c r="A162" s="85">
        <v>1544</v>
      </c>
      <c r="B162" s="19">
        <v>43341</v>
      </c>
      <c r="C162" s="20" t="s">
        <v>167</v>
      </c>
      <c r="D162" s="17" t="s">
        <v>301</v>
      </c>
      <c r="E162" s="18"/>
      <c r="F162" s="26">
        <v>1778500</v>
      </c>
    </row>
    <row r="163" spans="1:6" x14ac:dyDescent="0.25">
      <c r="A163" s="17">
        <v>1545</v>
      </c>
      <c r="B163" s="19">
        <v>43341</v>
      </c>
      <c r="C163" s="20" t="s">
        <v>168</v>
      </c>
      <c r="D163" s="17" t="s">
        <v>463</v>
      </c>
      <c r="E163" s="18"/>
      <c r="F163" s="26">
        <v>1777000</v>
      </c>
    </row>
    <row r="164" spans="1:6" x14ac:dyDescent="0.25">
      <c r="A164" s="85">
        <v>1546</v>
      </c>
      <c r="B164" s="19">
        <v>43341</v>
      </c>
      <c r="C164" s="20" t="s">
        <v>167</v>
      </c>
      <c r="D164" s="17" t="s">
        <v>307</v>
      </c>
      <c r="E164" s="18"/>
      <c r="F164" s="26">
        <v>10000</v>
      </c>
    </row>
    <row r="165" spans="1:6" x14ac:dyDescent="0.25">
      <c r="A165" s="17">
        <v>1547</v>
      </c>
      <c r="B165" s="19">
        <v>43341</v>
      </c>
      <c r="C165" s="20" t="s">
        <v>167</v>
      </c>
      <c r="D165" s="17" t="s">
        <v>306</v>
      </c>
      <c r="E165" s="18"/>
      <c r="F165" s="31">
        <v>250000</v>
      </c>
    </row>
    <row r="166" spans="1:6" x14ac:dyDescent="0.25">
      <c r="A166" s="85">
        <v>1548</v>
      </c>
      <c r="B166" s="19">
        <v>43341</v>
      </c>
      <c r="C166" s="20" t="s">
        <v>164</v>
      </c>
      <c r="D166" s="17" t="s">
        <v>307</v>
      </c>
      <c r="E166" s="18"/>
      <c r="F166" s="26">
        <v>10000</v>
      </c>
    </row>
    <row r="167" spans="1:6" x14ac:dyDescent="0.25">
      <c r="A167" s="17">
        <v>1549</v>
      </c>
      <c r="B167" s="19">
        <v>43341</v>
      </c>
      <c r="C167" s="20" t="s">
        <v>170</v>
      </c>
      <c r="D167" s="17" t="s">
        <v>308</v>
      </c>
      <c r="E167" s="18"/>
      <c r="F167" s="26">
        <v>500000</v>
      </c>
    </row>
    <row r="168" spans="1:6" x14ac:dyDescent="0.25">
      <c r="A168" s="85">
        <v>1550</v>
      </c>
      <c r="B168" s="19">
        <v>43341</v>
      </c>
      <c r="C168" s="20" t="s">
        <v>191</v>
      </c>
      <c r="D168" s="89" t="s">
        <v>309</v>
      </c>
      <c r="E168" s="18"/>
      <c r="F168" s="26">
        <v>50000</v>
      </c>
    </row>
    <row r="169" spans="1:6" x14ac:dyDescent="0.25">
      <c r="A169" s="17">
        <v>1551</v>
      </c>
      <c r="B169" s="19">
        <v>43341</v>
      </c>
      <c r="C169" s="20" t="s">
        <v>191</v>
      </c>
      <c r="D169" s="17" t="s">
        <v>481</v>
      </c>
      <c r="E169" s="85"/>
      <c r="F169" s="26">
        <v>10000</v>
      </c>
    </row>
    <row r="170" spans="1:6" x14ac:dyDescent="0.25">
      <c r="A170" s="85">
        <v>1552</v>
      </c>
      <c r="B170" s="19">
        <v>43342</v>
      </c>
      <c r="C170" s="20" t="s">
        <v>170</v>
      </c>
      <c r="D170" s="17" t="s">
        <v>311</v>
      </c>
      <c r="E170" s="18"/>
      <c r="F170" s="26">
        <v>10000</v>
      </c>
    </row>
    <row r="171" spans="1:6" x14ac:dyDescent="0.25">
      <c r="A171" s="17">
        <v>1553</v>
      </c>
      <c r="B171" s="19">
        <v>43342</v>
      </c>
      <c r="C171" s="85" t="s">
        <v>172</v>
      </c>
      <c r="D171" s="85" t="s">
        <v>312</v>
      </c>
      <c r="E171" s="85"/>
      <c r="F171" s="183">
        <v>100000</v>
      </c>
    </row>
    <row r="172" spans="1:6" x14ac:dyDescent="0.25">
      <c r="A172" s="27">
        <v>1554</v>
      </c>
      <c r="B172" s="22">
        <v>43343</v>
      </c>
      <c r="C172" s="27" t="s">
        <v>170</v>
      </c>
      <c r="D172" s="87" t="s">
        <v>313</v>
      </c>
      <c r="E172" s="25">
        <v>8000000</v>
      </c>
      <c r="F172" s="25"/>
    </row>
    <row r="173" spans="1:6" x14ac:dyDescent="0.25">
      <c r="A173" s="17">
        <v>1555</v>
      </c>
      <c r="B173" s="19">
        <v>43343</v>
      </c>
      <c r="C173" s="20" t="s">
        <v>170</v>
      </c>
      <c r="D173" s="17" t="s">
        <v>314</v>
      </c>
      <c r="E173" s="18"/>
      <c r="F173" s="26">
        <v>45000</v>
      </c>
    </row>
    <row r="174" spans="1:6" x14ac:dyDescent="0.25">
      <c r="A174" s="85">
        <v>1556</v>
      </c>
      <c r="B174" s="19">
        <v>43343</v>
      </c>
      <c r="C174" s="20" t="s">
        <v>164</v>
      </c>
      <c r="D174" s="17" t="s">
        <v>315</v>
      </c>
      <c r="E174" s="18"/>
      <c r="F174" s="26">
        <v>400000</v>
      </c>
    </row>
    <row r="175" spans="1:6" x14ac:dyDescent="0.25">
      <c r="A175" s="17">
        <v>1557</v>
      </c>
      <c r="B175" s="19">
        <v>43343</v>
      </c>
      <c r="C175" s="20" t="s">
        <v>191</v>
      </c>
      <c r="D175" s="17" t="s">
        <v>328</v>
      </c>
      <c r="E175" s="18"/>
      <c r="F175" s="26">
        <v>20000</v>
      </c>
    </row>
    <row r="176" spans="1:6" x14ac:dyDescent="0.25">
      <c r="A176" s="85">
        <v>1558</v>
      </c>
      <c r="B176" s="19">
        <v>43343</v>
      </c>
      <c r="C176" s="20" t="s">
        <v>191</v>
      </c>
      <c r="D176" s="17" t="s">
        <v>316</v>
      </c>
      <c r="E176" s="18"/>
      <c r="F176" s="26">
        <v>10000</v>
      </c>
    </row>
    <row r="177" spans="1:6" x14ac:dyDescent="0.25">
      <c r="A177" s="17">
        <v>1559</v>
      </c>
      <c r="B177" s="19">
        <v>43343</v>
      </c>
      <c r="C177" s="20" t="s">
        <v>192</v>
      </c>
      <c r="D177" s="17" t="s">
        <v>317</v>
      </c>
      <c r="E177" s="18"/>
      <c r="F177" s="26">
        <v>50000</v>
      </c>
    </row>
    <row r="178" spans="1:6" x14ac:dyDescent="0.25">
      <c r="A178" s="85">
        <v>1560</v>
      </c>
      <c r="B178" s="19">
        <v>43343</v>
      </c>
      <c r="C178" s="17" t="s">
        <v>186</v>
      </c>
      <c r="D178" s="33" t="s">
        <v>283</v>
      </c>
      <c r="E178" s="26"/>
      <c r="F178" s="26">
        <v>150000</v>
      </c>
    </row>
    <row r="179" spans="1:6" x14ac:dyDescent="0.25">
      <c r="A179" s="17">
        <v>1561</v>
      </c>
      <c r="B179" s="19">
        <v>43343</v>
      </c>
      <c r="C179" s="17" t="s">
        <v>191</v>
      </c>
      <c r="D179" s="33" t="s">
        <v>319</v>
      </c>
      <c r="E179" s="26"/>
      <c r="F179" s="26">
        <v>30000</v>
      </c>
    </row>
    <row r="180" spans="1:6" x14ac:dyDescent="0.25">
      <c r="A180" s="85">
        <v>1562</v>
      </c>
      <c r="B180" s="19">
        <v>43343</v>
      </c>
      <c r="C180" s="17" t="s">
        <v>192</v>
      </c>
      <c r="D180" s="33" t="s">
        <v>320</v>
      </c>
      <c r="E180" s="26"/>
      <c r="F180" s="26">
        <v>680000</v>
      </c>
    </row>
    <row r="181" spans="1:6" x14ac:dyDescent="0.25">
      <c r="A181" s="17">
        <v>1563</v>
      </c>
      <c r="B181" s="19">
        <v>43343</v>
      </c>
      <c r="C181" s="17" t="s">
        <v>191</v>
      </c>
      <c r="D181" s="33" t="s">
        <v>506</v>
      </c>
      <c r="E181" s="26"/>
      <c r="F181" s="26">
        <v>70000</v>
      </c>
    </row>
    <row r="182" spans="1:6" x14ac:dyDescent="0.25">
      <c r="A182" s="85">
        <v>1564</v>
      </c>
      <c r="B182" s="19">
        <v>43343</v>
      </c>
      <c r="C182" s="17" t="s">
        <v>218</v>
      </c>
      <c r="D182" s="33" t="s">
        <v>321</v>
      </c>
      <c r="E182" s="26"/>
      <c r="F182" s="26">
        <v>55000</v>
      </c>
    </row>
    <row r="183" spans="1:6" x14ac:dyDescent="0.25">
      <c r="A183" s="17">
        <v>1565</v>
      </c>
      <c r="B183" s="19">
        <v>43343</v>
      </c>
      <c r="C183" s="17" t="s">
        <v>170</v>
      </c>
      <c r="D183" s="17" t="s">
        <v>322</v>
      </c>
      <c r="E183" s="26"/>
      <c r="F183" s="26">
        <v>800000</v>
      </c>
    </row>
    <row r="184" spans="1:6" x14ac:dyDescent="0.25">
      <c r="A184" s="85">
        <v>1566</v>
      </c>
      <c r="B184" s="19">
        <v>43343</v>
      </c>
      <c r="C184" s="20" t="s">
        <v>305</v>
      </c>
      <c r="D184" s="17" t="s">
        <v>307</v>
      </c>
      <c r="E184" s="18"/>
      <c r="F184" s="26">
        <v>20000</v>
      </c>
    </row>
    <row r="185" spans="1:6" x14ac:dyDescent="0.25">
      <c r="A185" s="17">
        <v>1567</v>
      </c>
      <c r="B185" s="19">
        <v>43343</v>
      </c>
      <c r="C185" s="20" t="s">
        <v>169</v>
      </c>
      <c r="D185" s="17" t="s">
        <v>595</v>
      </c>
      <c r="E185" s="18"/>
      <c r="F185" s="26">
        <v>1203000</v>
      </c>
    </row>
    <row r="186" spans="1:6" ht="15.75" x14ac:dyDescent="0.25">
      <c r="A186" s="15"/>
      <c r="B186" s="34"/>
      <c r="C186" s="34"/>
      <c r="D186" s="35" t="s">
        <v>8</v>
      </c>
      <c r="E186" s="36">
        <f>SUM(E7:E185)</f>
        <v>66010282</v>
      </c>
      <c r="F186" s="37">
        <f>SUM(F7:F185)</f>
        <v>42597956</v>
      </c>
    </row>
    <row r="187" spans="1:6" ht="15.75" x14ac:dyDescent="0.25">
      <c r="B187" s="38"/>
      <c r="C187" s="38"/>
      <c r="D187" s="39" t="s">
        <v>327</v>
      </c>
      <c r="E187" s="40">
        <f>+E186-F186</f>
        <v>23412326</v>
      </c>
      <c r="F187" s="41"/>
    </row>
  </sheetData>
  <autoFilter ref="A5:F187"/>
  <mergeCells count="1">
    <mergeCell ref="A5:A6"/>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B19"/>
  <sheetViews>
    <sheetView workbookViewId="0">
      <selection activeCell="B8" sqref="B8"/>
    </sheetView>
  </sheetViews>
  <sheetFormatPr baseColWidth="10" defaultRowHeight="15" x14ac:dyDescent="0.25"/>
  <cols>
    <col min="1" max="1" width="21" customWidth="1"/>
    <col min="2" max="2" width="27.140625" bestFit="1" customWidth="1"/>
  </cols>
  <sheetData>
    <row r="3" spans="1:2" x14ac:dyDescent="0.25">
      <c r="A3" s="90" t="s">
        <v>330</v>
      </c>
      <c r="B3" t="s">
        <v>558</v>
      </c>
    </row>
    <row r="4" spans="1:2" x14ac:dyDescent="0.25">
      <c r="A4" s="91" t="s">
        <v>177</v>
      </c>
      <c r="B4" s="92">
        <v>2539000</v>
      </c>
    </row>
    <row r="5" spans="1:2" x14ac:dyDescent="0.25">
      <c r="A5" s="91" t="s">
        <v>523</v>
      </c>
      <c r="B5" s="92">
        <v>78553494</v>
      </c>
    </row>
    <row r="6" spans="1:2" x14ac:dyDescent="0.25">
      <c r="A6" s="91" t="s">
        <v>529</v>
      </c>
      <c r="B6" s="92">
        <v>2568583</v>
      </c>
    </row>
    <row r="7" spans="1:2" x14ac:dyDescent="0.25">
      <c r="A7" s="91" t="s">
        <v>359</v>
      </c>
      <c r="B7" s="92">
        <v>526000</v>
      </c>
    </row>
    <row r="8" spans="1:2" x14ac:dyDescent="0.25">
      <c r="A8" s="91" t="s">
        <v>269</v>
      </c>
      <c r="B8" s="92">
        <v>3597956</v>
      </c>
    </row>
    <row r="9" spans="1:2" x14ac:dyDescent="0.25">
      <c r="A9" s="91" t="s">
        <v>162</v>
      </c>
      <c r="B9" s="92">
        <v>575000</v>
      </c>
    </row>
    <row r="10" spans="1:2" x14ac:dyDescent="0.25">
      <c r="A10" s="91" t="s">
        <v>168</v>
      </c>
      <c r="B10" s="92">
        <v>2845000</v>
      </c>
    </row>
    <row r="11" spans="1:2" x14ac:dyDescent="0.25">
      <c r="A11" s="91" t="s">
        <v>164</v>
      </c>
      <c r="B11" s="92">
        <v>1738000</v>
      </c>
    </row>
    <row r="12" spans="1:2" x14ac:dyDescent="0.25">
      <c r="A12" s="91" t="s">
        <v>191</v>
      </c>
      <c r="B12" s="92">
        <v>1344000</v>
      </c>
    </row>
    <row r="13" spans="1:2" x14ac:dyDescent="0.25">
      <c r="A13" s="91" t="s">
        <v>167</v>
      </c>
      <c r="B13" s="92">
        <v>1635000</v>
      </c>
    </row>
    <row r="14" spans="1:2" x14ac:dyDescent="0.25">
      <c r="A14" s="91" t="s">
        <v>169</v>
      </c>
      <c r="B14" s="92">
        <v>1876500</v>
      </c>
    </row>
    <row r="15" spans="1:2" x14ac:dyDescent="0.25">
      <c r="A15" s="91" t="s">
        <v>170</v>
      </c>
      <c r="B15" s="92">
        <v>14085000</v>
      </c>
    </row>
    <row r="16" spans="1:2" x14ac:dyDescent="0.25">
      <c r="A16" s="91" t="s">
        <v>172</v>
      </c>
      <c r="B16" s="92">
        <v>2020000</v>
      </c>
    </row>
    <row r="17" spans="1:2" x14ac:dyDescent="0.25">
      <c r="A17" s="91" t="s">
        <v>192</v>
      </c>
      <c r="B17" s="92">
        <v>490000</v>
      </c>
    </row>
    <row r="18" spans="1:2" x14ac:dyDescent="0.25">
      <c r="A18" s="91" t="s">
        <v>218</v>
      </c>
      <c r="B18" s="92">
        <v>3366500</v>
      </c>
    </row>
    <row r="19" spans="1:2" x14ac:dyDescent="0.25">
      <c r="A19" s="91" t="s">
        <v>332</v>
      </c>
      <c r="B19" s="92">
        <v>117760033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T13"/>
  <sheetViews>
    <sheetView topLeftCell="K1" workbookViewId="0">
      <selection activeCell="Q19" sqref="Q19"/>
    </sheetView>
  </sheetViews>
  <sheetFormatPr baseColWidth="10" defaultRowHeight="15" x14ac:dyDescent="0.25"/>
  <cols>
    <col min="1" max="1" width="27.140625" bestFit="1" customWidth="1"/>
    <col min="2" max="2" width="23.85546875" bestFit="1" customWidth="1"/>
    <col min="3" max="3" width="8" customWidth="1"/>
    <col min="4" max="4" width="12.28515625" bestFit="1" customWidth="1"/>
    <col min="5" max="5" width="8" customWidth="1"/>
    <col min="6" max="6" width="8.28515625" customWidth="1"/>
    <col min="7" max="7" width="11.85546875" bestFit="1" customWidth="1"/>
    <col min="8" max="8" width="15.28515625" bestFit="1" customWidth="1"/>
    <col min="9" max="9" width="10" customWidth="1"/>
    <col min="10" max="10" width="14.7109375" bestFit="1" customWidth="1"/>
    <col min="11" max="11" width="8.28515625" customWidth="1"/>
    <col min="12" max="12" width="10.5703125" customWidth="1"/>
    <col min="13" max="13" width="11" customWidth="1"/>
    <col min="14" max="14" width="13.5703125" bestFit="1" customWidth="1"/>
    <col min="15" max="15" width="9.42578125" customWidth="1"/>
    <col min="16" max="16" width="9.85546875" customWidth="1"/>
    <col min="17" max="17" width="17.42578125" bestFit="1" customWidth="1"/>
    <col min="18" max="18" width="13.140625" bestFit="1" customWidth="1"/>
    <col min="19" max="19" width="13.5703125" bestFit="1" customWidth="1"/>
    <col min="20" max="20" width="12.5703125" bestFit="1" customWidth="1"/>
  </cols>
  <sheetData>
    <row r="3" spans="1:20" x14ac:dyDescent="0.25">
      <c r="A3" s="90" t="s">
        <v>558</v>
      </c>
      <c r="B3" s="90" t="s">
        <v>559</v>
      </c>
    </row>
    <row r="4" spans="1:20" x14ac:dyDescent="0.25">
      <c r="A4" s="90" t="s">
        <v>330</v>
      </c>
      <c r="B4" t="s">
        <v>525</v>
      </c>
      <c r="C4" t="s">
        <v>356</v>
      </c>
      <c r="D4" t="s">
        <v>364</v>
      </c>
      <c r="E4" t="s">
        <v>357</v>
      </c>
      <c r="F4" t="s">
        <v>366</v>
      </c>
      <c r="G4" t="s">
        <v>360</v>
      </c>
      <c r="H4" t="s">
        <v>355</v>
      </c>
      <c r="I4" t="s">
        <v>352</v>
      </c>
      <c r="J4" t="s">
        <v>527</v>
      </c>
      <c r="K4" t="s">
        <v>526</v>
      </c>
      <c r="L4" t="s">
        <v>427</v>
      </c>
      <c r="M4" t="s">
        <v>361</v>
      </c>
      <c r="N4" t="s">
        <v>477</v>
      </c>
      <c r="O4" t="s">
        <v>350</v>
      </c>
      <c r="P4" t="s">
        <v>484</v>
      </c>
      <c r="Q4" t="s">
        <v>426</v>
      </c>
      <c r="R4" t="s">
        <v>362</v>
      </c>
      <c r="S4" t="s">
        <v>658</v>
      </c>
      <c r="T4" t="s">
        <v>332</v>
      </c>
    </row>
    <row r="5" spans="1:20" x14ac:dyDescent="0.25">
      <c r="A5" s="91" t="s">
        <v>347</v>
      </c>
      <c r="B5" s="92">
        <v>2764577</v>
      </c>
      <c r="C5" s="92">
        <v>6160000</v>
      </c>
      <c r="D5" s="92">
        <v>800000</v>
      </c>
      <c r="E5" s="92">
        <v>2497956</v>
      </c>
      <c r="F5" s="92">
        <v>6000000</v>
      </c>
      <c r="G5" s="92">
        <v>2950000</v>
      </c>
      <c r="H5" s="92">
        <v>1576000</v>
      </c>
      <c r="I5" s="92">
        <v>32372500</v>
      </c>
      <c r="J5" s="92">
        <v>39000000</v>
      </c>
      <c r="K5" s="92">
        <v>8275000</v>
      </c>
      <c r="L5" s="92">
        <v>10000</v>
      </c>
      <c r="M5" s="92">
        <v>2160000</v>
      </c>
      <c r="N5" s="92">
        <v>40000</v>
      </c>
      <c r="O5" s="92">
        <v>11193500</v>
      </c>
      <c r="P5" s="92">
        <v>180500</v>
      </c>
      <c r="Q5" s="92">
        <v>1500000</v>
      </c>
      <c r="R5" s="92">
        <v>250000</v>
      </c>
      <c r="S5" s="92">
        <v>30000</v>
      </c>
      <c r="T5" s="92">
        <v>117760033</v>
      </c>
    </row>
    <row r="6" spans="1:20" x14ac:dyDescent="0.25">
      <c r="A6" s="180" t="s">
        <v>346</v>
      </c>
      <c r="B6" s="92"/>
      <c r="C6" s="92"/>
      <c r="D6" s="92">
        <v>800000</v>
      </c>
      <c r="E6" s="92"/>
      <c r="F6" s="92"/>
      <c r="G6" s="92"/>
      <c r="H6" s="92"/>
      <c r="I6" s="92">
        <v>4635000</v>
      </c>
      <c r="J6" s="92"/>
      <c r="K6" s="92"/>
      <c r="L6" s="92"/>
      <c r="M6" s="92">
        <v>120000</v>
      </c>
      <c r="N6" s="92"/>
      <c r="O6" s="92">
        <v>4188500</v>
      </c>
      <c r="P6" s="92"/>
      <c r="Q6" s="92">
        <v>160000</v>
      </c>
      <c r="R6" s="92">
        <v>250000</v>
      </c>
      <c r="S6" s="92"/>
      <c r="T6" s="92">
        <v>10153500</v>
      </c>
    </row>
    <row r="7" spans="1:20" x14ac:dyDescent="0.25">
      <c r="A7" s="180" t="s">
        <v>351</v>
      </c>
      <c r="B7" s="92"/>
      <c r="C7" s="92"/>
      <c r="D7" s="92"/>
      <c r="E7" s="92"/>
      <c r="F7" s="92"/>
      <c r="G7" s="92">
        <v>2950000</v>
      </c>
      <c r="H7" s="92"/>
      <c r="I7" s="92">
        <v>10541250</v>
      </c>
      <c r="J7" s="92"/>
      <c r="K7" s="92"/>
      <c r="L7" s="92">
        <v>10000</v>
      </c>
      <c r="M7" s="92"/>
      <c r="N7" s="92"/>
      <c r="O7" s="92">
        <v>1299000</v>
      </c>
      <c r="P7" s="92">
        <v>170000</v>
      </c>
      <c r="Q7" s="92">
        <v>240000</v>
      </c>
      <c r="R7" s="92"/>
      <c r="S7" s="92"/>
      <c r="T7" s="92">
        <v>15210250</v>
      </c>
    </row>
    <row r="8" spans="1:20" x14ac:dyDescent="0.25">
      <c r="A8" s="180" t="s">
        <v>354</v>
      </c>
      <c r="B8" s="92"/>
      <c r="C8" s="92"/>
      <c r="D8" s="92"/>
      <c r="E8" s="92">
        <v>2497956</v>
      </c>
      <c r="F8" s="92"/>
      <c r="G8" s="92"/>
      <c r="H8" s="92"/>
      <c r="I8" s="92">
        <v>13467500</v>
      </c>
      <c r="J8" s="92"/>
      <c r="K8" s="92"/>
      <c r="L8" s="92"/>
      <c r="M8" s="92">
        <v>40000</v>
      </c>
      <c r="N8" s="92"/>
      <c r="O8" s="92">
        <v>1950000</v>
      </c>
      <c r="P8" s="92"/>
      <c r="Q8" s="92">
        <v>1100000</v>
      </c>
      <c r="R8" s="92"/>
      <c r="S8" s="92">
        <v>30000</v>
      </c>
      <c r="T8" s="92">
        <v>19085456</v>
      </c>
    </row>
    <row r="9" spans="1:20" x14ac:dyDescent="0.25">
      <c r="A9" s="180" t="s">
        <v>414</v>
      </c>
      <c r="B9" s="92"/>
      <c r="C9" s="92">
        <v>3160000</v>
      </c>
      <c r="D9" s="92"/>
      <c r="E9" s="92"/>
      <c r="F9" s="92"/>
      <c r="G9" s="92"/>
      <c r="H9" s="92"/>
      <c r="I9" s="92">
        <v>2613750</v>
      </c>
      <c r="J9" s="92"/>
      <c r="K9" s="92"/>
      <c r="L9" s="92"/>
      <c r="M9" s="92"/>
      <c r="N9" s="92"/>
      <c r="O9" s="92">
        <v>196000</v>
      </c>
      <c r="P9" s="92">
        <v>10500</v>
      </c>
      <c r="Q9" s="92"/>
      <c r="R9" s="92"/>
      <c r="S9" s="92"/>
      <c r="T9" s="92">
        <v>5980250</v>
      </c>
    </row>
    <row r="10" spans="1:20" x14ac:dyDescent="0.25">
      <c r="A10" s="180" t="s">
        <v>349</v>
      </c>
      <c r="B10" s="92">
        <v>2764577</v>
      </c>
      <c r="C10" s="92"/>
      <c r="D10" s="92"/>
      <c r="E10" s="92"/>
      <c r="F10" s="92">
        <v>6000000</v>
      </c>
      <c r="G10" s="92"/>
      <c r="H10" s="92">
        <v>1576000</v>
      </c>
      <c r="I10" s="92">
        <v>500000</v>
      </c>
      <c r="J10" s="92">
        <v>39000000</v>
      </c>
      <c r="K10" s="92">
        <v>8275000</v>
      </c>
      <c r="L10" s="92"/>
      <c r="M10" s="92">
        <v>2000000</v>
      </c>
      <c r="N10" s="92">
        <v>40000</v>
      </c>
      <c r="O10" s="92">
        <v>3190000</v>
      </c>
      <c r="P10" s="92"/>
      <c r="Q10" s="92"/>
      <c r="R10" s="92"/>
      <c r="S10" s="92"/>
      <c r="T10" s="92">
        <v>63345577</v>
      </c>
    </row>
    <row r="11" spans="1:20" x14ac:dyDescent="0.25">
      <c r="A11" s="180" t="s">
        <v>358</v>
      </c>
      <c r="B11" s="92"/>
      <c r="C11" s="92">
        <v>3000000</v>
      </c>
      <c r="D11" s="92"/>
      <c r="E11" s="92"/>
      <c r="F11" s="92"/>
      <c r="G11" s="92"/>
      <c r="H11" s="92"/>
      <c r="I11" s="92"/>
      <c r="J11" s="92"/>
      <c r="K11" s="92"/>
      <c r="L11" s="92"/>
      <c r="M11" s="92"/>
      <c r="N11" s="92"/>
      <c r="O11" s="92">
        <v>370000</v>
      </c>
      <c r="P11" s="92"/>
      <c r="Q11" s="92"/>
      <c r="R11" s="92"/>
      <c r="S11" s="92"/>
      <c r="T11" s="92">
        <v>3370000</v>
      </c>
    </row>
    <row r="12" spans="1:20" x14ac:dyDescent="0.25">
      <c r="A12" s="180" t="s">
        <v>353</v>
      </c>
      <c r="B12" s="92"/>
      <c r="C12" s="92"/>
      <c r="D12" s="92"/>
      <c r="E12" s="92"/>
      <c r="F12" s="92"/>
      <c r="G12" s="92"/>
      <c r="H12" s="92"/>
      <c r="I12" s="92">
        <v>615000</v>
      </c>
      <c r="J12" s="92"/>
      <c r="K12" s="92"/>
      <c r="L12" s="92"/>
      <c r="M12" s="92"/>
      <c r="N12" s="92"/>
      <c r="O12" s="92"/>
      <c r="P12" s="92"/>
      <c r="Q12" s="92"/>
      <c r="R12" s="92"/>
      <c r="S12" s="92"/>
      <c r="T12" s="92">
        <v>615000</v>
      </c>
    </row>
    <row r="13" spans="1:20" x14ac:dyDescent="0.25">
      <c r="A13" s="91" t="s">
        <v>332</v>
      </c>
      <c r="B13" s="92">
        <v>2764577</v>
      </c>
      <c r="C13" s="92">
        <v>6160000</v>
      </c>
      <c r="D13" s="92">
        <v>800000</v>
      </c>
      <c r="E13" s="92">
        <v>2497956</v>
      </c>
      <c r="F13" s="92">
        <v>6000000</v>
      </c>
      <c r="G13" s="92">
        <v>2950000</v>
      </c>
      <c r="H13" s="92">
        <v>1576000</v>
      </c>
      <c r="I13" s="92">
        <v>32372500</v>
      </c>
      <c r="J13" s="92">
        <v>39000000</v>
      </c>
      <c r="K13" s="92">
        <v>8275000</v>
      </c>
      <c r="L13" s="92">
        <v>10000</v>
      </c>
      <c r="M13" s="92">
        <v>2160000</v>
      </c>
      <c r="N13" s="92">
        <v>40000</v>
      </c>
      <c r="O13" s="92">
        <v>11193500</v>
      </c>
      <c r="P13" s="92">
        <v>180500</v>
      </c>
      <c r="Q13" s="92">
        <v>1500000</v>
      </c>
      <c r="R13" s="92">
        <v>250000</v>
      </c>
      <c r="S13" s="92">
        <v>30000</v>
      </c>
      <c r="T13" s="92">
        <v>117760033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82"/>
  <sheetViews>
    <sheetView workbookViewId="0">
      <selection activeCell="D15" sqref="D15"/>
    </sheetView>
  </sheetViews>
  <sheetFormatPr baseColWidth="10" defaultRowHeight="15" x14ac:dyDescent="0.25"/>
  <sheetData>
    <row r="1" spans="1:12" ht="60" x14ac:dyDescent="0.25">
      <c r="A1" s="108" t="s">
        <v>336</v>
      </c>
      <c r="B1" s="93" t="s">
        <v>337</v>
      </c>
      <c r="C1" s="93" t="s">
        <v>338</v>
      </c>
      <c r="D1" s="93" t="s">
        <v>339</v>
      </c>
      <c r="E1" s="109" t="s">
        <v>340</v>
      </c>
      <c r="F1" s="93" t="s">
        <v>4</v>
      </c>
      <c r="G1" s="93" t="s">
        <v>341</v>
      </c>
      <c r="H1" s="93" t="s">
        <v>342</v>
      </c>
      <c r="I1" s="93" t="s">
        <v>343</v>
      </c>
      <c r="J1" s="110" t="s">
        <v>344</v>
      </c>
      <c r="K1" s="110" t="s">
        <v>345</v>
      </c>
    </row>
    <row r="2" spans="1:12" x14ac:dyDescent="0.25">
      <c r="A2" s="101">
        <v>43313</v>
      </c>
      <c r="B2" s="99" t="s">
        <v>163</v>
      </c>
      <c r="C2" s="94" t="s">
        <v>350</v>
      </c>
      <c r="D2" s="94" t="s">
        <v>351</v>
      </c>
      <c r="E2" s="102">
        <v>75000</v>
      </c>
      <c r="F2" s="99" t="s">
        <v>162</v>
      </c>
      <c r="G2" s="98" t="s">
        <v>347</v>
      </c>
      <c r="H2" s="99" t="s">
        <v>9</v>
      </c>
      <c r="I2" s="100" t="s">
        <v>348</v>
      </c>
      <c r="J2" s="94">
        <f t="shared" ref="J2:J65" si="0">E2/9005</f>
        <v>8.3287062742920597</v>
      </c>
      <c r="K2" s="94">
        <v>9005</v>
      </c>
      <c r="L2" s="302"/>
    </row>
    <row r="3" spans="1:12" x14ac:dyDescent="0.25">
      <c r="A3" s="101">
        <v>43313</v>
      </c>
      <c r="B3" s="99" t="s">
        <v>165</v>
      </c>
      <c r="C3" s="94" t="s">
        <v>361</v>
      </c>
      <c r="D3" s="94" t="s">
        <v>346</v>
      </c>
      <c r="E3" s="102">
        <v>10000</v>
      </c>
      <c r="F3" s="97" t="s">
        <v>164</v>
      </c>
      <c r="G3" s="98" t="s">
        <v>347</v>
      </c>
      <c r="H3" s="99" t="s">
        <v>10</v>
      </c>
      <c r="I3" s="100" t="s">
        <v>348</v>
      </c>
      <c r="J3" s="94">
        <f t="shared" si="0"/>
        <v>1.1104941699056079</v>
      </c>
      <c r="K3" s="94">
        <v>9005</v>
      </c>
      <c r="L3" s="302"/>
    </row>
    <row r="4" spans="1:12" x14ac:dyDescent="0.25">
      <c r="A4" s="101">
        <v>43313</v>
      </c>
      <c r="B4" s="99" t="s">
        <v>166</v>
      </c>
      <c r="C4" s="94" t="s">
        <v>361</v>
      </c>
      <c r="D4" s="94" t="s">
        <v>346</v>
      </c>
      <c r="E4" s="102">
        <v>10000</v>
      </c>
      <c r="F4" s="97" t="s">
        <v>164</v>
      </c>
      <c r="G4" s="98" t="s">
        <v>347</v>
      </c>
      <c r="H4" s="99" t="s">
        <v>11</v>
      </c>
      <c r="I4" s="100" t="s">
        <v>348</v>
      </c>
      <c r="J4" s="94">
        <f t="shared" si="0"/>
        <v>1.1104941699056079</v>
      </c>
      <c r="K4" s="94">
        <v>9005</v>
      </c>
      <c r="L4" s="302"/>
    </row>
    <row r="5" spans="1:12" x14ac:dyDescent="0.25">
      <c r="A5" s="101">
        <v>43313</v>
      </c>
      <c r="B5" s="99" t="s">
        <v>208</v>
      </c>
      <c r="C5" s="94" t="s">
        <v>350</v>
      </c>
      <c r="D5" s="94" t="s">
        <v>346</v>
      </c>
      <c r="E5" s="102">
        <v>24000</v>
      </c>
      <c r="F5" s="100" t="s">
        <v>167</v>
      </c>
      <c r="G5" s="98" t="s">
        <v>347</v>
      </c>
      <c r="H5" s="99" t="s">
        <v>12</v>
      </c>
      <c r="I5" s="100" t="s">
        <v>348</v>
      </c>
      <c r="J5" s="94">
        <f t="shared" si="0"/>
        <v>2.665186007773459</v>
      </c>
      <c r="K5" s="94">
        <v>9005</v>
      </c>
      <c r="L5" s="302"/>
    </row>
    <row r="6" spans="1:12" x14ac:dyDescent="0.25">
      <c r="A6" s="120">
        <v>43313</v>
      </c>
      <c r="B6" s="94" t="s">
        <v>369</v>
      </c>
      <c r="C6" s="100" t="s">
        <v>350</v>
      </c>
      <c r="D6" s="94" t="s">
        <v>346</v>
      </c>
      <c r="E6" s="96">
        <v>17000</v>
      </c>
      <c r="F6" s="99" t="s">
        <v>191</v>
      </c>
      <c r="G6" s="98" t="s">
        <v>347</v>
      </c>
      <c r="H6" s="99" t="s">
        <v>461</v>
      </c>
      <c r="I6" s="100" t="s">
        <v>348</v>
      </c>
      <c r="J6" s="94">
        <f t="shared" si="0"/>
        <v>1.8878400888395337</v>
      </c>
      <c r="K6" s="94">
        <v>9005</v>
      </c>
      <c r="L6" s="302"/>
    </row>
    <row r="7" spans="1:12" x14ac:dyDescent="0.25">
      <c r="A7" s="120">
        <v>43313</v>
      </c>
      <c r="B7" s="106" t="s">
        <v>446</v>
      </c>
      <c r="C7" s="94" t="s">
        <v>484</v>
      </c>
      <c r="D7" s="95" t="s">
        <v>351</v>
      </c>
      <c r="E7" s="96">
        <v>10000</v>
      </c>
      <c r="F7" s="100" t="s">
        <v>192</v>
      </c>
      <c r="G7" s="98" t="s">
        <v>347</v>
      </c>
      <c r="H7" s="99" t="s">
        <v>461</v>
      </c>
      <c r="I7" s="100" t="s">
        <v>348</v>
      </c>
      <c r="J7" s="94">
        <f t="shared" si="0"/>
        <v>1.1104941699056079</v>
      </c>
      <c r="K7" s="94">
        <v>9005</v>
      </c>
      <c r="L7" s="302"/>
    </row>
    <row r="8" spans="1:12" x14ac:dyDescent="0.25">
      <c r="A8" s="120">
        <v>43313</v>
      </c>
      <c r="B8" s="106" t="s">
        <v>446</v>
      </c>
      <c r="C8" s="94" t="s">
        <v>350</v>
      </c>
      <c r="D8" s="94" t="s">
        <v>346</v>
      </c>
      <c r="E8" s="96">
        <v>19000</v>
      </c>
      <c r="F8" s="99" t="s">
        <v>168</v>
      </c>
      <c r="G8" s="98" t="s">
        <v>347</v>
      </c>
      <c r="H8" s="99" t="s">
        <v>461</v>
      </c>
      <c r="I8" s="100" t="s">
        <v>348</v>
      </c>
      <c r="J8" s="94">
        <f t="shared" si="0"/>
        <v>2.1099389228206551</v>
      </c>
      <c r="K8" s="94">
        <v>9005</v>
      </c>
      <c r="L8" s="302"/>
    </row>
    <row r="9" spans="1:12" x14ac:dyDescent="0.25">
      <c r="A9" s="120">
        <v>43313</v>
      </c>
      <c r="B9" s="94" t="s">
        <v>447</v>
      </c>
      <c r="C9" s="94" t="s">
        <v>350</v>
      </c>
      <c r="D9" s="94" t="s">
        <v>346</v>
      </c>
      <c r="E9" s="96">
        <v>22000</v>
      </c>
      <c r="F9" s="99" t="s">
        <v>168</v>
      </c>
      <c r="G9" s="98" t="s">
        <v>347</v>
      </c>
      <c r="H9" s="99" t="s">
        <v>13</v>
      </c>
      <c r="I9" s="100" t="s">
        <v>348</v>
      </c>
      <c r="J9" s="94">
        <f t="shared" si="0"/>
        <v>2.4430871737923376</v>
      </c>
      <c r="K9" s="94">
        <v>9005</v>
      </c>
      <c r="L9" s="302"/>
    </row>
    <row r="10" spans="1:12" x14ac:dyDescent="0.25">
      <c r="A10" s="101">
        <v>43313</v>
      </c>
      <c r="B10" s="98" t="s">
        <v>521</v>
      </c>
      <c r="C10" s="99" t="s">
        <v>525</v>
      </c>
      <c r="D10" s="104" t="s">
        <v>349</v>
      </c>
      <c r="E10" s="102">
        <v>5650</v>
      </c>
      <c r="F10" s="100" t="s">
        <v>523</v>
      </c>
      <c r="G10" s="98" t="s">
        <v>347</v>
      </c>
      <c r="H10" s="99" t="s">
        <v>530</v>
      </c>
      <c r="I10" s="100" t="s">
        <v>348</v>
      </c>
      <c r="J10" s="94">
        <f t="shared" si="0"/>
        <v>0.62742920599666852</v>
      </c>
      <c r="K10" s="94">
        <v>9005</v>
      </c>
      <c r="L10" s="302"/>
    </row>
    <row r="11" spans="1:12" x14ac:dyDescent="0.25">
      <c r="A11" s="120">
        <v>43313</v>
      </c>
      <c r="B11" s="119" t="s">
        <v>606</v>
      </c>
      <c r="C11" s="99" t="s">
        <v>525</v>
      </c>
      <c r="D11" s="104" t="s">
        <v>349</v>
      </c>
      <c r="E11" s="96">
        <v>5673</v>
      </c>
      <c r="F11" s="99" t="s">
        <v>529</v>
      </c>
      <c r="G11" s="98" t="s">
        <v>347</v>
      </c>
      <c r="H11" s="99" t="s">
        <v>530</v>
      </c>
      <c r="I11" s="100" t="s">
        <v>348</v>
      </c>
      <c r="J11" s="94">
        <f t="shared" si="0"/>
        <v>0.62998334258745137</v>
      </c>
      <c r="K11" s="94">
        <v>9005</v>
      </c>
      <c r="L11" s="302"/>
    </row>
    <row r="12" spans="1:12" x14ac:dyDescent="0.25">
      <c r="A12" s="120">
        <v>43313</v>
      </c>
      <c r="B12" s="99" t="s">
        <v>591</v>
      </c>
      <c r="C12" s="94" t="s">
        <v>350</v>
      </c>
      <c r="D12" s="94" t="s">
        <v>346</v>
      </c>
      <c r="E12" s="102">
        <v>51000</v>
      </c>
      <c r="F12" s="99" t="s">
        <v>169</v>
      </c>
      <c r="G12" s="98" t="s">
        <v>347</v>
      </c>
      <c r="H12" s="99" t="s">
        <v>461</v>
      </c>
      <c r="I12" s="100" t="s">
        <v>348</v>
      </c>
      <c r="J12" s="94">
        <f t="shared" si="0"/>
        <v>5.6635202665186011</v>
      </c>
      <c r="K12" s="94">
        <v>9005</v>
      </c>
      <c r="L12" s="302"/>
    </row>
    <row r="13" spans="1:12" x14ac:dyDescent="0.25">
      <c r="A13" s="120">
        <v>43313</v>
      </c>
      <c r="B13" s="99" t="s">
        <v>197</v>
      </c>
      <c r="C13" s="94" t="s">
        <v>350</v>
      </c>
      <c r="D13" s="94" t="s">
        <v>346</v>
      </c>
      <c r="E13" s="102">
        <v>81000</v>
      </c>
      <c r="F13" s="97" t="s">
        <v>164</v>
      </c>
      <c r="G13" s="98" t="s">
        <v>347</v>
      </c>
      <c r="H13" s="99" t="s">
        <v>461</v>
      </c>
      <c r="I13" s="100" t="s">
        <v>348</v>
      </c>
      <c r="J13" s="94">
        <f t="shared" si="0"/>
        <v>8.9950027762354239</v>
      </c>
      <c r="K13" s="94">
        <v>9005</v>
      </c>
      <c r="L13" s="302"/>
    </row>
    <row r="14" spans="1:12" x14ac:dyDescent="0.25">
      <c r="A14" s="120">
        <v>43313</v>
      </c>
      <c r="B14" s="99" t="s">
        <v>593</v>
      </c>
      <c r="C14" s="94" t="s">
        <v>350</v>
      </c>
      <c r="D14" s="94" t="s">
        <v>346</v>
      </c>
      <c r="E14" s="102">
        <v>75000</v>
      </c>
      <c r="F14" s="97" t="s">
        <v>167</v>
      </c>
      <c r="G14" s="98" t="s">
        <v>347</v>
      </c>
      <c r="H14" s="99" t="s">
        <v>461</v>
      </c>
      <c r="I14" s="100" t="s">
        <v>348</v>
      </c>
      <c r="J14" s="94">
        <f t="shared" si="0"/>
        <v>8.3287062742920597</v>
      </c>
      <c r="K14" s="94">
        <v>9005</v>
      </c>
      <c r="L14" s="302"/>
    </row>
    <row r="15" spans="1:12" x14ac:dyDescent="0.25">
      <c r="A15" s="303">
        <v>43313</v>
      </c>
      <c r="B15" s="304" t="s">
        <v>602</v>
      </c>
      <c r="C15" s="99" t="s">
        <v>525</v>
      </c>
      <c r="D15" s="104" t="s">
        <v>349</v>
      </c>
      <c r="E15" s="305">
        <v>27465</v>
      </c>
      <c r="F15" s="99" t="s">
        <v>529</v>
      </c>
      <c r="G15" s="98" t="s">
        <v>347</v>
      </c>
      <c r="H15" s="99" t="s">
        <v>530</v>
      </c>
      <c r="I15" s="100" t="s">
        <v>348</v>
      </c>
      <c r="J15" s="94">
        <f t="shared" si="0"/>
        <v>3.0499722376457523</v>
      </c>
      <c r="K15" s="94">
        <v>9005</v>
      </c>
      <c r="L15" s="302"/>
    </row>
    <row r="16" spans="1:12" x14ac:dyDescent="0.25">
      <c r="A16" s="303">
        <v>43313</v>
      </c>
      <c r="B16" s="304" t="s">
        <v>605</v>
      </c>
      <c r="C16" s="99" t="s">
        <v>525</v>
      </c>
      <c r="D16" s="104" t="s">
        <v>349</v>
      </c>
      <c r="E16" s="305">
        <v>152634</v>
      </c>
      <c r="F16" s="99" t="s">
        <v>529</v>
      </c>
      <c r="G16" s="98" t="s">
        <v>347</v>
      </c>
      <c r="H16" s="99" t="s">
        <v>530</v>
      </c>
      <c r="I16" s="100" t="s">
        <v>348</v>
      </c>
      <c r="J16" s="94">
        <f t="shared" si="0"/>
        <v>16.949916712937256</v>
      </c>
      <c r="K16" s="94">
        <v>9005</v>
      </c>
      <c r="L16" s="302"/>
    </row>
    <row r="17" spans="1:12" x14ac:dyDescent="0.25">
      <c r="A17" s="101">
        <v>43314</v>
      </c>
      <c r="B17" s="99" t="s">
        <v>210</v>
      </c>
      <c r="C17" s="94" t="s">
        <v>350</v>
      </c>
      <c r="D17" s="94" t="s">
        <v>346</v>
      </c>
      <c r="E17" s="102">
        <v>16000</v>
      </c>
      <c r="F17" s="99" t="s">
        <v>167</v>
      </c>
      <c r="G17" s="98" t="s">
        <v>347</v>
      </c>
      <c r="H17" s="99" t="s">
        <v>14</v>
      </c>
      <c r="I17" s="100" t="s">
        <v>348</v>
      </c>
      <c r="J17" s="94">
        <f t="shared" si="0"/>
        <v>1.7767906718489728</v>
      </c>
      <c r="K17" s="94">
        <v>9005</v>
      </c>
      <c r="L17" s="302"/>
    </row>
    <row r="18" spans="1:12" x14ac:dyDescent="0.25">
      <c r="A18" s="101">
        <v>43314</v>
      </c>
      <c r="B18" s="98" t="s">
        <v>211</v>
      </c>
      <c r="C18" s="94" t="s">
        <v>350</v>
      </c>
      <c r="D18" s="94" t="s">
        <v>346</v>
      </c>
      <c r="E18" s="102">
        <v>19000</v>
      </c>
      <c r="F18" s="99" t="s">
        <v>169</v>
      </c>
      <c r="G18" s="98" t="s">
        <v>347</v>
      </c>
      <c r="H18" s="99" t="s">
        <v>15</v>
      </c>
      <c r="I18" s="100" t="s">
        <v>348</v>
      </c>
      <c r="J18" s="94">
        <f t="shared" si="0"/>
        <v>2.1099389228206551</v>
      </c>
      <c r="K18" s="94">
        <v>9005</v>
      </c>
      <c r="L18" s="302"/>
    </row>
    <row r="19" spans="1:12" x14ac:dyDescent="0.25">
      <c r="A19" s="101">
        <v>43314</v>
      </c>
      <c r="B19" s="99" t="s">
        <v>171</v>
      </c>
      <c r="C19" s="94" t="s">
        <v>526</v>
      </c>
      <c r="D19" s="94" t="s">
        <v>349</v>
      </c>
      <c r="E19" s="102">
        <v>75000</v>
      </c>
      <c r="F19" s="99" t="s">
        <v>170</v>
      </c>
      <c r="G19" s="98" t="s">
        <v>347</v>
      </c>
      <c r="H19" s="99" t="s">
        <v>16</v>
      </c>
      <c r="I19" s="100" t="s">
        <v>348</v>
      </c>
      <c r="J19" s="94">
        <f t="shared" si="0"/>
        <v>8.3287062742920597</v>
      </c>
      <c r="K19" s="94">
        <v>9005</v>
      </c>
      <c r="L19" s="302"/>
    </row>
    <row r="20" spans="1:12" x14ac:dyDescent="0.25">
      <c r="A20" s="101">
        <v>43314</v>
      </c>
      <c r="B20" s="98" t="s">
        <v>173</v>
      </c>
      <c r="C20" s="94" t="s">
        <v>355</v>
      </c>
      <c r="D20" s="94" t="s">
        <v>349</v>
      </c>
      <c r="E20" s="102">
        <v>100000</v>
      </c>
      <c r="F20" s="99" t="s">
        <v>170</v>
      </c>
      <c r="G20" s="98" t="s">
        <v>347</v>
      </c>
      <c r="H20" s="99" t="s">
        <v>17</v>
      </c>
      <c r="I20" s="100" t="s">
        <v>348</v>
      </c>
      <c r="J20" s="94">
        <f t="shared" si="0"/>
        <v>11.104941699056081</v>
      </c>
      <c r="K20" s="94">
        <v>9005</v>
      </c>
      <c r="L20" s="302"/>
    </row>
    <row r="21" spans="1:12" x14ac:dyDescent="0.25">
      <c r="A21" s="101">
        <v>43314</v>
      </c>
      <c r="B21" s="98" t="s">
        <v>326</v>
      </c>
      <c r="C21" s="94" t="s">
        <v>350</v>
      </c>
      <c r="D21" s="95" t="s">
        <v>354</v>
      </c>
      <c r="E21" s="102">
        <v>200000</v>
      </c>
      <c r="F21" s="100" t="s">
        <v>172</v>
      </c>
      <c r="G21" s="98" t="s">
        <v>347</v>
      </c>
      <c r="H21" s="99" t="s">
        <v>18</v>
      </c>
      <c r="I21" s="100" t="s">
        <v>348</v>
      </c>
      <c r="J21" s="94">
        <f t="shared" si="0"/>
        <v>22.209883398112162</v>
      </c>
      <c r="K21" s="94">
        <v>9005</v>
      </c>
      <c r="L21" s="302"/>
    </row>
    <row r="22" spans="1:12" x14ac:dyDescent="0.25">
      <c r="A22" s="101">
        <v>43314</v>
      </c>
      <c r="B22" s="98" t="s">
        <v>175</v>
      </c>
      <c r="C22" s="99" t="s">
        <v>350</v>
      </c>
      <c r="D22" s="94" t="s">
        <v>354</v>
      </c>
      <c r="E22" s="102">
        <v>100000</v>
      </c>
      <c r="F22" s="97" t="s">
        <v>172</v>
      </c>
      <c r="G22" s="98" t="s">
        <v>347</v>
      </c>
      <c r="H22" s="99" t="s">
        <v>19</v>
      </c>
      <c r="I22" s="100" t="s">
        <v>348</v>
      </c>
      <c r="J22" s="94">
        <f t="shared" si="0"/>
        <v>11.104941699056081</v>
      </c>
      <c r="K22" s="94">
        <v>9005</v>
      </c>
      <c r="L22" s="302"/>
    </row>
    <row r="23" spans="1:12" x14ac:dyDescent="0.25">
      <c r="A23" s="120">
        <v>43314</v>
      </c>
      <c r="B23" s="94" t="s">
        <v>369</v>
      </c>
      <c r="C23" s="100" t="s">
        <v>350</v>
      </c>
      <c r="D23" s="94" t="s">
        <v>346</v>
      </c>
      <c r="E23" s="96">
        <v>17000</v>
      </c>
      <c r="F23" s="99" t="s">
        <v>191</v>
      </c>
      <c r="G23" s="98" t="s">
        <v>347</v>
      </c>
      <c r="H23" s="99" t="s">
        <v>461</v>
      </c>
      <c r="I23" s="100" t="s">
        <v>348</v>
      </c>
      <c r="J23" s="94">
        <f t="shared" si="0"/>
        <v>1.8878400888395337</v>
      </c>
      <c r="K23" s="94">
        <v>9005</v>
      </c>
      <c r="L23" s="302"/>
    </row>
    <row r="24" spans="1:12" x14ac:dyDescent="0.25">
      <c r="A24" s="120">
        <v>43314</v>
      </c>
      <c r="B24" s="106" t="s">
        <v>446</v>
      </c>
      <c r="C24" s="94" t="s">
        <v>484</v>
      </c>
      <c r="D24" s="95" t="s">
        <v>351</v>
      </c>
      <c r="E24" s="96">
        <v>10000</v>
      </c>
      <c r="F24" s="100" t="s">
        <v>192</v>
      </c>
      <c r="G24" s="98" t="s">
        <v>347</v>
      </c>
      <c r="H24" s="99" t="s">
        <v>461</v>
      </c>
      <c r="I24" s="100" t="s">
        <v>348</v>
      </c>
      <c r="J24" s="94">
        <f t="shared" si="0"/>
        <v>1.1104941699056079</v>
      </c>
      <c r="K24" s="94">
        <v>9005</v>
      </c>
      <c r="L24" s="302"/>
    </row>
    <row r="25" spans="1:12" x14ac:dyDescent="0.25">
      <c r="A25" s="120">
        <v>43314</v>
      </c>
      <c r="B25" s="106" t="s">
        <v>446</v>
      </c>
      <c r="C25" s="94" t="s">
        <v>350</v>
      </c>
      <c r="D25" s="94" t="s">
        <v>346</v>
      </c>
      <c r="E25" s="96">
        <v>19000</v>
      </c>
      <c r="F25" s="99" t="s">
        <v>168</v>
      </c>
      <c r="G25" s="98" t="s">
        <v>347</v>
      </c>
      <c r="H25" s="99" t="s">
        <v>461</v>
      </c>
      <c r="I25" s="100" t="s">
        <v>348</v>
      </c>
      <c r="J25" s="94">
        <f t="shared" si="0"/>
        <v>2.1099389228206551</v>
      </c>
      <c r="K25" s="94">
        <v>9005</v>
      </c>
      <c r="L25" s="302"/>
    </row>
    <row r="26" spans="1:12" x14ac:dyDescent="0.25">
      <c r="A26" s="101">
        <v>43315</v>
      </c>
      <c r="B26" s="99" t="s">
        <v>212</v>
      </c>
      <c r="C26" s="94" t="s">
        <v>350</v>
      </c>
      <c r="D26" s="94" t="s">
        <v>346</v>
      </c>
      <c r="E26" s="102">
        <v>21000</v>
      </c>
      <c r="F26" s="97" t="s">
        <v>164</v>
      </c>
      <c r="G26" s="98" t="s">
        <v>347</v>
      </c>
      <c r="H26" s="99" t="s">
        <v>23</v>
      </c>
      <c r="I26" s="100" t="s">
        <v>348</v>
      </c>
      <c r="J26" s="94">
        <f t="shared" si="0"/>
        <v>2.3320377568017769</v>
      </c>
      <c r="K26" s="94">
        <v>9005</v>
      </c>
      <c r="L26" s="302"/>
    </row>
    <row r="27" spans="1:12" x14ac:dyDescent="0.25">
      <c r="A27" s="101">
        <v>43315</v>
      </c>
      <c r="B27" s="99" t="s">
        <v>210</v>
      </c>
      <c r="C27" s="94" t="s">
        <v>350</v>
      </c>
      <c r="D27" s="94" t="s">
        <v>346</v>
      </c>
      <c r="E27" s="102">
        <v>47000</v>
      </c>
      <c r="F27" s="99" t="s">
        <v>167</v>
      </c>
      <c r="G27" s="98" t="s">
        <v>347</v>
      </c>
      <c r="H27" s="99" t="s">
        <v>21</v>
      </c>
      <c r="I27" s="100" t="s">
        <v>348</v>
      </c>
      <c r="J27" s="94">
        <f t="shared" si="0"/>
        <v>5.2193225985563574</v>
      </c>
      <c r="K27" s="94">
        <v>9005</v>
      </c>
      <c r="L27" s="302"/>
    </row>
    <row r="28" spans="1:12" x14ac:dyDescent="0.25">
      <c r="A28" s="101">
        <v>43315</v>
      </c>
      <c r="B28" s="98" t="s">
        <v>176</v>
      </c>
      <c r="C28" s="94" t="s">
        <v>355</v>
      </c>
      <c r="D28" s="94" t="s">
        <v>349</v>
      </c>
      <c r="E28" s="102">
        <v>60000</v>
      </c>
      <c r="F28" s="103" t="s">
        <v>170</v>
      </c>
      <c r="G28" s="98" t="s">
        <v>347</v>
      </c>
      <c r="H28" s="99" t="s">
        <v>20</v>
      </c>
      <c r="I28" s="100" t="s">
        <v>348</v>
      </c>
      <c r="J28" s="94">
        <f t="shared" si="0"/>
        <v>6.6629650194336483</v>
      </c>
      <c r="K28" s="94">
        <v>9005</v>
      </c>
      <c r="L28" s="302"/>
    </row>
    <row r="29" spans="1:12" x14ac:dyDescent="0.25">
      <c r="A29" s="120">
        <v>43315</v>
      </c>
      <c r="B29" s="94" t="s">
        <v>369</v>
      </c>
      <c r="C29" s="100" t="s">
        <v>350</v>
      </c>
      <c r="D29" s="94" t="s">
        <v>346</v>
      </c>
      <c r="E29" s="96">
        <v>17000</v>
      </c>
      <c r="F29" s="99" t="s">
        <v>191</v>
      </c>
      <c r="G29" s="98" t="s">
        <v>347</v>
      </c>
      <c r="H29" s="99" t="s">
        <v>461</v>
      </c>
      <c r="I29" s="100" t="s">
        <v>348</v>
      </c>
      <c r="J29" s="94">
        <f t="shared" si="0"/>
        <v>1.8878400888395337</v>
      </c>
      <c r="K29" s="94">
        <v>9005</v>
      </c>
      <c r="L29" s="302"/>
    </row>
    <row r="30" spans="1:12" x14ac:dyDescent="0.25">
      <c r="A30" s="120">
        <v>43315</v>
      </c>
      <c r="B30" s="106" t="s">
        <v>446</v>
      </c>
      <c r="C30" s="94" t="s">
        <v>484</v>
      </c>
      <c r="D30" s="95" t="s">
        <v>351</v>
      </c>
      <c r="E30" s="96">
        <v>10000</v>
      </c>
      <c r="F30" s="100" t="s">
        <v>192</v>
      </c>
      <c r="G30" s="98" t="s">
        <v>347</v>
      </c>
      <c r="H30" s="99" t="s">
        <v>461</v>
      </c>
      <c r="I30" s="100" t="s">
        <v>348</v>
      </c>
      <c r="J30" s="94">
        <f t="shared" si="0"/>
        <v>1.1104941699056079</v>
      </c>
      <c r="K30" s="94">
        <v>9005</v>
      </c>
      <c r="L30" s="302"/>
    </row>
    <row r="31" spans="1:12" x14ac:dyDescent="0.25">
      <c r="A31" s="120">
        <v>43315</v>
      </c>
      <c r="B31" s="106" t="s">
        <v>446</v>
      </c>
      <c r="C31" s="94" t="s">
        <v>350</v>
      </c>
      <c r="D31" s="94" t="s">
        <v>346</v>
      </c>
      <c r="E31" s="96">
        <v>19000</v>
      </c>
      <c r="F31" s="99" t="s">
        <v>168</v>
      </c>
      <c r="G31" s="98" t="s">
        <v>347</v>
      </c>
      <c r="H31" s="99" t="s">
        <v>461</v>
      </c>
      <c r="I31" s="100" t="s">
        <v>348</v>
      </c>
      <c r="J31" s="94">
        <f t="shared" si="0"/>
        <v>2.1099389228206551</v>
      </c>
      <c r="K31" s="94">
        <v>9005</v>
      </c>
      <c r="L31" s="302"/>
    </row>
    <row r="32" spans="1:12" x14ac:dyDescent="0.25">
      <c r="A32" s="120">
        <v>43315</v>
      </c>
      <c r="B32" s="99" t="s">
        <v>209</v>
      </c>
      <c r="C32" s="94" t="s">
        <v>350</v>
      </c>
      <c r="D32" s="94" t="s">
        <v>346</v>
      </c>
      <c r="E32" s="96">
        <v>30000</v>
      </c>
      <c r="F32" s="99" t="s">
        <v>168</v>
      </c>
      <c r="G32" s="98" t="s">
        <v>347</v>
      </c>
      <c r="H32" s="99" t="s">
        <v>22</v>
      </c>
      <c r="I32" s="100" t="s">
        <v>348</v>
      </c>
      <c r="J32" s="94">
        <f t="shared" si="0"/>
        <v>3.3314825097168241</v>
      </c>
      <c r="K32" s="94">
        <v>9005</v>
      </c>
      <c r="L32" s="302"/>
    </row>
    <row r="33" spans="1:12" x14ac:dyDescent="0.25">
      <c r="A33" s="120">
        <v>43316</v>
      </c>
      <c r="B33" s="94" t="s">
        <v>476</v>
      </c>
      <c r="C33" s="99" t="s">
        <v>477</v>
      </c>
      <c r="D33" s="94" t="s">
        <v>349</v>
      </c>
      <c r="E33" s="96">
        <v>20000</v>
      </c>
      <c r="F33" s="99" t="s">
        <v>191</v>
      </c>
      <c r="G33" s="98" t="s">
        <v>347</v>
      </c>
      <c r="H33" s="99" t="s">
        <v>39</v>
      </c>
      <c r="I33" s="100" t="s">
        <v>348</v>
      </c>
      <c r="J33" s="94">
        <f t="shared" si="0"/>
        <v>2.2209883398112158</v>
      </c>
      <c r="K33" s="94">
        <v>9005</v>
      </c>
      <c r="L33" s="302"/>
    </row>
    <row r="34" spans="1:12" x14ac:dyDescent="0.25">
      <c r="A34" s="120">
        <v>43317</v>
      </c>
      <c r="B34" s="94" t="s">
        <v>415</v>
      </c>
      <c r="C34" s="94" t="s">
        <v>350</v>
      </c>
      <c r="D34" s="94" t="s">
        <v>351</v>
      </c>
      <c r="E34" s="96">
        <v>15000</v>
      </c>
      <c r="F34" s="97" t="s">
        <v>177</v>
      </c>
      <c r="G34" s="98" t="s">
        <v>347</v>
      </c>
      <c r="H34" s="99" t="s">
        <v>441</v>
      </c>
      <c r="I34" s="100" t="s">
        <v>348</v>
      </c>
      <c r="J34" s="94">
        <f t="shared" si="0"/>
        <v>1.6657412548584121</v>
      </c>
      <c r="K34" s="94">
        <v>9005</v>
      </c>
      <c r="L34" s="302"/>
    </row>
    <row r="35" spans="1:12" x14ac:dyDescent="0.25">
      <c r="A35" s="120">
        <v>43317</v>
      </c>
      <c r="B35" s="94" t="s">
        <v>416</v>
      </c>
      <c r="C35" s="94" t="s">
        <v>426</v>
      </c>
      <c r="D35" s="95" t="s">
        <v>351</v>
      </c>
      <c r="E35" s="96">
        <v>160000</v>
      </c>
      <c r="F35" s="97" t="s">
        <v>177</v>
      </c>
      <c r="G35" s="98" t="s">
        <v>347</v>
      </c>
      <c r="H35" s="99" t="s">
        <v>439</v>
      </c>
      <c r="I35" s="100" t="s">
        <v>348</v>
      </c>
      <c r="J35" s="94">
        <f t="shared" si="0"/>
        <v>17.767906718489726</v>
      </c>
      <c r="K35" s="94">
        <v>9005</v>
      </c>
      <c r="L35" s="302"/>
    </row>
    <row r="36" spans="1:12" x14ac:dyDescent="0.25">
      <c r="A36" s="120">
        <v>43317</v>
      </c>
      <c r="B36" s="94" t="s">
        <v>417</v>
      </c>
      <c r="C36" s="94" t="s">
        <v>350</v>
      </c>
      <c r="D36" s="95" t="s">
        <v>351</v>
      </c>
      <c r="E36" s="96">
        <v>180000</v>
      </c>
      <c r="F36" s="97" t="s">
        <v>177</v>
      </c>
      <c r="G36" s="98" t="s">
        <v>347</v>
      </c>
      <c r="H36" s="99" t="s">
        <v>429</v>
      </c>
      <c r="I36" s="100" t="s">
        <v>348</v>
      </c>
      <c r="J36" s="94">
        <f t="shared" si="0"/>
        <v>19.988895058300944</v>
      </c>
      <c r="K36" s="94">
        <v>9005</v>
      </c>
      <c r="L36" s="302"/>
    </row>
    <row r="37" spans="1:12" x14ac:dyDescent="0.25">
      <c r="A37" s="120">
        <v>43317</v>
      </c>
      <c r="B37" s="94" t="s">
        <v>418</v>
      </c>
      <c r="C37" s="94" t="s">
        <v>350</v>
      </c>
      <c r="D37" s="95" t="s">
        <v>351</v>
      </c>
      <c r="E37" s="96">
        <v>90000</v>
      </c>
      <c r="F37" s="97" t="s">
        <v>177</v>
      </c>
      <c r="G37" s="98" t="s">
        <v>347</v>
      </c>
      <c r="H37" s="99" t="s">
        <v>438</v>
      </c>
      <c r="I37" s="100" t="s">
        <v>348</v>
      </c>
      <c r="J37" s="94">
        <f t="shared" si="0"/>
        <v>9.994447529150472</v>
      </c>
      <c r="K37" s="94">
        <v>9005</v>
      </c>
      <c r="L37" s="302"/>
    </row>
    <row r="38" spans="1:12" x14ac:dyDescent="0.25">
      <c r="A38" s="120">
        <v>43317</v>
      </c>
      <c r="B38" s="94" t="s">
        <v>419</v>
      </c>
      <c r="C38" s="94" t="s">
        <v>427</v>
      </c>
      <c r="D38" s="95" t="s">
        <v>351</v>
      </c>
      <c r="E38" s="96">
        <v>10000</v>
      </c>
      <c r="F38" s="97" t="s">
        <v>177</v>
      </c>
      <c r="G38" s="98" t="s">
        <v>347</v>
      </c>
      <c r="H38" s="99" t="s">
        <v>440</v>
      </c>
      <c r="I38" s="100" t="s">
        <v>348</v>
      </c>
      <c r="J38" s="94">
        <f t="shared" si="0"/>
        <v>1.1104941699056079</v>
      </c>
      <c r="K38" s="94">
        <v>9005</v>
      </c>
      <c r="L38" s="302"/>
    </row>
    <row r="39" spans="1:12" x14ac:dyDescent="0.25">
      <c r="A39" s="120">
        <v>43318</v>
      </c>
      <c r="B39" s="94" t="s">
        <v>436</v>
      </c>
      <c r="C39" s="94" t="s">
        <v>350</v>
      </c>
      <c r="D39" s="95" t="s">
        <v>351</v>
      </c>
      <c r="E39" s="96">
        <v>10000</v>
      </c>
      <c r="F39" s="97" t="s">
        <v>177</v>
      </c>
      <c r="G39" s="98" t="s">
        <v>347</v>
      </c>
      <c r="H39" s="99" t="s">
        <v>437</v>
      </c>
      <c r="I39" s="100" t="s">
        <v>348</v>
      </c>
      <c r="J39" s="94">
        <f t="shared" si="0"/>
        <v>1.1104941699056079</v>
      </c>
      <c r="K39" s="94">
        <v>9005</v>
      </c>
      <c r="L39" s="302"/>
    </row>
    <row r="40" spans="1:12" x14ac:dyDescent="0.25">
      <c r="A40" s="120">
        <v>43318</v>
      </c>
      <c r="B40" s="94" t="s">
        <v>420</v>
      </c>
      <c r="C40" s="94" t="s">
        <v>350</v>
      </c>
      <c r="D40" s="95" t="s">
        <v>351</v>
      </c>
      <c r="E40" s="96">
        <v>10000</v>
      </c>
      <c r="F40" s="97" t="s">
        <v>177</v>
      </c>
      <c r="G40" s="98" t="s">
        <v>347</v>
      </c>
      <c r="H40" s="99" t="s">
        <v>435</v>
      </c>
      <c r="I40" s="100" t="s">
        <v>348</v>
      </c>
      <c r="J40" s="94">
        <f t="shared" si="0"/>
        <v>1.1104941699056079</v>
      </c>
      <c r="K40" s="94">
        <v>9005</v>
      </c>
      <c r="L40" s="302"/>
    </row>
    <row r="41" spans="1:12" x14ac:dyDescent="0.25">
      <c r="A41" s="120">
        <v>43318</v>
      </c>
      <c r="B41" s="94" t="s">
        <v>421</v>
      </c>
      <c r="C41" s="94" t="s">
        <v>350</v>
      </c>
      <c r="D41" s="95" t="s">
        <v>351</v>
      </c>
      <c r="E41" s="96">
        <v>13000</v>
      </c>
      <c r="F41" s="97" t="s">
        <v>177</v>
      </c>
      <c r="G41" s="98" t="s">
        <v>347</v>
      </c>
      <c r="H41" s="99" t="s">
        <v>434</v>
      </c>
      <c r="I41" s="100" t="s">
        <v>348</v>
      </c>
      <c r="J41" s="94">
        <f t="shared" si="0"/>
        <v>1.4436424208772904</v>
      </c>
      <c r="K41" s="94">
        <v>9005</v>
      </c>
      <c r="L41" s="302"/>
    </row>
    <row r="42" spans="1:12" x14ac:dyDescent="0.25">
      <c r="A42" s="120">
        <v>43318</v>
      </c>
      <c r="B42" s="94" t="s">
        <v>422</v>
      </c>
      <c r="C42" s="94" t="s">
        <v>350</v>
      </c>
      <c r="D42" s="95" t="s">
        <v>351</v>
      </c>
      <c r="E42" s="96">
        <v>180000</v>
      </c>
      <c r="F42" s="97" t="s">
        <v>177</v>
      </c>
      <c r="G42" s="98" t="s">
        <v>347</v>
      </c>
      <c r="H42" s="99" t="s">
        <v>433</v>
      </c>
      <c r="I42" s="100" t="s">
        <v>348</v>
      </c>
      <c r="J42" s="94">
        <f t="shared" si="0"/>
        <v>19.988895058300944</v>
      </c>
      <c r="K42" s="94">
        <v>9005</v>
      </c>
      <c r="L42" s="302"/>
    </row>
    <row r="43" spans="1:12" x14ac:dyDescent="0.25">
      <c r="A43" s="101">
        <v>43318</v>
      </c>
      <c r="B43" s="99" t="s">
        <v>187</v>
      </c>
      <c r="C43" s="99" t="s">
        <v>350</v>
      </c>
      <c r="D43" s="104" t="s">
        <v>351</v>
      </c>
      <c r="E43" s="102">
        <v>16000</v>
      </c>
      <c r="F43" s="97" t="s">
        <v>359</v>
      </c>
      <c r="G43" s="98" t="s">
        <v>347</v>
      </c>
      <c r="H43" s="99" t="s">
        <v>25</v>
      </c>
      <c r="I43" s="100" t="s">
        <v>348</v>
      </c>
      <c r="J43" s="94">
        <f t="shared" si="0"/>
        <v>1.7767906718489728</v>
      </c>
      <c r="K43" s="94">
        <v>9005</v>
      </c>
      <c r="L43" s="302"/>
    </row>
    <row r="44" spans="1:12" x14ac:dyDescent="0.25">
      <c r="A44" s="101">
        <v>43318</v>
      </c>
      <c r="B44" s="99" t="s">
        <v>213</v>
      </c>
      <c r="C44" s="94" t="s">
        <v>350</v>
      </c>
      <c r="D44" s="94" t="s">
        <v>346</v>
      </c>
      <c r="E44" s="105">
        <v>50000</v>
      </c>
      <c r="F44" s="97" t="s">
        <v>164</v>
      </c>
      <c r="G44" s="98" t="s">
        <v>347</v>
      </c>
      <c r="H44" s="99" t="s">
        <v>26</v>
      </c>
      <c r="I44" s="100" t="s">
        <v>348</v>
      </c>
      <c r="J44" s="94">
        <f t="shared" si="0"/>
        <v>5.5524708495280404</v>
      </c>
      <c r="K44" s="94">
        <v>9005</v>
      </c>
      <c r="L44" s="302"/>
    </row>
    <row r="45" spans="1:12" x14ac:dyDescent="0.25">
      <c r="A45" s="101">
        <v>43318</v>
      </c>
      <c r="B45" s="99" t="s">
        <v>210</v>
      </c>
      <c r="C45" s="94" t="s">
        <v>350</v>
      </c>
      <c r="D45" s="94" t="s">
        <v>346</v>
      </c>
      <c r="E45" s="105">
        <v>23000</v>
      </c>
      <c r="F45" s="99" t="s">
        <v>167</v>
      </c>
      <c r="G45" s="98" t="s">
        <v>347</v>
      </c>
      <c r="H45" s="99" t="s">
        <v>29</v>
      </c>
      <c r="I45" s="100" t="s">
        <v>348</v>
      </c>
      <c r="J45" s="94">
        <f t="shared" si="0"/>
        <v>2.5541365907828983</v>
      </c>
      <c r="K45" s="94">
        <v>9005</v>
      </c>
      <c r="L45" s="302"/>
    </row>
    <row r="46" spans="1:12" x14ac:dyDescent="0.25">
      <c r="A46" s="101">
        <v>43318</v>
      </c>
      <c r="B46" s="99" t="s">
        <v>211</v>
      </c>
      <c r="C46" s="94" t="s">
        <v>350</v>
      </c>
      <c r="D46" s="94" t="s">
        <v>346</v>
      </c>
      <c r="E46" s="105">
        <v>30000</v>
      </c>
      <c r="F46" s="99" t="s">
        <v>169</v>
      </c>
      <c r="G46" s="98" t="s">
        <v>347</v>
      </c>
      <c r="H46" s="99" t="s">
        <v>27</v>
      </c>
      <c r="I46" s="100" t="s">
        <v>348</v>
      </c>
      <c r="J46" s="94">
        <f t="shared" si="0"/>
        <v>3.3314825097168241</v>
      </c>
      <c r="K46" s="94">
        <v>9005</v>
      </c>
      <c r="L46" s="302"/>
    </row>
    <row r="47" spans="1:12" x14ac:dyDescent="0.25">
      <c r="A47" s="101">
        <v>43318</v>
      </c>
      <c r="B47" s="99" t="s">
        <v>185</v>
      </c>
      <c r="C47" s="94" t="s">
        <v>350</v>
      </c>
      <c r="D47" s="95" t="s">
        <v>349</v>
      </c>
      <c r="E47" s="102">
        <v>70000</v>
      </c>
      <c r="F47" s="103" t="s">
        <v>170</v>
      </c>
      <c r="G47" s="98" t="s">
        <v>347</v>
      </c>
      <c r="H47" s="99" t="s">
        <v>24</v>
      </c>
      <c r="I47" s="100" t="s">
        <v>348</v>
      </c>
      <c r="J47" s="94">
        <f t="shared" si="0"/>
        <v>7.7734591893392562</v>
      </c>
      <c r="K47" s="94">
        <v>9005</v>
      </c>
      <c r="L47" s="302"/>
    </row>
    <row r="48" spans="1:12" x14ac:dyDescent="0.25">
      <c r="A48" s="101">
        <v>43318</v>
      </c>
      <c r="B48" s="99" t="s">
        <v>555</v>
      </c>
      <c r="C48" s="99" t="s">
        <v>350</v>
      </c>
      <c r="D48" s="94" t="s">
        <v>354</v>
      </c>
      <c r="E48" s="105">
        <v>300000</v>
      </c>
      <c r="F48" s="97" t="s">
        <v>172</v>
      </c>
      <c r="G48" s="98" t="s">
        <v>347</v>
      </c>
      <c r="H48" s="99" t="s">
        <v>30</v>
      </c>
      <c r="I48" s="100" t="s">
        <v>348</v>
      </c>
      <c r="J48" s="94">
        <f t="shared" si="0"/>
        <v>33.314825097168239</v>
      </c>
      <c r="K48" s="94">
        <v>9005</v>
      </c>
      <c r="L48" s="302"/>
    </row>
    <row r="49" spans="1:12" x14ac:dyDescent="0.25">
      <c r="A49" s="101">
        <v>43318</v>
      </c>
      <c r="B49" s="99" t="s">
        <v>188</v>
      </c>
      <c r="C49" s="99" t="s">
        <v>350</v>
      </c>
      <c r="D49" s="94" t="s">
        <v>354</v>
      </c>
      <c r="E49" s="102">
        <v>50000</v>
      </c>
      <c r="F49" s="97" t="s">
        <v>172</v>
      </c>
      <c r="G49" s="98" t="s">
        <v>347</v>
      </c>
      <c r="H49" s="99" t="s">
        <v>31</v>
      </c>
      <c r="I49" s="100" t="s">
        <v>348</v>
      </c>
      <c r="J49" s="94">
        <f t="shared" si="0"/>
        <v>5.5524708495280404</v>
      </c>
      <c r="K49" s="94">
        <v>9005</v>
      </c>
      <c r="L49" s="302"/>
    </row>
    <row r="50" spans="1:12" x14ac:dyDescent="0.25">
      <c r="A50" s="184">
        <v>43318</v>
      </c>
      <c r="B50" s="186" t="s">
        <v>189</v>
      </c>
      <c r="C50" s="188" t="s">
        <v>658</v>
      </c>
      <c r="D50" s="189" t="s">
        <v>354</v>
      </c>
      <c r="E50" s="187">
        <v>30000</v>
      </c>
      <c r="F50" s="309" t="s">
        <v>172</v>
      </c>
      <c r="G50" s="185" t="s">
        <v>347</v>
      </c>
      <c r="H50" s="186" t="s">
        <v>32</v>
      </c>
      <c r="I50" s="188" t="s">
        <v>348</v>
      </c>
      <c r="J50" s="189">
        <f t="shared" si="0"/>
        <v>3.3314825097168241</v>
      </c>
      <c r="K50" s="189">
        <v>9005</v>
      </c>
      <c r="L50" s="302"/>
    </row>
    <row r="51" spans="1:12" x14ac:dyDescent="0.25">
      <c r="A51" s="120">
        <v>43318</v>
      </c>
      <c r="B51" s="94" t="s">
        <v>369</v>
      </c>
      <c r="C51" s="100" t="s">
        <v>350</v>
      </c>
      <c r="D51" s="94" t="s">
        <v>346</v>
      </c>
      <c r="E51" s="96">
        <v>17000</v>
      </c>
      <c r="F51" s="99" t="s">
        <v>191</v>
      </c>
      <c r="G51" s="98" t="s">
        <v>347</v>
      </c>
      <c r="H51" s="99" t="s">
        <v>461</v>
      </c>
      <c r="I51" s="100" t="s">
        <v>348</v>
      </c>
      <c r="J51" s="94">
        <f t="shared" si="0"/>
        <v>1.8878400888395337</v>
      </c>
      <c r="K51" s="94">
        <v>9005</v>
      </c>
      <c r="L51" s="302"/>
    </row>
    <row r="52" spans="1:12" x14ac:dyDescent="0.25">
      <c r="A52" s="120">
        <v>43318</v>
      </c>
      <c r="B52" s="106" t="s">
        <v>446</v>
      </c>
      <c r="C52" s="94" t="s">
        <v>484</v>
      </c>
      <c r="D52" s="95" t="s">
        <v>351</v>
      </c>
      <c r="E52" s="96">
        <v>10000</v>
      </c>
      <c r="F52" s="100" t="s">
        <v>192</v>
      </c>
      <c r="G52" s="98" t="s">
        <v>347</v>
      </c>
      <c r="H52" s="99" t="s">
        <v>461</v>
      </c>
      <c r="I52" s="100" t="s">
        <v>348</v>
      </c>
      <c r="J52" s="94">
        <f t="shared" si="0"/>
        <v>1.1104941699056079</v>
      </c>
      <c r="K52" s="94">
        <v>9005</v>
      </c>
      <c r="L52" s="302"/>
    </row>
    <row r="53" spans="1:12" x14ac:dyDescent="0.25">
      <c r="A53" s="120">
        <v>43318</v>
      </c>
      <c r="B53" s="106" t="s">
        <v>446</v>
      </c>
      <c r="C53" s="94" t="s">
        <v>350</v>
      </c>
      <c r="D53" s="94" t="s">
        <v>346</v>
      </c>
      <c r="E53" s="96">
        <v>19000</v>
      </c>
      <c r="F53" s="99" t="s">
        <v>168</v>
      </c>
      <c r="G53" s="98" t="s">
        <v>347</v>
      </c>
      <c r="H53" s="99" t="s">
        <v>461</v>
      </c>
      <c r="I53" s="100" t="s">
        <v>348</v>
      </c>
      <c r="J53" s="94">
        <f t="shared" si="0"/>
        <v>2.1099389228206551</v>
      </c>
      <c r="K53" s="94">
        <v>9005</v>
      </c>
      <c r="L53" s="302"/>
    </row>
    <row r="54" spans="1:12" x14ac:dyDescent="0.25">
      <c r="A54" s="120">
        <v>43318</v>
      </c>
      <c r="B54" s="94" t="s">
        <v>443</v>
      </c>
      <c r="C54" s="94" t="s">
        <v>350</v>
      </c>
      <c r="D54" s="94" t="s">
        <v>346</v>
      </c>
      <c r="E54" s="96">
        <v>37000</v>
      </c>
      <c r="F54" s="99" t="s">
        <v>168</v>
      </c>
      <c r="G54" s="98" t="s">
        <v>347</v>
      </c>
      <c r="H54" s="99" t="s">
        <v>28</v>
      </c>
      <c r="I54" s="100" t="s">
        <v>348</v>
      </c>
      <c r="J54" s="94">
        <f t="shared" si="0"/>
        <v>4.1088284286507495</v>
      </c>
      <c r="K54" s="94">
        <v>9005</v>
      </c>
      <c r="L54" s="302"/>
    </row>
    <row r="55" spans="1:12" x14ac:dyDescent="0.25">
      <c r="A55" s="120">
        <v>43319</v>
      </c>
      <c r="B55" s="94" t="s">
        <v>423</v>
      </c>
      <c r="C55" s="94" t="s">
        <v>426</v>
      </c>
      <c r="D55" s="95" t="s">
        <v>351</v>
      </c>
      <c r="E55" s="96">
        <v>80000</v>
      </c>
      <c r="F55" s="97" t="s">
        <v>177</v>
      </c>
      <c r="G55" s="98" t="s">
        <v>347</v>
      </c>
      <c r="H55" s="99" t="s">
        <v>432</v>
      </c>
      <c r="I55" s="100" t="s">
        <v>348</v>
      </c>
      <c r="J55" s="94">
        <f t="shared" si="0"/>
        <v>8.8839533592448632</v>
      </c>
      <c r="K55" s="94">
        <v>9005</v>
      </c>
      <c r="L55" s="302"/>
    </row>
    <row r="56" spans="1:12" x14ac:dyDescent="0.25">
      <c r="A56" s="120">
        <v>43319</v>
      </c>
      <c r="B56" s="94" t="s">
        <v>597</v>
      </c>
      <c r="C56" s="94" t="s">
        <v>350</v>
      </c>
      <c r="D56" s="95" t="s">
        <v>351</v>
      </c>
      <c r="E56" s="96">
        <v>10000</v>
      </c>
      <c r="F56" s="97" t="s">
        <v>177</v>
      </c>
      <c r="G56" s="98" t="s">
        <v>347</v>
      </c>
      <c r="H56" s="99" t="s">
        <v>431</v>
      </c>
      <c r="I56" s="100" t="s">
        <v>348</v>
      </c>
      <c r="J56" s="94">
        <f t="shared" si="0"/>
        <v>1.1104941699056079</v>
      </c>
      <c r="K56" s="94">
        <v>9005</v>
      </c>
      <c r="L56" s="302"/>
    </row>
    <row r="57" spans="1:12" x14ac:dyDescent="0.25">
      <c r="A57" s="101">
        <v>43319</v>
      </c>
      <c r="B57" s="99" t="s">
        <v>213</v>
      </c>
      <c r="C57" s="94" t="s">
        <v>350</v>
      </c>
      <c r="D57" s="94" t="s">
        <v>346</v>
      </c>
      <c r="E57" s="102">
        <v>22000</v>
      </c>
      <c r="F57" s="97" t="s">
        <v>164</v>
      </c>
      <c r="G57" s="98" t="s">
        <v>347</v>
      </c>
      <c r="H57" s="99" t="s">
        <v>35</v>
      </c>
      <c r="I57" s="100" t="s">
        <v>348</v>
      </c>
      <c r="J57" s="94">
        <f t="shared" si="0"/>
        <v>2.4430871737923376</v>
      </c>
      <c r="K57" s="94">
        <v>9005</v>
      </c>
      <c r="L57" s="302"/>
    </row>
    <row r="58" spans="1:12" x14ac:dyDescent="0.25">
      <c r="A58" s="101">
        <v>43319</v>
      </c>
      <c r="B58" s="99" t="s">
        <v>210</v>
      </c>
      <c r="C58" s="94" t="s">
        <v>350</v>
      </c>
      <c r="D58" s="94" t="s">
        <v>346</v>
      </c>
      <c r="E58" s="102">
        <v>20000</v>
      </c>
      <c r="F58" s="99" t="s">
        <v>167</v>
      </c>
      <c r="G58" s="98" t="s">
        <v>347</v>
      </c>
      <c r="H58" s="99" t="s">
        <v>33</v>
      </c>
      <c r="I58" s="100" t="s">
        <v>348</v>
      </c>
      <c r="J58" s="94">
        <f t="shared" si="0"/>
        <v>2.2209883398112158</v>
      </c>
      <c r="K58" s="94">
        <v>9005</v>
      </c>
      <c r="L58" s="302"/>
    </row>
    <row r="59" spans="1:12" x14ac:dyDescent="0.25">
      <c r="A59" s="101">
        <v>43319</v>
      </c>
      <c r="B59" s="99" t="s">
        <v>211</v>
      </c>
      <c r="C59" s="94" t="s">
        <v>350</v>
      </c>
      <c r="D59" s="94" t="s">
        <v>346</v>
      </c>
      <c r="E59" s="102">
        <v>16000</v>
      </c>
      <c r="F59" s="99" t="s">
        <v>169</v>
      </c>
      <c r="G59" s="98" t="s">
        <v>347</v>
      </c>
      <c r="H59" s="99" t="s">
        <v>34</v>
      </c>
      <c r="I59" s="100" t="s">
        <v>348</v>
      </c>
      <c r="J59" s="94">
        <f t="shared" si="0"/>
        <v>1.7767906718489728</v>
      </c>
      <c r="K59" s="94">
        <v>9005</v>
      </c>
      <c r="L59" s="302"/>
    </row>
    <row r="60" spans="1:12" x14ac:dyDescent="0.25">
      <c r="A60" s="120">
        <v>43319</v>
      </c>
      <c r="B60" s="94" t="s">
        <v>369</v>
      </c>
      <c r="C60" s="100" t="s">
        <v>350</v>
      </c>
      <c r="D60" s="94" t="s">
        <v>346</v>
      </c>
      <c r="E60" s="96">
        <v>17000</v>
      </c>
      <c r="F60" s="99" t="s">
        <v>191</v>
      </c>
      <c r="G60" s="98" t="s">
        <v>347</v>
      </c>
      <c r="H60" s="99" t="s">
        <v>461</v>
      </c>
      <c r="I60" s="100" t="s">
        <v>348</v>
      </c>
      <c r="J60" s="94">
        <f t="shared" si="0"/>
        <v>1.8878400888395337</v>
      </c>
      <c r="K60" s="94">
        <v>9005</v>
      </c>
      <c r="L60" s="302"/>
    </row>
    <row r="61" spans="1:12" x14ac:dyDescent="0.25">
      <c r="A61" s="120">
        <v>43319</v>
      </c>
      <c r="B61" s="106" t="s">
        <v>446</v>
      </c>
      <c r="C61" s="94" t="s">
        <v>484</v>
      </c>
      <c r="D61" s="95" t="s">
        <v>351</v>
      </c>
      <c r="E61" s="96">
        <v>10000</v>
      </c>
      <c r="F61" s="100" t="s">
        <v>192</v>
      </c>
      <c r="G61" s="98" t="s">
        <v>347</v>
      </c>
      <c r="H61" s="99" t="s">
        <v>461</v>
      </c>
      <c r="I61" s="100" t="s">
        <v>348</v>
      </c>
      <c r="J61" s="94">
        <f t="shared" si="0"/>
        <v>1.1104941699056079</v>
      </c>
      <c r="K61" s="94">
        <v>9005</v>
      </c>
      <c r="L61" s="302"/>
    </row>
    <row r="62" spans="1:12" x14ac:dyDescent="0.25">
      <c r="A62" s="120">
        <v>43319</v>
      </c>
      <c r="B62" s="106" t="s">
        <v>446</v>
      </c>
      <c r="C62" s="94" t="s">
        <v>350</v>
      </c>
      <c r="D62" s="94" t="s">
        <v>346</v>
      </c>
      <c r="E62" s="96">
        <v>19000</v>
      </c>
      <c r="F62" s="99" t="s">
        <v>168</v>
      </c>
      <c r="G62" s="98" t="s">
        <v>347</v>
      </c>
      <c r="H62" s="99" t="s">
        <v>461</v>
      </c>
      <c r="I62" s="100" t="s">
        <v>348</v>
      </c>
      <c r="J62" s="94">
        <f t="shared" si="0"/>
        <v>2.1099389228206551</v>
      </c>
      <c r="K62" s="94">
        <v>9005</v>
      </c>
      <c r="L62" s="302"/>
    </row>
    <row r="63" spans="1:12" x14ac:dyDescent="0.25">
      <c r="A63" s="120">
        <v>43319</v>
      </c>
      <c r="B63" s="94" t="s">
        <v>448</v>
      </c>
      <c r="C63" s="94" t="s">
        <v>350</v>
      </c>
      <c r="D63" s="94" t="s">
        <v>346</v>
      </c>
      <c r="E63" s="96">
        <v>23000</v>
      </c>
      <c r="F63" s="99" t="s">
        <v>168</v>
      </c>
      <c r="G63" s="98" t="s">
        <v>347</v>
      </c>
      <c r="H63" s="99" t="s">
        <v>453</v>
      </c>
      <c r="I63" s="100" t="s">
        <v>348</v>
      </c>
      <c r="J63" s="94">
        <f t="shared" si="0"/>
        <v>2.5541365907828983</v>
      </c>
      <c r="K63" s="94">
        <v>9005</v>
      </c>
      <c r="L63" s="302"/>
    </row>
    <row r="64" spans="1:12" x14ac:dyDescent="0.25">
      <c r="A64" s="120">
        <v>43320</v>
      </c>
      <c r="B64" s="94" t="s">
        <v>369</v>
      </c>
      <c r="C64" s="100" t="s">
        <v>350</v>
      </c>
      <c r="D64" s="94" t="s">
        <v>346</v>
      </c>
      <c r="E64" s="96">
        <v>17000</v>
      </c>
      <c r="F64" s="99" t="s">
        <v>191</v>
      </c>
      <c r="G64" s="98" t="s">
        <v>347</v>
      </c>
      <c r="H64" s="99" t="s">
        <v>461</v>
      </c>
      <c r="I64" s="100" t="s">
        <v>348</v>
      </c>
      <c r="J64" s="94">
        <f t="shared" si="0"/>
        <v>1.8878400888395337</v>
      </c>
      <c r="K64" s="94">
        <v>9005</v>
      </c>
      <c r="L64" s="302"/>
    </row>
    <row r="65" spans="1:12" x14ac:dyDescent="0.25">
      <c r="A65" s="120">
        <v>43320</v>
      </c>
      <c r="B65" s="106" t="s">
        <v>446</v>
      </c>
      <c r="C65" s="94" t="s">
        <v>484</v>
      </c>
      <c r="D65" s="95" t="s">
        <v>351</v>
      </c>
      <c r="E65" s="96">
        <v>10000</v>
      </c>
      <c r="F65" s="100" t="s">
        <v>192</v>
      </c>
      <c r="G65" s="98" t="s">
        <v>347</v>
      </c>
      <c r="H65" s="99" t="s">
        <v>461</v>
      </c>
      <c r="I65" s="100" t="s">
        <v>348</v>
      </c>
      <c r="J65" s="94">
        <f t="shared" si="0"/>
        <v>1.1104941699056079</v>
      </c>
      <c r="K65" s="94">
        <v>9005</v>
      </c>
      <c r="L65" s="302"/>
    </row>
    <row r="66" spans="1:12" x14ac:dyDescent="0.25">
      <c r="A66" s="120">
        <v>43320</v>
      </c>
      <c r="B66" s="106" t="s">
        <v>446</v>
      </c>
      <c r="C66" s="94" t="s">
        <v>350</v>
      </c>
      <c r="D66" s="94" t="s">
        <v>346</v>
      </c>
      <c r="E66" s="96">
        <v>19000</v>
      </c>
      <c r="F66" s="99" t="s">
        <v>168</v>
      </c>
      <c r="G66" s="98" t="s">
        <v>347</v>
      </c>
      <c r="H66" s="99" t="s">
        <v>461</v>
      </c>
      <c r="I66" s="100" t="s">
        <v>348</v>
      </c>
      <c r="J66" s="94">
        <f t="shared" ref="J66:J129" si="1">E66/9005</f>
        <v>2.1099389228206551</v>
      </c>
      <c r="K66" s="94">
        <v>9005</v>
      </c>
      <c r="L66" s="302"/>
    </row>
    <row r="67" spans="1:12" x14ac:dyDescent="0.25">
      <c r="A67" s="120">
        <v>43321</v>
      </c>
      <c r="B67" s="106" t="s">
        <v>446</v>
      </c>
      <c r="C67" s="94" t="s">
        <v>484</v>
      </c>
      <c r="D67" s="95" t="s">
        <v>351</v>
      </c>
      <c r="E67" s="96">
        <v>10000</v>
      </c>
      <c r="F67" s="100" t="s">
        <v>192</v>
      </c>
      <c r="G67" s="98" t="s">
        <v>347</v>
      </c>
      <c r="H67" s="99" t="s">
        <v>461</v>
      </c>
      <c r="I67" s="100" t="s">
        <v>348</v>
      </c>
      <c r="J67" s="94">
        <f t="shared" si="1"/>
        <v>1.1104941699056079</v>
      </c>
      <c r="K67" s="94">
        <v>9005</v>
      </c>
      <c r="L67" s="302"/>
    </row>
    <row r="68" spans="1:12" x14ac:dyDescent="0.25">
      <c r="A68" s="101">
        <v>43322</v>
      </c>
      <c r="B68" s="99" t="s">
        <v>213</v>
      </c>
      <c r="C68" s="94" t="s">
        <v>350</v>
      </c>
      <c r="D68" s="94" t="s">
        <v>346</v>
      </c>
      <c r="E68" s="102">
        <v>36000</v>
      </c>
      <c r="F68" s="97" t="s">
        <v>164</v>
      </c>
      <c r="G68" s="98" t="s">
        <v>347</v>
      </c>
      <c r="H68" s="99" t="s">
        <v>38</v>
      </c>
      <c r="I68" s="100" t="s">
        <v>348</v>
      </c>
      <c r="J68" s="94">
        <f t="shared" si="1"/>
        <v>3.9977790116601888</v>
      </c>
      <c r="K68" s="94">
        <v>9005</v>
      </c>
      <c r="L68" s="302"/>
    </row>
    <row r="69" spans="1:12" x14ac:dyDescent="0.25">
      <c r="A69" s="101">
        <v>43322</v>
      </c>
      <c r="B69" s="99" t="s">
        <v>210</v>
      </c>
      <c r="C69" s="94" t="s">
        <v>350</v>
      </c>
      <c r="D69" s="94" t="s">
        <v>346</v>
      </c>
      <c r="E69" s="102">
        <v>31000</v>
      </c>
      <c r="F69" s="99" t="s">
        <v>167</v>
      </c>
      <c r="G69" s="98" t="s">
        <v>347</v>
      </c>
      <c r="H69" s="99" t="s">
        <v>36</v>
      </c>
      <c r="I69" s="100" t="s">
        <v>348</v>
      </c>
      <c r="J69" s="94">
        <f t="shared" si="1"/>
        <v>3.4425319267073848</v>
      </c>
      <c r="K69" s="94">
        <v>9005</v>
      </c>
      <c r="L69" s="302"/>
    </row>
    <row r="70" spans="1:12" x14ac:dyDescent="0.25">
      <c r="A70" s="120">
        <v>43322</v>
      </c>
      <c r="B70" s="94" t="s">
        <v>370</v>
      </c>
      <c r="C70" s="100" t="s">
        <v>350</v>
      </c>
      <c r="D70" s="94" t="s">
        <v>346</v>
      </c>
      <c r="E70" s="96">
        <v>17000</v>
      </c>
      <c r="F70" s="99" t="s">
        <v>191</v>
      </c>
      <c r="G70" s="98" t="s">
        <v>347</v>
      </c>
      <c r="H70" s="99" t="s">
        <v>461</v>
      </c>
      <c r="I70" s="100" t="s">
        <v>348</v>
      </c>
      <c r="J70" s="94">
        <f t="shared" si="1"/>
        <v>1.8878400888395337</v>
      </c>
      <c r="K70" s="94">
        <v>9005</v>
      </c>
      <c r="L70" s="302"/>
    </row>
    <row r="71" spans="1:12" x14ac:dyDescent="0.25">
      <c r="A71" s="120">
        <v>43322</v>
      </c>
      <c r="B71" s="106" t="s">
        <v>446</v>
      </c>
      <c r="C71" s="94" t="s">
        <v>484</v>
      </c>
      <c r="D71" s="95" t="s">
        <v>351</v>
      </c>
      <c r="E71" s="96">
        <v>10000</v>
      </c>
      <c r="F71" s="100" t="s">
        <v>192</v>
      </c>
      <c r="G71" s="98" t="s">
        <v>347</v>
      </c>
      <c r="H71" s="99" t="s">
        <v>461</v>
      </c>
      <c r="I71" s="100" t="s">
        <v>348</v>
      </c>
      <c r="J71" s="94">
        <f t="shared" si="1"/>
        <v>1.1104941699056079</v>
      </c>
      <c r="K71" s="94">
        <v>9005</v>
      </c>
      <c r="L71" s="302"/>
    </row>
    <row r="72" spans="1:12" x14ac:dyDescent="0.25">
      <c r="A72" s="120">
        <v>43322</v>
      </c>
      <c r="B72" s="106" t="s">
        <v>552</v>
      </c>
      <c r="C72" s="94" t="s">
        <v>484</v>
      </c>
      <c r="D72" s="95" t="s">
        <v>351</v>
      </c>
      <c r="E72" s="96">
        <v>60000</v>
      </c>
      <c r="F72" s="100" t="s">
        <v>192</v>
      </c>
      <c r="G72" s="98" t="s">
        <v>347</v>
      </c>
      <c r="H72" s="99" t="s">
        <v>40</v>
      </c>
      <c r="I72" s="100" t="s">
        <v>348</v>
      </c>
      <c r="J72" s="94">
        <f t="shared" si="1"/>
        <v>6.6629650194336483</v>
      </c>
      <c r="K72" s="94">
        <v>9005</v>
      </c>
      <c r="L72" s="302"/>
    </row>
    <row r="73" spans="1:12" x14ac:dyDescent="0.25">
      <c r="A73" s="120">
        <v>43322</v>
      </c>
      <c r="B73" s="106" t="s">
        <v>446</v>
      </c>
      <c r="C73" s="94" t="s">
        <v>350</v>
      </c>
      <c r="D73" s="94" t="s">
        <v>346</v>
      </c>
      <c r="E73" s="96">
        <v>19000</v>
      </c>
      <c r="F73" s="99" t="s">
        <v>168</v>
      </c>
      <c r="G73" s="98" t="s">
        <v>347</v>
      </c>
      <c r="H73" s="99" t="s">
        <v>461</v>
      </c>
      <c r="I73" s="100" t="s">
        <v>348</v>
      </c>
      <c r="J73" s="94">
        <f t="shared" si="1"/>
        <v>2.1099389228206551</v>
      </c>
      <c r="K73" s="94">
        <v>9005</v>
      </c>
      <c r="L73" s="302"/>
    </row>
    <row r="74" spans="1:12" x14ac:dyDescent="0.25">
      <c r="A74" s="120">
        <v>43322</v>
      </c>
      <c r="B74" s="94" t="s">
        <v>449</v>
      </c>
      <c r="C74" s="94" t="s">
        <v>350</v>
      </c>
      <c r="D74" s="94" t="s">
        <v>346</v>
      </c>
      <c r="E74" s="96">
        <v>32000</v>
      </c>
      <c r="F74" s="99" t="s">
        <v>168</v>
      </c>
      <c r="G74" s="98" t="s">
        <v>347</v>
      </c>
      <c r="H74" s="99" t="s">
        <v>37</v>
      </c>
      <c r="I74" s="100" t="s">
        <v>348</v>
      </c>
      <c r="J74" s="94">
        <f t="shared" si="1"/>
        <v>3.5535813436979455</v>
      </c>
      <c r="K74" s="94">
        <v>9005</v>
      </c>
      <c r="L74" s="302"/>
    </row>
    <row r="75" spans="1:12" x14ac:dyDescent="0.25">
      <c r="A75" s="101">
        <v>43324</v>
      </c>
      <c r="B75" s="99" t="s">
        <v>528</v>
      </c>
      <c r="C75" s="100" t="s">
        <v>525</v>
      </c>
      <c r="D75" s="100" t="s">
        <v>349</v>
      </c>
      <c r="E75" s="102">
        <v>2195419</v>
      </c>
      <c r="F75" s="99" t="s">
        <v>529</v>
      </c>
      <c r="G75" s="98" t="s">
        <v>347</v>
      </c>
      <c r="H75" s="99" t="s">
        <v>530</v>
      </c>
      <c r="I75" s="100" t="s">
        <v>348</v>
      </c>
      <c r="J75" s="94">
        <f t="shared" si="1"/>
        <v>243.8</v>
      </c>
      <c r="K75" s="94">
        <v>9005</v>
      </c>
      <c r="L75" s="302"/>
    </row>
    <row r="76" spans="1:12" x14ac:dyDescent="0.25">
      <c r="A76" s="101">
        <v>43325</v>
      </c>
      <c r="B76" s="99" t="s">
        <v>198</v>
      </c>
      <c r="C76" s="99" t="s">
        <v>350</v>
      </c>
      <c r="D76" s="104" t="s">
        <v>351</v>
      </c>
      <c r="E76" s="102">
        <v>60000</v>
      </c>
      <c r="F76" s="97" t="s">
        <v>359</v>
      </c>
      <c r="G76" s="98" t="s">
        <v>347</v>
      </c>
      <c r="H76" s="99" t="s">
        <v>43</v>
      </c>
      <c r="I76" s="100" t="s">
        <v>348</v>
      </c>
      <c r="J76" s="94">
        <f t="shared" si="1"/>
        <v>6.6629650194336483</v>
      </c>
      <c r="K76" s="94">
        <v>9005</v>
      </c>
      <c r="L76" s="302"/>
    </row>
    <row r="77" spans="1:12" x14ac:dyDescent="0.25">
      <c r="A77" s="101">
        <v>43325</v>
      </c>
      <c r="B77" s="99" t="s">
        <v>197</v>
      </c>
      <c r="C77" s="94" t="s">
        <v>350</v>
      </c>
      <c r="D77" s="94" t="s">
        <v>346</v>
      </c>
      <c r="E77" s="102">
        <v>81000</v>
      </c>
      <c r="F77" s="97" t="s">
        <v>164</v>
      </c>
      <c r="G77" s="98" t="s">
        <v>347</v>
      </c>
      <c r="H77" s="99" t="s">
        <v>42</v>
      </c>
      <c r="I77" s="100" t="s">
        <v>348</v>
      </c>
      <c r="J77" s="94">
        <f t="shared" si="1"/>
        <v>8.9950027762354239</v>
      </c>
      <c r="K77" s="94">
        <v>9005</v>
      </c>
      <c r="L77" s="302"/>
    </row>
    <row r="78" spans="1:12" x14ac:dyDescent="0.25">
      <c r="A78" s="101">
        <v>43325</v>
      </c>
      <c r="B78" s="99" t="s">
        <v>213</v>
      </c>
      <c r="C78" s="94" t="s">
        <v>350</v>
      </c>
      <c r="D78" s="94" t="s">
        <v>346</v>
      </c>
      <c r="E78" s="102">
        <v>19000</v>
      </c>
      <c r="F78" s="97" t="s">
        <v>164</v>
      </c>
      <c r="G78" s="98" t="s">
        <v>347</v>
      </c>
      <c r="H78" s="99" t="s">
        <v>46</v>
      </c>
      <c r="I78" s="100" t="s">
        <v>348</v>
      </c>
      <c r="J78" s="94">
        <f t="shared" si="1"/>
        <v>2.1099389228206551</v>
      </c>
      <c r="K78" s="94">
        <v>9005</v>
      </c>
      <c r="L78" s="302"/>
    </row>
    <row r="79" spans="1:12" x14ac:dyDescent="0.25">
      <c r="A79" s="101">
        <v>43325</v>
      </c>
      <c r="B79" s="99" t="s">
        <v>196</v>
      </c>
      <c r="C79" s="94" t="s">
        <v>350</v>
      </c>
      <c r="D79" s="94" t="s">
        <v>346</v>
      </c>
      <c r="E79" s="102">
        <v>50000</v>
      </c>
      <c r="F79" s="99" t="s">
        <v>167</v>
      </c>
      <c r="G79" s="98" t="s">
        <v>347</v>
      </c>
      <c r="H79" s="99" t="s">
        <v>41</v>
      </c>
      <c r="I79" s="100" t="s">
        <v>348</v>
      </c>
      <c r="J79" s="94">
        <f t="shared" si="1"/>
        <v>5.5524708495280404</v>
      </c>
      <c r="K79" s="94">
        <v>9005</v>
      </c>
      <c r="L79" s="302"/>
    </row>
    <row r="80" spans="1:12" x14ac:dyDescent="0.25">
      <c r="A80" s="101">
        <v>43325</v>
      </c>
      <c r="B80" s="99" t="s">
        <v>196</v>
      </c>
      <c r="C80" s="94" t="s">
        <v>350</v>
      </c>
      <c r="D80" s="94" t="s">
        <v>346</v>
      </c>
      <c r="E80" s="102">
        <v>24000</v>
      </c>
      <c r="F80" s="99" t="s">
        <v>167</v>
      </c>
      <c r="G80" s="98" t="s">
        <v>347</v>
      </c>
      <c r="H80" s="99" t="s">
        <v>48</v>
      </c>
      <c r="I80" s="100" t="s">
        <v>348</v>
      </c>
      <c r="J80" s="94">
        <f t="shared" si="1"/>
        <v>2.665186007773459</v>
      </c>
      <c r="K80" s="94">
        <v>9005</v>
      </c>
      <c r="L80" s="302"/>
    </row>
    <row r="81" spans="1:12" x14ac:dyDescent="0.25">
      <c r="A81" s="101">
        <v>43325</v>
      </c>
      <c r="B81" s="99" t="s">
        <v>591</v>
      </c>
      <c r="C81" s="94" t="s">
        <v>350</v>
      </c>
      <c r="D81" s="94" t="s">
        <v>346</v>
      </c>
      <c r="E81" s="102">
        <v>51000</v>
      </c>
      <c r="F81" s="99" t="s">
        <v>169</v>
      </c>
      <c r="G81" s="98" t="s">
        <v>347</v>
      </c>
      <c r="H81" s="99" t="s">
        <v>45</v>
      </c>
      <c r="I81" s="100" t="s">
        <v>348</v>
      </c>
      <c r="J81" s="94">
        <f t="shared" si="1"/>
        <v>5.6635202665186011</v>
      </c>
      <c r="K81" s="94">
        <v>9005</v>
      </c>
      <c r="L81" s="302"/>
    </row>
    <row r="82" spans="1:12" x14ac:dyDescent="0.25">
      <c r="A82" s="101">
        <v>43325</v>
      </c>
      <c r="B82" s="99" t="s">
        <v>211</v>
      </c>
      <c r="C82" s="94" t="s">
        <v>350</v>
      </c>
      <c r="D82" s="94" t="s">
        <v>346</v>
      </c>
      <c r="E82" s="102">
        <v>22000</v>
      </c>
      <c r="F82" s="99" t="s">
        <v>169</v>
      </c>
      <c r="G82" s="98" t="s">
        <v>347</v>
      </c>
      <c r="H82" s="99" t="s">
        <v>47</v>
      </c>
      <c r="I82" s="100" t="s">
        <v>348</v>
      </c>
      <c r="J82" s="94">
        <f t="shared" si="1"/>
        <v>2.4430871737923376</v>
      </c>
      <c r="K82" s="94">
        <v>9005</v>
      </c>
      <c r="L82" s="302"/>
    </row>
    <row r="83" spans="1:12" x14ac:dyDescent="0.25">
      <c r="A83" s="101">
        <v>43325</v>
      </c>
      <c r="B83" s="99" t="s">
        <v>323</v>
      </c>
      <c r="C83" s="100" t="s">
        <v>361</v>
      </c>
      <c r="D83" s="94" t="s">
        <v>354</v>
      </c>
      <c r="E83" s="102">
        <v>20000</v>
      </c>
      <c r="F83" s="97" t="s">
        <v>172</v>
      </c>
      <c r="G83" s="98" t="s">
        <v>347</v>
      </c>
      <c r="H83" s="99" t="s">
        <v>49</v>
      </c>
      <c r="I83" s="100" t="s">
        <v>348</v>
      </c>
      <c r="J83" s="94">
        <f t="shared" si="1"/>
        <v>2.2209883398112158</v>
      </c>
      <c r="K83" s="94">
        <v>9005</v>
      </c>
      <c r="L83" s="302"/>
    </row>
    <row r="84" spans="1:12" x14ac:dyDescent="0.25">
      <c r="A84" s="120">
        <v>43325</v>
      </c>
      <c r="B84" s="94" t="s">
        <v>369</v>
      </c>
      <c r="C84" s="100" t="s">
        <v>350</v>
      </c>
      <c r="D84" s="94" t="s">
        <v>346</v>
      </c>
      <c r="E84" s="96">
        <v>17000</v>
      </c>
      <c r="F84" s="99" t="s">
        <v>191</v>
      </c>
      <c r="G84" s="98" t="s">
        <v>347</v>
      </c>
      <c r="H84" s="99" t="s">
        <v>461</v>
      </c>
      <c r="I84" s="100" t="s">
        <v>348</v>
      </c>
      <c r="J84" s="94">
        <f t="shared" si="1"/>
        <v>1.8878400888395337</v>
      </c>
      <c r="K84" s="94">
        <v>9005</v>
      </c>
      <c r="L84" s="302"/>
    </row>
    <row r="85" spans="1:12" x14ac:dyDescent="0.25">
      <c r="A85" s="120">
        <v>43325</v>
      </c>
      <c r="B85" s="94" t="s">
        <v>478</v>
      </c>
      <c r="C85" s="100" t="s">
        <v>352</v>
      </c>
      <c r="D85" s="94" t="s">
        <v>353</v>
      </c>
      <c r="E85" s="96">
        <v>28000</v>
      </c>
      <c r="F85" s="99" t="s">
        <v>191</v>
      </c>
      <c r="G85" s="98" t="s">
        <v>347</v>
      </c>
      <c r="H85" s="99" t="s">
        <v>50</v>
      </c>
      <c r="I85" s="100" t="s">
        <v>348</v>
      </c>
      <c r="J85" s="94">
        <f t="shared" si="1"/>
        <v>3.1093836757357023</v>
      </c>
      <c r="K85" s="94">
        <v>9005</v>
      </c>
      <c r="L85" s="302"/>
    </row>
    <row r="86" spans="1:12" x14ac:dyDescent="0.25">
      <c r="A86" s="120">
        <v>43325</v>
      </c>
      <c r="B86" s="106" t="s">
        <v>446</v>
      </c>
      <c r="C86" s="94" t="s">
        <v>484</v>
      </c>
      <c r="D86" s="95" t="s">
        <v>351</v>
      </c>
      <c r="E86" s="96">
        <v>10000</v>
      </c>
      <c r="F86" s="100" t="s">
        <v>192</v>
      </c>
      <c r="G86" s="98" t="s">
        <v>347</v>
      </c>
      <c r="H86" s="99" t="s">
        <v>44</v>
      </c>
      <c r="I86" s="100" t="s">
        <v>348</v>
      </c>
      <c r="J86" s="94">
        <f t="shared" si="1"/>
        <v>1.1104941699056079</v>
      </c>
      <c r="K86" s="94">
        <v>9005</v>
      </c>
      <c r="L86" s="302"/>
    </row>
    <row r="87" spans="1:12" x14ac:dyDescent="0.25">
      <c r="A87" s="101">
        <v>43326</v>
      </c>
      <c r="B87" s="99" t="s">
        <v>213</v>
      </c>
      <c r="C87" s="94" t="s">
        <v>350</v>
      </c>
      <c r="D87" s="94" t="s">
        <v>346</v>
      </c>
      <c r="E87" s="102">
        <v>22000</v>
      </c>
      <c r="F87" s="97" t="s">
        <v>164</v>
      </c>
      <c r="G87" s="98" t="s">
        <v>347</v>
      </c>
      <c r="H87" s="99" t="s">
        <v>52</v>
      </c>
      <c r="I87" s="100" t="s">
        <v>348</v>
      </c>
      <c r="J87" s="94">
        <f t="shared" si="1"/>
        <v>2.4430871737923376</v>
      </c>
      <c r="K87" s="94">
        <v>9005</v>
      </c>
      <c r="L87" s="302"/>
    </row>
    <row r="88" spans="1:12" x14ac:dyDescent="0.25">
      <c r="A88" s="101">
        <v>43326</v>
      </c>
      <c r="B88" s="99" t="s">
        <v>214</v>
      </c>
      <c r="C88" s="94" t="s">
        <v>350</v>
      </c>
      <c r="D88" s="94" t="s">
        <v>346</v>
      </c>
      <c r="E88" s="102">
        <v>26000</v>
      </c>
      <c r="F88" s="99" t="s">
        <v>167</v>
      </c>
      <c r="G88" s="98" t="s">
        <v>347</v>
      </c>
      <c r="H88" s="99" t="s">
        <v>53</v>
      </c>
      <c r="I88" s="100" t="s">
        <v>348</v>
      </c>
      <c r="J88" s="94">
        <f t="shared" si="1"/>
        <v>2.8872848417545809</v>
      </c>
      <c r="K88" s="94">
        <v>9005</v>
      </c>
      <c r="L88" s="302"/>
    </row>
    <row r="89" spans="1:12" x14ac:dyDescent="0.25">
      <c r="A89" s="101">
        <v>43326</v>
      </c>
      <c r="B89" s="99" t="s">
        <v>211</v>
      </c>
      <c r="C89" s="94" t="s">
        <v>350</v>
      </c>
      <c r="D89" s="94" t="s">
        <v>346</v>
      </c>
      <c r="E89" s="102">
        <v>26000</v>
      </c>
      <c r="F89" s="99" t="s">
        <v>169</v>
      </c>
      <c r="G89" s="98" t="s">
        <v>347</v>
      </c>
      <c r="H89" s="99" t="s">
        <v>51</v>
      </c>
      <c r="I89" s="100" t="s">
        <v>348</v>
      </c>
      <c r="J89" s="94">
        <f t="shared" si="1"/>
        <v>2.8872848417545809</v>
      </c>
      <c r="K89" s="94">
        <v>9005</v>
      </c>
      <c r="L89" s="302"/>
    </row>
    <row r="90" spans="1:12" x14ac:dyDescent="0.25">
      <c r="A90" s="101">
        <v>43326</v>
      </c>
      <c r="B90" s="99" t="s">
        <v>211</v>
      </c>
      <c r="C90" s="94" t="s">
        <v>350</v>
      </c>
      <c r="D90" s="94" t="s">
        <v>346</v>
      </c>
      <c r="E90" s="102">
        <v>5000</v>
      </c>
      <c r="F90" s="99" t="s">
        <v>169</v>
      </c>
      <c r="G90" s="98" t="s">
        <v>347</v>
      </c>
      <c r="H90" s="99" t="s">
        <v>54</v>
      </c>
      <c r="I90" s="100" t="s">
        <v>348</v>
      </c>
      <c r="J90" s="94">
        <f t="shared" si="1"/>
        <v>0.55524708495280395</v>
      </c>
      <c r="K90" s="94">
        <v>9005</v>
      </c>
      <c r="L90" s="302"/>
    </row>
    <row r="91" spans="1:12" x14ac:dyDescent="0.25">
      <c r="A91" s="101">
        <v>43326</v>
      </c>
      <c r="B91" s="99" t="s">
        <v>324</v>
      </c>
      <c r="C91" s="99" t="s">
        <v>350</v>
      </c>
      <c r="D91" s="94" t="s">
        <v>354</v>
      </c>
      <c r="E91" s="102">
        <v>200000</v>
      </c>
      <c r="F91" s="97" t="s">
        <v>172</v>
      </c>
      <c r="G91" s="98" t="s">
        <v>347</v>
      </c>
      <c r="H91" s="99" t="s">
        <v>55</v>
      </c>
      <c r="I91" s="100" t="s">
        <v>348</v>
      </c>
      <c r="J91" s="94">
        <f t="shared" si="1"/>
        <v>22.209883398112162</v>
      </c>
      <c r="K91" s="94">
        <v>9005</v>
      </c>
      <c r="L91" s="302"/>
    </row>
    <row r="92" spans="1:12" x14ac:dyDescent="0.25">
      <c r="A92" s="120">
        <v>43326</v>
      </c>
      <c r="B92" s="94" t="s">
        <v>382</v>
      </c>
      <c r="C92" s="94" t="s">
        <v>484</v>
      </c>
      <c r="D92" s="94" t="s">
        <v>414</v>
      </c>
      <c r="E92" s="117">
        <v>10500</v>
      </c>
      <c r="F92" s="94" t="s">
        <v>218</v>
      </c>
      <c r="G92" s="98" t="s">
        <v>347</v>
      </c>
      <c r="H92" s="99" t="s">
        <v>71</v>
      </c>
      <c r="I92" s="100" t="s">
        <v>348</v>
      </c>
      <c r="J92" s="94">
        <f t="shared" si="1"/>
        <v>1.1660188784008885</v>
      </c>
      <c r="K92" s="94">
        <v>9005</v>
      </c>
      <c r="L92" s="302"/>
    </row>
    <row r="93" spans="1:12" x14ac:dyDescent="0.25">
      <c r="A93" s="120">
        <v>43326</v>
      </c>
      <c r="B93" s="106" t="s">
        <v>446</v>
      </c>
      <c r="C93" s="94" t="s">
        <v>484</v>
      </c>
      <c r="D93" s="95" t="s">
        <v>351</v>
      </c>
      <c r="E93" s="96">
        <v>10000</v>
      </c>
      <c r="F93" s="100" t="s">
        <v>192</v>
      </c>
      <c r="G93" s="98" t="s">
        <v>347</v>
      </c>
      <c r="H93" s="99" t="s">
        <v>44</v>
      </c>
      <c r="I93" s="100" t="s">
        <v>348</v>
      </c>
      <c r="J93" s="94">
        <f t="shared" si="1"/>
        <v>1.1104941699056079</v>
      </c>
      <c r="K93" s="94">
        <v>9005</v>
      </c>
      <c r="L93" s="302"/>
    </row>
    <row r="94" spans="1:12" x14ac:dyDescent="0.25">
      <c r="A94" s="120">
        <v>43328</v>
      </c>
      <c r="B94" s="94" t="s">
        <v>424</v>
      </c>
      <c r="C94" s="94" t="s">
        <v>350</v>
      </c>
      <c r="D94" s="95" t="s">
        <v>351</v>
      </c>
      <c r="E94" s="96">
        <v>70000</v>
      </c>
      <c r="F94" s="97" t="s">
        <v>177</v>
      </c>
      <c r="G94" s="98" t="s">
        <v>347</v>
      </c>
      <c r="H94" s="99" t="s">
        <v>430</v>
      </c>
      <c r="I94" s="100" t="s">
        <v>348</v>
      </c>
      <c r="J94" s="94">
        <f t="shared" si="1"/>
        <v>7.7734591893392562</v>
      </c>
      <c r="K94" s="94">
        <v>9005</v>
      </c>
      <c r="L94" s="302"/>
    </row>
    <row r="95" spans="1:12" x14ac:dyDescent="0.25">
      <c r="A95" s="120">
        <v>43328</v>
      </c>
      <c r="B95" s="94" t="s">
        <v>425</v>
      </c>
      <c r="C95" s="94" t="s">
        <v>355</v>
      </c>
      <c r="D95" s="95" t="s">
        <v>349</v>
      </c>
      <c r="E95" s="96">
        <v>54000</v>
      </c>
      <c r="F95" s="97" t="s">
        <v>177</v>
      </c>
      <c r="G95" s="98" t="s">
        <v>347</v>
      </c>
      <c r="H95" s="99" t="s">
        <v>428</v>
      </c>
      <c r="I95" s="100" t="s">
        <v>348</v>
      </c>
      <c r="J95" s="94">
        <f t="shared" si="1"/>
        <v>5.9966685174902832</v>
      </c>
      <c r="K95" s="94">
        <v>9005</v>
      </c>
      <c r="L95" s="302"/>
    </row>
    <row r="96" spans="1:12" x14ac:dyDescent="0.25">
      <c r="A96" s="101">
        <v>43328</v>
      </c>
      <c r="B96" s="99" t="s">
        <v>223</v>
      </c>
      <c r="C96" s="94" t="s">
        <v>360</v>
      </c>
      <c r="D96" s="94" t="s">
        <v>351</v>
      </c>
      <c r="E96" s="102">
        <v>1200000</v>
      </c>
      <c r="F96" s="94" t="s">
        <v>177</v>
      </c>
      <c r="G96" s="98" t="s">
        <v>347</v>
      </c>
      <c r="H96" s="99" t="s">
        <v>61</v>
      </c>
      <c r="I96" s="100" t="s">
        <v>348</v>
      </c>
      <c r="J96" s="94">
        <f t="shared" si="1"/>
        <v>133.25930038867295</v>
      </c>
      <c r="K96" s="94">
        <v>9005</v>
      </c>
      <c r="L96" s="302"/>
    </row>
    <row r="97" spans="1:12" x14ac:dyDescent="0.25">
      <c r="A97" s="101">
        <v>43328</v>
      </c>
      <c r="B97" s="99" t="s">
        <v>227</v>
      </c>
      <c r="C97" s="99" t="s">
        <v>350</v>
      </c>
      <c r="D97" s="99" t="s">
        <v>351</v>
      </c>
      <c r="E97" s="102">
        <v>60000</v>
      </c>
      <c r="F97" s="99" t="s">
        <v>359</v>
      </c>
      <c r="G97" s="98" t="s">
        <v>347</v>
      </c>
      <c r="H97" s="99" t="s">
        <v>70</v>
      </c>
      <c r="I97" s="100" t="s">
        <v>348</v>
      </c>
      <c r="J97" s="94">
        <f t="shared" si="1"/>
        <v>6.6629650194336483</v>
      </c>
      <c r="K97" s="94">
        <v>9005</v>
      </c>
      <c r="L97" s="302"/>
    </row>
    <row r="98" spans="1:12" x14ac:dyDescent="0.25">
      <c r="A98" s="101">
        <v>43328</v>
      </c>
      <c r="B98" s="99" t="s">
        <v>276</v>
      </c>
      <c r="C98" s="99" t="s">
        <v>357</v>
      </c>
      <c r="D98" s="94" t="s">
        <v>354</v>
      </c>
      <c r="E98" s="102">
        <v>1648528</v>
      </c>
      <c r="F98" s="100" t="s">
        <v>269</v>
      </c>
      <c r="G98" s="98" t="s">
        <v>347</v>
      </c>
      <c r="H98" s="99" t="s">
        <v>64</v>
      </c>
      <c r="I98" s="100" t="s">
        <v>348</v>
      </c>
      <c r="J98" s="94">
        <f t="shared" si="1"/>
        <v>183.06807329261522</v>
      </c>
      <c r="K98" s="94">
        <v>9005</v>
      </c>
      <c r="L98" s="302"/>
    </row>
    <row r="99" spans="1:12" x14ac:dyDescent="0.25">
      <c r="A99" s="101">
        <v>43328</v>
      </c>
      <c r="B99" s="99" t="s">
        <v>215</v>
      </c>
      <c r="C99" s="94" t="s">
        <v>350</v>
      </c>
      <c r="D99" s="94" t="s">
        <v>346</v>
      </c>
      <c r="E99" s="102">
        <v>30000</v>
      </c>
      <c r="F99" s="97" t="s">
        <v>164</v>
      </c>
      <c r="G99" s="98" t="s">
        <v>347</v>
      </c>
      <c r="H99" s="99" t="s">
        <v>58</v>
      </c>
      <c r="I99" s="100" t="s">
        <v>348</v>
      </c>
      <c r="J99" s="94">
        <f t="shared" si="1"/>
        <v>3.3314825097168241</v>
      </c>
      <c r="K99" s="94">
        <v>9005</v>
      </c>
      <c r="L99" s="302"/>
    </row>
    <row r="100" spans="1:12" x14ac:dyDescent="0.25">
      <c r="A100" s="101">
        <v>43328</v>
      </c>
      <c r="B100" s="99" t="s">
        <v>207</v>
      </c>
      <c r="C100" s="94" t="s">
        <v>350</v>
      </c>
      <c r="D100" s="94" t="s">
        <v>346</v>
      </c>
      <c r="E100" s="102">
        <v>23000</v>
      </c>
      <c r="F100" s="99" t="s">
        <v>167</v>
      </c>
      <c r="G100" s="98" t="s">
        <v>347</v>
      </c>
      <c r="H100" s="99" t="s">
        <v>57</v>
      </c>
      <c r="I100" s="100" t="s">
        <v>348</v>
      </c>
      <c r="J100" s="94">
        <f t="shared" si="1"/>
        <v>2.5541365907828983</v>
      </c>
      <c r="K100" s="94">
        <v>9005</v>
      </c>
      <c r="L100" s="302"/>
    </row>
    <row r="101" spans="1:12" x14ac:dyDescent="0.25">
      <c r="A101" s="101">
        <v>43328</v>
      </c>
      <c r="B101" s="99" t="s">
        <v>216</v>
      </c>
      <c r="C101" s="94" t="s">
        <v>350</v>
      </c>
      <c r="D101" s="94" t="s">
        <v>346</v>
      </c>
      <c r="E101" s="102">
        <v>26000</v>
      </c>
      <c r="F101" s="99" t="s">
        <v>169</v>
      </c>
      <c r="G101" s="98" t="s">
        <v>347</v>
      </c>
      <c r="H101" s="99" t="s">
        <v>59</v>
      </c>
      <c r="I101" s="100" t="s">
        <v>348</v>
      </c>
      <c r="J101" s="94">
        <f t="shared" si="1"/>
        <v>2.8872848417545809</v>
      </c>
      <c r="K101" s="94">
        <v>9005</v>
      </c>
      <c r="L101" s="302"/>
    </row>
    <row r="102" spans="1:12" x14ac:dyDescent="0.25">
      <c r="A102" s="101">
        <v>43328</v>
      </c>
      <c r="B102" s="99" t="s">
        <v>365</v>
      </c>
      <c r="C102" s="99" t="s">
        <v>355</v>
      </c>
      <c r="D102" s="94" t="s">
        <v>349</v>
      </c>
      <c r="E102" s="102">
        <v>610000</v>
      </c>
      <c r="F102" s="103" t="s">
        <v>170</v>
      </c>
      <c r="G102" s="98" t="s">
        <v>347</v>
      </c>
      <c r="H102" s="99" t="s">
        <v>56</v>
      </c>
      <c r="I102" s="100" t="s">
        <v>348</v>
      </c>
      <c r="J102" s="94">
        <f t="shared" si="1"/>
        <v>67.740144364242084</v>
      </c>
      <c r="K102" s="94">
        <v>9005</v>
      </c>
      <c r="L102" s="302"/>
    </row>
    <row r="103" spans="1:12" x14ac:dyDescent="0.25">
      <c r="A103" s="101">
        <v>43328</v>
      </c>
      <c r="B103" s="99" t="s">
        <v>464</v>
      </c>
      <c r="C103" s="94" t="s">
        <v>526</v>
      </c>
      <c r="D103" s="94" t="s">
        <v>349</v>
      </c>
      <c r="E103" s="102">
        <v>1400000</v>
      </c>
      <c r="F103" s="103" t="s">
        <v>170</v>
      </c>
      <c r="G103" s="98" t="s">
        <v>347</v>
      </c>
      <c r="H103" s="99" t="s">
        <v>62</v>
      </c>
      <c r="I103" s="100" t="s">
        <v>348</v>
      </c>
      <c r="J103" s="94">
        <f t="shared" si="1"/>
        <v>155.46918378678512</v>
      </c>
      <c r="K103" s="94">
        <v>9005</v>
      </c>
      <c r="L103" s="302"/>
    </row>
    <row r="104" spans="1:12" x14ac:dyDescent="0.25">
      <c r="A104" s="101">
        <v>43328</v>
      </c>
      <c r="B104" s="99" t="s">
        <v>335</v>
      </c>
      <c r="C104" s="99" t="s">
        <v>350</v>
      </c>
      <c r="D104" s="94" t="s">
        <v>354</v>
      </c>
      <c r="E104" s="102">
        <v>200000</v>
      </c>
      <c r="F104" s="97" t="s">
        <v>172</v>
      </c>
      <c r="G104" s="98" t="s">
        <v>347</v>
      </c>
      <c r="H104" s="99" t="s">
        <v>63</v>
      </c>
      <c r="I104" s="100" t="s">
        <v>348</v>
      </c>
      <c r="J104" s="94">
        <f t="shared" si="1"/>
        <v>22.209883398112162</v>
      </c>
      <c r="K104" s="94">
        <v>9005</v>
      </c>
      <c r="L104" s="302"/>
    </row>
    <row r="105" spans="1:12" x14ac:dyDescent="0.25">
      <c r="A105" s="101">
        <v>43328</v>
      </c>
      <c r="B105" s="99" t="s">
        <v>334</v>
      </c>
      <c r="C105" s="99" t="s">
        <v>350</v>
      </c>
      <c r="D105" s="94" t="s">
        <v>354</v>
      </c>
      <c r="E105" s="102">
        <v>400000</v>
      </c>
      <c r="F105" s="97" t="s">
        <v>172</v>
      </c>
      <c r="G105" s="98" t="s">
        <v>347</v>
      </c>
      <c r="H105" s="99" t="s">
        <v>73</v>
      </c>
      <c r="I105" s="100" t="s">
        <v>348</v>
      </c>
      <c r="J105" s="94">
        <f t="shared" si="1"/>
        <v>44.419766796224323</v>
      </c>
      <c r="K105" s="94">
        <v>9005</v>
      </c>
      <c r="L105" s="302"/>
    </row>
    <row r="106" spans="1:12" x14ac:dyDescent="0.25">
      <c r="A106" s="120">
        <v>43328</v>
      </c>
      <c r="B106" s="94" t="s">
        <v>371</v>
      </c>
      <c r="C106" s="100" t="s">
        <v>350</v>
      </c>
      <c r="D106" s="94" t="s">
        <v>346</v>
      </c>
      <c r="E106" s="96">
        <v>20000</v>
      </c>
      <c r="F106" s="99" t="s">
        <v>191</v>
      </c>
      <c r="G106" s="98" t="s">
        <v>347</v>
      </c>
      <c r="H106" s="99" t="s">
        <v>66</v>
      </c>
      <c r="I106" s="100" t="s">
        <v>348</v>
      </c>
      <c r="J106" s="94">
        <f t="shared" si="1"/>
        <v>2.2209883398112158</v>
      </c>
      <c r="K106" s="94">
        <v>9005</v>
      </c>
      <c r="L106" s="302"/>
    </row>
    <row r="107" spans="1:12" x14ac:dyDescent="0.25">
      <c r="A107" s="120">
        <v>43328</v>
      </c>
      <c r="B107" s="94" t="s">
        <v>372</v>
      </c>
      <c r="C107" s="100" t="s">
        <v>350</v>
      </c>
      <c r="D107" s="94" t="s">
        <v>346</v>
      </c>
      <c r="E107" s="96">
        <v>17000</v>
      </c>
      <c r="F107" s="99" t="s">
        <v>191</v>
      </c>
      <c r="G107" s="98" t="s">
        <v>347</v>
      </c>
      <c r="H107" s="99" t="s">
        <v>68</v>
      </c>
      <c r="I107" s="100" t="s">
        <v>348</v>
      </c>
      <c r="J107" s="94">
        <f t="shared" si="1"/>
        <v>1.8878400888395337</v>
      </c>
      <c r="K107" s="94">
        <v>9005</v>
      </c>
      <c r="L107" s="302"/>
    </row>
    <row r="108" spans="1:12" x14ac:dyDescent="0.25">
      <c r="A108" s="120">
        <v>43328</v>
      </c>
      <c r="B108" s="94" t="s">
        <v>373</v>
      </c>
      <c r="C108" s="100" t="s">
        <v>350</v>
      </c>
      <c r="D108" s="94" t="s">
        <v>346</v>
      </c>
      <c r="E108" s="96">
        <v>70000</v>
      </c>
      <c r="F108" s="99" t="s">
        <v>191</v>
      </c>
      <c r="G108" s="98" t="s">
        <v>347</v>
      </c>
      <c r="H108" s="99" t="s">
        <v>72</v>
      </c>
      <c r="I108" s="100" t="s">
        <v>348</v>
      </c>
      <c r="J108" s="94">
        <f t="shared" si="1"/>
        <v>7.7734591893392562</v>
      </c>
      <c r="K108" s="94">
        <v>9005</v>
      </c>
      <c r="L108" s="302"/>
    </row>
    <row r="109" spans="1:12" x14ac:dyDescent="0.25">
      <c r="A109" s="120">
        <v>43328</v>
      </c>
      <c r="B109" s="94" t="s">
        <v>382</v>
      </c>
      <c r="C109" s="94" t="s">
        <v>350</v>
      </c>
      <c r="D109" s="94" t="s">
        <v>414</v>
      </c>
      <c r="E109" s="117">
        <v>10500</v>
      </c>
      <c r="F109" s="94" t="s">
        <v>218</v>
      </c>
      <c r="G109" s="98" t="s">
        <v>347</v>
      </c>
      <c r="H109" s="99" t="s">
        <v>71</v>
      </c>
      <c r="I109" s="100" t="s">
        <v>348</v>
      </c>
      <c r="J109" s="94">
        <f t="shared" si="1"/>
        <v>1.1660188784008885</v>
      </c>
      <c r="K109" s="94">
        <v>9005</v>
      </c>
      <c r="L109" s="302"/>
    </row>
    <row r="110" spans="1:12" x14ac:dyDescent="0.25">
      <c r="A110" s="120">
        <v>43328</v>
      </c>
      <c r="B110" s="94" t="s">
        <v>383</v>
      </c>
      <c r="C110" s="94" t="s">
        <v>350</v>
      </c>
      <c r="D110" s="94" t="s">
        <v>414</v>
      </c>
      <c r="E110" s="117">
        <v>5000</v>
      </c>
      <c r="F110" s="94" t="s">
        <v>218</v>
      </c>
      <c r="G110" s="98" t="s">
        <v>347</v>
      </c>
      <c r="H110" s="99" t="s">
        <v>89</v>
      </c>
      <c r="I110" s="100" t="s">
        <v>348</v>
      </c>
      <c r="J110" s="94">
        <f t="shared" si="1"/>
        <v>0.55524708495280395</v>
      </c>
      <c r="K110" s="94">
        <v>9005</v>
      </c>
      <c r="L110" s="302"/>
    </row>
    <row r="111" spans="1:12" x14ac:dyDescent="0.25">
      <c r="A111" s="120">
        <v>43328</v>
      </c>
      <c r="B111" s="106" t="s">
        <v>446</v>
      </c>
      <c r="C111" s="94" t="s">
        <v>350</v>
      </c>
      <c r="D111" s="95" t="s">
        <v>351</v>
      </c>
      <c r="E111" s="96">
        <v>10000</v>
      </c>
      <c r="F111" s="100" t="s">
        <v>192</v>
      </c>
      <c r="G111" s="98" t="s">
        <v>347</v>
      </c>
      <c r="H111" s="99" t="s">
        <v>69</v>
      </c>
      <c r="I111" s="100" t="s">
        <v>348</v>
      </c>
      <c r="J111" s="94">
        <f t="shared" si="1"/>
        <v>1.1104941699056079</v>
      </c>
      <c r="K111" s="94">
        <v>9005</v>
      </c>
      <c r="L111" s="302"/>
    </row>
    <row r="112" spans="1:12" x14ac:dyDescent="0.25">
      <c r="A112" s="120">
        <v>43328</v>
      </c>
      <c r="B112" s="106" t="s">
        <v>446</v>
      </c>
      <c r="C112" s="94" t="s">
        <v>350</v>
      </c>
      <c r="D112" s="94" t="s">
        <v>346</v>
      </c>
      <c r="E112" s="96">
        <v>19000</v>
      </c>
      <c r="F112" s="99" t="s">
        <v>168</v>
      </c>
      <c r="G112" s="98" t="s">
        <v>347</v>
      </c>
      <c r="H112" s="99" t="s">
        <v>461</v>
      </c>
      <c r="I112" s="100" t="s">
        <v>348</v>
      </c>
      <c r="J112" s="94">
        <f t="shared" si="1"/>
        <v>2.1099389228206551</v>
      </c>
      <c r="K112" s="94">
        <v>9005</v>
      </c>
      <c r="L112" s="302"/>
    </row>
    <row r="113" spans="1:12" x14ac:dyDescent="0.25">
      <c r="A113" s="120">
        <v>43328</v>
      </c>
      <c r="B113" s="99" t="s">
        <v>209</v>
      </c>
      <c r="C113" s="94" t="s">
        <v>350</v>
      </c>
      <c r="D113" s="94" t="s">
        <v>346</v>
      </c>
      <c r="E113" s="96">
        <v>25000</v>
      </c>
      <c r="F113" s="99" t="s">
        <v>168</v>
      </c>
      <c r="G113" s="98" t="s">
        <v>347</v>
      </c>
      <c r="H113" s="99" t="s">
        <v>65</v>
      </c>
      <c r="I113" s="100" t="s">
        <v>348</v>
      </c>
      <c r="J113" s="94">
        <f t="shared" si="1"/>
        <v>2.7762354247640202</v>
      </c>
      <c r="K113" s="94">
        <v>9005</v>
      </c>
      <c r="L113" s="302"/>
    </row>
    <row r="114" spans="1:12" x14ac:dyDescent="0.25">
      <c r="A114" s="101">
        <v>43328</v>
      </c>
      <c r="B114" s="98" t="s">
        <v>204</v>
      </c>
      <c r="C114" s="107" t="s">
        <v>526</v>
      </c>
      <c r="D114" s="107" t="s">
        <v>349</v>
      </c>
      <c r="E114" s="102">
        <v>2500000</v>
      </c>
      <c r="F114" s="100" t="s">
        <v>523</v>
      </c>
      <c r="G114" s="98" t="s">
        <v>347</v>
      </c>
      <c r="H114" s="99" t="s">
        <v>537</v>
      </c>
      <c r="I114" s="100" t="s">
        <v>348</v>
      </c>
      <c r="J114" s="94">
        <f t="shared" si="1"/>
        <v>277.62354247640201</v>
      </c>
      <c r="K114" s="94">
        <v>9005</v>
      </c>
      <c r="L114" s="302"/>
    </row>
    <row r="115" spans="1:12" x14ac:dyDescent="0.25">
      <c r="A115" s="101">
        <v>43328</v>
      </c>
      <c r="B115" s="98" t="s">
        <v>254</v>
      </c>
      <c r="C115" s="94" t="s">
        <v>360</v>
      </c>
      <c r="D115" s="99" t="s">
        <v>351</v>
      </c>
      <c r="E115" s="102">
        <v>1750000</v>
      </c>
      <c r="F115" s="100" t="s">
        <v>523</v>
      </c>
      <c r="G115" s="98" t="s">
        <v>347</v>
      </c>
      <c r="H115" s="99" t="s">
        <v>538</v>
      </c>
      <c r="I115" s="100" t="s">
        <v>348</v>
      </c>
      <c r="J115" s="94">
        <f t="shared" si="1"/>
        <v>194.33647973348141</v>
      </c>
      <c r="K115" s="94">
        <v>9005</v>
      </c>
      <c r="L115" s="302"/>
    </row>
    <row r="116" spans="1:12" x14ac:dyDescent="0.25">
      <c r="A116" s="101">
        <v>43328</v>
      </c>
      <c r="B116" s="98" t="s">
        <v>253</v>
      </c>
      <c r="C116" s="99" t="s">
        <v>527</v>
      </c>
      <c r="D116" s="104" t="s">
        <v>349</v>
      </c>
      <c r="E116" s="102">
        <v>39000000</v>
      </c>
      <c r="F116" s="100" t="s">
        <v>523</v>
      </c>
      <c r="G116" s="98" t="s">
        <v>347</v>
      </c>
      <c r="H116" s="99" t="s">
        <v>539</v>
      </c>
      <c r="I116" s="100" t="s">
        <v>348</v>
      </c>
      <c r="J116" s="94">
        <f t="shared" si="1"/>
        <v>4330.9272626318716</v>
      </c>
      <c r="K116" s="94">
        <v>9005</v>
      </c>
      <c r="L116" s="302"/>
    </row>
    <row r="117" spans="1:12" x14ac:dyDescent="0.25">
      <c r="A117" s="101">
        <v>43329</v>
      </c>
      <c r="B117" s="99" t="s">
        <v>217</v>
      </c>
      <c r="C117" s="99" t="s">
        <v>355</v>
      </c>
      <c r="D117" s="94" t="s">
        <v>349</v>
      </c>
      <c r="E117" s="102">
        <v>57000</v>
      </c>
      <c r="F117" s="100" t="s">
        <v>177</v>
      </c>
      <c r="G117" s="98" t="s">
        <v>347</v>
      </c>
      <c r="H117" s="99" t="s">
        <v>60</v>
      </c>
      <c r="I117" s="100" t="s">
        <v>348</v>
      </c>
      <c r="J117" s="94">
        <f t="shared" si="1"/>
        <v>6.3298167684619653</v>
      </c>
      <c r="K117" s="94">
        <v>9005</v>
      </c>
      <c r="L117" s="302"/>
    </row>
    <row r="118" spans="1:12" x14ac:dyDescent="0.25">
      <c r="A118" s="101">
        <v>43329</v>
      </c>
      <c r="B118" s="98" t="s">
        <v>237</v>
      </c>
      <c r="C118" s="94" t="s">
        <v>356</v>
      </c>
      <c r="D118" s="94" t="s">
        <v>358</v>
      </c>
      <c r="E118" s="102">
        <v>400000</v>
      </c>
      <c r="F118" s="99" t="s">
        <v>177</v>
      </c>
      <c r="G118" s="98" t="s">
        <v>347</v>
      </c>
      <c r="H118" s="99" t="s">
        <v>78</v>
      </c>
      <c r="I118" s="100" t="s">
        <v>348</v>
      </c>
      <c r="J118" s="94">
        <f t="shared" si="1"/>
        <v>44.419766796224323</v>
      </c>
      <c r="K118" s="94">
        <v>9005</v>
      </c>
      <c r="L118" s="302"/>
    </row>
    <row r="119" spans="1:12" x14ac:dyDescent="0.25">
      <c r="A119" s="101">
        <v>43329</v>
      </c>
      <c r="B119" s="98" t="s">
        <v>239</v>
      </c>
      <c r="C119" s="94" t="s">
        <v>356</v>
      </c>
      <c r="D119" s="94" t="s">
        <v>358</v>
      </c>
      <c r="E119" s="102">
        <v>400000</v>
      </c>
      <c r="F119" s="103" t="s">
        <v>162</v>
      </c>
      <c r="G119" s="98" t="s">
        <v>347</v>
      </c>
      <c r="H119" s="99" t="s">
        <v>80</v>
      </c>
      <c r="I119" s="100" t="s">
        <v>348</v>
      </c>
      <c r="J119" s="94">
        <f t="shared" si="1"/>
        <v>44.419766796224323</v>
      </c>
      <c r="K119" s="94">
        <v>9005</v>
      </c>
      <c r="L119" s="302"/>
    </row>
    <row r="120" spans="1:12" x14ac:dyDescent="0.25">
      <c r="A120" s="101">
        <v>43329</v>
      </c>
      <c r="B120" s="99" t="s">
        <v>244</v>
      </c>
      <c r="C120" s="94" t="s">
        <v>350</v>
      </c>
      <c r="D120" s="94" t="s">
        <v>351</v>
      </c>
      <c r="E120" s="105">
        <v>10000</v>
      </c>
      <c r="F120" s="97" t="s">
        <v>162</v>
      </c>
      <c r="G120" s="98" t="s">
        <v>347</v>
      </c>
      <c r="H120" s="99" t="s">
        <v>87</v>
      </c>
      <c r="I120" s="100" t="s">
        <v>348</v>
      </c>
      <c r="J120" s="94">
        <f t="shared" si="1"/>
        <v>1.1104941699056079</v>
      </c>
      <c r="K120" s="94">
        <v>9005</v>
      </c>
      <c r="L120" s="302"/>
    </row>
    <row r="121" spans="1:12" x14ac:dyDescent="0.25">
      <c r="A121" s="101">
        <v>43329</v>
      </c>
      <c r="B121" s="99" t="s">
        <v>444</v>
      </c>
      <c r="C121" s="94" t="s">
        <v>350</v>
      </c>
      <c r="D121" s="95" t="s">
        <v>351</v>
      </c>
      <c r="E121" s="105">
        <v>20000</v>
      </c>
      <c r="F121" s="97" t="s">
        <v>162</v>
      </c>
      <c r="G121" s="98" t="s">
        <v>347</v>
      </c>
      <c r="H121" s="99" t="s">
        <v>90</v>
      </c>
      <c r="I121" s="100" t="s">
        <v>348</v>
      </c>
      <c r="J121" s="94">
        <f t="shared" si="1"/>
        <v>2.2209883398112158</v>
      </c>
      <c r="K121" s="94">
        <v>9005</v>
      </c>
      <c r="L121" s="302"/>
    </row>
    <row r="122" spans="1:12" x14ac:dyDescent="0.25">
      <c r="A122" s="101">
        <v>43329</v>
      </c>
      <c r="B122" s="99" t="s">
        <v>212</v>
      </c>
      <c r="C122" s="94" t="s">
        <v>350</v>
      </c>
      <c r="D122" s="94" t="s">
        <v>346</v>
      </c>
      <c r="E122" s="102">
        <v>16000</v>
      </c>
      <c r="F122" s="97" t="s">
        <v>164</v>
      </c>
      <c r="G122" s="98" t="s">
        <v>347</v>
      </c>
      <c r="H122" s="99" t="s">
        <v>82</v>
      </c>
      <c r="I122" s="100" t="s">
        <v>348</v>
      </c>
      <c r="J122" s="94">
        <f t="shared" si="1"/>
        <v>1.7767906718489728</v>
      </c>
      <c r="K122" s="94">
        <v>9005</v>
      </c>
      <c r="L122" s="302"/>
    </row>
    <row r="123" spans="1:12" x14ac:dyDescent="0.25">
      <c r="A123" s="101">
        <v>43329</v>
      </c>
      <c r="B123" s="99" t="s">
        <v>247</v>
      </c>
      <c r="C123" s="99" t="s">
        <v>352</v>
      </c>
      <c r="D123" s="94" t="s">
        <v>353</v>
      </c>
      <c r="E123" s="105">
        <v>283000</v>
      </c>
      <c r="F123" s="97" t="s">
        <v>164</v>
      </c>
      <c r="G123" s="98" t="s">
        <v>347</v>
      </c>
      <c r="H123" s="99" t="s">
        <v>91</v>
      </c>
      <c r="I123" s="100" t="s">
        <v>348</v>
      </c>
      <c r="J123" s="94">
        <f t="shared" si="1"/>
        <v>31.426985008328707</v>
      </c>
      <c r="K123" s="94">
        <v>9005</v>
      </c>
      <c r="L123" s="302"/>
    </row>
    <row r="124" spans="1:12" x14ac:dyDescent="0.25">
      <c r="A124" s="101">
        <v>43329</v>
      </c>
      <c r="B124" s="98" t="s">
        <v>207</v>
      </c>
      <c r="C124" s="94" t="s">
        <v>350</v>
      </c>
      <c r="D124" s="94" t="s">
        <v>346</v>
      </c>
      <c r="E124" s="102">
        <v>33000</v>
      </c>
      <c r="F124" s="99" t="s">
        <v>167</v>
      </c>
      <c r="G124" s="98" t="s">
        <v>347</v>
      </c>
      <c r="H124" s="99" t="s">
        <v>84</v>
      </c>
      <c r="I124" s="100" t="s">
        <v>348</v>
      </c>
      <c r="J124" s="94">
        <f t="shared" si="1"/>
        <v>3.6646307606885062</v>
      </c>
      <c r="K124" s="94">
        <v>9005</v>
      </c>
      <c r="L124" s="302"/>
    </row>
    <row r="125" spans="1:12" x14ac:dyDescent="0.25">
      <c r="A125" s="101">
        <v>43329</v>
      </c>
      <c r="B125" s="99" t="s">
        <v>216</v>
      </c>
      <c r="C125" s="94" t="s">
        <v>350</v>
      </c>
      <c r="D125" s="94" t="s">
        <v>346</v>
      </c>
      <c r="E125" s="102">
        <v>14500</v>
      </c>
      <c r="F125" s="99" t="s">
        <v>169</v>
      </c>
      <c r="G125" s="98" t="s">
        <v>347</v>
      </c>
      <c r="H125" s="99" t="s">
        <v>83</v>
      </c>
      <c r="I125" s="100" t="s">
        <v>348</v>
      </c>
      <c r="J125" s="94">
        <f t="shared" si="1"/>
        <v>1.6102165463631315</v>
      </c>
      <c r="K125" s="94">
        <v>9005</v>
      </c>
      <c r="L125" s="302"/>
    </row>
    <row r="126" spans="1:12" x14ac:dyDescent="0.25">
      <c r="A126" s="101">
        <v>43329</v>
      </c>
      <c r="B126" s="99" t="s">
        <v>233</v>
      </c>
      <c r="C126" s="99" t="s">
        <v>366</v>
      </c>
      <c r="D126" s="94" t="s">
        <v>349</v>
      </c>
      <c r="E126" s="102">
        <v>3000000</v>
      </c>
      <c r="F126" s="103" t="s">
        <v>170</v>
      </c>
      <c r="G126" s="98" t="s">
        <v>347</v>
      </c>
      <c r="H126" s="99" t="s">
        <v>74</v>
      </c>
      <c r="I126" s="100" t="s">
        <v>348</v>
      </c>
      <c r="J126" s="94">
        <f t="shared" si="1"/>
        <v>333.14825097168239</v>
      </c>
      <c r="K126" s="94">
        <v>9005</v>
      </c>
      <c r="L126" s="302"/>
    </row>
    <row r="127" spans="1:12" x14ac:dyDescent="0.25">
      <c r="A127" s="101">
        <v>43329</v>
      </c>
      <c r="B127" s="98" t="s">
        <v>367</v>
      </c>
      <c r="C127" s="99" t="s">
        <v>350</v>
      </c>
      <c r="D127" s="94" t="s">
        <v>358</v>
      </c>
      <c r="E127" s="102">
        <v>370000</v>
      </c>
      <c r="F127" s="103" t="s">
        <v>170</v>
      </c>
      <c r="G127" s="98" t="s">
        <v>347</v>
      </c>
      <c r="H127" s="99" t="s">
        <v>75</v>
      </c>
      <c r="I127" s="100" t="s">
        <v>348</v>
      </c>
      <c r="J127" s="94">
        <f t="shared" si="1"/>
        <v>41.088284286507495</v>
      </c>
      <c r="K127" s="94">
        <v>9005</v>
      </c>
      <c r="L127" s="302"/>
    </row>
    <row r="128" spans="1:12" x14ac:dyDescent="0.25">
      <c r="A128" s="101">
        <v>43329</v>
      </c>
      <c r="B128" s="99" t="s">
        <v>235</v>
      </c>
      <c r="C128" s="99" t="s">
        <v>361</v>
      </c>
      <c r="D128" s="94" t="s">
        <v>349</v>
      </c>
      <c r="E128" s="102">
        <v>1200000</v>
      </c>
      <c r="F128" s="103" t="s">
        <v>170</v>
      </c>
      <c r="G128" s="98" t="s">
        <v>347</v>
      </c>
      <c r="H128" s="99" t="s">
        <v>76</v>
      </c>
      <c r="I128" s="100" t="s">
        <v>348</v>
      </c>
      <c r="J128" s="94">
        <f t="shared" si="1"/>
        <v>133.25930038867295</v>
      </c>
      <c r="K128" s="94">
        <v>9005</v>
      </c>
      <c r="L128" s="302"/>
    </row>
    <row r="129" spans="1:13" x14ac:dyDescent="0.25">
      <c r="A129" s="101">
        <v>43329</v>
      </c>
      <c r="B129" s="98" t="s">
        <v>556</v>
      </c>
      <c r="C129" s="94" t="s">
        <v>526</v>
      </c>
      <c r="D129" s="94" t="s">
        <v>349</v>
      </c>
      <c r="E129" s="102">
        <v>1750000</v>
      </c>
      <c r="F129" s="103" t="s">
        <v>170</v>
      </c>
      <c r="G129" s="98" t="s">
        <v>347</v>
      </c>
      <c r="H129" s="99" t="s">
        <v>86</v>
      </c>
      <c r="I129" s="100" t="s">
        <v>348</v>
      </c>
      <c r="J129" s="94">
        <f t="shared" si="1"/>
        <v>194.33647973348141</v>
      </c>
      <c r="K129" s="94">
        <v>9005</v>
      </c>
      <c r="L129" s="302"/>
    </row>
    <row r="130" spans="1:13" x14ac:dyDescent="0.25">
      <c r="A130" s="120">
        <v>43329</v>
      </c>
      <c r="B130" s="94" t="s">
        <v>369</v>
      </c>
      <c r="C130" s="100" t="s">
        <v>350</v>
      </c>
      <c r="D130" s="94" t="s">
        <v>346</v>
      </c>
      <c r="E130" s="96">
        <v>17000</v>
      </c>
      <c r="F130" s="99" t="s">
        <v>191</v>
      </c>
      <c r="G130" s="98" t="s">
        <v>347</v>
      </c>
      <c r="H130" s="99" t="s">
        <v>68</v>
      </c>
      <c r="I130" s="100" t="s">
        <v>348</v>
      </c>
      <c r="J130" s="94">
        <f t="shared" ref="J130:J193" si="2">E130/9005</f>
        <v>1.8878400888395337</v>
      </c>
      <c r="K130" s="94">
        <v>9005</v>
      </c>
      <c r="L130" s="302"/>
      <c r="M130" s="111"/>
    </row>
    <row r="131" spans="1:13" x14ac:dyDescent="0.25">
      <c r="A131" s="120">
        <v>43329</v>
      </c>
      <c r="B131" s="94" t="s">
        <v>240</v>
      </c>
      <c r="C131" s="99" t="s">
        <v>356</v>
      </c>
      <c r="D131" s="99" t="s">
        <v>358</v>
      </c>
      <c r="E131" s="96">
        <v>400000</v>
      </c>
      <c r="F131" s="99" t="s">
        <v>191</v>
      </c>
      <c r="G131" s="98" t="s">
        <v>347</v>
      </c>
      <c r="H131" s="99" t="s">
        <v>81</v>
      </c>
      <c r="I131" s="100" t="s">
        <v>348</v>
      </c>
      <c r="J131" s="94">
        <f t="shared" si="2"/>
        <v>44.419766796224323</v>
      </c>
      <c r="K131" s="94">
        <v>9005</v>
      </c>
      <c r="L131" s="302"/>
      <c r="M131" s="111"/>
    </row>
    <row r="132" spans="1:13" x14ac:dyDescent="0.25">
      <c r="A132" s="120">
        <v>43329</v>
      </c>
      <c r="B132" s="94" t="s">
        <v>384</v>
      </c>
      <c r="C132" s="94" t="s">
        <v>350</v>
      </c>
      <c r="D132" s="94" t="s">
        <v>414</v>
      </c>
      <c r="E132" s="117">
        <v>60000</v>
      </c>
      <c r="F132" s="94" t="s">
        <v>218</v>
      </c>
      <c r="G132" s="98" t="s">
        <v>347</v>
      </c>
      <c r="H132" s="99" t="s">
        <v>67</v>
      </c>
      <c r="I132" s="100" t="s">
        <v>348</v>
      </c>
      <c r="J132" s="94">
        <f t="shared" si="2"/>
        <v>6.6629650194336483</v>
      </c>
      <c r="K132" s="94">
        <v>9005</v>
      </c>
      <c r="L132" s="302"/>
      <c r="M132" s="111"/>
    </row>
    <row r="133" spans="1:13" x14ac:dyDescent="0.25">
      <c r="A133" s="120">
        <v>43329</v>
      </c>
      <c r="B133" s="94" t="s">
        <v>385</v>
      </c>
      <c r="C133" s="94" t="s">
        <v>356</v>
      </c>
      <c r="D133" s="94" t="s">
        <v>414</v>
      </c>
      <c r="E133" s="117">
        <v>100000</v>
      </c>
      <c r="F133" s="94" t="s">
        <v>218</v>
      </c>
      <c r="G133" s="98" t="s">
        <v>347</v>
      </c>
      <c r="H133" s="99" t="s">
        <v>485</v>
      </c>
      <c r="I133" s="100" t="s">
        <v>348</v>
      </c>
      <c r="J133" s="94">
        <f t="shared" si="2"/>
        <v>11.104941699056081</v>
      </c>
      <c r="K133" s="94">
        <v>9005</v>
      </c>
      <c r="L133" s="302"/>
      <c r="M133" s="111"/>
    </row>
    <row r="134" spans="1:13" x14ac:dyDescent="0.25">
      <c r="A134" s="120">
        <v>43329</v>
      </c>
      <c r="B134" s="94" t="s">
        <v>386</v>
      </c>
      <c r="C134" s="94" t="s">
        <v>350</v>
      </c>
      <c r="D134" s="94" t="s">
        <v>414</v>
      </c>
      <c r="E134" s="96">
        <v>5500</v>
      </c>
      <c r="F134" s="94" t="s">
        <v>218</v>
      </c>
      <c r="G134" s="98" t="s">
        <v>347</v>
      </c>
      <c r="H134" s="99" t="s">
        <v>89</v>
      </c>
      <c r="I134" s="100" t="s">
        <v>348</v>
      </c>
      <c r="J134" s="94">
        <f t="shared" si="2"/>
        <v>0.61077179344808441</v>
      </c>
      <c r="K134" s="94">
        <v>9005</v>
      </c>
      <c r="L134" s="302"/>
      <c r="M134" s="111"/>
    </row>
    <row r="135" spans="1:13" x14ac:dyDescent="0.25">
      <c r="A135" s="120">
        <v>43329</v>
      </c>
      <c r="B135" s="94" t="s">
        <v>387</v>
      </c>
      <c r="C135" s="94" t="s">
        <v>356</v>
      </c>
      <c r="D135" s="94" t="s">
        <v>414</v>
      </c>
      <c r="E135" s="117">
        <v>100000</v>
      </c>
      <c r="F135" s="94" t="s">
        <v>218</v>
      </c>
      <c r="G135" s="98" t="s">
        <v>347</v>
      </c>
      <c r="H135" s="99" t="s">
        <v>486</v>
      </c>
      <c r="I135" s="100" t="s">
        <v>348</v>
      </c>
      <c r="J135" s="94">
        <f t="shared" si="2"/>
        <v>11.104941699056081</v>
      </c>
      <c r="K135" s="94">
        <v>9005</v>
      </c>
      <c r="L135" s="302"/>
      <c r="M135" s="111"/>
    </row>
    <row r="136" spans="1:13" x14ac:dyDescent="0.25">
      <c r="A136" s="120">
        <v>43329</v>
      </c>
      <c r="B136" s="94" t="s">
        <v>388</v>
      </c>
      <c r="C136" s="94" t="s">
        <v>356</v>
      </c>
      <c r="D136" s="94" t="s">
        <v>414</v>
      </c>
      <c r="E136" s="117">
        <v>100000</v>
      </c>
      <c r="F136" s="94" t="s">
        <v>218</v>
      </c>
      <c r="G136" s="98" t="s">
        <v>347</v>
      </c>
      <c r="H136" s="99" t="s">
        <v>487</v>
      </c>
      <c r="I136" s="100" t="s">
        <v>348</v>
      </c>
      <c r="J136" s="94">
        <f t="shared" si="2"/>
        <v>11.104941699056081</v>
      </c>
      <c r="K136" s="94">
        <v>9005</v>
      </c>
      <c r="L136" s="302"/>
      <c r="M136" s="111"/>
    </row>
    <row r="137" spans="1:13" x14ac:dyDescent="0.25">
      <c r="A137" s="120">
        <v>43329</v>
      </c>
      <c r="B137" s="94" t="s">
        <v>389</v>
      </c>
      <c r="C137" s="94" t="s">
        <v>356</v>
      </c>
      <c r="D137" s="94" t="s">
        <v>414</v>
      </c>
      <c r="E137" s="117">
        <v>100000</v>
      </c>
      <c r="F137" s="94" t="s">
        <v>218</v>
      </c>
      <c r="G137" s="98" t="s">
        <v>347</v>
      </c>
      <c r="H137" s="99" t="s">
        <v>488</v>
      </c>
      <c r="I137" s="100" t="s">
        <v>348</v>
      </c>
      <c r="J137" s="94">
        <f t="shared" si="2"/>
        <v>11.104941699056081</v>
      </c>
      <c r="K137" s="94">
        <v>9005</v>
      </c>
      <c r="L137" s="302"/>
      <c r="M137" s="111"/>
    </row>
    <row r="138" spans="1:13" x14ac:dyDescent="0.25">
      <c r="A138" s="120">
        <v>43329</v>
      </c>
      <c r="B138" s="94" t="s">
        <v>390</v>
      </c>
      <c r="C138" s="94" t="s">
        <v>356</v>
      </c>
      <c r="D138" s="94" t="s">
        <v>414</v>
      </c>
      <c r="E138" s="117">
        <v>100000</v>
      </c>
      <c r="F138" s="94" t="s">
        <v>218</v>
      </c>
      <c r="G138" s="98" t="s">
        <v>347</v>
      </c>
      <c r="H138" s="99" t="s">
        <v>489</v>
      </c>
      <c r="I138" s="100" t="s">
        <v>348</v>
      </c>
      <c r="J138" s="94">
        <f t="shared" si="2"/>
        <v>11.104941699056081</v>
      </c>
      <c r="K138" s="94">
        <v>9005</v>
      </c>
      <c r="L138" s="302"/>
      <c r="M138" s="111"/>
    </row>
    <row r="139" spans="1:13" x14ac:dyDescent="0.25">
      <c r="A139" s="120">
        <v>43329</v>
      </c>
      <c r="B139" s="94" t="s">
        <v>391</v>
      </c>
      <c r="C139" s="94" t="s">
        <v>356</v>
      </c>
      <c r="D139" s="94" t="s">
        <v>414</v>
      </c>
      <c r="E139" s="117">
        <v>100000</v>
      </c>
      <c r="F139" s="94" t="s">
        <v>218</v>
      </c>
      <c r="G139" s="98" t="s">
        <v>347</v>
      </c>
      <c r="H139" s="99" t="s">
        <v>490</v>
      </c>
      <c r="I139" s="100" t="s">
        <v>348</v>
      </c>
      <c r="J139" s="94">
        <f t="shared" si="2"/>
        <v>11.104941699056081</v>
      </c>
      <c r="K139" s="94">
        <v>9005</v>
      </c>
      <c r="L139" s="302"/>
      <c r="M139" s="112"/>
    </row>
    <row r="140" spans="1:13" x14ac:dyDescent="0.25">
      <c r="A140" s="120">
        <v>43329</v>
      </c>
      <c r="B140" s="94" t="s">
        <v>392</v>
      </c>
      <c r="C140" s="94" t="s">
        <v>356</v>
      </c>
      <c r="D140" s="94" t="s">
        <v>414</v>
      </c>
      <c r="E140" s="117">
        <v>100000</v>
      </c>
      <c r="F140" s="94" t="s">
        <v>218</v>
      </c>
      <c r="G140" s="98" t="s">
        <v>347</v>
      </c>
      <c r="H140" s="99" t="s">
        <v>491</v>
      </c>
      <c r="I140" s="100" t="s">
        <v>348</v>
      </c>
      <c r="J140" s="94">
        <f t="shared" si="2"/>
        <v>11.104941699056081</v>
      </c>
      <c r="K140" s="94">
        <v>9005</v>
      </c>
      <c r="L140" s="302"/>
      <c r="M140" s="112"/>
    </row>
    <row r="141" spans="1:13" x14ac:dyDescent="0.25">
      <c r="A141" s="120">
        <v>43329</v>
      </c>
      <c r="B141" s="94" t="s">
        <v>393</v>
      </c>
      <c r="C141" s="94" t="s">
        <v>356</v>
      </c>
      <c r="D141" s="94" t="s">
        <v>414</v>
      </c>
      <c r="E141" s="117">
        <v>100000</v>
      </c>
      <c r="F141" s="94" t="s">
        <v>218</v>
      </c>
      <c r="G141" s="98" t="s">
        <v>347</v>
      </c>
      <c r="H141" s="99" t="s">
        <v>492</v>
      </c>
      <c r="I141" s="100" t="s">
        <v>348</v>
      </c>
      <c r="J141" s="94">
        <f t="shared" si="2"/>
        <v>11.104941699056081</v>
      </c>
      <c r="K141" s="94">
        <v>9005</v>
      </c>
      <c r="L141" s="302"/>
      <c r="M141" s="112"/>
    </row>
    <row r="142" spans="1:13" x14ac:dyDescent="0.25">
      <c r="A142" s="120">
        <v>43329</v>
      </c>
      <c r="B142" s="106" t="s">
        <v>446</v>
      </c>
      <c r="C142" s="99" t="s">
        <v>350</v>
      </c>
      <c r="D142" s="95" t="s">
        <v>351</v>
      </c>
      <c r="E142" s="96">
        <v>10000</v>
      </c>
      <c r="F142" s="100" t="s">
        <v>192</v>
      </c>
      <c r="G142" s="98" t="s">
        <v>347</v>
      </c>
      <c r="H142" s="99" t="s">
        <v>69</v>
      </c>
      <c r="I142" s="100" t="s">
        <v>348</v>
      </c>
      <c r="J142" s="94">
        <f t="shared" si="2"/>
        <v>1.1104941699056079</v>
      </c>
      <c r="K142" s="94">
        <v>9005</v>
      </c>
      <c r="L142" s="302"/>
      <c r="M142" s="112"/>
    </row>
    <row r="143" spans="1:13" x14ac:dyDescent="0.25">
      <c r="A143" s="101">
        <v>43329</v>
      </c>
      <c r="B143" s="98" t="s">
        <v>238</v>
      </c>
      <c r="C143" s="99" t="s">
        <v>356</v>
      </c>
      <c r="D143" s="99" t="s">
        <v>358</v>
      </c>
      <c r="E143" s="102">
        <v>300000</v>
      </c>
      <c r="F143" s="100" t="s">
        <v>192</v>
      </c>
      <c r="G143" s="98" t="s">
        <v>347</v>
      </c>
      <c r="H143" s="99" t="s">
        <v>79</v>
      </c>
      <c r="I143" s="100" t="s">
        <v>348</v>
      </c>
      <c r="J143" s="94">
        <f t="shared" si="2"/>
        <v>33.314825097168239</v>
      </c>
      <c r="K143" s="94">
        <v>9005</v>
      </c>
      <c r="L143" s="302"/>
      <c r="M143" s="112"/>
    </row>
    <row r="144" spans="1:13" x14ac:dyDescent="0.25">
      <c r="A144" s="120">
        <v>43329</v>
      </c>
      <c r="B144" s="106" t="s">
        <v>446</v>
      </c>
      <c r="C144" s="94" t="s">
        <v>350</v>
      </c>
      <c r="D144" s="94" t="s">
        <v>346</v>
      </c>
      <c r="E144" s="96">
        <v>19000</v>
      </c>
      <c r="F144" s="99" t="s">
        <v>168</v>
      </c>
      <c r="G144" s="98" t="s">
        <v>347</v>
      </c>
      <c r="H144" s="99" t="s">
        <v>461</v>
      </c>
      <c r="I144" s="100" t="s">
        <v>348</v>
      </c>
      <c r="J144" s="94">
        <f t="shared" si="2"/>
        <v>2.1099389228206551</v>
      </c>
      <c r="K144" s="94">
        <v>9005</v>
      </c>
      <c r="L144" s="302"/>
      <c r="M144" s="112"/>
    </row>
    <row r="145" spans="1:13" x14ac:dyDescent="0.25">
      <c r="A145" s="101">
        <v>43329</v>
      </c>
      <c r="B145" s="98" t="s">
        <v>236</v>
      </c>
      <c r="C145" s="94" t="s">
        <v>356</v>
      </c>
      <c r="D145" s="95" t="s">
        <v>358</v>
      </c>
      <c r="E145" s="102">
        <v>1500000</v>
      </c>
      <c r="F145" s="97" t="s">
        <v>168</v>
      </c>
      <c r="G145" s="98" t="s">
        <v>347</v>
      </c>
      <c r="H145" s="99" t="s">
        <v>77</v>
      </c>
      <c r="I145" s="100" t="s">
        <v>348</v>
      </c>
      <c r="J145" s="94">
        <f t="shared" si="2"/>
        <v>166.57412548584119</v>
      </c>
      <c r="K145" s="94">
        <v>9005</v>
      </c>
      <c r="L145" s="302"/>
      <c r="M145" s="113"/>
    </row>
    <row r="146" spans="1:13" x14ac:dyDescent="0.25">
      <c r="A146" s="101">
        <v>43329</v>
      </c>
      <c r="B146" s="98" t="s">
        <v>250</v>
      </c>
      <c r="C146" s="99" t="s">
        <v>350</v>
      </c>
      <c r="D146" s="94" t="s">
        <v>349</v>
      </c>
      <c r="E146" s="102">
        <v>2550000</v>
      </c>
      <c r="F146" s="100" t="s">
        <v>523</v>
      </c>
      <c r="G146" s="98" t="s">
        <v>347</v>
      </c>
      <c r="H146" s="99" t="s">
        <v>540</v>
      </c>
      <c r="I146" s="100" t="s">
        <v>348</v>
      </c>
      <c r="J146" s="94">
        <f t="shared" si="2"/>
        <v>283.17601332593006</v>
      </c>
      <c r="K146" s="94">
        <v>9005</v>
      </c>
      <c r="L146" s="302"/>
    </row>
    <row r="147" spans="1:13" x14ac:dyDescent="0.25">
      <c r="A147" s="120">
        <v>43330</v>
      </c>
      <c r="B147" s="94" t="s">
        <v>394</v>
      </c>
      <c r="C147" s="94" t="s">
        <v>356</v>
      </c>
      <c r="D147" s="94" t="s">
        <v>414</v>
      </c>
      <c r="E147" s="117">
        <v>210000</v>
      </c>
      <c r="F147" s="94" t="s">
        <v>218</v>
      </c>
      <c r="G147" s="98" t="s">
        <v>347</v>
      </c>
      <c r="H147" s="99" t="s">
        <v>493</v>
      </c>
      <c r="I147" s="100" t="s">
        <v>348</v>
      </c>
      <c r="J147" s="94">
        <f t="shared" si="2"/>
        <v>23.320377568017769</v>
      </c>
      <c r="K147" s="94">
        <v>9005</v>
      </c>
      <c r="L147" s="302"/>
    </row>
    <row r="148" spans="1:13" x14ac:dyDescent="0.25">
      <c r="A148" s="120">
        <v>43330</v>
      </c>
      <c r="B148" s="94" t="s">
        <v>395</v>
      </c>
      <c r="C148" s="94" t="s">
        <v>356</v>
      </c>
      <c r="D148" s="94" t="s">
        <v>414</v>
      </c>
      <c r="E148" s="117">
        <v>100000</v>
      </c>
      <c r="F148" s="94" t="s">
        <v>218</v>
      </c>
      <c r="G148" s="98" t="s">
        <v>347</v>
      </c>
      <c r="H148" s="99" t="s">
        <v>494</v>
      </c>
      <c r="I148" s="100" t="s">
        <v>348</v>
      </c>
      <c r="J148" s="94">
        <f t="shared" si="2"/>
        <v>11.104941699056081</v>
      </c>
      <c r="K148" s="94">
        <v>9005</v>
      </c>
      <c r="L148" s="302"/>
    </row>
    <row r="149" spans="1:13" x14ac:dyDescent="0.25">
      <c r="A149" s="120">
        <v>43330</v>
      </c>
      <c r="B149" s="94" t="s">
        <v>396</v>
      </c>
      <c r="C149" s="94" t="s">
        <v>356</v>
      </c>
      <c r="D149" s="94" t="s">
        <v>414</v>
      </c>
      <c r="E149" s="117">
        <v>100000</v>
      </c>
      <c r="F149" s="94" t="s">
        <v>218</v>
      </c>
      <c r="G149" s="98" t="s">
        <v>347</v>
      </c>
      <c r="H149" s="99" t="s">
        <v>495</v>
      </c>
      <c r="I149" s="100" t="s">
        <v>348</v>
      </c>
      <c r="J149" s="94">
        <f t="shared" si="2"/>
        <v>11.104941699056081</v>
      </c>
      <c r="K149" s="94">
        <v>9005</v>
      </c>
      <c r="L149" s="302"/>
    </row>
    <row r="150" spans="1:13" x14ac:dyDescent="0.25">
      <c r="A150" s="120">
        <v>43330</v>
      </c>
      <c r="B150" s="94" t="s">
        <v>397</v>
      </c>
      <c r="C150" s="94" t="s">
        <v>356</v>
      </c>
      <c r="D150" s="94" t="s">
        <v>414</v>
      </c>
      <c r="E150" s="117">
        <v>100000</v>
      </c>
      <c r="F150" s="94" t="s">
        <v>218</v>
      </c>
      <c r="G150" s="98" t="s">
        <v>347</v>
      </c>
      <c r="H150" s="99" t="s">
        <v>496</v>
      </c>
      <c r="I150" s="100" t="s">
        <v>348</v>
      </c>
      <c r="J150" s="94">
        <f t="shared" si="2"/>
        <v>11.104941699056081</v>
      </c>
      <c r="K150" s="94">
        <v>9005</v>
      </c>
      <c r="L150" s="302"/>
    </row>
    <row r="151" spans="1:13" x14ac:dyDescent="0.25">
      <c r="A151" s="120">
        <v>43330</v>
      </c>
      <c r="B151" s="94" t="s">
        <v>398</v>
      </c>
      <c r="C151" s="94" t="s">
        <v>356</v>
      </c>
      <c r="D151" s="94" t="s">
        <v>414</v>
      </c>
      <c r="E151" s="117">
        <v>100000</v>
      </c>
      <c r="F151" s="94" t="s">
        <v>218</v>
      </c>
      <c r="G151" s="98" t="s">
        <v>347</v>
      </c>
      <c r="H151" s="99" t="s">
        <v>497</v>
      </c>
      <c r="I151" s="100" t="s">
        <v>348</v>
      </c>
      <c r="J151" s="94">
        <f t="shared" si="2"/>
        <v>11.104941699056081</v>
      </c>
      <c r="K151" s="94">
        <v>9005</v>
      </c>
      <c r="L151" s="302"/>
    </row>
    <row r="152" spans="1:13" x14ac:dyDescent="0.25">
      <c r="A152" s="120">
        <v>43330</v>
      </c>
      <c r="B152" s="94" t="s">
        <v>399</v>
      </c>
      <c r="C152" s="94" t="s">
        <v>356</v>
      </c>
      <c r="D152" s="94" t="s">
        <v>414</v>
      </c>
      <c r="E152" s="117">
        <v>100000</v>
      </c>
      <c r="F152" s="94" t="s">
        <v>218</v>
      </c>
      <c r="G152" s="98" t="s">
        <v>347</v>
      </c>
      <c r="H152" s="99" t="s">
        <v>498</v>
      </c>
      <c r="I152" s="100" t="s">
        <v>348</v>
      </c>
      <c r="J152" s="94">
        <f t="shared" si="2"/>
        <v>11.104941699056081</v>
      </c>
      <c r="K152" s="94">
        <v>9005</v>
      </c>
      <c r="L152" s="302"/>
    </row>
    <row r="153" spans="1:13" x14ac:dyDescent="0.25">
      <c r="A153" s="120">
        <v>43330</v>
      </c>
      <c r="B153" s="94" t="s">
        <v>400</v>
      </c>
      <c r="C153" s="94" t="s">
        <v>356</v>
      </c>
      <c r="D153" s="94" t="s">
        <v>414</v>
      </c>
      <c r="E153" s="117">
        <v>100000</v>
      </c>
      <c r="F153" s="94" t="s">
        <v>218</v>
      </c>
      <c r="G153" s="98" t="s">
        <v>347</v>
      </c>
      <c r="H153" s="99" t="s">
        <v>499</v>
      </c>
      <c r="I153" s="100" t="s">
        <v>348</v>
      </c>
      <c r="J153" s="94">
        <f t="shared" si="2"/>
        <v>11.104941699056081</v>
      </c>
      <c r="K153" s="94">
        <v>9005</v>
      </c>
      <c r="L153" s="302"/>
    </row>
    <row r="154" spans="1:13" x14ac:dyDescent="0.25">
      <c r="A154" s="120">
        <v>43330</v>
      </c>
      <c r="B154" s="94" t="s">
        <v>401</v>
      </c>
      <c r="C154" s="94" t="s">
        <v>356</v>
      </c>
      <c r="D154" s="94" t="s">
        <v>414</v>
      </c>
      <c r="E154" s="117">
        <v>100000</v>
      </c>
      <c r="F154" s="94" t="s">
        <v>218</v>
      </c>
      <c r="G154" s="98" t="s">
        <v>347</v>
      </c>
      <c r="H154" s="99" t="s">
        <v>500</v>
      </c>
      <c r="I154" s="100" t="s">
        <v>348</v>
      </c>
      <c r="J154" s="94">
        <f t="shared" si="2"/>
        <v>11.104941699056081</v>
      </c>
      <c r="K154" s="94">
        <v>9005</v>
      </c>
      <c r="L154" s="302"/>
    </row>
    <row r="155" spans="1:13" x14ac:dyDescent="0.25">
      <c r="A155" s="120">
        <v>43330</v>
      </c>
      <c r="B155" s="94" t="s">
        <v>402</v>
      </c>
      <c r="C155" s="94" t="s">
        <v>356</v>
      </c>
      <c r="D155" s="94" t="s">
        <v>414</v>
      </c>
      <c r="E155" s="117">
        <v>100000</v>
      </c>
      <c r="F155" s="94" t="s">
        <v>218</v>
      </c>
      <c r="G155" s="98" t="s">
        <v>347</v>
      </c>
      <c r="H155" s="99" t="s">
        <v>501</v>
      </c>
      <c r="I155" s="100" t="s">
        <v>348</v>
      </c>
      <c r="J155" s="94">
        <f t="shared" si="2"/>
        <v>11.104941699056081</v>
      </c>
      <c r="K155" s="94">
        <v>9005</v>
      </c>
      <c r="L155" s="302"/>
    </row>
    <row r="156" spans="1:13" x14ac:dyDescent="0.25">
      <c r="A156" s="120">
        <v>43330</v>
      </c>
      <c r="B156" s="94" t="s">
        <v>403</v>
      </c>
      <c r="C156" s="94" t="s">
        <v>356</v>
      </c>
      <c r="D156" s="94" t="s">
        <v>414</v>
      </c>
      <c r="E156" s="117">
        <v>100000</v>
      </c>
      <c r="F156" s="94" t="s">
        <v>218</v>
      </c>
      <c r="G156" s="98" t="s">
        <v>347</v>
      </c>
      <c r="H156" s="99" t="s">
        <v>502</v>
      </c>
      <c r="I156" s="100" t="s">
        <v>348</v>
      </c>
      <c r="J156" s="94">
        <f t="shared" si="2"/>
        <v>11.104941699056081</v>
      </c>
      <c r="K156" s="94">
        <v>9005</v>
      </c>
      <c r="L156" s="302"/>
    </row>
    <row r="157" spans="1:13" x14ac:dyDescent="0.25">
      <c r="A157" s="120">
        <v>43330</v>
      </c>
      <c r="B157" s="94" t="s">
        <v>404</v>
      </c>
      <c r="C157" s="94" t="s">
        <v>356</v>
      </c>
      <c r="D157" s="94" t="s">
        <v>414</v>
      </c>
      <c r="E157" s="117">
        <v>100000</v>
      </c>
      <c r="F157" s="94" t="s">
        <v>218</v>
      </c>
      <c r="G157" s="98" t="s">
        <v>347</v>
      </c>
      <c r="H157" s="99" t="s">
        <v>503</v>
      </c>
      <c r="I157" s="100" t="s">
        <v>348</v>
      </c>
      <c r="J157" s="94">
        <f t="shared" si="2"/>
        <v>11.104941699056081</v>
      </c>
      <c r="K157" s="94">
        <v>9005</v>
      </c>
      <c r="L157" s="302"/>
    </row>
    <row r="158" spans="1:13" x14ac:dyDescent="0.25">
      <c r="A158" s="120">
        <v>43330</v>
      </c>
      <c r="B158" s="94" t="s">
        <v>405</v>
      </c>
      <c r="C158" s="94" t="s">
        <v>356</v>
      </c>
      <c r="D158" s="94" t="s">
        <v>414</v>
      </c>
      <c r="E158" s="117">
        <v>100000</v>
      </c>
      <c r="F158" s="94" t="s">
        <v>218</v>
      </c>
      <c r="G158" s="98" t="s">
        <v>347</v>
      </c>
      <c r="H158" s="99" t="s">
        <v>504</v>
      </c>
      <c r="I158" s="100" t="s">
        <v>348</v>
      </c>
      <c r="J158" s="94">
        <f t="shared" si="2"/>
        <v>11.104941699056081</v>
      </c>
      <c r="K158" s="94">
        <v>9005</v>
      </c>
      <c r="L158" s="302"/>
    </row>
    <row r="159" spans="1:13" x14ac:dyDescent="0.25">
      <c r="A159" s="101">
        <v>43332</v>
      </c>
      <c r="B159" s="98" t="s">
        <v>258</v>
      </c>
      <c r="C159" s="94" t="s">
        <v>350</v>
      </c>
      <c r="D159" s="95" t="s">
        <v>351</v>
      </c>
      <c r="E159" s="102">
        <v>70000</v>
      </c>
      <c r="F159" s="97" t="s">
        <v>162</v>
      </c>
      <c r="G159" s="98" t="s">
        <v>347</v>
      </c>
      <c r="H159" s="99" t="s">
        <v>95</v>
      </c>
      <c r="I159" s="100" t="s">
        <v>348</v>
      </c>
      <c r="J159" s="94">
        <f t="shared" si="2"/>
        <v>7.7734591893392562</v>
      </c>
      <c r="K159" s="94">
        <v>9005</v>
      </c>
      <c r="L159" s="302"/>
    </row>
    <row r="160" spans="1:13" x14ac:dyDescent="0.25">
      <c r="A160" s="101">
        <v>43332</v>
      </c>
      <c r="B160" s="99" t="s">
        <v>260</v>
      </c>
      <c r="C160" s="94" t="s">
        <v>350</v>
      </c>
      <c r="D160" s="94" t="s">
        <v>346</v>
      </c>
      <c r="E160" s="105">
        <v>216000</v>
      </c>
      <c r="F160" s="97" t="s">
        <v>164</v>
      </c>
      <c r="G160" s="98" t="s">
        <v>347</v>
      </c>
      <c r="H160" s="99" t="s">
        <v>99</v>
      </c>
      <c r="I160" s="100" t="s">
        <v>348</v>
      </c>
      <c r="J160" s="94">
        <f t="shared" si="2"/>
        <v>23.986674069961133</v>
      </c>
      <c r="K160" s="94">
        <v>9005</v>
      </c>
      <c r="L160" s="302"/>
    </row>
    <row r="161" spans="1:12" x14ac:dyDescent="0.25">
      <c r="A161" s="101">
        <v>43332</v>
      </c>
      <c r="B161" s="99" t="s">
        <v>263</v>
      </c>
      <c r="C161" s="94" t="s">
        <v>361</v>
      </c>
      <c r="D161" s="94" t="s">
        <v>346</v>
      </c>
      <c r="E161" s="102">
        <v>10000</v>
      </c>
      <c r="F161" s="97" t="s">
        <v>164</v>
      </c>
      <c r="G161" s="98" t="s">
        <v>347</v>
      </c>
      <c r="H161" s="99" t="s">
        <v>102</v>
      </c>
      <c r="I161" s="100" t="s">
        <v>348</v>
      </c>
      <c r="J161" s="94">
        <f t="shared" si="2"/>
        <v>1.1104941699056079</v>
      </c>
      <c r="K161" s="94">
        <v>9005</v>
      </c>
      <c r="L161" s="302"/>
    </row>
    <row r="162" spans="1:12" x14ac:dyDescent="0.25">
      <c r="A162" s="101">
        <v>43332</v>
      </c>
      <c r="B162" s="99" t="s">
        <v>256</v>
      </c>
      <c r="C162" s="99" t="s">
        <v>352</v>
      </c>
      <c r="D162" s="94" t="s">
        <v>346</v>
      </c>
      <c r="E162" s="105">
        <v>600000</v>
      </c>
      <c r="F162" s="99" t="s">
        <v>167</v>
      </c>
      <c r="G162" s="98" t="s">
        <v>347</v>
      </c>
      <c r="H162" s="99" t="s">
        <v>93</v>
      </c>
      <c r="I162" s="100" t="s">
        <v>348</v>
      </c>
      <c r="J162" s="94">
        <f t="shared" si="2"/>
        <v>66.629650194336477</v>
      </c>
      <c r="K162" s="94">
        <v>9005</v>
      </c>
      <c r="L162" s="302"/>
    </row>
    <row r="163" spans="1:12" x14ac:dyDescent="0.25">
      <c r="A163" s="101">
        <v>43332</v>
      </c>
      <c r="B163" s="99" t="s">
        <v>259</v>
      </c>
      <c r="C163" s="94" t="s">
        <v>350</v>
      </c>
      <c r="D163" s="94" t="s">
        <v>346</v>
      </c>
      <c r="E163" s="105">
        <v>200000</v>
      </c>
      <c r="F163" s="99" t="s">
        <v>167</v>
      </c>
      <c r="G163" s="98" t="s">
        <v>347</v>
      </c>
      <c r="H163" s="99" t="s">
        <v>98</v>
      </c>
      <c r="I163" s="100" t="s">
        <v>348</v>
      </c>
      <c r="J163" s="94">
        <f t="shared" si="2"/>
        <v>22.209883398112162</v>
      </c>
      <c r="K163" s="94">
        <v>9005</v>
      </c>
      <c r="L163" s="302"/>
    </row>
    <row r="164" spans="1:12" x14ac:dyDescent="0.25">
      <c r="A164" s="101">
        <v>43332</v>
      </c>
      <c r="B164" s="99" t="s">
        <v>263</v>
      </c>
      <c r="C164" s="99" t="s">
        <v>361</v>
      </c>
      <c r="D164" s="94" t="s">
        <v>346</v>
      </c>
      <c r="E164" s="102">
        <v>10000</v>
      </c>
      <c r="F164" s="99" t="s">
        <v>167</v>
      </c>
      <c r="G164" s="98" t="s">
        <v>347</v>
      </c>
      <c r="H164" s="99" t="s">
        <v>103</v>
      </c>
      <c r="I164" s="100" t="s">
        <v>348</v>
      </c>
      <c r="J164" s="94">
        <f t="shared" si="2"/>
        <v>1.1104941699056079</v>
      </c>
      <c r="K164" s="94">
        <v>9005</v>
      </c>
      <c r="L164" s="302"/>
    </row>
    <row r="165" spans="1:12" x14ac:dyDescent="0.25">
      <c r="A165" s="101">
        <v>43332</v>
      </c>
      <c r="B165" s="99" t="s">
        <v>255</v>
      </c>
      <c r="C165" s="94" t="s">
        <v>352</v>
      </c>
      <c r="D165" s="94" t="s">
        <v>346</v>
      </c>
      <c r="E165" s="105">
        <v>600000</v>
      </c>
      <c r="F165" s="99" t="s">
        <v>169</v>
      </c>
      <c r="G165" s="98" t="s">
        <v>347</v>
      </c>
      <c r="H165" s="99" t="s">
        <v>92</v>
      </c>
      <c r="I165" s="100" t="s">
        <v>348</v>
      </c>
      <c r="J165" s="94">
        <f t="shared" si="2"/>
        <v>66.629650194336477</v>
      </c>
      <c r="K165" s="94">
        <v>9005</v>
      </c>
      <c r="L165" s="302"/>
    </row>
    <row r="166" spans="1:12" x14ac:dyDescent="0.25">
      <c r="A166" s="120">
        <v>43332</v>
      </c>
      <c r="B166" s="94" t="s">
        <v>483</v>
      </c>
      <c r="C166" s="94" t="s">
        <v>350</v>
      </c>
      <c r="D166" s="94" t="s">
        <v>346</v>
      </c>
      <c r="E166" s="96">
        <v>10000</v>
      </c>
      <c r="F166" s="99" t="s">
        <v>191</v>
      </c>
      <c r="G166" s="98" t="s">
        <v>347</v>
      </c>
      <c r="H166" s="99" t="s">
        <v>96</v>
      </c>
      <c r="I166" s="100" t="s">
        <v>348</v>
      </c>
      <c r="J166" s="94">
        <f t="shared" si="2"/>
        <v>1.1104941699056079</v>
      </c>
      <c r="K166" s="94">
        <v>9005</v>
      </c>
      <c r="L166" s="302"/>
    </row>
    <row r="167" spans="1:12" x14ac:dyDescent="0.25">
      <c r="A167" s="120">
        <v>43332</v>
      </c>
      <c r="B167" s="94" t="s">
        <v>374</v>
      </c>
      <c r="C167" s="100" t="s">
        <v>350</v>
      </c>
      <c r="D167" s="94" t="s">
        <v>346</v>
      </c>
      <c r="E167" s="96">
        <v>7000</v>
      </c>
      <c r="F167" s="99" t="s">
        <v>191</v>
      </c>
      <c r="G167" s="98" t="s">
        <v>347</v>
      </c>
      <c r="H167" s="99" t="s">
        <v>100</v>
      </c>
      <c r="I167" s="100" t="s">
        <v>348</v>
      </c>
      <c r="J167" s="94">
        <f t="shared" si="2"/>
        <v>0.77734591893392557</v>
      </c>
      <c r="K167" s="94">
        <v>9005</v>
      </c>
      <c r="L167" s="302"/>
    </row>
    <row r="168" spans="1:12" x14ac:dyDescent="0.25">
      <c r="A168" s="120">
        <v>43332</v>
      </c>
      <c r="B168" s="94" t="s">
        <v>375</v>
      </c>
      <c r="C168" s="100" t="s">
        <v>355</v>
      </c>
      <c r="D168" s="94" t="s">
        <v>349</v>
      </c>
      <c r="E168" s="96">
        <v>165000</v>
      </c>
      <c r="F168" s="99" t="s">
        <v>191</v>
      </c>
      <c r="G168" s="98" t="s">
        <v>347</v>
      </c>
      <c r="H168" s="99" t="s">
        <v>94</v>
      </c>
      <c r="I168" s="100" t="s">
        <v>348</v>
      </c>
      <c r="J168" s="94">
        <f t="shared" si="2"/>
        <v>18.323153803442533</v>
      </c>
      <c r="K168" s="94">
        <v>9005</v>
      </c>
      <c r="L168" s="302"/>
    </row>
    <row r="169" spans="1:12" x14ac:dyDescent="0.25">
      <c r="A169" s="120">
        <v>43332</v>
      </c>
      <c r="B169" s="94" t="s">
        <v>369</v>
      </c>
      <c r="C169" s="100" t="s">
        <v>350</v>
      </c>
      <c r="D169" s="94" t="s">
        <v>346</v>
      </c>
      <c r="E169" s="96">
        <v>17000</v>
      </c>
      <c r="F169" s="99" t="s">
        <v>191</v>
      </c>
      <c r="G169" s="98" t="s">
        <v>347</v>
      </c>
      <c r="H169" s="99" t="s">
        <v>88</v>
      </c>
      <c r="I169" s="100" t="s">
        <v>348</v>
      </c>
      <c r="J169" s="94">
        <f t="shared" si="2"/>
        <v>1.8878400888395337</v>
      </c>
      <c r="K169" s="94">
        <v>9005</v>
      </c>
      <c r="L169" s="302"/>
    </row>
    <row r="170" spans="1:12" x14ac:dyDescent="0.25">
      <c r="A170" s="101">
        <v>43332</v>
      </c>
      <c r="B170" s="98" t="s">
        <v>541</v>
      </c>
      <c r="C170" s="99" t="s">
        <v>352</v>
      </c>
      <c r="D170" s="94" t="s">
        <v>354</v>
      </c>
      <c r="E170" s="102">
        <v>13467500</v>
      </c>
      <c r="F170" s="100" t="s">
        <v>523</v>
      </c>
      <c r="G170" s="98" t="s">
        <v>347</v>
      </c>
      <c r="H170" s="99" t="s">
        <v>548</v>
      </c>
      <c r="I170" s="100" t="s">
        <v>348</v>
      </c>
      <c r="J170" s="94">
        <f t="shared" si="2"/>
        <v>1495.5580233203775</v>
      </c>
      <c r="K170" s="94">
        <v>9005</v>
      </c>
      <c r="L170" s="302"/>
    </row>
    <row r="171" spans="1:12" x14ac:dyDescent="0.25">
      <c r="A171" s="101">
        <v>43332</v>
      </c>
      <c r="B171" s="98" t="s">
        <v>542</v>
      </c>
      <c r="C171" s="99" t="s">
        <v>352</v>
      </c>
      <c r="D171" s="94" t="s">
        <v>414</v>
      </c>
      <c r="E171" s="96">
        <v>2613750</v>
      </c>
      <c r="F171" s="100" t="s">
        <v>523</v>
      </c>
      <c r="G171" s="98" t="s">
        <v>347</v>
      </c>
      <c r="H171" s="99" t="s">
        <v>548</v>
      </c>
      <c r="I171" s="100" t="s">
        <v>348</v>
      </c>
      <c r="J171" s="94">
        <f t="shared" si="2"/>
        <v>290.25541365907827</v>
      </c>
      <c r="K171" s="94">
        <v>9005</v>
      </c>
      <c r="L171" s="302"/>
    </row>
    <row r="172" spans="1:12" x14ac:dyDescent="0.25">
      <c r="A172" s="101">
        <v>43332</v>
      </c>
      <c r="B172" s="98" t="s">
        <v>543</v>
      </c>
      <c r="C172" s="99" t="s">
        <v>352</v>
      </c>
      <c r="D172" s="99" t="s">
        <v>351</v>
      </c>
      <c r="E172" s="96">
        <v>2913750</v>
      </c>
      <c r="F172" s="100" t="s">
        <v>523</v>
      </c>
      <c r="G172" s="98" t="s">
        <v>347</v>
      </c>
      <c r="H172" s="99" t="s">
        <v>549</v>
      </c>
      <c r="I172" s="100" t="s">
        <v>348</v>
      </c>
      <c r="J172" s="94">
        <f t="shared" si="2"/>
        <v>323.57023875624651</v>
      </c>
      <c r="K172" s="94">
        <v>9005</v>
      </c>
      <c r="L172" s="302"/>
    </row>
    <row r="173" spans="1:12" x14ac:dyDescent="0.25">
      <c r="A173" s="101">
        <v>43332</v>
      </c>
      <c r="B173" s="98" t="s">
        <v>544</v>
      </c>
      <c r="C173" s="99" t="s">
        <v>352</v>
      </c>
      <c r="D173" s="99" t="s">
        <v>351</v>
      </c>
      <c r="E173" s="96">
        <v>2713750</v>
      </c>
      <c r="F173" s="100" t="s">
        <v>523</v>
      </c>
      <c r="G173" s="98" t="s">
        <v>347</v>
      </c>
      <c r="H173" s="99" t="s">
        <v>549</v>
      </c>
      <c r="I173" s="100" t="s">
        <v>348</v>
      </c>
      <c r="J173" s="94">
        <f t="shared" si="2"/>
        <v>301.36035535813437</v>
      </c>
      <c r="K173" s="94">
        <v>9005</v>
      </c>
      <c r="L173" s="302"/>
    </row>
    <row r="174" spans="1:12" x14ac:dyDescent="0.25">
      <c r="A174" s="101">
        <v>43332</v>
      </c>
      <c r="B174" s="98" t="s">
        <v>545</v>
      </c>
      <c r="C174" s="99" t="s">
        <v>352</v>
      </c>
      <c r="D174" s="99" t="s">
        <v>351</v>
      </c>
      <c r="E174" s="96">
        <v>2613750</v>
      </c>
      <c r="F174" s="100" t="s">
        <v>523</v>
      </c>
      <c r="G174" s="98" t="s">
        <v>347</v>
      </c>
      <c r="H174" s="99" t="s">
        <v>549</v>
      </c>
      <c r="I174" s="100" t="s">
        <v>348</v>
      </c>
      <c r="J174" s="94">
        <f t="shared" si="2"/>
        <v>290.25541365907827</v>
      </c>
      <c r="K174" s="94">
        <v>9005</v>
      </c>
      <c r="L174" s="302"/>
    </row>
    <row r="175" spans="1:12" x14ac:dyDescent="0.25">
      <c r="A175" s="101">
        <v>43332</v>
      </c>
      <c r="B175" s="98" t="s">
        <v>546</v>
      </c>
      <c r="C175" s="99" t="s">
        <v>352</v>
      </c>
      <c r="D175" s="99" t="s">
        <v>346</v>
      </c>
      <c r="E175" s="102">
        <v>1910000</v>
      </c>
      <c r="F175" s="100" t="s">
        <v>523</v>
      </c>
      <c r="G175" s="98" t="s">
        <v>347</v>
      </c>
      <c r="H175" s="99" t="s">
        <v>549</v>
      </c>
      <c r="I175" s="100" t="s">
        <v>348</v>
      </c>
      <c r="J175" s="94">
        <f t="shared" si="2"/>
        <v>212.10438645197112</v>
      </c>
      <c r="K175" s="94">
        <v>9005</v>
      </c>
      <c r="L175" s="302"/>
    </row>
    <row r="176" spans="1:12" x14ac:dyDescent="0.25">
      <c r="A176" s="101">
        <v>43332</v>
      </c>
      <c r="B176" s="98" t="s">
        <v>547</v>
      </c>
      <c r="C176" s="99" t="s">
        <v>352</v>
      </c>
      <c r="D176" s="107" t="s">
        <v>346</v>
      </c>
      <c r="E176" s="102">
        <v>1525000</v>
      </c>
      <c r="F176" s="100" t="s">
        <v>523</v>
      </c>
      <c r="G176" s="98" t="s">
        <v>347</v>
      </c>
      <c r="H176" s="99" t="s">
        <v>549</v>
      </c>
      <c r="I176" s="100" t="s">
        <v>348</v>
      </c>
      <c r="J176" s="94">
        <f t="shared" si="2"/>
        <v>169.35036091060522</v>
      </c>
      <c r="K176" s="94">
        <v>9005</v>
      </c>
      <c r="L176" s="302"/>
    </row>
    <row r="177" spans="1:12" x14ac:dyDescent="0.25">
      <c r="A177" s="101">
        <v>43332</v>
      </c>
      <c r="B177" s="98" t="s">
        <v>252</v>
      </c>
      <c r="C177" s="99" t="s">
        <v>352</v>
      </c>
      <c r="D177" s="99" t="s">
        <v>351</v>
      </c>
      <c r="E177" s="102">
        <v>2300000</v>
      </c>
      <c r="F177" s="100" t="s">
        <v>523</v>
      </c>
      <c r="G177" s="98" t="s">
        <v>347</v>
      </c>
      <c r="H177" s="99" t="s">
        <v>550</v>
      </c>
      <c r="I177" s="100" t="s">
        <v>348</v>
      </c>
      <c r="J177" s="94">
        <f t="shared" si="2"/>
        <v>255.41365907828984</v>
      </c>
      <c r="K177" s="94">
        <v>9005</v>
      </c>
      <c r="L177" s="302"/>
    </row>
    <row r="178" spans="1:12" x14ac:dyDescent="0.25">
      <c r="A178" s="101">
        <v>43332</v>
      </c>
      <c r="B178" s="98" t="s">
        <v>607</v>
      </c>
      <c r="C178" s="99" t="s">
        <v>525</v>
      </c>
      <c r="D178" s="104" t="s">
        <v>349</v>
      </c>
      <c r="E178" s="102">
        <v>11300</v>
      </c>
      <c r="F178" s="100" t="s">
        <v>523</v>
      </c>
      <c r="G178" s="98" t="s">
        <v>347</v>
      </c>
      <c r="H178" s="99" t="s">
        <v>530</v>
      </c>
      <c r="I178" s="100" t="s">
        <v>348</v>
      </c>
      <c r="J178" s="94">
        <f t="shared" si="2"/>
        <v>1.254858411993337</v>
      </c>
      <c r="K178" s="94">
        <v>9005</v>
      </c>
      <c r="L178" s="302"/>
    </row>
    <row r="179" spans="1:12" x14ac:dyDescent="0.25">
      <c r="A179" s="120">
        <v>43334</v>
      </c>
      <c r="B179" s="94" t="s">
        <v>406</v>
      </c>
      <c r="C179" s="94" t="s">
        <v>356</v>
      </c>
      <c r="D179" s="94" t="s">
        <v>414</v>
      </c>
      <c r="E179" s="117">
        <v>100000</v>
      </c>
      <c r="F179" s="94" t="s">
        <v>218</v>
      </c>
      <c r="G179" s="98" t="s">
        <v>347</v>
      </c>
      <c r="H179" s="99" t="s">
        <v>505</v>
      </c>
      <c r="I179" s="100" t="s">
        <v>348</v>
      </c>
      <c r="J179" s="94">
        <f t="shared" si="2"/>
        <v>11.104941699056081</v>
      </c>
      <c r="K179" s="94">
        <v>9005</v>
      </c>
      <c r="L179" s="302"/>
    </row>
    <row r="180" spans="1:12" x14ac:dyDescent="0.25">
      <c r="A180" s="120">
        <v>43334</v>
      </c>
      <c r="B180" s="94" t="s">
        <v>407</v>
      </c>
      <c r="C180" s="94" t="s">
        <v>356</v>
      </c>
      <c r="D180" s="94" t="s">
        <v>414</v>
      </c>
      <c r="E180" s="117">
        <v>100000</v>
      </c>
      <c r="F180" s="94" t="s">
        <v>218</v>
      </c>
      <c r="G180" s="98" t="s">
        <v>347</v>
      </c>
      <c r="H180" s="99" t="s">
        <v>507</v>
      </c>
      <c r="I180" s="100" t="s">
        <v>348</v>
      </c>
      <c r="J180" s="94">
        <f t="shared" si="2"/>
        <v>11.104941699056081</v>
      </c>
      <c r="K180" s="94">
        <v>9005</v>
      </c>
      <c r="L180" s="302"/>
    </row>
    <row r="181" spans="1:12" x14ac:dyDescent="0.25">
      <c r="A181" s="120">
        <v>43334</v>
      </c>
      <c r="B181" s="94" t="s">
        <v>408</v>
      </c>
      <c r="C181" s="94" t="s">
        <v>356</v>
      </c>
      <c r="D181" s="94" t="s">
        <v>414</v>
      </c>
      <c r="E181" s="117">
        <v>100000</v>
      </c>
      <c r="F181" s="94" t="s">
        <v>218</v>
      </c>
      <c r="G181" s="98" t="s">
        <v>347</v>
      </c>
      <c r="H181" s="99" t="s">
        <v>508</v>
      </c>
      <c r="I181" s="100" t="s">
        <v>348</v>
      </c>
      <c r="J181" s="94">
        <f t="shared" si="2"/>
        <v>11.104941699056081</v>
      </c>
      <c r="K181" s="94">
        <v>9005</v>
      </c>
      <c r="L181" s="302"/>
    </row>
    <row r="182" spans="1:12" x14ac:dyDescent="0.25">
      <c r="A182" s="120">
        <v>43334</v>
      </c>
      <c r="B182" s="94" t="s">
        <v>409</v>
      </c>
      <c r="C182" s="94" t="s">
        <v>356</v>
      </c>
      <c r="D182" s="94" t="s">
        <v>414</v>
      </c>
      <c r="E182" s="117">
        <v>100000</v>
      </c>
      <c r="F182" s="94" t="s">
        <v>218</v>
      </c>
      <c r="G182" s="98" t="s">
        <v>347</v>
      </c>
      <c r="H182" s="99" t="s">
        <v>509</v>
      </c>
      <c r="I182" s="100" t="s">
        <v>348</v>
      </c>
      <c r="J182" s="94">
        <f t="shared" si="2"/>
        <v>11.104941699056081</v>
      </c>
      <c r="K182" s="94">
        <v>9005</v>
      </c>
      <c r="L182" s="302"/>
    </row>
    <row r="183" spans="1:12" x14ac:dyDescent="0.25">
      <c r="A183" s="120">
        <v>43334</v>
      </c>
      <c r="B183" s="94" t="s">
        <v>410</v>
      </c>
      <c r="C183" s="94" t="s">
        <v>356</v>
      </c>
      <c r="D183" s="94" t="s">
        <v>414</v>
      </c>
      <c r="E183" s="117">
        <v>100000</v>
      </c>
      <c r="F183" s="94" t="s">
        <v>218</v>
      </c>
      <c r="G183" s="98" t="s">
        <v>347</v>
      </c>
      <c r="H183" s="99" t="s">
        <v>510</v>
      </c>
      <c r="I183" s="100" t="s">
        <v>348</v>
      </c>
      <c r="J183" s="94">
        <f t="shared" si="2"/>
        <v>11.104941699056081</v>
      </c>
      <c r="K183" s="94">
        <v>9005</v>
      </c>
      <c r="L183" s="302"/>
    </row>
    <row r="184" spans="1:12" x14ac:dyDescent="0.25">
      <c r="A184" s="120">
        <v>43334</v>
      </c>
      <c r="B184" s="94" t="s">
        <v>411</v>
      </c>
      <c r="C184" s="94" t="s">
        <v>356</v>
      </c>
      <c r="D184" s="94" t="s">
        <v>414</v>
      </c>
      <c r="E184" s="117">
        <v>100000</v>
      </c>
      <c r="F184" s="94" t="s">
        <v>218</v>
      </c>
      <c r="G184" s="98" t="s">
        <v>347</v>
      </c>
      <c r="H184" s="99" t="s">
        <v>511</v>
      </c>
      <c r="I184" s="100" t="s">
        <v>348</v>
      </c>
      <c r="J184" s="94">
        <f t="shared" si="2"/>
        <v>11.104941699056081</v>
      </c>
      <c r="K184" s="94">
        <v>9005</v>
      </c>
      <c r="L184" s="302"/>
    </row>
    <row r="185" spans="1:12" x14ac:dyDescent="0.25">
      <c r="A185" s="120">
        <v>43334</v>
      </c>
      <c r="B185" s="94" t="s">
        <v>412</v>
      </c>
      <c r="C185" s="94" t="s">
        <v>356</v>
      </c>
      <c r="D185" s="94" t="s">
        <v>414</v>
      </c>
      <c r="E185" s="117">
        <v>100000</v>
      </c>
      <c r="F185" s="94" t="s">
        <v>218</v>
      </c>
      <c r="G185" s="98" t="s">
        <v>347</v>
      </c>
      <c r="H185" s="99" t="s">
        <v>512</v>
      </c>
      <c r="I185" s="100" t="s">
        <v>348</v>
      </c>
      <c r="J185" s="94">
        <f t="shared" si="2"/>
        <v>11.104941699056081</v>
      </c>
      <c r="K185" s="94">
        <v>9005</v>
      </c>
      <c r="L185" s="302"/>
    </row>
    <row r="186" spans="1:12" x14ac:dyDescent="0.25">
      <c r="A186" s="120">
        <v>43334</v>
      </c>
      <c r="B186" s="94" t="s">
        <v>413</v>
      </c>
      <c r="C186" s="94" t="s">
        <v>356</v>
      </c>
      <c r="D186" s="94" t="s">
        <v>414</v>
      </c>
      <c r="E186" s="117">
        <v>100000</v>
      </c>
      <c r="F186" s="94" t="s">
        <v>218</v>
      </c>
      <c r="G186" s="98" t="s">
        <v>347</v>
      </c>
      <c r="H186" s="99" t="s">
        <v>513</v>
      </c>
      <c r="I186" s="100" t="s">
        <v>348</v>
      </c>
      <c r="J186" s="94">
        <f t="shared" si="2"/>
        <v>11.104941699056081</v>
      </c>
      <c r="K186" s="94">
        <v>9005</v>
      </c>
      <c r="L186" s="302"/>
    </row>
    <row r="187" spans="1:12" x14ac:dyDescent="0.25">
      <c r="A187" s="101">
        <v>43335</v>
      </c>
      <c r="B187" s="99" t="s">
        <v>264</v>
      </c>
      <c r="C187" s="94" t="s">
        <v>350</v>
      </c>
      <c r="D187" s="94" t="s">
        <v>346</v>
      </c>
      <c r="E187" s="102">
        <v>10000</v>
      </c>
      <c r="F187" s="97" t="s">
        <v>164</v>
      </c>
      <c r="G187" s="98" t="s">
        <v>347</v>
      </c>
      <c r="H187" s="99" t="s">
        <v>104</v>
      </c>
      <c r="I187" s="100" t="s">
        <v>348</v>
      </c>
      <c r="J187" s="94">
        <f t="shared" si="2"/>
        <v>1.1104941699056079</v>
      </c>
      <c r="K187" s="94">
        <v>9005</v>
      </c>
      <c r="L187" s="302"/>
    </row>
    <row r="188" spans="1:12" x14ac:dyDescent="0.25">
      <c r="A188" s="101">
        <v>43335</v>
      </c>
      <c r="B188" s="99" t="s">
        <v>267</v>
      </c>
      <c r="C188" s="94" t="s">
        <v>350</v>
      </c>
      <c r="D188" s="94" t="s">
        <v>349</v>
      </c>
      <c r="E188" s="102">
        <v>350000</v>
      </c>
      <c r="F188" s="103" t="s">
        <v>170</v>
      </c>
      <c r="G188" s="98" t="s">
        <v>347</v>
      </c>
      <c r="H188" s="99" t="s">
        <v>106</v>
      </c>
      <c r="I188" s="100" t="s">
        <v>348</v>
      </c>
      <c r="J188" s="94">
        <f t="shared" si="2"/>
        <v>38.867295946696281</v>
      </c>
      <c r="K188" s="94">
        <v>9005</v>
      </c>
      <c r="L188" s="302"/>
    </row>
    <row r="189" spans="1:12" x14ac:dyDescent="0.25">
      <c r="A189" s="120">
        <v>43335</v>
      </c>
      <c r="B189" s="94" t="s">
        <v>369</v>
      </c>
      <c r="C189" s="100" t="s">
        <v>350</v>
      </c>
      <c r="D189" s="94" t="s">
        <v>346</v>
      </c>
      <c r="E189" s="96">
        <v>17000</v>
      </c>
      <c r="F189" s="99" t="s">
        <v>191</v>
      </c>
      <c r="G189" s="98" t="s">
        <v>347</v>
      </c>
      <c r="H189" s="99" t="s">
        <v>88</v>
      </c>
      <c r="I189" s="100" t="s">
        <v>348</v>
      </c>
      <c r="J189" s="94">
        <f t="shared" si="2"/>
        <v>1.8878400888395337</v>
      </c>
      <c r="K189" s="94">
        <v>9005</v>
      </c>
      <c r="L189" s="302"/>
    </row>
    <row r="190" spans="1:12" x14ac:dyDescent="0.25">
      <c r="A190" s="120">
        <v>43335</v>
      </c>
      <c r="B190" s="94" t="s">
        <v>376</v>
      </c>
      <c r="C190" s="100" t="s">
        <v>350</v>
      </c>
      <c r="D190" s="94" t="s">
        <v>346</v>
      </c>
      <c r="E190" s="96">
        <v>70000</v>
      </c>
      <c r="F190" s="99" t="s">
        <v>191</v>
      </c>
      <c r="G190" s="98" t="s">
        <v>347</v>
      </c>
      <c r="H190" s="99" t="s">
        <v>107</v>
      </c>
      <c r="I190" s="100" t="s">
        <v>348</v>
      </c>
      <c r="J190" s="94">
        <f t="shared" si="2"/>
        <v>7.7734591893392562</v>
      </c>
      <c r="K190" s="94">
        <v>9005</v>
      </c>
      <c r="L190" s="302"/>
    </row>
    <row r="191" spans="1:12" x14ac:dyDescent="0.25">
      <c r="A191" s="120">
        <v>43335</v>
      </c>
      <c r="B191" s="94" t="s">
        <v>382</v>
      </c>
      <c r="C191" s="94" t="s">
        <v>350</v>
      </c>
      <c r="D191" s="94" t="s">
        <v>414</v>
      </c>
      <c r="E191" s="117">
        <v>10000</v>
      </c>
      <c r="F191" s="94" t="s">
        <v>218</v>
      </c>
      <c r="G191" s="98" t="s">
        <v>347</v>
      </c>
      <c r="H191" s="99" t="s">
        <v>108</v>
      </c>
      <c r="I191" s="100" t="s">
        <v>348</v>
      </c>
      <c r="J191" s="94">
        <f t="shared" si="2"/>
        <v>1.1104941699056079</v>
      </c>
      <c r="K191" s="94">
        <v>9005</v>
      </c>
      <c r="L191" s="302"/>
    </row>
    <row r="192" spans="1:12" x14ac:dyDescent="0.25">
      <c r="A192" s="120">
        <v>43335</v>
      </c>
      <c r="B192" s="106" t="s">
        <v>446</v>
      </c>
      <c r="C192" s="94" t="s">
        <v>350</v>
      </c>
      <c r="D192" s="94" t="s">
        <v>346</v>
      </c>
      <c r="E192" s="96">
        <v>19000</v>
      </c>
      <c r="F192" s="99" t="s">
        <v>168</v>
      </c>
      <c r="G192" s="98" t="s">
        <v>347</v>
      </c>
      <c r="H192" s="99" t="s">
        <v>97</v>
      </c>
      <c r="I192" s="100" t="s">
        <v>348</v>
      </c>
      <c r="J192" s="94">
        <f t="shared" si="2"/>
        <v>2.1099389228206551</v>
      </c>
      <c r="K192" s="94">
        <v>9005</v>
      </c>
      <c r="L192" s="302"/>
    </row>
    <row r="193" spans="1:12" x14ac:dyDescent="0.25">
      <c r="A193" s="120">
        <v>43335</v>
      </c>
      <c r="B193" s="94" t="s">
        <v>450</v>
      </c>
      <c r="C193" s="94" t="s">
        <v>350</v>
      </c>
      <c r="D193" s="94" t="s">
        <v>346</v>
      </c>
      <c r="E193" s="96">
        <v>31000</v>
      </c>
      <c r="F193" s="99" t="s">
        <v>168</v>
      </c>
      <c r="G193" s="98" t="s">
        <v>347</v>
      </c>
      <c r="H193" s="99" t="s">
        <v>105</v>
      </c>
      <c r="I193" s="100" t="s">
        <v>348</v>
      </c>
      <c r="J193" s="94">
        <f t="shared" si="2"/>
        <v>3.4425319267073848</v>
      </c>
      <c r="K193" s="94">
        <v>9005</v>
      </c>
      <c r="L193" s="302"/>
    </row>
    <row r="194" spans="1:12" x14ac:dyDescent="0.25">
      <c r="A194" s="101">
        <v>43336</v>
      </c>
      <c r="B194" s="99" t="s">
        <v>273</v>
      </c>
      <c r="C194" s="99" t="s">
        <v>350</v>
      </c>
      <c r="D194" s="99" t="s">
        <v>351</v>
      </c>
      <c r="E194" s="105">
        <v>90000</v>
      </c>
      <c r="F194" s="99" t="s">
        <v>359</v>
      </c>
      <c r="G194" s="98" t="s">
        <v>347</v>
      </c>
      <c r="H194" s="99" t="s">
        <v>117</v>
      </c>
      <c r="I194" s="100" t="s">
        <v>348</v>
      </c>
      <c r="J194" s="94">
        <f t="shared" ref="J194:J257" si="3">E194/9005</f>
        <v>9.994447529150472</v>
      </c>
      <c r="K194" s="94">
        <v>9005</v>
      </c>
      <c r="L194" s="302"/>
    </row>
    <row r="195" spans="1:12" x14ac:dyDescent="0.25">
      <c r="A195" s="101">
        <v>43336</v>
      </c>
      <c r="B195" s="99" t="s">
        <v>272</v>
      </c>
      <c r="C195" s="99" t="s">
        <v>357</v>
      </c>
      <c r="D195" s="94" t="s">
        <v>354</v>
      </c>
      <c r="E195" s="105">
        <v>849428</v>
      </c>
      <c r="F195" s="100" t="s">
        <v>269</v>
      </c>
      <c r="G195" s="98" t="s">
        <v>347</v>
      </c>
      <c r="H195" s="99" t="s">
        <v>110</v>
      </c>
      <c r="I195" s="100" t="s">
        <v>348</v>
      </c>
      <c r="J195" s="94">
        <f t="shared" si="3"/>
        <v>94.328484175458073</v>
      </c>
      <c r="K195" s="94">
        <v>9005</v>
      </c>
      <c r="L195" s="302"/>
    </row>
    <row r="196" spans="1:12" x14ac:dyDescent="0.25">
      <c r="A196" s="101">
        <v>43336</v>
      </c>
      <c r="B196" s="99" t="s">
        <v>271</v>
      </c>
      <c r="C196" s="94" t="s">
        <v>350</v>
      </c>
      <c r="D196" s="94" t="s">
        <v>346</v>
      </c>
      <c r="E196" s="105">
        <v>600000</v>
      </c>
      <c r="F196" s="97" t="s">
        <v>164</v>
      </c>
      <c r="G196" s="98" t="s">
        <v>347</v>
      </c>
      <c r="H196" s="99" t="s">
        <v>109</v>
      </c>
      <c r="I196" s="100" t="s">
        <v>348</v>
      </c>
      <c r="J196" s="94">
        <f t="shared" si="3"/>
        <v>66.629650194336477</v>
      </c>
      <c r="K196" s="94">
        <v>9005</v>
      </c>
      <c r="L196" s="302"/>
    </row>
    <row r="197" spans="1:12" x14ac:dyDescent="0.25">
      <c r="A197" s="101">
        <v>43336</v>
      </c>
      <c r="B197" s="99" t="s">
        <v>215</v>
      </c>
      <c r="C197" s="94" t="s">
        <v>350</v>
      </c>
      <c r="D197" s="94" t="s">
        <v>346</v>
      </c>
      <c r="E197" s="105">
        <v>36000</v>
      </c>
      <c r="F197" s="97" t="s">
        <v>164</v>
      </c>
      <c r="G197" s="98" t="s">
        <v>347</v>
      </c>
      <c r="H197" s="99" t="s">
        <v>112</v>
      </c>
      <c r="I197" s="100" t="s">
        <v>348</v>
      </c>
      <c r="J197" s="94">
        <f t="shared" si="3"/>
        <v>3.9977790116601888</v>
      </c>
      <c r="K197" s="94">
        <v>9005</v>
      </c>
      <c r="L197" s="302"/>
    </row>
    <row r="198" spans="1:12" x14ac:dyDescent="0.25">
      <c r="A198" s="101">
        <v>43336</v>
      </c>
      <c r="B198" s="99" t="s">
        <v>263</v>
      </c>
      <c r="C198" s="94" t="s">
        <v>361</v>
      </c>
      <c r="D198" s="94" t="s">
        <v>346</v>
      </c>
      <c r="E198" s="105">
        <v>5000</v>
      </c>
      <c r="F198" s="97" t="s">
        <v>164</v>
      </c>
      <c r="G198" s="98" t="s">
        <v>347</v>
      </c>
      <c r="H198" s="99" t="s">
        <v>115</v>
      </c>
      <c r="I198" s="100" t="s">
        <v>348</v>
      </c>
      <c r="J198" s="94">
        <f t="shared" si="3"/>
        <v>0.55524708495280395</v>
      </c>
      <c r="K198" s="94">
        <v>9005</v>
      </c>
      <c r="L198" s="302"/>
    </row>
    <row r="199" spans="1:12" x14ac:dyDescent="0.25">
      <c r="A199" s="101">
        <v>43336</v>
      </c>
      <c r="B199" s="99" t="s">
        <v>207</v>
      </c>
      <c r="C199" s="94" t="s">
        <v>350</v>
      </c>
      <c r="D199" s="94" t="s">
        <v>346</v>
      </c>
      <c r="E199" s="105">
        <v>25000</v>
      </c>
      <c r="F199" s="99" t="s">
        <v>167</v>
      </c>
      <c r="G199" s="98" t="s">
        <v>347</v>
      </c>
      <c r="H199" s="99" t="s">
        <v>113</v>
      </c>
      <c r="I199" s="100" t="s">
        <v>348</v>
      </c>
      <c r="J199" s="94">
        <f t="shared" si="3"/>
        <v>2.7762354247640202</v>
      </c>
      <c r="K199" s="94">
        <v>9005</v>
      </c>
      <c r="L199" s="302"/>
    </row>
    <row r="200" spans="1:12" x14ac:dyDescent="0.25">
      <c r="A200" s="101">
        <v>43336</v>
      </c>
      <c r="B200" s="99" t="s">
        <v>263</v>
      </c>
      <c r="C200" s="99" t="s">
        <v>361</v>
      </c>
      <c r="D200" s="94" t="s">
        <v>346</v>
      </c>
      <c r="E200" s="105">
        <v>5000</v>
      </c>
      <c r="F200" s="99" t="s">
        <v>167</v>
      </c>
      <c r="G200" s="98" t="s">
        <v>347</v>
      </c>
      <c r="H200" s="99" t="s">
        <v>114</v>
      </c>
      <c r="I200" s="100" t="s">
        <v>348</v>
      </c>
      <c r="J200" s="94">
        <f t="shared" si="3"/>
        <v>0.55524708495280395</v>
      </c>
      <c r="K200" s="94">
        <v>9005</v>
      </c>
      <c r="L200" s="302"/>
    </row>
    <row r="201" spans="1:12" x14ac:dyDescent="0.25">
      <c r="A201" s="101">
        <v>43336</v>
      </c>
      <c r="B201" s="99" t="s">
        <v>185</v>
      </c>
      <c r="C201" s="94" t="s">
        <v>350</v>
      </c>
      <c r="D201" s="94" t="s">
        <v>349</v>
      </c>
      <c r="E201" s="105">
        <v>70000</v>
      </c>
      <c r="F201" s="103" t="s">
        <v>170</v>
      </c>
      <c r="G201" s="98" t="s">
        <v>347</v>
      </c>
      <c r="H201" s="99" t="s">
        <v>111</v>
      </c>
      <c r="I201" s="100" t="s">
        <v>348</v>
      </c>
      <c r="J201" s="94">
        <f t="shared" si="3"/>
        <v>7.7734591893392562</v>
      </c>
      <c r="K201" s="94">
        <v>9005</v>
      </c>
      <c r="L201" s="302"/>
    </row>
    <row r="202" spans="1:12" x14ac:dyDescent="0.25">
      <c r="A202" s="120">
        <v>43336</v>
      </c>
      <c r="B202" s="94" t="s">
        <v>369</v>
      </c>
      <c r="C202" s="100" t="s">
        <v>350</v>
      </c>
      <c r="D202" s="94" t="s">
        <v>346</v>
      </c>
      <c r="E202" s="96">
        <v>17000</v>
      </c>
      <c r="F202" s="99" t="s">
        <v>191</v>
      </c>
      <c r="G202" s="98" t="s">
        <v>347</v>
      </c>
      <c r="H202" s="99" t="s">
        <v>101</v>
      </c>
      <c r="I202" s="100" t="s">
        <v>348</v>
      </c>
      <c r="J202" s="94">
        <f t="shared" si="3"/>
        <v>1.8878400888395337</v>
      </c>
      <c r="K202" s="94">
        <v>9005</v>
      </c>
      <c r="L202" s="302"/>
    </row>
    <row r="203" spans="1:12" x14ac:dyDescent="0.25">
      <c r="A203" s="120">
        <v>43336</v>
      </c>
      <c r="B203" s="106" t="s">
        <v>446</v>
      </c>
      <c r="C203" s="94" t="s">
        <v>350</v>
      </c>
      <c r="D203" s="94" t="s">
        <v>346</v>
      </c>
      <c r="E203" s="96">
        <v>19000</v>
      </c>
      <c r="F203" s="99" t="s">
        <v>168</v>
      </c>
      <c r="G203" s="98" t="s">
        <v>347</v>
      </c>
      <c r="H203" s="99" t="s">
        <v>97</v>
      </c>
      <c r="I203" s="100" t="s">
        <v>348</v>
      </c>
      <c r="J203" s="94">
        <f t="shared" si="3"/>
        <v>2.1099389228206551</v>
      </c>
      <c r="K203" s="94">
        <v>9005</v>
      </c>
      <c r="L203" s="302"/>
    </row>
    <row r="204" spans="1:12" x14ac:dyDescent="0.25">
      <c r="A204" s="120">
        <v>43336</v>
      </c>
      <c r="B204" s="94" t="s">
        <v>451</v>
      </c>
      <c r="C204" s="94" t="s">
        <v>350</v>
      </c>
      <c r="D204" s="94" t="s">
        <v>346</v>
      </c>
      <c r="E204" s="96">
        <v>34000</v>
      </c>
      <c r="F204" s="99" t="s">
        <v>168</v>
      </c>
      <c r="G204" s="98" t="s">
        <v>347</v>
      </c>
      <c r="H204" s="99" t="s">
        <v>116</v>
      </c>
      <c r="I204" s="100" t="s">
        <v>348</v>
      </c>
      <c r="J204" s="94">
        <f t="shared" si="3"/>
        <v>3.7756801776790674</v>
      </c>
      <c r="K204" s="94">
        <v>9005</v>
      </c>
      <c r="L204" s="302"/>
    </row>
    <row r="205" spans="1:12" x14ac:dyDescent="0.25">
      <c r="A205" s="101">
        <v>43337</v>
      </c>
      <c r="B205" s="99" t="s">
        <v>274</v>
      </c>
      <c r="C205" s="94" t="s">
        <v>361</v>
      </c>
      <c r="D205" s="94" t="s">
        <v>354</v>
      </c>
      <c r="E205" s="105">
        <v>20000</v>
      </c>
      <c r="F205" s="97" t="s">
        <v>172</v>
      </c>
      <c r="G205" s="98" t="s">
        <v>347</v>
      </c>
      <c r="H205" s="99" t="s">
        <v>118</v>
      </c>
      <c r="I205" s="100" t="s">
        <v>348</v>
      </c>
      <c r="J205" s="94">
        <f t="shared" si="3"/>
        <v>2.2209883398112158</v>
      </c>
      <c r="K205" s="94">
        <v>9005</v>
      </c>
      <c r="L205" s="302"/>
    </row>
    <row r="206" spans="1:12" x14ac:dyDescent="0.25">
      <c r="A206" s="101">
        <v>43339</v>
      </c>
      <c r="B206" s="99" t="s">
        <v>442</v>
      </c>
      <c r="C206" s="99" t="s">
        <v>350</v>
      </c>
      <c r="D206" s="99" t="s">
        <v>351</v>
      </c>
      <c r="E206" s="105">
        <v>150000</v>
      </c>
      <c r="F206" s="99" t="s">
        <v>359</v>
      </c>
      <c r="G206" s="98" t="s">
        <v>347</v>
      </c>
      <c r="H206" s="99" t="s">
        <v>129</v>
      </c>
      <c r="I206" s="100" t="s">
        <v>348</v>
      </c>
      <c r="J206" s="94">
        <f t="shared" si="3"/>
        <v>16.657412548584119</v>
      </c>
      <c r="K206" s="94">
        <v>9005</v>
      </c>
      <c r="L206" s="302"/>
    </row>
    <row r="207" spans="1:12" x14ac:dyDescent="0.25">
      <c r="A207" s="101">
        <v>43339</v>
      </c>
      <c r="B207" s="99" t="s">
        <v>212</v>
      </c>
      <c r="C207" s="94" t="s">
        <v>350</v>
      </c>
      <c r="D207" s="94" t="s">
        <v>346</v>
      </c>
      <c r="E207" s="105">
        <v>13000</v>
      </c>
      <c r="F207" s="97" t="s">
        <v>164</v>
      </c>
      <c r="G207" s="98" t="s">
        <v>347</v>
      </c>
      <c r="H207" s="99" t="s">
        <v>119</v>
      </c>
      <c r="I207" s="100" t="s">
        <v>348</v>
      </c>
      <c r="J207" s="94">
        <f t="shared" si="3"/>
        <v>1.4436424208772904</v>
      </c>
      <c r="K207" s="94">
        <v>9005</v>
      </c>
      <c r="L207" s="302"/>
    </row>
    <row r="208" spans="1:12" x14ac:dyDescent="0.25">
      <c r="A208" s="101">
        <v>43339</v>
      </c>
      <c r="B208" s="99" t="s">
        <v>293</v>
      </c>
      <c r="C208" s="94" t="s">
        <v>350</v>
      </c>
      <c r="D208" s="94" t="s">
        <v>346</v>
      </c>
      <c r="E208" s="105">
        <v>135000</v>
      </c>
      <c r="F208" s="97" t="s">
        <v>164</v>
      </c>
      <c r="G208" s="98" t="s">
        <v>347</v>
      </c>
      <c r="H208" s="99" t="s">
        <v>135</v>
      </c>
      <c r="I208" s="100" t="s">
        <v>348</v>
      </c>
      <c r="J208" s="94">
        <f t="shared" si="3"/>
        <v>14.991671293725707</v>
      </c>
      <c r="K208" s="94">
        <v>9005</v>
      </c>
      <c r="L208" s="302"/>
    </row>
    <row r="209" spans="1:12" x14ac:dyDescent="0.25">
      <c r="A209" s="101">
        <v>43339</v>
      </c>
      <c r="B209" s="99" t="s">
        <v>277</v>
      </c>
      <c r="C209" s="94" t="s">
        <v>350</v>
      </c>
      <c r="D209" s="94" t="s">
        <v>346</v>
      </c>
      <c r="E209" s="105">
        <v>10000</v>
      </c>
      <c r="F209" s="99" t="s">
        <v>169</v>
      </c>
      <c r="G209" s="98" t="s">
        <v>347</v>
      </c>
      <c r="H209" s="99" t="s">
        <v>121</v>
      </c>
      <c r="I209" s="100" t="s">
        <v>348</v>
      </c>
      <c r="J209" s="94">
        <f t="shared" si="3"/>
        <v>1.1104941699056079</v>
      </c>
      <c r="K209" s="94">
        <v>9005</v>
      </c>
      <c r="L209" s="302"/>
    </row>
    <row r="210" spans="1:12" x14ac:dyDescent="0.25">
      <c r="A210" s="101">
        <v>43339</v>
      </c>
      <c r="B210" s="99" t="s">
        <v>287</v>
      </c>
      <c r="C210" s="94" t="s">
        <v>364</v>
      </c>
      <c r="D210" s="94" t="s">
        <v>346</v>
      </c>
      <c r="E210" s="105">
        <v>800000</v>
      </c>
      <c r="F210" s="99" t="s">
        <v>169</v>
      </c>
      <c r="G210" s="98" t="s">
        <v>347</v>
      </c>
      <c r="H210" s="99" t="s">
        <v>132</v>
      </c>
      <c r="I210" s="100" t="s">
        <v>348</v>
      </c>
      <c r="J210" s="94">
        <f t="shared" si="3"/>
        <v>88.839533592448646</v>
      </c>
      <c r="K210" s="94">
        <v>9005</v>
      </c>
      <c r="L210" s="302"/>
    </row>
    <row r="211" spans="1:12" x14ac:dyDescent="0.25">
      <c r="A211" s="101">
        <v>43339</v>
      </c>
      <c r="B211" s="99" t="s">
        <v>363</v>
      </c>
      <c r="C211" s="94" t="s">
        <v>350</v>
      </c>
      <c r="D211" s="94" t="s">
        <v>346</v>
      </c>
      <c r="E211" s="105">
        <v>170000</v>
      </c>
      <c r="F211" s="99" t="s">
        <v>169</v>
      </c>
      <c r="G211" s="98" t="s">
        <v>347</v>
      </c>
      <c r="H211" s="99" t="s">
        <v>133</v>
      </c>
      <c r="I211" s="100" t="s">
        <v>348</v>
      </c>
      <c r="J211" s="94">
        <f t="shared" si="3"/>
        <v>18.878400888395337</v>
      </c>
      <c r="K211" s="94">
        <v>9005</v>
      </c>
      <c r="L211" s="302"/>
    </row>
    <row r="212" spans="1:12" x14ac:dyDescent="0.25">
      <c r="A212" s="101">
        <v>43339</v>
      </c>
      <c r="B212" s="99" t="s">
        <v>279</v>
      </c>
      <c r="C212" s="94" t="s">
        <v>350</v>
      </c>
      <c r="D212" s="94" t="s">
        <v>349</v>
      </c>
      <c r="E212" s="105">
        <v>140000</v>
      </c>
      <c r="F212" s="103" t="s">
        <v>170</v>
      </c>
      <c r="G212" s="98" t="s">
        <v>347</v>
      </c>
      <c r="H212" s="99" t="s">
        <v>123</v>
      </c>
      <c r="I212" s="100" t="s">
        <v>348</v>
      </c>
      <c r="J212" s="94">
        <f t="shared" si="3"/>
        <v>15.546918378678512</v>
      </c>
      <c r="K212" s="94">
        <v>9005</v>
      </c>
      <c r="L212" s="302"/>
    </row>
    <row r="213" spans="1:12" x14ac:dyDescent="0.25">
      <c r="A213" s="101">
        <v>43339</v>
      </c>
      <c r="B213" s="99" t="s">
        <v>368</v>
      </c>
      <c r="C213" s="99" t="s">
        <v>355</v>
      </c>
      <c r="D213" s="94" t="s">
        <v>349</v>
      </c>
      <c r="E213" s="105">
        <v>240000</v>
      </c>
      <c r="F213" s="103" t="s">
        <v>170</v>
      </c>
      <c r="G213" s="98" t="s">
        <v>347</v>
      </c>
      <c r="H213" s="99" t="s">
        <v>124</v>
      </c>
      <c r="I213" s="100" t="s">
        <v>348</v>
      </c>
      <c r="J213" s="94">
        <f t="shared" si="3"/>
        <v>26.651860077734593</v>
      </c>
      <c r="K213" s="94">
        <v>9005</v>
      </c>
      <c r="L213" s="302"/>
    </row>
    <row r="214" spans="1:12" x14ac:dyDescent="0.25">
      <c r="A214" s="101">
        <v>43339</v>
      </c>
      <c r="B214" s="99" t="s">
        <v>288</v>
      </c>
      <c r="C214" s="99" t="s">
        <v>355</v>
      </c>
      <c r="D214" s="94" t="s">
        <v>349</v>
      </c>
      <c r="E214" s="105">
        <v>55000</v>
      </c>
      <c r="F214" s="103" t="s">
        <v>170</v>
      </c>
      <c r="G214" s="98" t="s">
        <v>347</v>
      </c>
      <c r="H214" s="99" t="s">
        <v>125</v>
      </c>
      <c r="I214" s="100" t="s">
        <v>348</v>
      </c>
      <c r="J214" s="94">
        <f t="shared" si="3"/>
        <v>6.1077179344808439</v>
      </c>
      <c r="K214" s="94">
        <v>9005</v>
      </c>
      <c r="L214" s="302"/>
    </row>
    <row r="215" spans="1:12" x14ac:dyDescent="0.25">
      <c r="A215" s="101">
        <v>43339</v>
      </c>
      <c r="B215" s="99" t="s">
        <v>557</v>
      </c>
      <c r="C215" s="94" t="s">
        <v>526</v>
      </c>
      <c r="D215" s="94" t="s">
        <v>349</v>
      </c>
      <c r="E215" s="105">
        <v>50000</v>
      </c>
      <c r="F215" s="103" t="s">
        <v>170</v>
      </c>
      <c r="G215" s="98" t="s">
        <v>347</v>
      </c>
      <c r="H215" s="99" t="s">
        <v>128</v>
      </c>
      <c r="I215" s="100" t="s">
        <v>348</v>
      </c>
      <c r="J215" s="94">
        <f t="shared" si="3"/>
        <v>5.5524708495280404</v>
      </c>
      <c r="K215" s="94">
        <v>9005</v>
      </c>
      <c r="L215" s="302"/>
    </row>
    <row r="216" spans="1:12" x14ac:dyDescent="0.25">
      <c r="A216" s="101">
        <v>43339</v>
      </c>
      <c r="B216" s="99" t="s">
        <v>230</v>
      </c>
      <c r="C216" s="99" t="s">
        <v>350</v>
      </c>
      <c r="D216" s="94" t="s">
        <v>354</v>
      </c>
      <c r="E216" s="105">
        <v>400000</v>
      </c>
      <c r="F216" s="97" t="s">
        <v>172</v>
      </c>
      <c r="G216" s="98" t="s">
        <v>347</v>
      </c>
      <c r="H216" s="99" t="s">
        <v>126</v>
      </c>
      <c r="I216" s="100" t="s">
        <v>348</v>
      </c>
      <c r="J216" s="94">
        <f t="shared" si="3"/>
        <v>44.419766796224323</v>
      </c>
      <c r="K216" s="94">
        <v>9005</v>
      </c>
      <c r="L216" s="302"/>
    </row>
    <row r="217" spans="1:12" x14ac:dyDescent="0.25">
      <c r="A217" s="120">
        <v>43339</v>
      </c>
      <c r="B217" s="94" t="s">
        <v>377</v>
      </c>
      <c r="C217" s="100" t="s">
        <v>350</v>
      </c>
      <c r="D217" s="94" t="s">
        <v>346</v>
      </c>
      <c r="E217" s="96">
        <v>17000</v>
      </c>
      <c r="F217" s="99" t="s">
        <v>191</v>
      </c>
      <c r="G217" s="98" t="s">
        <v>347</v>
      </c>
      <c r="H217" s="99" t="s">
        <v>101</v>
      </c>
      <c r="I217" s="100" t="s">
        <v>348</v>
      </c>
      <c r="J217" s="94">
        <f t="shared" si="3"/>
        <v>1.8878400888395337</v>
      </c>
      <c r="K217" s="94">
        <v>9005</v>
      </c>
      <c r="L217" s="302"/>
    </row>
    <row r="218" spans="1:12" x14ac:dyDescent="0.25">
      <c r="A218" s="120">
        <v>43339</v>
      </c>
      <c r="B218" s="94" t="s">
        <v>281</v>
      </c>
      <c r="C218" s="100" t="s">
        <v>352</v>
      </c>
      <c r="D218" s="94" t="s">
        <v>353</v>
      </c>
      <c r="E218" s="96">
        <v>28000</v>
      </c>
      <c r="F218" s="99" t="s">
        <v>191</v>
      </c>
      <c r="G218" s="98" t="s">
        <v>347</v>
      </c>
      <c r="H218" s="99" t="s">
        <v>120</v>
      </c>
      <c r="I218" s="100" t="s">
        <v>348</v>
      </c>
      <c r="J218" s="94">
        <f t="shared" si="3"/>
        <v>3.1093836757357023</v>
      </c>
      <c r="K218" s="94">
        <v>9005</v>
      </c>
      <c r="L218" s="302"/>
    </row>
    <row r="219" spans="1:12" x14ac:dyDescent="0.25">
      <c r="A219" s="120">
        <v>43339</v>
      </c>
      <c r="B219" s="94" t="s">
        <v>278</v>
      </c>
      <c r="C219" s="100" t="s">
        <v>350</v>
      </c>
      <c r="D219" s="94" t="s">
        <v>346</v>
      </c>
      <c r="E219" s="96">
        <v>10000</v>
      </c>
      <c r="F219" s="99" t="s">
        <v>191</v>
      </c>
      <c r="G219" s="98" t="s">
        <v>347</v>
      </c>
      <c r="H219" s="99" t="s">
        <v>122</v>
      </c>
      <c r="I219" s="100" t="s">
        <v>348</v>
      </c>
      <c r="J219" s="94">
        <f t="shared" si="3"/>
        <v>1.1104941699056079</v>
      </c>
      <c r="K219" s="94">
        <v>9005</v>
      </c>
      <c r="L219" s="302"/>
    </row>
    <row r="220" spans="1:12" x14ac:dyDescent="0.25">
      <c r="A220" s="120">
        <v>43339</v>
      </c>
      <c r="B220" s="94" t="s">
        <v>382</v>
      </c>
      <c r="C220" s="94" t="s">
        <v>350</v>
      </c>
      <c r="D220" s="94" t="s">
        <v>414</v>
      </c>
      <c r="E220" s="117">
        <v>10000</v>
      </c>
      <c r="F220" s="94" t="s">
        <v>218</v>
      </c>
      <c r="G220" s="98" t="s">
        <v>347</v>
      </c>
      <c r="H220" s="99" t="s">
        <v>130</v>
      </c>
      <c r="I220" s="100" t="s">
        <v>348</v>
      </c>
      <c r="J220" s="94">
        <f t="shared" si="3"/>
        <v>1.1104941699056079</v>
      </c>
      <c r="K220" s="94">
        <v>9005</v>
      </c>
      <c r="L220" s="302"/>
    </row>
    <row r="221" spans="1:12" x14ac:dyDescent="0.25">
      <c r="A221" s="120">
        <v>43339</v>
      </c>
      <c r="B221" s="106" t="s">
        <v>446</v>
      </c>
      <c r="C221" s="94" t="s">
        <v>484</v>
      </c>
      <c r="D221" s="95" t="s">
        <v>351</v>
      </c>
      <c r="E221" s="96">
        <v>10000</v>
      </c>
      <c r="F221" s="100" t="s">
        <v>192</v>
      </c>
      <c r="G221" s="98" t="s">
        <v>347</v>
      </c>
      <c r="H221" s="99" t="s">
        <v>85</v>
      </c>
      <c r="I221" s="100" t="s">
        <v>348</v>
      </c>
      <c r="J221" s="94">
        <f t="shared" si="3"/>
        <v>1.1104941699056079</v>
      </c>
      <c r="K221" s="94">
        <v>9005</v>
      </c>
      <c r="L221" s="302"/>
    </row>
    <row r="222" spans="1:12" x14ac:dyDescent="0.25">
      <c r="A222" s="120">
        <v>43339</v>
      </c>
      <c r="B222" s="106" t="s">
        <v>446</v>
      </c>
      <c r="C222" s="94" t="s">
        <v>350</v>
      </c>
      <c r="D222" s="94" t="s">
        <v>346</v>
      </c>
      <c r="E222" s="96">
        <v>19000</v>
      </c>
      <c r="F222" s="99" t="s">
        <v>168</v>
      </c>
      <c r="G222" s="98" t="s">
        <v>347</v>
      </c>
      <c r="H222" s="99" t="s">
        <v>97</v>
      </c>
      <c r="I222" s="100" t="s">
        <v>348</v>
      </c>
      <c r="J222" s="94">
        <f t="shared" si="3"/>
        <v>2.1099389228206551</v>
      </c>
      <c r="K222" s="94">
        <v>9005</v>
      </c>
      <c r="L222" s="302"/>
    </row>
    <row r="223" spans="1:12" x14ac:dyDescent="0.25">
      <c r="A223" s="120">
        <v>43339</v>
      </c>
      <c r="B223" s="94" t="s">
        <v>452</v>
      </c>
      <c r="C223" s="94" t="s">
        <v>350</v>
      </c>
      <c r="D223" s="94" t="s">
        <v>346</v>
      </c>
      <c r="E223" s="96">
        <v>24000</v>
      </c>
      <c r="F223" s="99" t="s">
        <v>168</v>
      </c>
      <c r="G223" s="98" t="s">
        <v>347</v>
      </c>
      <c r="H223" s="99" t="s">
        <v>461</v>
      </c>
      <c r="I223" s="100" t="s">
        <v>348</v>
      </c>
      <c r="J223" s="94">
        <f t="shared" si="3"/>
        <v>2.665186007773459</v>
      </c>
      <c r="K223" s="94">
        <v>9005</v>
      </c>
      <c r="L223" s="302"/>
    </row>
    <row r="224" spans="1:12" x14ac:dyDescent="0.25">
      <c r="A224" s="101">
        <v>43339</v>
      </c>
      <c r="B224" s="99" t="s">
        <v>445</v>
      </c>
      <c r="C224" s="97" t="s">
        <v>352</v>
      </c>
      <c r="D224" s="97" t="s">
        <v>353</v>
      </c>
      <c r="E224" s="105">
        <v>276000</v>
      </c>
      <c r="F224" s="97" t="s">
        <v>168</v>
      </c>
      <c r="G224" s="98" t="s">
        <v>347</v>
      </c>
      <c r="H224" s="99" t="s">
        <v>134</v>
      </c>
      <c r="I224" s="100" t="s">
        <v>348</v>
      </c>
      <c r="J224" s="94">
        <f t="shared" si="3"/>
        <v>30.649639089394782</v>
      </c>
      <c r="K224" s="94">
        <v>9005</v>
      </c>
      <c r="L224" s="302"/>
    </row>
    <row r="225" spans="1:12" x14ac:dyDescent="0.25">
      <c r="A225" s="101">
        <v>43339</v>
      </c>
      <c r="B225" s="99" t="s">
        <v>285</v>
      </c>
      <c r="C225" s="97" t="s">
        <v>350</v>
      </c>
      <c r="D225" s="97" t="s">
        <v>414</v>
      </c>
      <c r="E225" s="105">
        <v>45000</v>
      </c>
      <c r="F225" s="97" t="s">
        <v>218</v>
      </c>
      <c r="G225" s="98" t="s">
        <v>347</v>
      </c>
      <c r="H225" s="99" t="s">
        <v>127</v>
      </c>
      <c r="I225" s="100" t="s">
        <v>348</v>
      </c>
      <c r="J225" s="94">
        <f t="shared" si="3"/>
        <v>4.997223764575236</v>
      </c>
      <c r="K225" s="94">
        <v>9005</v>
      </c>
      <c r="L225" s="302"/>
    </row>
    <row r="226" spans="1:12" x14ac:dyDescent="0.25">
      <c r="A226" s="101">
        <v>43339</v>
      </c>
      <c r="B226" s="99" t="s">
        <v>594</v>
      </c>
      <c r="C226" s="97" t="s">
        <v>350</v>
      </c>
      <c r="D226" s="97" t="s">
        <v>414</v>
      </c>
      <c r="E226" s="105">
        <v>50000</v>
      </c>
      <c r="F226" s="97" t="s">
        <v>218</v>
      </c>
      <c r="G226" s="98" t="s">
        <v>347</v>
      </c>
      <c r="H226" s="99" t="s">
        <v>130</v>
      </c>
      <c r="I226" s="100" t="s">
        <v>348</v>
      </c>
      <c r="J226" s="94">
        <f t="shared" si="3"/>
        <v>5.5524708495280404</v>
      </c>
      <c r="K226" s="94">
        <v>9005</v>
      </c>
      <c r="L226" s="302"/>
    </row>
    <row r="227" spans="1:12" x14ac:dyDescent="0.25">
      <c r="A227" s="101">
        <v>43340</v>
      </c>
      <c r="B227" s="99" t="s">
        <v>286</v>
      </c>
      <c r="C227" s="97" t="s">
        <v>356</v>
      </c>
      <c r="D227" s="97" t="s">
        <v>414</v>
      </c>
      <c r="E227" s="105">
        <v>250000</v>
      </c>
      <c r="F227" s="97" t="s">
        <v>218</v>
      </c>
      <c r="G227" s="98" t="s">
        <v>347</v>
      </c>
      <c r="H227" s="99" t="s">
        <v>131</v>
      </c>
      <c r="I227" s="100" t="s">
        <v>348</v>
      </c>
      <c r="J227" s="94">
        <f t="shared" si="3"/>
        <v>27.7623542476402</v>
      </c>
      <c r="K227" s="94">
        <v>9005</v>
      </c>
      <c r="L227" s="302"/>
    </row>
    <row r="228" spans="1:12" x14ac:dyDescent="0.25">
      <c r="A228" s="101">
        <v>43340</v>
      </c>
      <c r="B228" s="99" t="s">
        <v>298</v>
      </c>
      <c r="C228" s="94" t="s">
        <v>426</v>
      </c>
      <c r="D228" s="95" t="s">
        <v>354</v>
      </c>
      <c r="E228" s="105">
        <v>1100000</v>
      </c>
      <c r="F228" s="97" t="s">
        <v>269</v>
      </c>
      <c r="G228" s="98" t="s">
        <v>347</v>
      </c>
      <c r="H228" s="99" t="s">
        <v>141</v>
      </c>
      <c r="I228" s="100" t="s">
        <v>348</v>
      </c>
      <c r="J228" s="94">
        <f t="shared" si="3"/>
        <v>122.15435868961688</v>
      </c>
      <c r="K228" s="94">
        <v>9005</v>
      </c>
      <c r="L228" s="302"/>
    </row>
    <row r="229" spans="1:12" x14ac:dyDescent="0.25">
      <c r="A229" s="101">
        <v>43340</v>
      </c>
      <c r="B229" s="99" t="s">
        <v>215</v>
      </c>
      <c r="C229" s="94" t="s">
        <v>350</v>
      </c>
      <c r="D229" s="94" t="s">
        <v>346</v>
      </c>
      <c r="E229" s="105">
        <v>22000</v>
      </c>
      <c r="F229" s="97" t="s">
        <v>164</v>
      </c>
      <c r="G229" s="98" t="s">
        <v>347</v>
      </c>
      <c r="H229" s="99" t="s">
        <v>140</v>
      </c>
      <c r="I229" s="100" t="s">
        <v>348</v>
      </c>
      <c r="J229" s="94">
        <f t="shared" si="3"/>
        <v>2.4430871737923376</v>
      </c>
      <c r="K229" s="94">
        <v>9005</v>
      </c>
      <c r="L229" s="302"/>
    </row>
    <row r="230" spans="1:12" x14ac:dyDescent="0.25">
      <c r="A230" s="101">
        <v>43340</v>
      </c>
      <c r="B230" s="99" t="s">
        <v>294</v>
      </c>
      <c r="C230" s="94" t="s">
        <v>350</v>
      </c>
      <c r="D230" s="94" t="s">
        <v>346</v>
      </c>
      <c r="E230" s="105">
        <v>100000</v>
      </c>
      <c r="F230" s="99" t="s">
        <v>167</v>
      </c>
      <c r="G230" s="98" t="s">
        <v>347</v>
      </c>
      <c r="H230" s="99" t="s">
        <v>136</v>
      </c>
      <c r="I230" s="100" t="s">
        <v>348</v>
      </c>
      <c r="J230" s="94">
        <f t="shared" si="3"/>
        <v>11.104941699056081</v>
      </c>
      <c r="K230" s="94">
        <v>9005</v>
      </c>
      <c r="L230" s="302"/>
    </row>
    <row r="231" spans="1:12" x14ac:dyDescent="0.25">
      <c r="A231" s="101">
        <v>43340</v>
      </c>
      <c r="B231" s="99" t="s">
        <v>295</v>
      </c>
      <c r="C231" s="94" t="s">
        <v>350</v>
      </c>
      <c r="D231" s="94" t="s">
        <v>346</v>
      </c>
      <c r="E231" s="105">
        <v>23000</v>
      </c>
      <c r="F231" s="99" t="s">
        <v>167</v>
      </c>
      <c r="G231" s="98" t="s">
        <v>347</v>
      </c>
      <c r="H231" s="99" t="s">
        <v>137</v>
      </c>
      <c r="I231" s="100" t="s">
        <v>348</v>
      </c>
      <c r="J231" s="94">
        <f t="shared" si="3"/>
        <v>2.5541365907828983</v>
      </c>
      <c r="K231" s="94">
        <v>9005</v>
      </c>
      <c r="L231" s="302"/>
    </row>
    <row r="232" spans="1:12" x14ac:dyDescent="0.25">
      <c r="A232" s="101">
        <v>43340</v>
      </c>
      <c r="B232" s="99" t="s">
        <v>216</v>
      </c>
      <c r="C232" s="94" t="s">
        <v>350</v>
      </c>
      <c r="D232" s="94" t="s">
        <v>346</v>
      </c>
      <c r="E232" s="105">
        <v>26000</v>
      </c>
      <c r="F232" s="99" t="s">
        <v>169</v>
      </c>
      <c r="G232" s="98" t="s">
        <v>347</v>
      </c>
      <c r="H232" s="99" t="s">
        <v>139</v>
      </c>
      <c r="I232" s="100" t="s">
        <v>348</v>
      </c>
      <c r="J232" s="94">
        <f t="shared" si="3"/>
        <v>2.8872848417545809</v>
      </c>
      <c r="K232" s="94">
        <v>9005</v>
      </c>
      <c r="L232" s="302"/>
    </row>
    <row r="233" spans="1:12" x14ac:dyDescent="0.25">
      <c r="A233" s="101">
        <v>43340</v>
      </c>
      <c r="B233" s="99" t="s">
        <v>297</v>
      </c>
      <c r="C233" s="99" t="s">
        <v>366</v>
      </c>
      <c r="D233" s="94" t="s">
        <v>349</v>
      </c>
      <c r="E233" s="105">
        <v>3000000</v>
      </c>
      <c r="F233" s="103" t="s">
        <v>170</v>
      </c>
      <c r="G233" s="98" t="s">
        <v>347</v>
      </c>
      <c r="H233" s="99" t="s">
        <v>138</v>
      </c>
      <c r="I233" s="100" t="s">
        <v>348</v>
      </c>
      <c r="J233" s="94">
        <f t="shared" si="3"/>
        <v>333.14825097168239</v>
      </c>
      <c r="K233" s="94">
        <v>9005</v>
      </c>
      <c r="L233" s="302"/>
    </row>
    <row r="234" spans="1:12" x14ac:dyDescent="0.25">
      <c r="A234" s="101">
        <v>43340</v>
      </c>
      <c r="B234" s="99" t="s">
        <v>553</v>
      </c>
      <c r="C234" s="99" t="s">
        <v>355</v>
      </c>
      <c r="D234" s="94" t="s">
        <v>349</v>
      </c>
      <c r="E234" s="105">
        <v>190000</v>
      </c>
      <c r="F234" s="103" t="s">
        <v>170</v>
      </c>
      <c r="G234" s="98" t="s">
        <v>347</v>
      </c>
      <c r="H234" s="99" t="s">
        <v>142</v>
      </c>
      <c r="I234" s="100" t="s">
        <v>348</v>
      </c>
      <c r="J234" s="94">
        <f t="shared" si="3"/>
        <v>21.099389228206551</v>
      </c>
      <c r="K234" s="94">
        <v>9005</v>
      </c>
      <c r="L234" s="302"/>
    </row>
    <row r="235" spans="1:12" x14ac:dyDescent="0.25">
      <c r="A235" s="120">
        <v>43340</v>
      </c>
      <c r="B235" s="94" t="s">
        <v>369</v>
      </c>
      <c r="C235" s="100" t="s">
        <v>350</v>
      </c>
      <c r="D235" s="94" t="s">
        <v>346</v>
      </c>
      <c r="E235" s="96">
        <v>17000</v>
      </c>
      <c r="F235" s="99" t="s">
        <v>191</v>
      </c>
      <c r="G235" s="98" t="s">
        <v>347</v>
      </c>
      <c r="H235" s="99" t="s">
        <v>101</v>
      </c>
      <c r="I235" s="100" t="s">
        <v>348</v>
      </c>
      <c r="J235" s="94">
        <f t="shared" si="3"/>
        <v>1.8878400888395337</v>
      </c>
      <c r="K235" s="94">
        <v>9005</v>
      </c>
      <c r="L235" s="302"/>
    </row>
    <row r="236" spans="1:12" x14ac:dyDescent="0.25">
      <c r="A236" s="120">
        <v>43340</v>
      </c>
      <c r="B236" s="106" t="s">
        <v>446</v>
      </c>
      <c r="C236" s="94" t="s">
        <v>350</v>
      </c>
      <c r="D236" s="94" t="s">
        <v>346</v>
      </c>
      <c r="E236" s="96">
        <v>19000</v>
      </c>
      <c r="F236" s="99" t="s">
        <v>168</v>
      </c>
      <c r="G236" s="98" t="s">
        <v>347</v>
      </c>
      <c r="H236" s="99" t="s">
        <v>97</v>
      </c>
      <c r="I236" s="100" t="s">
        <v>348</v>
      </c>
      <c r="J236" s="94">
        <f t="shared" si="3"/>
        <v>2.1099389228206551</v>
      </c>
      <c r="K236" s="94">
        <v>9005</v>
      </c>
      <c r="L236" s="302"/>
    </row>
    <row r="237" spans="1:12" x14ac:dyDescent="0.25">
      <c r="A237" s="101">
        <v>43340</v>
      </c>
      <c r="B237" s="98" t="s">
        <v>296</v>
      </c>
      <c r="C237" s="107" t="s">
        <v>526</v>
      </c>
      <c r="D237" s="107" t="s">
        <v>349</v>
      </c>
      <c r="E237" s="102">
        <v>2500000</v>
      </c>
      <c r="F237" s="100" t="s">
        <v>523</v>
      </c>
      <c r="G237" s="98" t="s">
        <v>347</v>
      </c>
      <c r="H237" s="99" t="s">
        <v>551</v>
      </c>
      <c r="I237" s="100" t="s">
        <v>348</v>
      </c>
      <c r="J237" s="94">
        <f t="shared" si="3"/>
        <v>277.62354247640201</v>
      </c>
      <c r="K237" s="94">
        <v>9005</v>
      </c>
      <c r="L237" s="302"/>
    </row>
    <row r="238" spans="1:12" x14ac:dyDescent="0.25">
      <c r="A238" s="101">
        <v>43341</v>
      </c>
      <c r="B238" s="99" t="s">
        <v>307</v>
      </c>
      <c r="C238" s="94" t="s">
        <v>361</v>
      </c>
      <c r="D238" s="94" t="s">
        <v>346</v>
      </c>
      <c r="E238" s="105">
        <v>10000</v>
      </c>
      <c r="F238" s="97" t="s">
        <v>164</v>
      </c>
      <c r="G238" s="98" t="s">
        <v>347</v>
      </c>
      <c r="H238" s="99" t="s">
        <v>148</v>
      </c>
      <c r="I238" s="100" t="s">
        <v>348</v>
      </c>
      <c r="J238" s="94">
        <f t="shared" si="3"/>
        <v>1.1104941699056079</v>
      </c>
      <c r="K238" s="94">
        <v>9005</v>
      </c>
      <c r="L238" s="302"/>
    </row>
    <row r="239" spans="1:12" x14ac:dyDescent="0.25">
      <c r="A239" s="101">
        <v>43341</v>
      </c>
      <c r="B239" s="99" t="s">
        <v>303</v>
      </c>
      <c r="C239" s="94" t="s">
        <v>361</v>
      </c>
      <c r="D239" s="94" t="s">
        <v>346</v>
      </c>
      <c r="E239" s="105">
        <v>20000</v>
      </c>
      <c r="F239" s="99" t="s">
        <v>167</v>
      </c>
      <c r="G239" s="98" t="s">
        <v>347</v>
      </c>
      <c r="H239" s="99" t="s">
        <v>144</v>
      </c>
      <c r="I239" s="100" t="s">
        <v>348</v>
      </c>
      <c r="J239" s="94">
        <f t="shared" si="3"/>
        <v>2.2209883398112158</v>
      </c>
      <c r="K239" s="94">
        <v>9005</v>
      </c>
      <c r="L239" s="302"/>
    </row>
    <row r="240" spans="1:12" x14ac:dyDescent="0.25">
      <c r="A240" s="101">
        <v>43341</v>
      </c>
      <c r="B240" s="99" t="s">
        <v>307</v>
      </c>
      <c r="C240" s="94" t="s">
        <v>361</v>
      </c>
      <c r="D240" s="94" t="s">
        <v>346</v>
      </c>
      <c r="E240" s="105">
        <v>10000</v>
      </c>
      <c r="F240" s="99" t="s">
        <v>167</v>
      </c>
      <c r="G240" s="98" t="s">
        <v>347</v>
      </c>
      <c r="H240" s="99" t="s">
        <v>146</v>
      </c>
      <c r="I240" s="100" t="s">
        <v>348</v>
      </c>
      <c r="J240" s="94">
        <f t="shared" si="3"/>
        <v>1.1104941699056079</v>
      </c>
      <c r="K240" s="94">
        <v>9005</v>
      </c>
      <c r="L240" s="302"/>
    </row>
    <row r="241" spans="1:12" x14ac:dyDescent="0.25">
      <c r="A241" s="101">
        <v>43341</v>
      </c>
      <c r="B241" s="99" t="s">
        <v>592</v>
      </c>
      <c r="C241" s="94" t="s">
        <v>362</v>
      </c>
      <c r="D241" s="94" t="s">
        <v>346</v>
      </c>
      <c r="E241" s="105">
        <v>250000</v>
      </c>
      <c r="F241" s="99" t="s">
        <v>167</v>
      </c>
      <c r="G241" s="98" t="s">
        <v>347</v>
      </c>
      <c r="H241" s="99" t="s">
        <v>147</v>
      </c>
      <c r="I241" s="100" t="s">
        <v>348</v>
      </c>
      <c r="J241" s="94">
        <f t="shared" si="3"/>
        <v>27.7623542476402</v>
      </c>
      <c r="K241" s="94">
        <v>9005</v>
      </c>
      <c r="L241" s="302"/>
    </row>
    <row r="242" spans="1:12" x14ac:dyDescent="0.25">
      <c r="A242" s="101">
        <v>43341</v>
      </c>
      <c r="B242" s="99" t="s">
        <v>304</v>
      </c>
      <c r="C242" s="94" t="s">
        <v>361</v>
      </c>
      <c r="D242" s="94" t="s">
        <v>346</v>
      </c>
      <c r="E242" s="105">
        <v>10000</v>
      </c>
      <c r="F242" s="99" t="s">
        <v>169</v>
      </c>
      <c r="G242" s="98" t="s">
        <v>347</v>
      </c>
      <c r="H242" s="99" t="s">
        <v>145</v>
      </c>
      <c r="I242" s="100" t="s">
        <v>348</v>
      </c>
      <c r="J242" s="94">
        <f t="shared" si="3"/>
        <v>1.1104941699056079</v>
      </c>
      <c r="K242" s="94">
        <v>9005</v>
      </c>
      <c r="L242" s="302"/>
    </row>
    <row r="243" spans="1:12" x14ac:dyDescent="0.25">
      <c r="A243" s="101">
        <v>43341</v>
      </c>
      <c r="B243" s="99" t="s">
        <v>308</v>
      </c>
      <c r="C243" s="99" t="s">
        <v>352</v>
      </c>
      <c r="D243" s="94" t="s">
        <v>349</v>
      </c>
      <c r="E243" s="105">
        <v>500000</v>
      </c>
      <c r="F243" s="103" t="s">
        <v>170</v>
      </c>
      <c r="G243" s="98" t="s">
        <v>347</v>
      </c>
      <c r="H243" s="99" t="s">
        <v>149</v>
      </c>
      <c r="I243" s="100" t="s">
        <v>348</v>
      </c>
      <c r="J243" s="94">
        <f t="shared" si="3"/>
        <v>55.5247084952804</v>
      </c>
      <c r="K243" s="94">
        <v>9005</v>
      </c>
      <c r="L243" s="302"/>
    </row>
    <row r="244" spans="1:12" x14ac:dyDescent="0.25">
      <c r="A244" s="120">
        <v>43341</v>
      </c>
      <c r="B244" s="94" t="s">
        <v>369</v>
      </c>
      <c r="C244" s="100" t="s">
        <v>350</v>
      </c>
      <c r="D244" s="94" t="s">
        <v>346</v>
      </c>
      <c r="E244" s="96">
        <v>17000</v>
      </c>
      <c r="F244" s="99" t="s">
        <v>191</v>
      </c>
      <c r="G244" s="98" t="s">
        <v>347</v>
      </c>
      <c r="H244" s="99" t="s">
        <v>101</v>
      </c>
      <c r="I244" s="100" t="s">
        <v>348</v>
      </c>
      <c r="J244" s="94">
        <f t="shared" si="3"/>
        <v>1.8878400888395337</v>
      </c>
      <c r="K244" s="94">
        <v>9005</v>
      </c>
      <c r="L244" s="302"/>
    </row>
    <row r="245" spans="1:12" x14ac:dyDescent="0.25">
      <c r="A245" s="120">
        <v>43341</v>
      </c>
      <c r="B245" s="94" t="s">
        <v>379</v>
      </c>
      <c r="C245" s="100" t="s">
        <v>350</v>
      </c>
      <c r="D245" s="94" t="s">
        <v>346</v>
      </c>
      <c r="E245" s="96">
        <v>50000</v>
      </c>
      <c r="F245" s="99" t="s">
        <v>191</v>
      </c>
      <c r="G245" s="98" t="s">
        <v>347</v>
      </c>
      <c r="H245" s="99" t="s">
        <v>150</v>
      </c>
      <c r="I245" s="100" t="s">
        <v>348</v>
      </c>
      <c r="J245" s="94">
        <f t="shared" si="3"/>
        <v>5.5524708495280404</v>
      </c>
      <c r="K245" s="94">
        <v>9005</v>
      </c>
      <c r="L245" s="302"/>
    </row>
    <row r="246" spans="1:12" x14ac:dyDescent="0.25">
      <c r="A246" s="120">
        <v>43341</v>
      </c>
      <c r="B246" s="94" t="s">
        <v>482</v>
      </c>
      <c r="C246" s="100" t="s">
        <v>350</v>
      </c>
      <c r="D246" s="94" t="s">
        <v>346</v>
      </c>
      <c r="E246" s="96">
        <v>10000</v>
      </c>
      <c r="F246" s="99" t="s">
        <v>191</v>
      </c>
      <c r="G246" s="98" t="s">
        <v>347</v>
      </c>
      <c r="H246" s="99" t="s">
        <v>151</v>
      </c>
      <c r="I246" s="100" t="s">
        <v>348</v>
      </c>
      <c r="J246" s="94">
        <f t="shared" si="3"/>
        <v>1.1104941699056079</v>
      </c>
      <c r="K246" s="94">
        <v>9005</v>
      </c>
      <c r="L246" s="302"/>
    </row>
    <row r="247" spans="1:12" x14ac:dyDescent="0.25">
      <c r="A247" s="120">
        <v>43341</v>
      </c>
      <c r="B247" s="106" t="s">
        <v>446</v>
      </c>
      <c r="C247" s="94" t="s">
        <v>350</v>
      </c>
      <c r="D247" s="94" t="s">
        <v>346</v>
      </c>
      <c r="E247" s="96">
        <v>19000</v>
      </c>
      <c r="F247" s="99" t="s">
        <v>168</v>
      </c>
      <c r="G247" s="98" t="s">
        <v>347</v>
      </c>
      <c r="H247" s="99" t="s">
        <v>97</v>
      </c>
      <c r="I247" s="100" t="s">
        <v>348</v>
      </c>
      <c r="J247" s="94">
        <f t="shared" si="3"/>
        <v>2.1099389228206551</v>
      </c>
      <c r="K247" s="94">
        <v>9005</v>
      </c>
      <c r="L247" s="302"/>
    </row>
    <row r="248" spans="1:12" x14ac:dyDescent="0.25">
      <c r="A248" s="101">
        <v>43342</v>
      </c>
      <c r="B248" s="99" t="s">
        <v>311</v>
      </c>
      <c r="C248" s="99" t="s">
        <v>350</v>
      </c>
      <c r="D248" s="94" t="s">
        <v>349</v>
      </c>
      <c r="E248" s="105">
        <v>10000</v>
      </c>
      <c r="F248" s="103" t="s">
        <v>170</v>
      </c>
      <c r="G248" s="98" t="s">
        <v>347</v>
      </c>
      <c r="H248" s="99" t="s">
        <v>152</v>
      </c>
      <c r="I248" s="100" t="s">
        <v>348</v>
      </c>
      <c r="J248" s="94">
        <f t="shared" si="3"/>
        <v>1.1104941699056079</v>
      </c>
      <c r="K248" s="94">
        <v>9005</v>
      </c>
      <c r="L248" s="302"/>
    </row>
    <row r="249" spans="1:12" x14ac:dyDescent="0.25">
      <c r="A249" s="101">
        <v>43342</v>
      </c>
      <c r="B249" s="99" t="s">
        <v>312</v>
      </c>
      <c r="C249" s="99" t="s">
        <v>350</v>
      </c>
      <c r="D249" s="94" t="s">
        <v>354</v>
      </c>
      <c r="E249" s="102">
        <v>100000</v>
      </c>
      <c r="F249" s="97" t="s">
        <v>172</v>
      </c>
      <c r="G249" s="98" t="s">
        <v>347</v>
      </c>
      <c r="H249" s="99" t="s">
        <v>153</v>
      </c>
      <c r="I249" s="100" t="s">
        <v>348</v>
      </c>
      <c r="J249" s="94">
        <f t="shared" si="3"/>
        <v>11.104941699056081</v>
      </c>
      <c r="K249" s="94">
        <v>9005</v>
      </c>
      <c r="L249" s="302"/>
    </row>
    <row r="250" spans="1:12" x14ac:dyDescent="0.25">
      <c r="A250" s="120">
        <v>43342</v>
      </c>
      <c r="B250" s="94" t="s">
        <v>369</v>
      </c>
      <c r="C250" s="100" t="s">
        <v>350</v>
      </c>
      <c r="D250" s="94" t="s">
        <v>346</v>
      </c>
      <c r="E250" s="96">
        <v>17000</v>
      </c>
      <c r="F250" s="99" t="s">
        <v>191</v>
      </c>
      <c r="G250" s="98" t="s">
        <v>347</v>
      </c>
      <c r="H250" s="99" t="s">
        <v>143</v>
      </c>
      <c r="I250" s="100" t="s">
        <v>348</v>
      </c>
      <c r="J250" s="94">
        <f t="shared" si="3"/>
        <v>1.8878400888395337</v>
      </c>
      <c r="K250" s="94">
        <v>9005</v>
      </c>
      <c r="L250" s="302"/>
    </row>
    <row r="251" spans="1:12" x14ac:dyDescent="0.25">
      <c r="A251" s="120">
        <v>43342</v>
      </c>
      <c r="B251" s="94" t="s">
        <v>467</v>
      </c>
      <c r="C251" s="94" t="s">
        <v>350</v>
      </c>
      <c r="D251" s="94" t="s">
        <v>346</v>
      </c>
      <c r="E251" s="96">
        <v>15000</v>
      </c>
      <c r="F251" s="99" t="s">
        <v>168</v>
      </c>
      <c r="G251" s="98" t="s">
        <v>347</v>
      </c>
      <c r="H251" s="99" t="s">
        <v>465</v>
      </c>
      <c r="I251" s="100" t="s">
        <v>348</v>
      </c>
      <c r="J251" s="94">
        <f t="shared" si="3"/>
        <v>1.6657412548584121</v>
      </c>
      <c r="K251" s="94">
        <v>9005</v>
      </c>
      <c r="L251" s="302"/>
    </row>
    <row r="252" spans="1:12" x14ac:dyDescent="0.25">
      <c r="A252" s="120">
        <v>43342</v>
      </c>
      <c r="B252" s="94" t="s">
        <v>454</v>
      </c>
      <c r="C252" s="94" t="s">
        <v>426</v>
      </c>
      <c r="D252" s="94" t="s">
        <v>346</v>
      </c>
      <c r="E252" s="96">
        <v>80000</v>
      </c>
      <c r="F252" s="99" t="s">
        <v>168</v>
      </c>
      <c r="G252" s="98" t="s">
        <v>347</v>
      </c>
      <c r="H252" s="99" t="s">
        <v>466</v>
      </c>
      <c r="I252" s="100" t="s">
        <v>348</v>
      </c>
      <c r="J252" s="94">
        <f t="shared" si="3"/>
        <v>8.8839533592448632</v>
      </c>
      <c r="K252" s="94">
        <v>9005</v>
      </c>
      <c r="L252" s="302"/>
    </row>
    <row r="253" spans="1:12" x14ac:dyDescent="0.25">
      <c r="A253" s="120">
        <v>43342</v>
      </c>
      <c r="B253" s="94" t="s">
        <v>455</v>
      </c>
      <c r="C253" s="94" t="s">
        <v>350</v>
      </c>
      <c r="D253" s="94" t="s">
        <v>346</v>
      </c>
      <c r="E253" s="96">
        <v>160000</v>
      </c>
      <c r="F253" s="99" t="s">
        <v>168</v>
      </c>
      <c r="G253" s="98" t="s">
        <v>347</v>
      </c>
      <c r="H253" s="99" t="s">
        <v>468</v>
      </c>
      <c r="I253" s="100" t="s">
        <v>348</v>
      </c>
      <c r="J253" s="94">
        <f t="shared" si="3"/>
        <v>17.767906718489726</v>
      </c>
      <c r="K253" s="94">
        <v>9005</v>
      </c>
      <c r="L253" s="302"/>
    </row>
    <row r="254" spans="1:12" x14ac:dyDescent="0.25">
      <c r="A254" s="120">
        <v>43342</v>
      </c>
      <c r="B254" s="94" t="s">
        <v>456</v>
      </c>
      <c r="C254" s="94" t="s">
        <v>350</v>
      </c>
      <c r="D254" s="94" t="s">
        <v>346</v>
      </c>
      <c r="E254" s="96">
        <v>15000</v>
      </c>
      <c r="F254" s="99" t="s">
        <v>168</v>
      </c>
      <c r="G254" s="98" t="s">
        <v>347</v>
      </c>
      <c r="H254" s="99" t="s">
        <v>469</v>
      </c>
      <c r="I254" s="100" t="s">
        <v>348</v>
      </c>
      <c r="J254" s="94">
        <f t="shared" si="3"/>
        <v>1.6657412548584121</v>
      </c>
      <c r="K254" s="94">
        <v>9005</v>
      </c>
      <c r="L254" s="302"/>
    </row>
    <row r="255" spans="1:12" x14ac:dyDescent="0.25">
      <c r="A255" s="101">
        <v>43342</v>
      </c>
      <c r="B255" s="98" t="s">
        <v>514</v>
      </c>
      <c r="C255" s="99" t="s">
        <v>525</v>
      </c>
      <c r="D255" s="104" t="s">
        <v>349</v>
      </c>
      <c r="E255" s="102">
        <v>22600</v>
      </c>
      <c r="F255" s="100" t="s">
        <v>523</v>
      </c>
      <c r="G255" s="98" t="s">
        <v>347</v>
      </c>
      <c r="H255" s="99" t="s">
        <v>530</v>
      </c>
      <c r="I255" s="100" t="s">
        <v>348</v>
      </c>
      <c r="J255" s="94">
        <f t="shared" si="3"/>
        <v>2.5097168239866741</v>
      </c>
      <c r="K255" s="94">
        <v>9005</v>
      </c>
      <c r="L255" s="302"/>
    </row>
    <row r="256" spans="1:12" x14ac:dyDescent="0.25">
      <c r="A256" s="101">
        <v>43343</v>
      </c>
      <c r="B256" s="99" t="s">
        <v>442</v>
      </c>
      <c r="C256" s="99" t="s">
        <v>350</v>
      </c>
      <c r="D256" s="104" t="s">
        <v>351</v>
      </c>
      <c r="E256" s="105">
        <v>150000</v>
      </c>
      <c r="F256" s="98" t="s">
        <v>359</v>
      </c>
      <c r="G256" s="98" t="s">
        <v>347</v>
      </c>
      <c r="H256" s="99" t="s">
        <v>157</v>
      </c>
      <c r="I256" s="100" t="s">
        <v>348</v>
      </c>
      <c r="J256" s="94">
        <f t="shared" si="3"/>
        <v>16.657412548584119</v>
      </c>
      <c r="K256" s="94">
        <v>9005</v>
      </c>
      <c r="L256" s="302"/>
    </row>
    <row r="257" spans="1:12" x14ac:dyDescent="0.25">
      <c r="A257" s="101">
        <v>43343</v>
      </c>
      <c r="B257" s="99" t="s">
        <v>554</v>
      </c>
      <c r="C257" s="99" t="s">
        <v>355</v>
      </c>
      <c r="D257" s="99" t="s">
        <v>349</v>
      </c>
      <c r="E257" s="105">
        <v>45000</v>
      </c>
      <c r="F257" s="103" t="s">
        <v>170</v>
      </c>
      <c r="G257" s="98" t="s">
        <v>347</v>
      </c>
      <c r="H257" s="99" t="s">
        <v>154</v>
      </c>
      <c r="I257" s="100" t="s">
        <v>348</v>
      </c>
      <c r="J257" s="94">
        <f t="shared" si="3"/>
        <v>4.997223764575236</v>
      </c>
      <c r="K257" s="94">
        <v>9005</v>
      </c>
      <c r="L257" s="302"/>
    </row>
    <row r="258" spans="1:12" x14ac:dyDescent="0.25">
      <c r="A258" s="101">
        <v>43343</v>
      </c>
      <c r="B258" s="99" t="s">
        <v>322</v>
      </c>
      <c r="C258" s="99" t="s">
        <v>361</v>
      </c>
      <c r="D258" s="99" t="s">
        <v>349</v>
      </c>
      <c r="E258" s="105">
        <v>800000</v>
      </c>
      <c r="F258" s="103" t="s">
        <v>170</v>
      </c>
      <c r="G258" s="98" t="s">
        <v>347</v>
      </c>
      <c r="H258" s="99" t="s">
        <v>318</v>
      </c>
      <c r="I258" s="100" t="s">
        <v>348</v>
      </c>
      <c r="J258" s="94">
        <f t="shared" ref="J258:J281" si="4">E258/9005</f>
        <v>88.839533592448646</v>
      </c>
      <c r="K258" s="94">
        <v>9005</v>
      </c>
      <c r="L258" s="302"/>
    </row>
    <row r="259" spans="1:12" x14ac:dyDescent="0.25">
      <c r="A259" s="120">
        <v>43343</v>
      </c>
      <c r="B259" s="94" t="s">
        <v>369</v>
      </c>
      <c r="C259" s="100" t="s">
        <v>350</v>
      </c>
      <c r="D259" s="94" t="s">
        <v>346</v>
      </c>
      <c r="E259" s="96">
        <v>17000</v>
      </c>
      <c r="F259" s="99" t="s">
        <v>191</v>
      </c>
      <c r="G259" s="98" t="s">
        <v>347</v>
      </c>
      <c r="H259" s="99" t="s">
        <v>143</v>
      </c>
      <c r="I259" s="100" t="s">
        <v>348</v>
      </c>
      <c r="J259" s="94">
        <f t="shared" si="4"/>
        <v>1.8878400888395337</v>
      </c>
      <c r="K259" s="94">
        <v>9005</v>
      </c>
      <c r="L259" s="302"/>
    </row>
    <row r="260" spans="1:12" x14ac:dyDescent="0.25">
      <c r="A260" s="120">
        <v>43343</v>
      </c>
      <c r="B260" s="94" t="s">
        <v>480</v>
      </c>
      <c r="C260" s="100" t="s">
        <v>350</v>
      </c>
      <c r="D260" s="94" t="s">
        <v>346</v>
      </c>
      <c r="E260" s="96">
        <v>10000</v>
      </c>
      <c r="F260" s="99" t="s">
        <v>191</v>
      </c>
      <c r="G260" s="98" t="s">
        <v>347</v>
      </c>
      <c r="H260" s="99" t="s">
        <v>156</v>
      </c>
      <c r="I260" s="100" t="s">
        <v>348</v>
      </c>
      <c r="J260" s="94">
        <f t="shared" si="4"/>
        <v>1.1104941699056079</v>
      </c>
      <c r="K260" s="94">
        <v>9005</v>
      </c>
      <c r="L260" s="302"/>
    </row>
    <row r="261" spans="1:12" x14ac:dyDescent="0.25">
      <c r="A261" s="120">
        <v>43343</v>
      </c>
      <c r="B261" s="94" t="s">
        <v>380</v>
      </c>
      <c r="C261" s="100" t="s">
        <v>350</v>
      </c>
      <c r="D261" s="94" t="s">
        <v>346</v>
      </c>
      <c r="E261" s="96">
        <v>30000</v>
      </c>
      <c r="F261" s="99" t="s">
        <v>191</v>
      </c>
      <c r="G261" s="98" t="s">
        <v>347</v>
      </c>
      <c r="H261" s="99" t="s">
        <v>158</v>
      </c>
      <c r="I261" s="100" t="s">
        <v>348</v>
      </c>
      <c r="J261" s="94">
        <f t="shared" si="4"/>
        <v>3.3314825097168241</v>
      </c>
      <c r="K261" s="94">
        <v>9005</v>
      </c>
      <c r="L261" s="302"/>
    </row>
    <row r="262" spans="1:12" x14ac:dyDescent="0.25">
      <c r="A262" s="120">
        <v>43343</v>
      </c>
      <c r="B262" s="94" t="s">
        <v>381</v>
      </c>
      <c r="C262" s="100" t="s">
        <v>350</v>
      </c>
      <c r="D262" s="94" t="s">
        <v>346</v>
      </c>
      <c r="E262" s="96">
        <v>70000</v>
      </c>
      <c r="F262" s="99" t="s">
        <v>191</v>
      </c>
      <c r="G262" s="98" t="s">
        <v>347</v>
      </c>
      <c r="H262" s="99" t="s">
        <v>159</v>
      </c>
      <c r="I262" s="100" t="s">
        <v>348</v>
      </c>
      <c r="J262" s="94">
        <f t="shared" si="4"/>
        <v>7.7734591893392562</v>
      </c>
      <c r="K262" s="94">
        <v>9005</v>
      </c>
      <c r="L262" s="302"/>
    </row>
    <row r="263" spans="1:12" x14ac:dyDescent="0.25">
      <c r="A263" s="120">
        <v>43343</v>
      </c>
      <c r="B263" s="94" t="s">
        <v>378</v>
      </c>
      <c r="C263" s="100" t="s">
        <v>361</v>
      </c>
      <c r="D263" s="94" t="s">
        <v>346</v>
      </c>
      <c r="E263" s="96">
        <v>20000</v>
      </c>
      <c r="F263" s="99" t="s">
        <v>191</v>
      </c>
      <c r="G263" s="98" t="s">
        <v>347</v>
      </c>
      <c r="H263" s="99" t="s">
        <v>155</v>
      </c>
      <c r="I263" s="100" t="s">
        <v>348</v>
      </c>
      <c r="J263" s="94">
        <f t="shared" si="4"/>
        <v>2.2209883398112158</v>
      </c>
      <c r="K263" s="94">
        <v>9005</v>
      </c>
      <c r="L263" s="302"/>
    </row>
    <row r="264" spans="1:12" x14ac:dyDescent="0.25">
      <c r="A264" s="120">
        <v>43343</v>
      </c>
      <c r="B264" s="94" t="s">
        <v>479</v>
      </c>
      <c r="C264" s="99" t="s">
        <v>477</v>
      </c>
      <c r="D264" s="94" t="s">
        <v>349</v>
      </c>
      <c r="E264" s="96">
        <v>20000</v>
      </c>
      <c r="F264" s="99" t="s">
        <v>191</v>
      </c>
      <c r="G264" s="98" t="s">
        <v>347</v>
      </c>
      <c r="H264" s="99" t="s">
        <v>462</v>
      </c>
      <c r="I264" s="100" t="s">
        <v>348</v>
      </c>
      <c r="J264" s="94">
        <f t="shared" si="4"/>
        <v>2.2209883398112158</v>
      </c>
      <c r="K264" s="94">
        <v>9005</v>
      </c>
      <c r="L264" s="302"/>
    </row>
    <row r="265" spans="1:12" x14ac:dyDescent="0.25">
      <c r="A265" s="120">
        <v>43343</v>
      </c>
      <c r="B265" s="94" t="s">
        <v>457</v>
      </c>
      <c r="C265" s="94" t="s">
        <v>350</v>
      </c>
      <c r="D265" s="94" t="s">
        <v>346</v>
      </c>
      <c r="E265" s="96">
        <v>10000</v>
      </c>
      <c r="F265" s="99" t="s">
        <v>168</v>
      </c>
      <c r="G265" s="98" t="s">
        <v>347</v>
      </c>
      <c r="H265" s="99" t="s">
        <v>470</v>
      </c>
      <c r="I265" s="100" t="s">
        <v>348</v>
      </c>
      <c r="J265" s="94">
        <f t="shared" si="4"/>
        <v>1.1104941699056079</v>
      </c>
      <c r="K265" s="94">
        <v>9005</v>
      </c>
      <c r="L265" s="302"/>
    </row>
    <row r="266" spans="1:12" x14ac:dyDescent="0.25">
      <c r="A266" s="120">
        <v>43343</v>
      </c>
      <c r="B266" s="94" t="s">
        <v>454</v>
      </c>
      <c r="C266" s="94" t="s">
        <v>426</v>
      </c>
      <c r="D266" s="94" t="s">
        <v>346</v>
      </c>
      <c r="E266" s="96">
        <v>80000</v>
      </c>
      <c r="F266" s="99" t="s">
        <v>168</v>
      </c>
      <c r="G266" s="98" t="s">
        <v>347</v>
      </c>
      <c r="H266" s="99" t="s">
        <v>471</v>
      </c>
      <c r="I266" s="100" t="s">
        <v>348</v>
      </c>
      <c r="J266" s="94">
        <f t="shared" si="4"/>
        <v>8.8839533592448632</v>
      </c>
      <c r="K266" s="94">
        <v>9005</v>
      </c>
      <c r="L266" s="302"/>
    </row>
    <row r="267" spans="1:12" x14ac:dyDescent="0.25">
      <c r="A267" s="120">
        <v>43343</v>
      </c>
      <c r="B267" s="94" t="s">
        <v>458</v>
      </c>
      <c r="C267" s="94" t="s">
        <v>350</v>
      </c>
      <c r="D267" s="94" t="s">
        <v>346</v>
      </c>
      <c r="E267" s="96">
        <v>100000</v>
      </c>
      <c r="F267" s="99" t="s">
        <v>168</v>
      </c>
      <c r="G267" s="98" t="s">
        <v>347</v>
      </c>
      <c r="H267" s="99" t="s">
        <v>472</v>
      </c>
      <c r="I267" s="100" t="s">
        <v>348</v>
      </c>
      <c r="J267" s="94">
        <f t="shared" si="4"/>
        <v>11.104941699056081</v>
      </c>
      <c r="K267" s="94">
        <v>9005</v>
      </c>
      <c r="L267" s="302"/>
    </row>
    <row r="268" spans="1:12" x14ac:dyDescent="0.25">
      <c r="A268" s="120">
        <v>43343</v>
      </c>
      <c r="B268" s="94" t="s">
        <v>459</v>
      </c>
      <c r="C268" s="94" t="s">
        <v>350</v>
      </c>
      <c r="D268" s="94" t="s">
        <v>346</v>
      </c>
      <c r="E268" s="96">
        <v>5000</v>
      </c>
      <c r="F268" s="99" t="s">
        <v>168</v>
      </c>
      <c r="G268" s="98" t="s">
        <v>347</v>
      </c>
      <c r="H268" s="99" t="s">
        <v>473</v>
      </c>
      <c r="I268" s="100" t="s">
        <v>348</v>
      </c>
      <c r="J268" s="94">
        <f t="shared" si="4"/>
        <v>0.55524708495280395</v>
      </c>
      <c r="K268" s="94">
        <v>9005</v>
      </c>
      <c r="L268" s="302"/>
    </row>
    <row r="269" spans="1:12" x14ac:dyDescent="0.25">
      <c r="A269" s="120">
        <v>43343</v>
      </c>
      <c r="B269" s="94" t="s">
        <v>460</v>
      </c>
      <c r="C269" s="94" t="s">
        <v>350</v>
      </c>
      <c r="D269" s="94" t="s">
        <v>346</v>
      </c>
      <c r="E269" s="96">
        <v>80000</v>
      </c>
      <c r="F269" s="99" t="s">
        <v>168</v>
      </c>
      <c r="G269" s="98" t="s">
        <v>347</v>
      </c>
      <c r="H269" s="99" t="s">
        <v>468</v>
      </c>
      <c r="I269" s="100" t="s">
        <v>348</v>
      </c>
      <c r="J269" s="94">
        <f t="shared" si="4"/>
        <v>8.8839533592448632</v>
      </c>
      <c r="K269" s="94">
        <v>9005</v>
      </c>
      <c r="L269" s="302"/>
    </row>
    <row r="270" spans="1:12" x14ac:dyDescent="0.25">
      <c r="A270" s="101">
        <v>43343</v>
      </c>
      <c r="B270" s="98" t="s">
        <v>515</v>
      </c>
      <c r="C270" s="99" t="s">
        <v>525</v>
      </c>
      <c r="D270" s="104" t="s">
        <v>349</v>
      </c>
      <c r="E270" s="102">
        <v>4576</v>
      </c>
      <c r="F270" s="100" t="s">
        <v>523</v>
      </c>
      <c r="G270" s="98" t="s">
        <v>347</v>
      </c>
      <c r="H270" s="99" t="s">
        <v>530</v>
      </c>
      <c r="I270" s="100" t="s">
        <v>348</v>
      </c>
      <c r="J270" s="94">
        <f t="shared" si="4"/>
        <v>0.50816213214880623</v>
      </c>
      <c r="K270" s="94">
        <v>9005</v>
      </c>
      <c r="L270" s="302"/>
    </row>
    <row r="271" spans="1:12" x14ac:dyDescent="0.25">
      <c r="A271" s="101">
        <v>43343</v>
      </c>
      <c r="B271" s="98" t="s">
        <v>516</v>
      </c>
      <c r="C271" s="99" t="s">
        <v>525</v>
      </c>
      <c r="D271" s="104" t="s">
        <v>349</v>
      </c>
      <c r="E271" s="102">
        <v>9078</v>
      </c>
      <c r="F271" s="100" t="s">
        <v>523</v>
      </c>
      <c r="G271" s="98" t="s">
        <v>347</v>
      </c>
      <c r="H271" s="99" t="s">
        <v>530</v>
      </c>
      <c r="I271" s="100" t="s">
        <v>348</v>
      </c>
      <c r="J271" s="94">
        <f t="shared" si="4"/>
        <v>1.0081066074403109</v>
      </c>
      <c r="K271" s="94">
        <v>9005</v>
      </c>
      <c r="L271" s="302"/>
    </row>
    <row r="272" spans="1:12" x14ac:dyDescent="0.25">
      <c r="A272" s="101">
        <v>43343</v>
      </c>
      <c r="B272" s="98" t="s">
        <v>517</v>
      </c>
      <c r="C272" s="99" t="s">
        <v>525</v>
      </c>
      <c r="D272" s="104" t="s">
        <v>349</v>
      </c>
      <c r="E272" s="102">
        <v>2017</v>
      </c>
      <c r="F272" s="100" t="s">
        <v>523</v>
      </c>
      <c r="G272" s="98" t="s">
        <v>347</v>
      </c>
      <c r="H272" s="99" t="s">
        <v>530</v>
      </c>
      <c r="I272" s="100" t="s">
        <v>348</v>
      </c>
      <c r="J272" s="94">
        <f t="shared" si="4"/>
        <v>0.22398667406996114</v>
      </c>
      <c r="K272" s="94">
        <v>9005</v>
      </c>
      <c r="L272" s="302"/>
    </row>
    <row r="273" spans="1:12" x14ac:dyDescent="0.25">
      <c r="A273" s="101">
        <v>43343</v>
      </c>
      <c r="B273" s="98" t="s">
        <v>518</v>
      </c>
      <c r="C273" s="99" t="s">
        <v>525</v>
      </c>
      <c r="D273" s="104" t="s">
        <v>349</v>
      </c>
      <c r="E273" s="102">
        <v>15518</v>
      </c>
      <c r="F273" s="100" t="s">
        <v>523</v>
      </c>
      <c r="G273" s="98" t="s">
        <v>347</v>
      </c>
      <c r="H273" s="99" t="s">
        <v>530</v>
      </c>
      <c r="I273" s="100" t="s">
        <v>348</v>
      </c>
      <c r="J273" s="94">
        <f t="shared" si="4"/>
        <v>1.7232648528595225</v>
      </c>
      <c r="K273" s="94">
        <v>9005</v>
      </c>
      <c r="L273" s="302"/>
    </row>
    <row r="274" spans="1:12" x14ac:dyDescent="0.25">
      <c r="A274" s="101">
        <v>43343</v>
      </c>
      <c r="B274" s="98" t="s">
        <v>519</v>
      </c>
      <c r="C274" s="99" t="s">
        <v>525</v>
      </c>
      <c r="D274" s="104" t="s">
        <v>349</v>
      </c>
      <c r="E274" s="102">
        <v>69831</v>
      </c>
      <c r="F274" s="100" t="s">
        <v>523</v>
      </c>
      <c r="G274" s="98" t="s">
        <v>347</v>
      </c>
      <c r="H274" s="99" t="s">
        <v>530</v>
      </c>
      <c r="I274" s="100" t="s">
        <v>348</v>
      </c>
      <c r="J274" s="94">
        <f t="shared" si="4"/>
        <v>7.7546918378678509</v>
      </c>
      <c r="K274" s="94">
        <v>9005</v>
      </c>
      <c r="L274" s="302"/>
    </row>
    <row r="275" spans="1:12" x14ac:dyDescent="0.25">
      <c r="A275" s="101">
        <v>43343</v>
      </c>
      <c r="B275" s="98" t="s">
        <v>520</v>
      </c>
      <c r="C275" s="99" t="s">
        <v>525</v>
      </c>
      <c r="D275" s="104" t="s">
        <v>349</v>
      </c>
      <c r="E275" s="102">
        <v>25424</v>
      </c>
      <c r="F275" s="100" t="s">
        <v>523</v>
      </c>
      <c r="G275" s="98" t="s">
        <v>347</v>
      </c>
      <c r="H275" s="99" t="s">
        <v>530</v>
      </c>
      <c r="I275" s="100" t="s">
        <v>348</v>
      </c>
      <c r="J275" s="94">
        <f t="shared" si="4"/>
        <v>2.8233203775680176</v>
      </c>
      <c r="K275" s="94">
        <v>9005</v>
      </c>
      <c r="L275" s="302"/>
    </row>
    <row r="276" spans="1:12" x14ac:dyDescent="0.25">
      <c r="A276" s="101">
        <v>43343</v>
      </c>
      <c r="B276" s="98" t="s">
        <v>531</v>
      </c>
      <c r="C276" s="99" t="s">
        <v>525</v>
      </c>
      <c r="D276" s="104" t="s">
        <v>349</v>
      </c>
      <c r="E276" s="102">
        <v>27465</v>
      </c>
      <c r="F276" s="99" t="s">
        <v>529</v>
      </c>
      <c r="G276" s="98" t="s">
        <v>347</v>
      </c>
      <c r="H276" s="99" t="s">
        <v>530</v>
      </c>
      <c r="I276" s="100" t="s">
        <v>348</v>
      </c>
      <c r="J276" s="94">
        <f t="shared" si="4"/>
        <v>3.0499722376457523</v>
      </c>
      <c r="K276" s="94">
        <v>9005</v>
      </c>
      <c r="L276" s="302"/>
    </row>
    <row r="277" spans="1:12" x14ac:dyDescent="0.25">
      <c r="A277" s="101">
        <v>43343</v>
      </c>
      <c r="B277" s="98" t="s">
        <v>532</v>
      </c>
      <c r="C277" s="99" t="s">
        <v>525</v>
      </c>
      <c r="D277" s="104" t="s">
        <v>349</v>
      </c>
      <c r="E277" s="179">
        <v>810</v>
      </c>
      <c r="F277" s="99" t="s">
        <v>529</v>
      </c>
      <c r="G277" s="98" t="s">
        <v>347</v>
      </c>
      <c r="H277" s="99" t="s">
        <v>530</v>
      </c>
      <c r="I277" s="100" t="s">
        <v>348</v>
      </c>
      <c r="J277" s="94">
        <f t="shared" si="4"/>
        <v>8.9950027762354251E-2</v>
      </c>
      <c r="K277" s="94">
        <v>9005</v>
      </c>
      <c r="L277" s="302"/>
    </row>
    <row r="278" spans="1:12" x14ac:dyDescent="0.25">
      <c r="A278" s="101">
        <v>43343</v>
      </c>
      <c r="B278" s="98" t="s">
        <v>533</v>
      </c>
      <c r="C278" s="99" t="s">
        <v>525</v>
      </c>
      <c r="D278" s="104" t="s">
        <v>349</v>
      </c>
      <c r="E278" s="96">
        <v>6483</v>
      </c>
      <c r="F278" s="99" t="s">
        <v>529</v>
      </c>
      <c r="G278" s="98" t="s">
        <v>347</v>
      </c>
      <c r="H278" s="99" t="s">
        <v>530</v>
      </c>
      <c r="I278" s="100" t="s">
        <v>348</v>
      </c>
      <c r="J278" s="94">
        <f t="shared" si="4"/>
        <v>0.71993337034980565</v>
      </c>
      <c r="K278" s="94">
        <v>9005</v>
      </c>
      <c r="L278" s="94"/>
    </row>
    <row r="279" spans="1:12" x14ac:dyDescent="0.25">
      <c r="A279" s="101">
        <v>43343</v>
      </c>
      <c r="B279" s="98" t="s">
        <v>534</v>
      </c>
      <c r="C279" s="99" t="s">
        <v>525</v>
      </c>
      <c r="D279" s="104" t="s">
        <v>349</v>
      </c>
      <c r="E279" s="96">
        <v>152634</v>
      </c>
      <c r="F279" s="99" t="s">
        <v>529</v>
      </c>
      <c r="G279" s="98" t="s">
        <v>347</v>
      </c>
      <c r="H279" s="99" t="s">
        <v>530</v>
      </c>
      <c r="I279" s="100" t="s">
        <v>348</v>
      </c>
      <c r="J279" s="94">
        <f t="shared" si="4"/>
        <v>16.949916712937256</v>
      </c>
      <c r="K279" s="94">
        <v>9005</v>
      </c>
      <c r="L279" s="302"/>
    </row>
    <row r="280" spans="1:12" x14ac:dyDescent="0.25">
      <c r="A280" s="306">
        <v>43343</v>
      </c>
      <c r="B280" s="307" t="s">
        <v>598</v>
      </c>
      <c r="C280" s="99" t="s">
        <v>525</v>
      </c>
      <c r="D280" s="104" t="s">
        <v>349</v>
      </c>
      <c r="E280" s="308">
        <v>4576</v>
      </c>
      <c r="F280" s="100" t="s">
        <v>523</v>
      </c>
      <c r="G280" s="98" t="s">
        <v>347</v>
      </c>
      <c r="H280" s="99" t="s">
        <v>530</v>
      </c>
      <c r="I280" s="100" t="s">
        <v>348</v>
      </c>
      <c r="J280" s="94">
        <f t="shared" si="4"/>
        <v>0.50816213214880623</v>
      </c>
      <c r="K280" s="94">
        <v>9005</v>
      </c>
      <c r="L280" s="302"/>
    </row>
    <row r="281" spans="1:12" x14ac:dyDescent="0.25">
      <c r="A281" s="306">
        <v>43343</v>
      </c>
      <c r="B281" s="307" t="s">
        <v>599</v>
      </c>
      <c r="C281" s="99" t="s">
        <v>525</v>
      </c>
      <c r="D281" s="104" t="s">
        <v>349</v>
      </c>
      <c r="E281" s="308">
        <v>25424</v>
      </c>
      <c r="F281" s="100" t="s">
        <v>523</v>
      </c>
      <c r="G281" s="98" t="s">
        <v>347</v>
      </c>
      <c r="H281" s="99" t="s">
        <v>530</v>
      </c>
      <c r="I281" s="100" t="s">
        <v>348</v>
      </c>
      <c r="J281" s="94">
        <f t="shared" si="4"/>
        <v>2.8233203775680176</v>
      </c>
      <c r="K281" s="94">
        <v>9005</v>
      </c>
      <c r="L281" s="302"/>
    </row>
    <row r="282" spans="1:12" x14ac:dyDescent="0.25">
      <c r="A282" s="189"/>
      <c r="B282" s="189"/>
      <c r="C282" s="189"/>
      <c r="D282" s="189"/>
      <c r="E282" s="190"/>
      <c r="F282" s="189"/>
      <c r="G282" s="189"/>
      <c r="H282" s="189"/>
      <c r="I282" s="189"/>
      <c r="J282" s="189"/>
      <c r="K282" s="189"/>
    </row>
  </sheetData>
  <autoFilter ref="A1:J281">
    <sortState ref="A2:J282">
      <sortCondition ref="A1:A277"/>
    </sortState>
  </autoFilter>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
  <sheetViews>
    <sheetView topLeftCell="A7" workbookViewId="0">
      <selection activeCell="C10" sqref="C10"/>
    </sheetView>
  </sheetViews>
  <sheetFormatPr baseColWidth="10" defaultRowHeight="15" x14ac:dyDescent="0.25"/>
  <cols>
    <col min="1" max="1" width="4.42578125" customWidth="1"/>
    <col min="3" max="3" width="82.5703125" customWidth="1"/>
    <col min="4" max="4" width="13.42578125" bestFit="1" customWidth="1"/>
    <col min="7" max="7" width="15.28515625" bestFit="1" customWidth="1"/>
  </cols>
  <sheetData>
    <row r="1" spans="1:7" x14ac:dyDescent="0.25">
      <c r="A1" s="1" t="s">
        <v>0</v>
      </c>
      <c r="B1" s="2"/>
      <c r="D1" s="1"/>
      <c r="E1" s="2"/>
    </row>
    <row r="2" spans="1:7" x14ac:dyDescent="0.25">
      <c r="A2" s="2"/>
      <c r="B2" s="2"/>
      <c r="D2" s="2"/>
      <c r="E2" s="2"/>
    </row>
    <row r="3" spans="1:7" x14ac:dyDescent="0.25">
      <c r="A3" s="1" t="s">
        <v>178</v>
      </c>
      <c r="B3" s="2"/>
      <c r="D3" s="1"/>
      <c r="E3" s="2"/>
    </row>
    <row r="4" spans="1:7" x14ac:dyDescent="0.25">
      <c r="B4" s="2"/>
      <c r="C4" s="2"/>
      <c r="D4" s="3"/>
      <c r="E4" s="3"/>
    </row>
    <row r="5" spans="1:7" x14ac:dyDescent="0.25">
      <c r="A5" s="47"/>
      <c r="B5" s="47"/>
      <c r="C5" s="47"/>
      <c r="D5" s="48"/>
      <c r="E5" s="49"/>
    </row>
    <row r="6" spans="1:7" x14ac:dyDescent="0.25">
      <c r="A6" s="50" t="s">
        <v>2</v>
      </c>
      <c r="B6" s="50" t="s">
        <v>3</v>
      </c>
      <c r="C6" s="50" t="s">
        <v>5</v>
      </c>
      <c r="D6" s="51" t="s">
        <v>6</v>
      </c>
      <c r="E6" s="52" t="s">
        <v>7</v>
      </c>
    </row>
    <row r="7" spans="1:7" x14ac:dyDescent="0.25">
      <c r="A7" s="53"/>
      <c r="B7" s="54"/>
      <c r="C7" s="54"/>
      <c r="D7" s="55"/>
      <c r="E7" s="56"/>
    </row>
    <row r="8" spans="1:7" x14ac:dyDescent="0.25">
      <c r="A8" s="15"/>
      <c r="B8" s="57"/>
      <c r="C8" s="58" t="s">
        <v>179</v>
      </c>
      <c r="D8" s="59">
        <v>569456</v>
      </c>
      <c r="E8" s="60"/>
      <c r="G8" s="82"/>
    </row>
    <row r="9" spans="1:7" x14ac:dyDescent="0.25">
      <c r="A9" s="15">
        <v>1</v>
      </c>
      <c r="B9" s="61">
        <v>43313</v>
      </c>
      <c r="C9" s="115" t="s">
        <v>521</v>
      </c>
      <c r="D9" s="114"/>
      <c r="E9" s="60">
        <v>5650</v>
      </c>
      <c r="G9" s="82"/>
    </row>
    <row r="10" spans="1:7" x14ac:dyDescent="0.25">
      <c r="A10" s="15">
        <v>2</v>
      </c>
      <c r="B10" s="61">
        <v>43328</v>
      </c>
      <c r="C10" s="62" t="s">
        <v>659</v>
      </c>
      <c r="D10" s="310">
        <v>179203074</v>
      </c>
      <c r="E10" s="63"/>
    </row>
    <row r="11" spans="1:7" x14ac:dyDescent="0.25">
      <c r="A11" s="15">
        <v>3</v>
      </c>
      <c r="B11" s="61">
        <v>43328</v>
      </c>
      <c r="C11" s="62" t="s">
        <v>204</v>
      </c>
      <c r="D11" s="64"/>
      <c r="E11" s="63">
        <v>2500000</v>
      </c>
    </row>
    <row r="12" spans="1:7" x14ac:dyDescent="0.25">
      <c r="A12" s="15">
        <v>4</v>
      </c>
      <c r="B12" s="61">
        <v>43328</v>
      </c>
      <c r="C12" s="62" t="s">
        <v>205</v>
      </c>
      <c r="D12" s="59"/>
      <c r="E12" s="118">
        <v>12000000</v>
      </c>
    </row>
    <row r="13" spans="1:7" x14ac:dyDescent="0.25">
      <c r="A13" s="15">
        <v>5</v>
      </c>
      <c r="B13" s="61">
        <v>43328</v>
      </c>
      <c r="C13" s="62" t="s">
        <v>254</v>
      </c>
      <c r="D13" s="59"/>
      <c r="E13" s="118">
        <v>1750000</v>
      </c>
    </row>
    <row r="14" spans="1:7" x14ac:dyDescent="0.25">
      <c r="A14" s="15">
        <v>6</v>
      </c>
      <c r="B14" s="61">
        <v>43328</v>
      </c>
      <c r="C14" s="62" t="s">
        <v>253</v>
      </c>
      <c r="D14" s="59"/>
      <c r="E14" s="118">
        <v>39000000</v>
      </c>
    </row>
    <row r="15" spans="1:7" x14ac:dyDescent="0.25">
      <c r="A15" s="15">
        <v>7</v>
      </c>
      <c r="B15" s="61">
        <v>43329</v>
      </c>
      <c r="C15" s="62" t="s">
        <v>231</v>
      </c>
      <c r="D15" s="59"/>
      <c r="E15" s="118">
        <v>8000000</v>
      </c>
    </row>
    <row r="16" spans="1:7" x14ac:dyDescent="0.25">
      <c r="A16" s="15">
        <v>8</v>
      </c>
      <c r="B16" s="61">
        <v>43329</v>
      </c>
      <c r="C16" s="62" t="s">
        <v>250</v>
      </c>
      <c r="D16" s="59"/>
      <c r="E16" s="118">
        <v>2550000</v>
      </c>
    </row>
    <row r="17" spans="1:7" x14ac:dyDescent="0.25">
      <c r="A17" s="15">
        <v>9</v>
      </c>
      <c r="B17" s="61">
        <v>43332</v>
      </c>
      <c r="C17" s="62" t="s">
        <v>248</v>
      </c>
      <c r="D17" s="59"/>
      <c r="E17" s="118">
        <v>11676250</v>
      </c>
      <c r="G17" s="116"/>
    </row>
    <row r="18" spans="1:7" x14ac:dyDescent="0.25">
      <c r="A18" s="15">
        <v>10</v>
      </c>
      <c r="B18" s="61">
        <v>43332</v>
      </c>
      <c r="C18" s="88" t="s">
        <v>249</v>
      </c>
      <c r="D18" s="59"/>
      <c r="E18" s="118">
        <v>16081250</v>
      </c>
    </row>
    <row r="19" spans="1:7" x14ac:dyDescent="0.25">
      <c r="A19" s="15">
        <v>11</v>
      </c>
      <c r="B19" s="61">
        <v>43332</v>
      </c>
      <c r="C19" s="119" t="s">
        <v>600</v>
      </c>
      <c r="D19" s="59"/>
      <c r="E19" s="118">
        <v>11300</v>
      </c>
    </row>
    <row r="20" spans="1:7" x14ac:dyDescent="0.25">
      <c r="A20" s="15">
        <v>12</v>
      </c>
      <c r="B20" s="61">
        <v>43332</v>
      </c>
      <c r="C20" s="62" t="s">
        <v>252</v>
      </c>
      <c r="D20" s="59"/>
      <c r="E20" s="118">
        <v>2300000</v>
      </c>
    </row>
    <row r="21" spans="1:7" x14ac:dyDescent="0.25">
      <c r="A21" s="15">
        <v>13</v>
      </c>
      <c r="B21" s="61">
        <v>43332</v>
      </c>
      <c r="C21" s="62" t="s">
        <v>251</v>
      </c>
      <c r="D21" s="59"/>
      <c r="E21" s="118">
        <v>5000000</v>
      </c>
    </row>
    <row r="22" spans="1:7" x14ac:dyDescent="0.25">
      <c r="A22" s="15">
        <v>14</v>
      </c>
      <c r="B22" s="61">
        <v>43339</v>
      </c>
      <c r="C22" s="62" t="s">
        <v>275</v>
      </c>
      <c r="D22" s="59"/>
      <c r="E22" s="118">
        <v>8000000</v>
      </c>
    </row>
    <row r="23" spans="1:7" x14ac:dyDescent="0.25">
      <c r="A23" s="15">
        <v>15</v>
      </c>
      <c r="B23" s="61">
        <v>43340</v>
      </c>
      <c r="C23" s="62" t="s">
        <v>296</v>
      </c>
      <c r="D23" s="59"/>
      <c r="E23" s="118">
        <v>2500000</v>
      </c>
    </row>
    <row r="24" spans="1:7" x14ac:dyDescent="0.25">
      <c r="A24" s="15">
        <v>16</v>
      </c>
      <c r="B24" s="61">
        <v>43341</v>
      </c>
      <c r="C24" s="62" t="s">
        <v>299</v>
      </c>
      <c r="D24" s="64"/>
      <c r="E24" s="63">
        <v>8000000</v>
      </c>
    </row>
    <row r="25" spans="1:7" x14ac:dyDescent="0.25">
      <c r="A25" s="15">
        <v>17</v>
      </c>
      <c r="B25" s="61">
        <v>43342</v>
      </c>
      <c r="C25" s="62" t="s">
        <v>514</v>
      </c>
      <c r="D25" s="64"/>
      <c r="E25" s="63">
        <v>22600</v>
      </c>
    </row>
    <row r="26" spans="1:7" x14ac:dyDescent="0.25">
      <c r="A26" s="15">
        <v>18</v>
      </c>
      <c r="B26" s="61">
        <v>43343</v>
      </c>
      <c r="C26" s="62" t="s">
        <v>536</v>
      </c>
      <c r="D26" s="64"/>
      <c r="E26" s="63">
        <v>8000000</v>
      </c>
    </row>
    <row r="27" spans="1:7" x14ac:dyDescent="0.25">
      <c r="A27" s="15">
        <v>19</v>
      </c>
      <c r="B27" s="61">
        <v>43343</v>
      </c>
      <c r="C27" s="62" t="s">
        <v>515</v>
      </c>
      <c r="D27" s="59"/>
      <c r="E27" s="118">
        <v>4576</v>
      </c>
    </row>
    <row r="28" spans="1:7" x14ac:dyDescent="0.25">
      <c r="A28" s="15">
        <v>20</v>
      </c>
      <c r="B28" s="61">
        <v>43343</v>
      </c>
      <c r="C28" s="62" t="s">
        <v>516</v>
      </c>
      <c r="D28" s="59"/>
      <c r="E28" s="118">
        <v>9078</v>
      </c>
    </row>
    <row r="29" spans="1:7" x14ac:dyDescent="0.25">
      <c r="A29" s="15">
        <v>21</v>
      </c>
      <c r="B29" s="61">
        <v>43343</v>
      </c>
      <c r="C29" s="62" t="s">
        <v>517</v>
      </c>
      <c r="D29" s="59"/>
      <c r="E29" s="118">
        <v>2017</v>
      </c>
    </row>
    <row r="30" spans="1:7" x14ac:dyDescent="0.25">
      <c r="A30" s="15">
        <v>22</v>
      </c>
      <c r="B30" s="61">
        <v>43343</v>
      </c>
      <c r="C30" s="62" t="s">
        <v>535</v>
      </c>
      <c r="D30" s="59"/>
      <c r="E30" s="118">
        <v>15518</v>
      </c>
    </row>
    <row r="31" spans="1:7" x14ac:dyDescent="0.25">
      <c r="A31" s="15">
        <v>23</v>
      </c>
      <c r="B31" s="61">
        <v>43343</v>
      </c>
      <c r="C31" s="62" t="s">
        <v>519</v>
      </c>
      <c r="D31" s="59"/>
      <c r="E31" s="118">
        <v>69831</v>
      </c>
    </row>
    <row r="32" spans="1:7" x14ac:dyDescent="0.25">
      <c r="A32" s="15">
        <v>24</v>
      </c>
      <c r="B32" s="61">
        <v>43343</v>
      </c>
      <c r="C32" s="62" t="s">
        <v>520</v>
      </c>
      <c r="D32" s="59"/>
      <c r="E32" s="118">
        <v>25424</v>
      </c>
      <c r="G32" s="301"/>
    </row>
    <row r="33" spans="1:7" x14ac:dyDescent="0.25">
      <c r="A33" s="15">
        <v>25</v>
      </c>
      <c r="B33" s="61">
        <v>43343</v>
      </c>
      <c r="C33" s="62" t="s">
        <v>598</v>
      </c>
      <c r="D33" s="59"/>
      <c r="E33" s="118">
        <v>4576</v>
      </c>
      <c r="G33" s="301"/>
    </row>
    <row r="34" spans="1:7" x14ac:dyDescent="0.25">
      <c r="A34" s="15">
        <v>26</v>
      </c>
      <c r="B34" s="61">
        <v>43343</v>
      </c>
      <c r="C34" s="62" t="s">
        <v>599</v>
      </c>
      <c r="D34" s="59"/>
      <c r="E34" s="118">
        <v>25424</v>
      </c>
      <c r="G34" s="301"/>
    </row>
    <row r="35" spans="1:7" x14ac:dyDescent="0.25">
      <c r="A35" s="15"/>
      <c r="B35" s="61"/>
      <c r="C35" s="65" t="s">
        <v>8</v>
      </c>
      <c r="D35" s="36">
        <f>SUM(D8:D32)</f>
        <v>179772530</v>
      </c>
      <c r="E35" s="36">
        <f>SUM(E8:E34)</f>
        <v>127553494</v>
      </c>
    </row>
    <row r="36" spans="1:7" x14ac:dyDescent="0.25">
      <c r="A36" s="15"/>
      <c r="B36" s="66"/>
      <c r="C36" s="67" t="s">
        <v>180</v>
      </c>
      <c r="D36" s="40">
        <f>D35-E35</f>
        <v>52219036</v>
      </c>
      <c r="E36" s="68"/>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0"/>
  <sheetViews>
    <sheetView workbookViewId="0">
      <selection activeCell="D12" sqref="D12"/>
    </sheetView>
  </sheetViews>
  <sheetFormatPr baseColWidth="10" defaultRowHeight="15" x14ac:dyDescent="0.25"/>
  <cols>
    <col min="1" max="1" width="6" customWidth="1"/>
    <col min="3" max="3" width="53.140625" customWidth="1"/>
  </cols>
  <sheetData>
    <row r="1" spans="1:8" x14ac:dyDescent="0.25">
      <c r="A1" s="1" t="s">
        <v>0</v>
      </c>
      <c r="B1" s="2"/>
      <c r="C1" s="2"/>
      <c r="D1" s="3"/>
      <c r="E1" s="3"/>
    </row>
    <row r="2" spans="1:8" x14ac:dyDescent="0.25">
      <c r="A2" s="2"/>
      <c r="B2" s="2"/>
      <c r="C2" s="2"/>
      <c r="D2" s="3"/>
      <c r="E2" s="3"/>
    </row>
    <row r="3" spans="1:8" x14ac:dyDescent="0.25">
      <c r="A3" s="69" t="s">
        <v>181</v>
      </c>
      <c r="B3" s="2"/>
      <c r="C3" s="2"/>
      <c r="D3" s="2"/>
      <c r="E3" s="3"/>
    </row>
    <row r="4" spans="1:8" x14ac:dyDescent="0.25">
      <c r="A4" s="2"/>
      <c r="B4" s="2"/>
      <c r="C4" s="2"/>
      <c r="D4" s="3"/>
      <c r="E4" s="3"/>
    </row>
    <row r="5" spans="1:8" x14ac:dyDescent="0.25">
      <c r="A5" s="50" t="s">
        <v>2</v>
      </c>
      <c r="B5" s="50" t="s">
        <v>3</v>
      </c>
      <c r="C5" s="50" t="s">
        <v>5</v>
      </c>
      <c r="D5" s="51" t="s">
        <v>6</v>
      </c>
      <c r="E5" s="51" t="s">
        <v>7</v>
      </c>
    </row>
    <row r="6" spans="1:8" x14ac:dyDescent="0.25">
      <c r="A6" s="53"/>
      <c r="B6" s="54"/>
      <c r="C6" s="54"/>
      <c r="D6" s="55"/>
      <c r="E6" s="70"/>
    </row>
    <row r="7" spans="1:8" x14ac:dyDescent="0.25">
      <c r="A7" s="66"/>
      <c r="B7" s="61"/>
      <c r="C7" s="71" t="s">
        <v>182</v>
      </c>
      <c r="D7" s="72">
        <v>140.87</v>
      </c>
      <c r="E7" s="73"/>
    </row>
    <row r="8" spans="1:8" x14ac:dyDescent="0.25">
      <c r="A8" s="66">
        <v>1</v>
      </c>
      <c r="B8" s="61">
        <v>43313</v>
      </c>
      <c r="C8" s="62" t="s">
        <v>602</v>
      </c>
      <c r="D8" s="72"/>
      <c r="E8" s="73">
        <v>3.05</v>
      </c>
    </row>
    <row r="9" spans="1:8" x14ac:dyDescent="0.25">
      <c r="A9" s="66">
        <v>2</v>
      </c>
      <c r="B9" s="61">
        <v>43313</v>
      </c>
      <c r="C9" s="62" t="s">
        <v>603</v>
      </c>
      <c r="D9" s="72"/>
      <c r="E9" s="73">
        <v>16.95</v>
      </c>
    </row>
    <row r="10" spans="1:8" x14ac:dyDescent="0.25">
      <c r="A10" s="66">
        <v>3</v>
      </c>
      <c r="B10" s="61">
        <v>43313</v>
      </c>
      <c r="C10" s="62" t="s">
        <v>604</v>
      </c>
      <c r="D10" s="72"/>
      <c r="E10" s="73">
        <v>0.63</v>
      </c>
    </row>
    <row r="11" spans="1:8" x14ac:dyDescent="0.25">
      <c r="A11" s="66">
        <v>4</v>
      </c>
      <c r="B11" s="61">
        <v>43314</v>
      </c>
      <c r="C11" s="62" t="s">
        <v>184</v>
      </c>
      <c r="D11" s="74"/>
      <c r="E11" s="73">
        <v>120</v>
      </c>
    </row>
    <row r="12" spans="1:8" x14ac:dyDescent="0.25">
      <c r="A12" s="66">
        <v>5</v>
      </c>
      <c r="B12" s="61">
        <v>43324</v>
      </c>
      <c r="C12" s="62" t="s">
        <v>202</v>
      </c>
      <c r="D12" s="74">
        <v>20000</v>
      </c>
      <c r="E12" s="75"/>
    </row>
    <row r="13" spans="1:8" x14ac:dyDescent="0.25">
      <c r="A13" s="66">
        <v>6</v>
      </c>
      <c r="B13" s="61">
        <v>43324</v>
      </c>
      <c r="C13" s="62" t="s">
        <v>203</v>
      </c>
      <c r="D13" s="64"/>
      <c r="E13" s="64">
        <v>243.8</v>
      </c>
      <c r="H13" s="86"/>
    </row>
    <row r="14" spans="1:8" x14ac:dyDescent="0.25">
      <c r="A14" s="66">
        <v>7</v>
      </c>
      <c r="B14" s="61">
        <v>43328</v>
      </c>
      <c r="C14" s="62" t="s">
        <v>596</v>
      </c>
      <c r="D14" s="74"/>
      <c r="E14" s="73">
        <v>19900</v>
      </c>
      <c r="H14" s="86"/>
    </row>
    <row r="15" spans="1:8" x14ac:dyDescent="0.25">
      <c r="A15" s="66">
        <v>8</v>
      </c>
      <c r="B15" s="61">
        <v>43343</v>
      </c>
      <c r="C15" s="62" t="s">
        <v>601</v>
      </c>
      <c r="D15" s="74"/>
      <c r="E15" s="73">
        <v>3.05</v>
      </c>
      <c r="H15" s="86"/>
    </row>
    <row r="16" spans="1:8" x14ac:dyDescent="0.25">
      <c r="A16" s="66">
        <v>9</v>
      </c>
      <c r="B16" s="61">
        <v>43343</v>
      </c>
      <c r="C16" s="62" t="s">
        <v>532</v>
      </c>
      <c r="D16" s="74"/>
      <c r="E16" s="73">
        <v>0.09</v>
      </c>
      <c r="H16" s="86"/>
    </row>
    <row r="17" spans="1:8" x14ac:dyDescent="0.25">
      <c r="A17" s="66">
        <v>10</v>
      </c>
      <c r="B17" s="61">
        <v>43343</v>
      </c>
      <c r="C17" s="62" t="s">
        <v>533</v>
      </c>
      <c r="D17" s="74"/>
      <c r="E17" s="73">
        <v>0.72</v>
      </c>
      <c r="H17" s="86"/>
    </row>
    <row r="18" spans="1:8" x14ac:dyDescent="0.25">
      <c r="A18" s="66">
        <v>11</v>
      </c>
      <c r="B18" s="61">
        <v>43343</v>
      </c>
      <c r="C18" s="62" t="s">
        <v>534</v>
      </c>
      <c r="D18" s="74"/>
      <c r="E18" s="73">
        <v>16.95</v>
      </c>
      <c r="H18" s="86"/>
    </row>
    <row r="19" spans="1:8" x14ac:dyDescent="0.25">
      <c r="A19" s="76"/>
      <c r="B19" s="61"/>
      <c r="C19" s="65" t="s">
        <v>8</v>
      </c>
      <c r="D19" s="77">
        <f>SUM(D7:D18)</f>
        <v>20140.87</v>
      </c>
      <c r="E19" s="78">
        <f>SUM(E7:E18)</f>
        <v>20305.240000000002</v>
      </c>
    </row>
    <row r="20" spans="1:8" x14ac:dyDescent="0.25">
      <c r="A20" s="2"/>
      <c r="B20" s="2"/>
      <c r="C20" s="79" t="s">
        <v>183</v>
      </c>
      <c r="D20" s="80">
        <f>D19-E19</f>
        <v>-164.37000000000262</v>
      </c>
      <c r="E20" s="81"/>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2"/>
  <sheetViews>
    <sheetView workbookViewId="0">
      <selection activeCell="I9" sqref="I9"/>
    </sheetView>
  </sheetViews>
  <sheetFormatPr baseColWidth="10" defaultRowHeight="15" x14ac:dyDescent="0.25"/>
  <cols>
    <col min="2" max="2" width="16.28515625" customWidth="1"/>
    <col min="3" max="4" width="16.85546875" customWidth="1"/>
    <col min="5" max="5" width="15.140625" customWidth="1"/>
    <col min="6" max="6" width="15.28515625" customWidth="1"/>
    <col min="7" max="7" width="15.140625" customWidth="1"/>
    <col min="9" max="9" width="16.85546875" customWidth="1"/>
    <col min="10" max="10" width="20" customWidth="1"/>
  </cols>
  <sheetData>
    <row r="1" spans="1:10" ht="51.75" x14ac:dyDescent="0.25">
      <c r="A1" s="121" t="s">
        <v>560</v>
      </c>
      <c r="B1" s="121" t="s">
        <v>561</v>
      </c>
      <c r="C1" s="122" t="s">
        <v>568</v>
      </c>
      <c r="D1" s="122" t="s">
        <v>562</v>
      </c>
      <c r="E1" s="122" t="s">
        <v>563</v>
      </c>
      <c r="F1" s="122" t="s">
        <v>564</v>
      </c>
      <c r="G1" s="122" t="s">
        <v>565</v>
      </c>
      <c r="H1" s="123" t="s">
        <v>566</v>
      </c>
      <c r="I1" s="123" t="s">
        <v>567</v>
      </c>
      <c r="J1" s="122" t="s">
        <v>589</v>
      </c>
    </row>
    <row r="2" spans="1:10" x14ac:dyDescent="0.25">
      <c r="A2" s="124" t="s">
        <v>177</v>
      </c>
      <c r="B2" s="125" t="s">
        <v>351</v>
      </c>
      <c r="C2" s="126">
        <v>98000</v>
      </c>
      <c r="D2" s="127">
        <f>+GETPIVOTDATA("SORTIES",'Montant reçu individuel'!$A$3,"Nom","Baldé")</f>
        <v>2706000</v>
      </c>
      <c r="E2" s="128">
        <f>+GETPIVOTDATA("Montant dépensé",Individuel!$A$3,"Nom","Baldé")</f>
        <v>2539000</v>
      </c>
      <c r="F2" s="128"/>
      <c r="G2" s="129"/>
      <c r="H2" s="130"/>
      <c r="I2" s="129">
        <v>229000</v>
      </c>
      <c r="J2" s="131">
        <f t="shared" ref="J2:J14" si="0">+C2+D2-E2-I2</f>
        <v>36000</v>
      </c>
    </row>
    <row r="3" spans="1:10" x14ac:dyDescent="0.25">
      <c r="A3" s="124" t="s">
        <v>359</v>
      </c>
      <c r="B3" s="125" t="s">
        <v>351</v>
      </c>
      <c r="C3" s="126">
        <v>0</v>
      </c>
      <c r="D3" s="127">
        <f>+GETPIVOTDATA("SORTIES",'Montant reçu individuel'!$A$3,"Nom","Castro ")</f>
        <v>526000</v>
      </c>
      <c r="E3" s="128">
        <f>+GETPIVOTDATA("Montant dépensé",Individuel!$A$3,"Nom","Castro")</f>
        <v>526000</v>
      </c>
      <c r="F3" s="128"/>
      <c r="G3" s="129"/>
      <c r="H3" s="130"/>
      <c r="I3" s="129"/>
      <c r="J3" s="131">
        <f t="shared" si="0"/>
        <v>0</v>
      </c>
    </row>
    <row r="4" spans="1:10" x14ac:dyDescent="0.25">
      <c r="A4" s="124" t="s">
        <v>168</v>
      </c>
      <c r="B4" s="125" t="s">
        <v>346</v>
      </c>
      <c r="C4" s="126">
        <v>57000</v>
      </c>
      <c r="D4" s="127">
        <f>+GETPIVOTDATA("SORTIES",'Montant reçu individuel'!$A$3,"Nom","E19")</f>
        <v>4053000</v>
      </c>
      <c r="E4" s="128">
        <f>+GETPIVOTDATA("Montant dépensé",Individuel!$A$3,"Nom","E19")</f>
        <v>2845000</v>
      </c>
      <c r="F4" s="128"/>
      <c r="G4" s="129"/>
      <c r="H4" s="130"/>
      <c r="I4" s="129"/>
      <c r="J4" s="131">
        <f t="shared" si="0"/>
        <v>1265000</v>
      </c>
    </row>
    <row r="5" spans="1:10" x14ac:dyDescent="0.25">
      <c r="A5" s="124" t="s">
        <v>191</v>
      </c>
      <c r="B5" s="125" t="s">
        <v>346</v>
      </c>
      <c r="C5" s="126">
        <v>154000</v>
      </c>
      <c r="D5" s="125">
        <f>+GETPIVOTDATA("SORTIES",'Montant reçu individuel'!$A$3,"Nom","E37")+GETPIVOTDATA("SORTIES",'Montant reçu individuel'!$A$3,"Nom","E37 ")</f>
        <v>1208000</v>
      </c>
      <c r="E5" s="128">
        <f>+GETPIVOTDATA("Montant dépensé",Individuel!$A$3,"Nom","E37")</f>
        <v>1344000</v>
      </c>
      <c r="F5" s="128"/>
      <c r="G5" s="129"/>
      <c r="H5" s="130"/>
      <c r="I5" s="129"/>
      <c r="J5" s="131">
        <f t="shared" si="0"/>
        <v>18000</v>
      </c>
    </row>
    <row r="6" spans="1:10" x14ac:dyDescent="0.25">
      <c r="A6" s="124" t="s">
        <v>170</v>
      </c>
      <c r="B6" s="125" t="s">
        <v>349</v>
      </c>
      <c r="C6" s="126">
        <v>0</v>
      </c>
      <c r="D6" s="125">
        <f>+GETPIVOTDATA("SORTIES",'Montant reçu individuel'!$A$3,"Nom","Moné")</f>
        <v>14085000</v>
      </c>
      <c r="E6" s="128">
        <f>+GETPIVOTDATA("Montant dépensé",Individuel!$A$3,"Nom","Moné")</f>
        <v>14085000</v>
      </c>
      <c r="F6" s="128"/>
      <c r="G6" s="129"/>
      <c r="H6" s="130"/>
      <c r="I6" s="129"/>
      <c r="J6" s="131">
        <f t="shared" si="0"/>
        <v>0</v>
      </c>
    </row>
    <row r="7" spans="1:10" x14ac:dyDescent="0.25">
      <c r="A7" s="124" t="s">
        <v>569</v>
      </c>
      <c r="B7" s="125" t="s">
        <v>354</v>
      </c>
      <c r="C7" s="126">
        <v>0</v>
      </c>
      <c r="D7" s="125">
        <f>+GETPIVOTDATA("SORTIES",'Montant reçu individuel'!$A$3,"Nom","Saïdou")</f>
        <v>2020000</v>
      </c>
      <c r="E7" s="128">
        <f>+GETPIVOTDATA("Montant dépensé",Individuel!$A$3,"Nom","Saïdou")</f>
        <v>2020000</v>
      </c>
      <c r="F7" s="128"/>
      <c r="G7" s="129"/>
      <c r="H7" s="130"/>
      <c r="I7" s="129"/>
      <c r="J7" s="131">
        <f t="shared" si="0"/>
        <v>0</v>
      </c>
    </row>
    <row r="8" spans="1:10" x14ac:dyDescent="0.25">
      <c r="A8" s="124" t="s">
        <v>269</v>
      </c>
      <c r="B8" s="125" t="s">
        <v>354</v>
      </c>
      <c r="C8" s="126">
        <v>0</v>
      </c>
      <c r="D8" s="125">
        <f>+GETPIVOTDATA("SORTIES",'Montant reçu individuel'!$A$3,"Nom","Charlotte")</f>
        <v>3597956</v>
      </c>
      <c r="E8" s="128">
        <f>+GETPIVOTDATA("Montant dépensé",Individuel!$A$3,"Nom","Charlotte")</f>
        <v>3597956</v>
      </c>
      <c r="F8" s="128"/>
      <c r="G8" s="129"/>
      <c r="H8" s="130"/>
      <c r="I8" s="129"/>
      <c r="J8" s="131">
        <f t="shared" ref="J8" si="1">+C8+D8-E8-I8</f>
        <v>0</v>
      </c>
    </row>
    <row r="9" spans="1:10" x14ac:dyDescent="0.25">
      <c r="A9" s="124" t="s">
        <v>192</v>
      </c>
      <c r="B9" s="125" t="s">
        <v>351</v>
      </c>
      <c r="C9" s="126">
        <v>166000</v>
      </c>
      <c r="D9" s="125">
        <f>+GETPIVOTDATA("SORTIES",'Montant reçu individuel'!$A$3,"Nom","Sessou")</f>
        <v>1180000</v>
      </c>
      <c r="E9" s="128">
        <f>+GETPIVOTDATA("Montant dépensé",Individuel!$A$3,"Nom","Sessou")</f>
        <v>490000</v>
      </c>
      <c r="F9" s="128"/>
      <c r="G9" s="129"/>
      <c r="H9" s="130"/>
      <c r="I9" s="129"/>
      <c r="J9" s="131">
        <f t="shared" si="0"/>
        <v>856000</v>
      </c>
    </row>
    <row r="10" spans="1:10" x14ac:dyDescent="0.25">
      <c r="A10" s="124" t="s">
        <v>218</v>
      </c>
      <c r="B10" s="125" t="s">
        <v>524</v>
      </c>
      <c r="C10" s="126">
        <v>10000</v>
      </c>
      <c r="D10" s="125">
        <f>+GETPIVOTDATA("SORTIES",'Montant reçu individuel'!$A$3,"Nom","Tamba")</f>
        <v>3420000</v>
      </c>
      <c r="E10" s="128">
        <f>+GETPIVOTDATA("Montant dépensé",Individuel!$A$3,"Nom","Tamba")</f>
        <v>3366500</v>
      </c>
      <c r="F10" s="128"/>
      <c r="G10" s="129"/>
      <c r="H10" s="130"/>
      <c r="I10" s="129"/>
      <c r="J10" s="131">
        <f t="shared" si="0"/>
        <v>63500</v>
      </c>
    </row>
    <row r="11" spans="1:10" x14ac:dyDescent="0.25">
      <c r="A11" s="124" t="s">
        <v>162</v>
      </c>
      <c r="B11" s="125" t="s">
        <v>351</v>
      </c>
      <c r="C11" s="126">
        <v>70000</v>
      </c>
      <c r="D11" s="125">
        <f>+GETPIVOTDATA("SORTIES",'Montant reçu individuel'!$A$3,"Nom","Chérif")</f>
        <v>575000</v>
      </c>
      <c r="E11" s="128">
        <f>+GETPIVOTDATA("Montant dépensé",Individuel!$A$3,"Nom","Chérif")</f>
        <v>575000</v>
      </c>
      <c r="F11" s="128"/>
      <c r="G11" s="129"/>
      <c r="H11" s="130"/>
      <c r="I11" s="129"/>
      <c r="J11" s="131">
        <f t="shared" si="0"/>
        <v>70000</v>
      </c>
    </row>
    <row r="12" spans="1:10" x14ac:dyDescent="0.25">
      <c r="A12" s="124" t="s">
        <v>164</v>
      </c>
      <c r="B12" s="125" t="s">
        <v>346</v>
      </c>
      <c r="C12" s="126">
        <v>81000</v>
      </c>
      <c r="D12" s="125">
        <f>+GETPIVOTDATA("SORTIES",'Montant reçu individuel'!$A$3,"Nom","E20")</f>
        <v>2860000</v>
      </c>
      <c r="E12" s="128">
        <f>+GETPIVOTDATA("Montant dépensé",Individuel!$A$3,"Nom","E20")</f>
        <v>1738000</v>
      </c>
      <c r="F12" s="128"/>
      <c r="G12" s="129"/>
      <c r="H12" s="130"/>
      <c r="I12" s="129"/>
      <c r="J12" s="131">
        <f t="shared" si="0"/>
        <v>1203000</v>
      </c>
    </row>
    <row r="13" spans="1:10" x14ac:dyDescent="0.25">
      <c r="A13" s="124" t="s">
        <v>167</v>
      </c>
      <c r="B13" s="125" t="s">
        <v>346</v>
      </c>
      <c r="C13" s="126">
        <v>75000</v>
      </c>
      <c r="D13" s="125">
        <f>+GETPIVOTDATA("SORTIES",'Montant reçu individuel'!$A$3,"Nom","E39")</f>
        <v>3338500</v>
      </c>
      <c r="E13" s="128">
        <f>+GETPIVOTDATA("Montant dépensé",Individuel!$A$3,"Nom","E39")</f>
        <v>1635000</v>
      </c>
      <c r="F13" s="128"/>
      <c r="G13" s="129"/>
      <c r="H13" s="130"/>
      <c r="I13" s="129"/>
      <c r="J13" s="131">
        <f t="shared" si="0"/>
        <v>1778500</v>
      </c>
    </row>
    <row r="14" spans="1:10" x14ac:dyDescent="0.25">
      <c r="A14" s="124" t="s">
        <v>169</v>
      </c>
      <c r="B14" s="125" t="s">
        <v>346</v>
      </c>
      <c r="C14" s="126">
        <v>66000</v>
      </c>
      <c r="D14" s="125">
        <f>+GETPIVOTDATA("SORTIES",'Montant reçu individuel'!$A$3,"Nom","E40")</f>
        <v>3028500</v>
      </c>
      <c r="E14" s="128">
        <f>+GETPIVOTDATA("Montant dépensé",Individuel!$A$3,"Nom","E40")</f>
        <v>1876500</v>
      </c>
      <c r="F14" s="128"/>
      <c r="G14" s="129"/>
      <c r="H14" s="130"/>
      <c r="I14" s="129"/>
      <c r="J14" s="131">
        <f t="shared" si="0"/>
        <v>1218000</v>
      </c>
    </row>
    <row r="15" spans="1:10" x14ac:dyDescent="0.25">
      <c r="A15" s="132" t="s">
        <v>570</v>
      </c>
      <c r="B15" s="133"/>
      <c r="C15" s="134">
        <f>SUM(C2:C14)</f>
        <v>777000</v>
      </c>
      <c r="D15" s="135">
        <f>SUM(D2:D14)</f>
        <v>42597956</v>
      </c>
      <c r="E15" s="135">
        <f>SUM(E2:E14)</f>
        <v>36637956</v>
      </c>
      <c r="F15" s="135"/>
      <c r="G15" s="134">
        <f>SUM(G3:G12)</f>
        <v>0</v>
      </c>
      <c r="H15" s="134">
        <f>SUM(H3:H12)</f>
        <v>0</v>
      </c>
      <c r="I15" s="134">
        <f>SUM(I2:I14)</f>
        <v>229000</v>
      </c>
      <c r="J15" s="136">
        <f>SUM(J2:J14)</f>
        <v>6508000</v>
      </c>
    </row>
    <row r="16" spans="1:10" x14ac:dyDescent="0.25">
      <c r="A16" s="137" t="s">
        <v>571</v>
      </c>
      <c r="B16" s="138" t="s">
        <v>572</v>
      </c>
      <c r="C16" s="139">
        <v>569456</v>
      </c>
      <c r="D16" s="140"/>
      <c r="E16" s="139">
        <f>+GETPIVOTDATA("Montant dépensé",Individuel!$A$3,"Nom","BPMG GNF")</f>
        <v>78553494</v>
      </c>
      <c r="F16" s="139">
        <v>179203074</v>
      </c>
      <c r="G16" s="139">
        <f>12000000+8000000+5000000+8000000+8000000+8000000</f>
        <v>49000000</v>
      </c>
      <c r="H16" s="141"/>
      <c r="I16" s="139">
        <v>0</v>
      </c>
      <c r="J16" s="142">
        <f>+C16+D16-E16+F16-G16+H16</f>
        <v>52219036</v>
      </c>
    </row>
    <row r="17" spans="1:10" x14ac:dyDescent="0.25">
      <c r="A17" s="143" t="s">
        <v>573</v>
      </c>
      <c r="B17" s="144" t="s">
        <v>574</v>
      </c>
      <c r="C17" s="145">
        <v>-20473732.800000001</v>
      </c>
      <c r="D17" s="146">
        <f>19756.2*9005</f>
        <v>177904581</v>
      </c>
      <c r="E17" s="147">
        <f>+GETPIVOTDATA("Montant dépensé",Individuel!$A$3,"Nom","BPMG USD")</f>
        <v>2568583</v>
      </c>
      <c r="F17" s="147">
        <v>-179203074</v>
      </c>
      <c r="G17" s="148">
        <v>1080000</v>
      </c>
      <c r="H17" s="146"/>
      <c r="I17" s="147"/>
      <c r="J17" s="149">
        <f>+C17+D17-E17+F17-G17+H17</f>
        <v>-25420808.800000012</v>
      </c>
    </row>
    <row r="18" spans="1:10" x14ac:dyDescent="0.25">
      <c r="A18" s="150"/>
      <c r="B18" s="151">
        <v>0</v>
      </c>
      <c r="C18" s="151"/>
      <c r="D18" s="151"/>
      <c r="E18" s="151"/>
      <c r="F18" s="151"/>
      <c r="G18" s="152"/>
      <c r="H18" s="151"/>
      <c r="I18" s="151"/>
      <c r="J18" s="149">
        <f>+C18+D18-E18+G18</f>
        <v>0</v>
      </c>
    </row>
    <row r="19" spans="1:10" ht="15.75" thickBot="1" x14ac:dyDescent="0.3">
      <c r="A19" s="153" t="s">
        <v>575</v>
      </c>
      <c r="B19" s="153"/>
      <c r="C19" s="154">
        <f>SUM(C16:C18)</f>
        <v>-19904276.800000001</v>
      </c>
      <c r="D19" s="154">
        <f>SUM(D16:D18)</f>
        <v>177904581</v>
      </c>
      <c r="E19" s="154">
        <f>SUM(E16:E17)</f>
        <v>81122077</v>
      </c>
      <c r="F19" s="154">
        <f t="shared" ref="F19:J19" si="2">SUM(F16:F18)</f>
        <v>0</v>
      </c>
      <c r="G19" s="154">
        <f t="shared" si="2"/>
        <v>50080000</v>
      </c>
      <c r="H19" s="155">
        <f t="shared" si="2"/>
        <v>0</v>
      </c>
      <c r="I19" s="156">
        <f t="shared" si="2"/>
        <v>0</v>
      </c>
      <c r="J19" s="157">
        <f t="shared" si="2"/>
        <v>26798227.199999988</v>
      </c>
    </row>
    <row r="20" spans="1:10" ht="15.75" thickBot="1" x14ac:dyDescent="0.3">
      <c r="A20" s="158" t="s">
        <v>576</v>
      </c>
      <c r="B20" s="159"/>
      <c r="C20" s="160">
        <f>+C15+C19</f>
        <v>-19127276.800000001</v>
      </c>
      <c r="D20" s="160">
        <f>+D15+D19</f>
        <v>220502537</v>
      </c>
      <c r="E20" s="160">
        <f>+E15+E19</f>
        <v>117760033</v>
      </c>
      <c r="F20" s="160"/>
      <c r="G20" s="160">
        <f>+G15+G19</f>
        <v>50080000</v>
      </c>
      <c r="H20" s="160">
        <f>+H15+H19</f>
        <v>0</v>
      </c>
      <c r="I20" s="160">
        <f>+I15+I19</f>
        <v>229000</v>
      </c>
      <c r="J20" s="161">
        <f>+J15+J19</f>
        <v>33306227.199999988</v>
      </c>
    </row>
    <row r="21" spans="1:10" x14ac:dyDescent="0.25">
      <c r="A21" s="162"/>
      <c r="B21" s="162"/>
      <c r="C21" s="162"/>
      <c r="D21" s="162"/>
      <c r="E21" s="163"/>
      <c r="F21" s="162"/>
      <c r="G21" s="162"/>
      <c r="H21" s="162"/>
      <c r="I21" s="162"/>
      <c r="J21" s="162"/>
    </row>
    <row r="22" spans="1:10" x14ac:dyDescent="0.25">
      <c r="A22" s="164" t="s">
        <v>577</v>
      </c>
      <c r="B22" s="165"/>
      <c r="C22" s="32">
        <v>15701282</v>
      </c>
      <c r="D22" s="165">
        <v>50309000</v>
      </c>
      <c r="E22" s="165">
        <v>42597956</v>
      </c>
      <c r="F22" s="165"/>
      <c r="G22" s="165"/>
      <c r="H22" s="165"/>
      <c r="I22" s="165">
        <f>C22+D22-E22</f>
        <v>23412326</v>
      </c>
      <c r="J22" s="162"/>
    </row>
    <row r="23" spans="1:10" x14ac:dyDescent="0.25">
      <c r="A23" s="166"/>
      <c r="B23" s="166"/>
      <c r="C23" s="166"/>
      <c r="D23" s="166"/>
      <c r="E23" s="166"/>
      <c r="F23" s="166"/>
      <c r="G23" s="166"/>
      <c r="H23" s="166"/>
      <c r="I23" s="166"/>
      <c r="J23" s="162"/>
    </row>
    <row r="24" spans="1:10" x14ac:dyDescent="0.25">
      <c r="A24" s="167" t="s">
        <v>579</v>
      </c>
      <c r="B24" s="168"/>
      <c r="C24" s="166"/>
      <c r="D24" s="167" t="s">
        <v>578</v>
      </c>
      <c r="E24" s="168"/>
      <c r="F24" s="169"/>
      <c r="G24" s="166"/>
      <c r="H24" s="167" t="s">
        <v>590</v>
      </c>
      <c r="I24" s="168"/>
      <c r="J24" s="170"/>
    </row>
    <row r="25" spans="1:10" x14ac:dyDescent="0.25">
      <c r="A25" s="171" t="s">
        <v>580</v>
      </c>
      <c r="B25" s="172">
        <f>+C22</f>
        <v>15701282</v>
      </c>
      <c r="C25" s="166"/>
      <c r="D25" s="171" t="s">
        <v>581</v>
      </c>
      <c r="E25" s="173">
        <f>+D17</f>
        <v>177904581</v>
      </c>
      <c r="F25" s="169"/>
      <c r="G25" s="166"/>
      <c r="H25" s="171" t="s">
        <v>580</v>
      </c>
      <c r="I25" s="173">
        <f>+I22</f>
        <v>23412326</v>
      </c>
      <c r="J25" s="162"/>
    </row>
    <row r="26" spans="1:10" x14ac:dyDescent="0.25">
      <c r="A26" s="171" t="s">
        <v>522</v>
      </c>
      <c r="B26" s="173">
        <f>+C19</f>
        <v>-19904276.800000001</v>
      </c>
      <c r="C26" s="166"/>
      <c r="D26" s="171" t="s">
        <v>582</v>
      </c>
      <c r="E26" s="173">
        <f>+E20</f>
        <v>117760033</v>
      </c>
      <c r="F26" s="169"/>
      <c r="G26" s="166"/>
      <c r="H26" s="171" t="s">
        <v>522</v>
      </c>
      <c r="I26" s="173">
        <f>+J19</f>
        <v>26798227.199999988</v>
      </c>
      <c r="J26" s="162"/>
    </row>
    <row r="27" spans="1:10" x14ac:dyDescent="0.25">
      <c r="A27" s="171" t="s">
        <v>583</v>
      </c>
      <c r="B27" s="173">
        <f>+C15</f>
        <v>777000</v>
      </c>
      <c r="C27" s="166"/>
      <c r="D27" s="171"/>
      <c r="E27" s="173">
        <f>-D16</f>
        <v>0</v>
      </c>
      <c r="F27" s="169"/>
      <c r="G27" s="166"/>
      <c r="H27" s="171" t="s">
        <v>584</v>
      </c>
      <c r="I27" s="173">
        <f>+J15</f>
        <v>6508000</v>
      </c>
      <c r="J27" s="162"/>
    </row>
    <row r="28" spans="1:10" x14ac:dyDescent="0.25">
      <c r="A28" s="174" t="s">
        <v>585</v>
      </c>
      <c r="B28" s="175">
        <f>SUM(B25:B27)</f>
        <v>-3425994.8000000007</v>
      </c>
      <c r="C28" s="166"/>
      <c r="D28" s="174"/>
      <c r="E28" s="175">
        <f>+E25-E26-E27</f>
        <v>60144548</v>
      </c>
      <c r="F28" s="169"/>
      <c r="G28" s="166"/>
      <c r="H28" s="174" t="s">
        <v>585</v>
      </c>
      <c r="I28" s="175">
        <f>SUM(I25:I27)</f>
        <v>56718553.199999988</v>
      </c>
      <c r="J28" s="162"/>
    </row>
    <row r="29" spans="1:10" x14ac:dyDescent="0.25">
      <c r="A29" s="166"/>
      <c r="B29" s="166"/>
      <c r="C29" s="166"/>
      <c r="D29" s="166"/>
      <c r="E29" s="166"/>
      <c r="F29" s="166"/>
      <c r="G29" s="166"/>
      <c r="H29" s="166"/>
      <c r="I29" s="166"/>
      <c r="J29" s="162"/>
    </row>
    <row r="30" spans="1:10" x14ac:dyDescent="0.25">
      <c r="A30" s="166" t="s">
        <v>586</v>
      </c>
      <c r="B30" s="166">
        <f>+B28+E28</f>
        <v>56718553.200000003</v>
      </c>
      <c r="C30" s="166"/>
      <c r="D30" s="166"/>
      <c r="E30" s="166"/>
      <c r="F30" s="166"/>
      <c r="G30" s="166"/>
      <c r="H30" s="166"/>
      <c r="I30" s="166"/>
      <c r="J30" s="176"/>
    </row>
    <row r="31" spans="1:10" x14ac:dyDescent="0.25">
      <c r="A31" s="166" t="s">
        <v>587</v>
      </c>
      <c r="B31" s="166">
        <f>+I28</f>
        <v>56718553.199999988</v>
      </c>
    </row>
    <row r="32" spans="1:10" x14ac:dyDescent="0.25">
      <c r="A32" s="177" t="s">
        <v>588</v>
      </c>
      <c r="B32" s="177">
        <f>+B30-B31</f>
        <v>0</v>
      </c>
      <c r="C32" s="178"/>
      <c r="D32" s="178"/>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topLeftCell="A13" workbookViewId="0">
      <selection activeCell="F24" sqref="F24"/>
    </sheetView>
  </sheetViews>
  <sheetFormatPr baseColWidth="10" defaultRowHeight="15" x14ac:dyDescent="0.25"/>
  <cols>
    <col min="6" max="6" width="15.7109375" customWidth="1"/>
  </cols>
  <sheetData>
    <row r="1" spans="1:10" ht="15.75" x14ac:dyDescent="0.25">
      <c r="A1" s="191"/>
      <c r="B1" s="192"/>
      <c r="C1" s="192"/>
      <c r="D1" s="192"/>
      <c r="E1" s="192"/>
      <c r="F1" s="192"/>
      <c r="G1" s="192"/>
      <c r="H1" s="193" t="s">
        <v>608</v>
      </c>
      <c r="I1" s="315" t="s">
        <v>609</v>
      </c>
      <c r="J1" s="316"/>
    </row>
    <row r="2" spans="1:10" ht="15.75" x14ac:dyDescent="0.25">
      <c r="A2" s="192"/>
      <c r="B2" s="192"/>
      <c r="C2" s="192"/>
      <c r="D2" s="192"/>
      <c r="E2" s="192"/>
      <c r="F2" s="192"/>
      <c r="G2" s="194"/>
      <c r="H2" s="193" t="s">
        <v>610</v>
      </c>
      <c r="I2" s="317" t="s">
        <v>611</v>
      </c>
      <c r="J2" s="318"/>
    </row>
    <row r="3" spans="1:10" ht="20.25" x14ac:dyDescent="0.25">
      <c r="A3" s="319" t="s">
        <v>612</v>
      </c>
      <c r="B3" s="319"/>
      <c r="C3" s="319"/>
      <c r="D3" s="319"/>
      <c r="E3" s="319"/>
      <c r="F3" s="319"/>
      <c r="G3" s="319"/>
      <c r="H3" s="195" t="s">
        <v>613</v>
      </c>
      <c r="I3" s="320" t="s">
        <v>614</v>
      </c>
      <c r="J3" s="321"/>
    </row>
    <row r="4" spans="1:10" ht="20.25" x14ac:dyDescent="0.25">
      <c r="A4" s="319" t="s">
        <v>615</v>
      </c>
      <c r="B4" s="319"/>
      <c r="C4" s="319"/>
      <c r="D4" s="319"/>
      <c r="E4" s="319"/>
      <c r="F4" s="196">
        <v>43343</v>
      </c>
      <c r="G4" s="192"/>
      <c r="H4" s="194"/>
      <c r="I4" s="194"/>
      <c r="J4" s="194"/>
    </row>
    <row r="5" spans="1:10" x14ac:dyDescent="0.25">
      <c r="A5" s="194"/>
      <c r="B5" s="194"/>
      <c r="C5" s="194"/>
      <c r="D5" s="194"/>
      <c r="E5" s="194"/>
      <c r="F5" s="194"/>
      <c r="G5" s="194"/>
      <c r="H5" s="194"/>
      <c r="I5" s="194"/>
      <c r="J5" s="194"/>
    </row>
    <row r="6" spans="1:10" ht="15.75" thickBot="1" x14ac:dyDescent="0.3">
      <c r="A6" s="194"/>
      <c r="B6" s="194"/>
      <c r="C6" s="194"/>
      <c r="D6" s="194"/>
      <c r="E6" s="194"/>
      <c r="F6" s="194"/>
      <c r="G6" s="194"/>
      <c r="H6" s="194"/>
      <c r="I6" s="194"/>
      <c r="J6" s="194"/>
    </row>
    <row r="7" spans="1:10" ht="15.75" thickBot="1" x14ac:dyDescent="0.3">
      <c r="A7" s="322" t="s">
        <v>616</v>
      </c>
      <c r="B7" s="323"/>
      <c r="C7" s="323"/>
      <c r="D7" s="323"/>
      <c r="E7" s="324"/>
      <c r="F7" s="325" t="s">
        <v>617</v>
      </c>
      <c r="G7" s="323"/>
      <c r="H7" s="323"/>
      <c r="I7" s="323"/>
      <c r="J7" s="326"/>
    </row>
    <row r="8" spans="1:10" ht="15.75" thickTop="1" x14ac:dyDescent="0.25">
      <c r="A8" s="197"/>
      <c r="B8" s="198"/>
      <c r="C8" s="198"/>
      <c r="D8" s="198"/>
      <c r="E8" s="199"/>
      <c r="F8" s="200"/>
      <c r="G8" s="198" t="s">
        <v>618</v>
      </c>
      <c r="H8" s="198" t="s">
        <v>618</v>
      </c>
      <c r="I8" s="198" t="s">
        <v>618</v>
      </c>
      <c r="J8" s="201" t="s">
        <v>618</v>
      </c>
    </row>
    <row r="9" spans="1:10" ht="15.75" thickBot="1" x14ac:dyDescent="0.3">
      <c r="A9" s="202" t="s">
        <v>336</v>
      </c>
      <c r="B9" s="203" t="s">
        <v>619</v>
      </c>
      <c r="C9" s="204" t="s">
        <v>620</v>
      </c>
      <c r="D9" s="205" t="s">
        <v>621</v>
      </c>
      <c r="E9" s="206" t="s">
        <v>622</v>
      </c>
      <c r="F9" s="207" t="s">
        <v>336</v>
      </c>
      <c r="G9" s="203" t="s">
        <v>619</v>
      </c>
      <c r="H9" s="204" t="s">
        <v>620</v>
      </c>
      <c r="I9" s="203" t="s">
        <v>621</v>
      </c>
      <c r="J9" s="208" t="s">
        <v>622</v>
      </c>
    </row>
    <row r="10" spans="1:10" ht="15.75" thickTop="1" x14ac:dyDescent="0.25">
      <c r="A10" s="209"/>
      <c r="B10" s="210"/>
      <c r="C10" s="198"/>
      <c r="D10" s="210"/>
      <c r="E10" s="199"/>
      <c r="F10" s="211"/>
      <c r="G10" s="210"/>
      <c r="H10" s="212"/>
      <c r="I10" s="210"/>
      <c r="J10" s="201"/>
    </row>
    <row r="11" spans="1:10" x14ac:dyDescent="0.25">
      <c r="A11" s="213">
        <f>F4</f>
        <v>43343</v>
      </c>
      <c r="B11" s="210"/>
      <c r="C11" s="212" t="s">
        <v>623</v>
      </c>
      <c r="D11" s="214">
        <v>52219036</v>
      </c>
      <c r="E11" s="215"/>
      <c r="F11" s="216">
        <f>F4</f>
        <v>43343</v>
      </c>
      <c r="G11" s="210"/>
      <c r="H11" s="212" t="s">
        <v>624</v>
      </c>
      <c r="I11" s="217"/>
      <c r="J11" s="218">
        <v>52219036</v>
      </c>
    </row>
    <row r="12" spans="1:10" x14ac:dyDescent="0.25">
      <c r="A12" s="209"/>
      <c r="B12" s="210"/>
      <c r="C12" s="212"/>
      <c r="D12" s="219"/>
      <c r="E12" s="215"/>
      <c r="F12" s="211"/>
      <c r="G12" s="210"/>
      <c r="H12" s="212"/>
      <c r="I12" s="217"/>
      <c r="J12" s="220"/>
    </row>
    <row r="13" spans="1:10" x14ac:dyDescent="0.25">
      <c r="A13" s="209"/>
      <c r="B13" s="210"/>
      <c r="C13" s="212"/>
      <c r="D13" s="221"/>
      <c r="E13" s="215"/>
      <c r="F13" s="222"/>
      <c r="G13" s="210"/>
      <c r="H13" s="212"/>
      <c r="I13" s="217"/>
      <c r="J13" s="220"/>
    </row>
    <row r="14" spans="1:10" x14ac:dyDescent="0.25">
      <c r="A14" s="209"/>
      <c r="B14" s="210"/>
      <c r="C14" s="212"/>
      <c r="D14" s="217"/>
      <c r="E14" s="215"/>
      <c r="F14" s="211"/>
      <c r="G14" s="210"/>
      <c r="H14" s="212"/>
      <c r="I14" s="217"/>
      <c r="J14" s="220"/>
    </row>
    <row r="15" spans="1:10" x14ac:dyDescent="0.25">
      <c r="A15" s="209"/>
      <c r="B15" s="210"/>
      <c r="C15" s="212"/>
      <c r="D15" s="217"/>
      <c r="E15" s="215"/>
      <c r="F15" s="211"/>
      <c r="G15" s="210"/>
      <c r="H15" s="212"/>
      <c r="I15" s="217"/>
      <c r="J15" s="220"/>
    </row>
    <row r="16" spans="1:10" x14ac:dyDescent="0.25">
      <c r="A16" s="209"/>
      <c r="B16" s="210"/>
      <c r="C16" s="212"/>
      <c r="D16" s="217"/>
      <c r="E16" s="215"/>
      <c r="F16" s="211"/>
      <c r="G16" s="210"/>
      <c r="H16" s="212"/>
      <c r="I16" s="217"/>
      <c r="J16" s="220"/>
    </row>
    <row r="17" spans="1:10" x14ac:dyDescent="0.25">
      <c r="A17" s="223">
        <f>F4</f>
        <v>43343</v>
      </c>
      <c r="B17" s="210"/>
      <c r="C17" s="212"/>
      <c r="D17" s="224">
        <f>SUM(D11:D15)-SUM(E11:E16)</f>
        <v>52219036</v>
      </c>
      <c r="E17" s="215"/>
      <c r="F17" s="225">
        <f>F4</f>
        <v>43343</v>
      </c>
      <c r="G17" s="210"/>
      <c r="H17" s="212"/>
      <c r="I17" s="226"/>
      <c r="J17" s="224">
        <f>SUM(J11:J16)-SUM(I12:I16)</f>
        <v>52219036</v>
      </c>
    </row>
    <row r="18" spans="1:10" ht="15.75" thickBot="1" x14ac:dyDescent="0.3">
      <c r="A18" s="227"/>
      <c r="B18" s="228"/>
      <c r="C18" s="229"/>
      <c r="D18" s="228"/>
      <c r="E18" s="230"/>
      <c r="F18" s="231"/>
      <c r="G18" s="228"/>
      <c r="H18" s="229"/>
      <c r="I18" s="228"/>
      <c r="J18" s="232"/>
    </row>
    <row r="19" spans="1:10" x14ac:dyDescent="0.25">
      <c r="A19" s="194"/>
      <c r="B19" s="194"/>
      <c r="C19" s="194"/>
      <c r="D19" s="194"/>
      <c r="E19" s="313">
        <f>J17-D17</f>
        <v>0</v>
      </c>
      <c r="F19" s="314"/>
      <c r="G19" s="194"/>
      <c r="H19" s="194"/>
      <c r="I19" s="194"/>
      <c r="J19" s="194"/>
    </row>
    <row r="20" spans="1:10" ht="15.75" x14ac:dyDescent="0.25">
      <c r="A20" s="191"/>
      <c r="B20" s="192"/>
      <c r="C20" s="233" t="s">
        <v>625</v>
      </c>
      <c r="D20" s="234"/>
      <c r="E20" s="234"/>
      <c r="F20" s="233"/>
      <c r="G20" s="234"/>
      <c r="H20" s="233" t="s">
        <v>626</v>
      </c>
      <c r="I20" s="191"/>
      <c r="J20" s="235"/>
    </row>
    <row r="21" spans="1:10" ht="15.75" x14ac:dyDescent="0.25">
      <c r="A21" s="191"/>
      <c r="B21" s="192"/>
      <c r="C21" s="192"/>
      <c r="D21" s="191"/>
      <c r="E21" s="191"/>
      <c r="F21" s="192"/>
      <c r="G21" s="191"/>
      <c r="H21" s="192"/>
      <c r="I21" s="191"/>
      <c r="J21" s="191"/>
    </row>
    <row r="22" spans="1:10" x14ac:dyDescent="0.25">
      <c r="A22" s="194"/>
      <c r="B22" s="194"/>
      <c r="C22" s="194"/>
      <c r="D22" s="194"/>
      <c r="E22" s="194"/>
      <c r="F22" s="194"/>
      <c r="G22" s="194"/>
      <c r="H22" s="194"/>
      <c r="I22" s="194"/>
      <c r="J22" s="194"/>
    </row>
    <row r="23" spans="1:10" x14ac:dyDescent="0.25">
      <c r="A23" s="194"/>
      <c r="B23" s="194"/>
      <c r="C23" s="194"/>
      <c r="D23" s="194"/>
      <c r="E23" s="194"/>
      <c r="F23" s="194"/>
      <c r="G23" s="194"/>
      <c r="H23" s="194"/>
      <c r="I23" s="194"/>
      <c r="J23" s="194"/>
    </row>
    <row r="24" spans="1:10" x14ac:dyDescent="0.25">
      <c r="A24" s="236"/>
      <c r="B24" s="236"/>
      <c r="C24" s="236" t="s">
        <v>627</v>
      </c>
      <c r="D24" s="236"/>
      <c r="E24" s="236"/>
      <c r="F24" s="236"/>
      <c r="G24" s="236"/>
      <c r="H24" s="236" t="s">
        <v>628</v>
      </c>
      <c r="I24" s="236"/>
      <c r="J24" s="236"/>
    </row>
    <row r="25" spans="1:10" x14ac:dyDescent="0.25">
      <c r="A25" s="236"/>
      <c r="B25" s="236"/>
      <c r="C25" s="237" t="s">
        <v>629</v>
      </c>
      <c r="D25" s="236"/>
      <c r="E25" s="236"/>
      <c r="F25" s="236"/>
      <c r="G25" s="236"/>
      <c r="H25" s="237" t="s">
        <v>630</v>
      </c>
      <c r="I25" s="236"/>
      <c r="J25" s="236"/>
    </row>
  </sheetData>
  <mergeCells count="8">
    <mergeCell ref="E19:F19"/>
    <mergeCell ref="I1:J1"/>
    <mergeCell ref="I2:J2"/>
    <mergeCell ref="A3:G3"/>
    <mergeCell ref="I3:J3"/>
    <mergeCell ref="A4:E4"/>
    <mergeCell ref="A7:E7"/>
    <mergeCell ref="F7:J7"/>
  </mergeCells>
  <pageMargins left="0.7" right="0.7" top="0.75" bottom="0.75" header="0.3" footer="0.3"/>
  <pageSetup paperSize="9"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2"/>
  <sheetViews>
    <sheetView topLeftCell="A13" workbookViewId="0">
      <selection activeCell="M29" sqref="M29"/>
    </sheetView>
  </sheetViews>
  <sheetFormatPr baseColWidth="10" defaultRowHeight="15" x14ac:dyDescent="0.25"/>
  <sheetData>
    <row r="1" spans="1:10" x14ac:dyDescent="0.25">
      <c r="A1" s="327" t="s">
        <v>631</v>
      </c>
      <c r="B1" s="327"/>
      <c r="C1" s="327"/>
      <c r="D1" s="327"/>
      <c r="E1" s="327"/>
      <c r="F1" s="327"/>
      <c r="G1" s="327"/>
      <c r="H1" s="327"/>
      <c r="I1" s="327"/>
      <c r="J1" s="327"/>
    </row>
    <row r="2" spans="1:10" x14ac:dyDescent="0.25">
      <c r="A2" s="238"/>
      <c r="B2" s="238"/>
      <c r="C2" s="238"/>
      <c r="D2" s="238"/>
      <c r="E2" s="238"/>
      <c r="F2" s="238"/>
      <c r="G2" s="238"/>
      <c r="H2" s="238"/>
      <c r="I2" s="238"/>
      <c r="J2" s="238"/>
    </row>
    <row r="3" spans="1:10" ht="15.75" x14ac:dyDescent="0.25">
      <c r="A3" s="239" t="s">
        <v>632</v>
      </c>
      <c r="B3" s="194"/>
      <c r="C3" s="194"/>
      <c r="D3" s="194"/>
      <c r="E3" s="194"/>
      <c r="F3" s="194"/>
      <c r="G3" s="194"/>
      <c r="H3" s="194"/>
      <c r="I3" s="194"/>
      <c r="J3" s="194"/>
    </row>
    <row r="4" spans="1:10" ht="15.75" x14ac:dyDescent="0.25">
      <c r="A4" s="240" t="s">
        <v>0</v>
      </c>
      <c r="B4" s="192"/>
      <c r="C4" s="192"/>
      <c r="D4" s="241"/>
      <c r="E4" s="192"/>
      <c r="F4" s="192"/>
      <c r="G4" s="192"/>
      <c r="H4" s="194"/>
      <c r="I4" s="194"/>
      <c r="J4" s="194"/>
    </row>
    <row r="5" spans="1:10" ht="15.75" x14ac:dyDescent="0.25">
      <c r="A5" s="191"/>
      <c r="B5" s="192"/>
      <c r="C5" s="192"/>
      <c r="D5" s="192"/>
      <c r="E5" s="192"/>
      <c r="F5" s="192"/>
      <c r="G5" s="192"/>
      <c r="H5" s="242" t="s">
        <v>617</v>
      </c>
      <c r="I5" s="243"/>
      <c r="J5" s="244"/>
    </row>
    <row r="6" spans="1:10" ht="15.75" x14ac:dyDescent="0.25">
      <c r="A6" s="192"/>
      <c r="B6" s="192"/>
      <c r="C6" s="192"/>
      <c r="D6" s="192"/>
      <c r="E6" s="192"/>
      <c r="F6" s="192"/>
      <c r="G6" s="192"/>
      <c r="H6" s="193" t="s">
        <v>608</v>
      </c>
      <c r="I6" s="245" t="s">
        <v>609</v>
      </c>
      <c r="J6" s="246"/>
    </row>
    <row r="7" spans="1:10" x14ac:dyDescent="0.25">
      <c r="H7" s="193" t="s">
        <v>610</v>
      </c>
      <c r="I7" s="247" t="s">
        <v>633</v>
      </c>
      <c r="J7" s="248"/>
    </row>
    <row r="8" spans="1:10" ht="15.75" x14ac:dyDescent="0.25">
      <c r="A8" s="192"/>
      <c r="B8" s="192"/>
      <c r="C8" s="192"/>
      <c r="D8" s="192"/>
      <c r="E8" s="192"/>
      <c r="F8" s="192"/>
      <c r="G8" s="192"/>
      <c r="H8" s="195" t="s">
        <v>613</v>
      </c>
      <c r="I8" s="249" t="s">
        <v>634</v>
      </c>
      <c r="J8" s="250"/>
    </row>
    <row r="9" spans="1:10" ht="15.75" x14ac:dyDescent="0.25">
      <c r="A9" s="191"/>
      <c r="B9" s="192"/>
      <c r="C9" s="192"/>
      <c r="D9" s="192"/>
      <c r="E9" s="192"/>
    </row>
    <row r="10" spans="1:10" ht="15.75" x14ac:dyDescent="0.25">
      <c r="A10" s="192"/>
      <c r="B10" s="192"/>
      <c r="C10" s="192"/>
      <c r="D10" s="192"/>
      <c r="E10" s="192"/>
    </row>
    <row r="11" spans="1:10" ht="20.25" x14ac:dyDescent="0.25">
      <c r="A11" s="251" t="s">
        <v>635</v>
      </c>
      <c r="B11" s="192"/>
      <c r="C11" s="192"/>
      <c r="D11" s="192"/>
      <c r="E11" s="192"/>
      <c r="F11" s="192"/>
      <c r="G11" s="192"/>
      <c r="H11" s="252"/>
    </row>
    <row r="12" spans="1:10" ht="15.75" x14ac:dyDescent="0.25">
      <c r="A12" s="328"/>
      <c r="B12" s="328"/>
      <c r="C12" s="328"/>
      <c r="D12" s="328"/>
      <c r="E12" s="328"/>
      <c r="F12" s="253">
        <v>43343</v>
      </c>
      <c r="G12" s="192"/>
      <c r="H12" s="194"/>
      <c r="I12" s="194"/>
      <c r="J12" s="194"/>
    </row>
    <row r="13" spans="1:10" x14ac:dyDescent="0.25">
      <c r="A13" s="194"/>
      <c r="B13" s="194"/>
      <c r="C13" s="194"/>
      <c r="D13" s="194"/>
      <c r="E13" s="194"/>
      <c r="F13" s="194"/>
      <c r="G13" s="194"/>
      <c r="H13" s="194"/>
      <c r="I13" s="194"/>
      <c r="J13" s="194"/>
    </row>
    <row r="14" spans="1:10" ht="15.75" thickBot="1" x14ac:dyDescent="0.3">
      <c r="A14" s="194"/>
      <c r="B14" s="194"/>
      <c r="C14" s="194"/>
      <c r="D14" s="194"/>
      <c r="E14" s="194"/>
      <c r="F14" s="194"/>
      <c r="G14" s="194"/>
      <c r="H14" s="194"/>
      <c r="I14" s="194"/>
      <c r="J14" s="194"/>
    </row>
    <row r="15" spans="1:10" ht="15.75" thickBot="1" x14ac:dyDescent="0.3">
      <c r="A15" s="322" t="s">
        <v>616</v>
      </c>
      <c r="B15" s="323"/>
      <c r="C15" s="323"/>
      <c r="D15" s="323"/>
      <c r="E15" s="324"/>
      <c r="F15" s="325" t="s">
        <v>617</v>
      </c>
      <c r="G15" s="323"/>
      <c r="H15" s="323"/>
      <c r="I15" s="323"/>
      <c r="J15" s="326"/>
    </row>
    <row r="16" spans="1:10" ht="15.75" thickTop="1" x14ac:dyDescent="0.25">
      <c r="A16" s="197"/>
      <c r="B16" s="198"/>
      <c r="C16" s="198"/>
      <c r="D16" s="198"/>
      <c r="E16" s="199"/>
      <c r="F16" s="200"/>
      <c r="G16" s="198" t="s">
        <v>618</v>
      </c>
      <c r="H16" s="198" t="s">
        <v>618</v>
      </c>
      <c r="I16" s="198" t="s">
        <v>618</v>
      </c>
      <c r="J16" s="201" t="s">
        <v>618</v>
      </c>
    </row>
    <row r="17" spans="1:10" ht="15.75" thickBot="1" x14ac:dyDescent="0.3">
      <c r="A17" s="202" t="s">
        <v>336</v>
      </c>
      <c r="B17" s="203" t="s">
        <v>619</v>
      </c>
      <c r="C17" s="204" t="s">
        <v>620</v>
      </c>
      <c r="D17" s="205" t="s">
        <v>621</v>
      </c>
      <c r="E17" s="206" t="s">
        <v>622</v>
      </c>
      <c r="F17" s="207" t="s">
        <v>336</v>
      </c>
      <c r="G17" s="203" t="s">
        <v>619</v>
      </c>
      <c r="H17" s="204" t="s">
        <v>620</v>
      </c>
      <c r="I17" s="203" t="s">
        <v>621</v>
      </c>
      <c r="J17" s="208" t="s">
        <v>622</v>
      </c>
    </row>
    <row r="18" spans="1:10" ht="15.75" thickTop="1" x14ac:dyDescent="0.25">
      <c r="A18" s="209"/>
      <c r="B18" s="210"/>
      <c r="C18" s="198"/>
      <c r="D18" s="210"/>
      <c r="E18" s="199"/>
      <c r="F18" s="211"/>
      <c r="G18" s="210"/>
      <c r="H18" s="212"/>
      <c r="I18" s="210"/>
      <c r="J18" s="254"/>
    </row>
    <row r="19" spans="1:10" x14ac:dyDescent="0.25">
      <c r="A19" s="255">
        <f>F12</f>
        <v>43343</v>
      </c>
      <c r="B19" s="256"/>
      <c r="C19" s="212" t="s">
        <v>623</v>
      </c>
      <c r="D19" s="257">
        <v>-164.37</v>
      </c>
      <c r="E19" s="258"/>
      <c r="F19" s="259">
        <f>F12</f>
        <v>43343</v>
      </c>
      <c r="G19" s="256"/>
      <c r="H19" s="212" t="s">
        <v>624</v>
      </c>
      <c r="I19" s="260"/>
      <c r="J19" s="257">
        <v>-164.37</v>
      </c>
    </row>
    <row r="20" spans="1:10" x14ac:dyDescent="0.25">
      <c r="A20" s="261"/>
      <c r="B20" s="256"/>
      <c r="C20" s="212"/>
      <c r="D20" s="219"/>
      <c r="E20" s="258"/>
      <c r="F20" s="262"/>
      <c r="G20" s="256"/>
      <c r="H20" s="212"/>
      <c r="I20" s="260"/>
      <c r="J20" s="263"/>
    </row>
    <row r="21" spans="1:10" x14ac:dyDescent="0.25">
      <c r="A21" s="261"/>
      <c r="B21" s="256"/>
      <c r="C21" s="212"/>
      <c r="D21" s="221"/>
      <c r="E21" s="258"/>
      <c r="F21" s="264"/>
      <c r="G21" s="256"/>
      <c r="H21" s="212"/>
      <c r="I21" s="260"/>
      <c r="J21" s="263"/>
    </row>
    <row r="22" spans="1:10" x14ac:dyDescent="0.25">
      <c r="A22" s="261"/>
      <c r="B22" s="256"/>
      <c r="C22" s="212"/>
      <c r="D22" s="260"/>
      <c r="E22" s="258"/>
      <c r="F22" s="262"/>
      <c r="G22" s="256"/>
      <c r="H22" s="212"/>
      <c r="I22" s="260"/>
      <c r="J22" s="263"/>
    </row>
    <row r="23" spans="1:10" x14ac:dyDescent="0.25">
      <c r="A23" s="261"/>
      <c r="B23" s="256"/>
      <c r="C23" s="212"/>
      <c r="D23" s="260"/>
      <c r="E23" s="258"/>
      <c r="F23" s="262"/>
      <c r="G23" s="256"/>
      <c r="H23" s="212"/>
      <c r="I23" s="260"/>
      <c r="J23" s="263"/>
    </row>
    <row r="24" spans="1:10" x14ac:dyDescent="0.25">
      <c r="A24" s="261"/>
      <c r="B24" s="256"/>
      <c r="C24" s="212"/>
      <c r="D24" s="260"/>
      <c r="E24" s="258"/>
      <c r="F24" s="262"/>
      <c r="G24" s="256"/>
      <c r="H24" s="212"/>
      <c r="I24" s="260"/>
      <c r="J24" s="263"/>
    </row>
    <row r="25" spans="1:10" x14ac:dyDescent="0.25">
      <c r="A25" s="265">
        <f>F12</f>
        <v>43343</v>
      </c>
      <c r="B25" s="256"/>
      <c r="C25" s="212"/>
      <c r="D25" s="266">
        <f>SUM(D19:D23)-SUM(E19:E24)</f>
        <v>-164.37</v>
      </c>
      <c r="E25" s="258"/>
      <c r="F25" s="267">
        <f>F12</f>
        <v>43343</v>
      </c>
      <c r="G25" s="256"/>
      <c r="H25" s="212"/>
      <c r="I25" s="268"/>
      <c r="J25" s="266">
        <f>SUM(J19:J24)-SUM(I20:I24)</f>
        <v>-164.37</v>
      </c>
    </row>
    <row r="26" spans="1:10" ht="15.75" thickBot="1" x14ac:dyDescent="0.3">
      <c r="A26" s="269"/>
      <c r="B26" s="270"/>
      <c r="C26" s="229"/>
      <c r="D26" s="270"/>
      <c r="E26" s="271"/>
      <c r="F26" s="272"/>
      <c r="G26" s="270"/>
      <c r="H26" s="229"/>
      <c r="I26" s="270"/>
      <c r="J26" s="273"/>
    </row>
    <row r="27" spans="1:10" x14ac:dyDescent="0.25">
      <c r="A27" s="194"/>
      <c r="B27" s="194"/>
      <c r="C27" s="194"/>
      <c r="D27" s="194"/>
      <c r="E27" s="313">
        <f>J25-D25</f>
        <v>0</v>
      </c>
      <c r="F27" s="314"/>
      <c r="G27" s="194"/>
      <c r="H27" s="194"/>
      <c r="I27" s="194"/>
      <c r="J27" s="194"/>
    </row>
    <row r="28" spans="1:10" ht="15.75" x14ac:dyDescent="0.25">
      <c r="A28" s="191"/>
      <c r="B28" s="192"/>
      <c r="C28" s="192" t="s">
        <v>625</v>
      </c>
      <c r="D28" s="191"/>
      <c r="E28" s="191"/>
      <c r="F28" s="192"/>
      <c r="G28" s="191"/>
      <c r="H28" s="192" t="s">
        <v>626</v>
      </c>
      <c r="I28" s="191"/>
      <c r="J28" s="235"/>
    </row>
    <row r="29" spans="1:10" ht="15.75" x14ac:dyDescent="0.25">
      <c r="A29" s="191"/>
      <c r="B29" s="192"/>
      <c r="C29" s="192"/>
      <c r="D29" s="191"/>
      <c r="E29" s="191"/>
      <c r="F29" s="192"/>
      <c r="G29" s="191"/>
      <c r="H29" s="192"/>
      <c r="I29" s="191"/>
      <c r="J29" s="191"/>
    </row>
    <row r="30" spans="1:10" x14ac:dyDescent="0.25">
      <c r="A30" s="194"/>
      <c r="B30" s="194"/>
      <c r="C30" s="194"/>
      <c r="D30" s="194"/>
      <c r="E30" s="194"/>
      <c r="F30" s="194"/>
      <c r="G30" s="194"/>
      <c r="H30" s="194"/>
      <c r="I30" s="194"/>
      <c r="J30" s="194"/>
    </row>
    <row r="31" spans="1:10" x14ac:dyDescent="0.25">
      <c r="A31" s="236"/>
      <c r="B31" s="236"/>
      <c r="C31" s="236" t="s">
        <v>627</v>
      </c>
      <c r="D31" s="236"/>
      <c r="E31" s="236"/>
      <c r="F31" s="236"/>
      <c r="G31" s="236"/>
      <c r="H31" s="236" t="s">
        <v>636</v>
      </c>
      <c r="I31" s="236"/>
      <c r="J31" s="236"/>
    </row>
    <row r="32" spans="1:10" x14ac:dyDescent="0.25">
      <c r="A32" s="236"/>
      <c r="B32" s="236"/>
      <c r="C32" s="237" t="s">
        <v>629</v>
      </c>
      <c r="D32" s="236"/>
      <c r="E32" s="236"/>
      <c r="F32" s="236"/>
      <c r="G32" s="236"/>
      <c r="H32" s="237" t="s">
        <v>637</v>
      </c>
      <c r="I32" s="236"/>
      <c r="J32" s="236"/>
    </row>
  </sheetData>
  <mergeCells count="5">
    <mergeCell ref="A1:J1"/>
    <mergeCell ref="A12:E12"/>
    <mergeCell ref="A15:E15"/>
    <mergeCell ref="F15:J15"/>
    <mergeCell ref="E27:F27"/>
  </mergeCells>
  <pageMargins left="0.7" right="0.7" top="0.75" bottom="0.75" header="0.3" footer="0.3"/>
  <pageSetup paperSize="9"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9"/>
  <sheetViews>
    <sheetView workbookViewId="0">
      <selection activeCell="J11" sqref="J11"/>
    </sheetView>
  </sheetViews>
  <sheetFormatPr baseColWidth="10" defaultRowHeight="15" x14ac:dyDescent="0.25"/>
  <cols>
    <col min="7" max="7" width="13" customWidth="1"/>
  </cols>
  <sheetData>
    <row r="1" spans="1:8" x14ac:dyDescent="0.25">
      <c r="A1" s="327" t="s">
        <v>631</v>
      </c>
      <c r="B1" s="327"/>
      <c r="C1" s="327"/>
      <c r="D1" s="327"/>
      <c r="E1" s="327"/>
      <c r="F1" s="327"/>
      <c r="G1" s="327"/>
      <c r="H1" s="327"/>
    </row>
    <row r="3" spans="1:8" ht="15.75" x14ac:dyDescent="0.25">
      <c r="A3" s="274" t="s">
        <v>632</v>
      </c>
      <c r="B3" s="275"/>
      <c r="C3" s="275"/>
      <c r="D3" s="276"/>
      <c r="E3" s="275"/>
      <c r="F3" s="275"/>
      <c r="G3" s="275"/>
    </row>
    <row r="4" spans="1:8" ht="15.75" x14ac:dyDescent="0.25">
      <c r="A4" s="274" t="s">
        <v>0</v>
      </c>
      <c r="B4" s="275"/>
      <c r="C4" s="275"/>
      <c r="D4" s="275"/>
      <c r="E4" s="275"/>
      <c r="F4" s="275"/>
      <c r="G4" s="275"/>
    </row>
    <row r="5" spans="1:8" ht="15.75" x14ac:dyDescent="0.25">
      <c r="A5" s="277"/>
      <c r="B5" s="274"/>
      <c r="C5" s="274"/>
      <c r="D5" s="274"/>
      <c r="E5" s="274"/>
      <c r="F5" s="274"/>
      <c r="G5" s="274"/>
    </row>
    <row r="6" spans="1:8" ht="15.75" x14ac:dyDescent="0.25">
      <c r="A6" s="277" t="s">
        <v>657</v>
      </c>
      <c r="B6" s="274"/>
      <c r="C6" s="274"/>
      <c r="D6" s="274"/>
      <c r="E6" s="274"/>
      <c r="F6" s="274"/>
      <c r="G6" s="274"/>
    </row>
    <row r="7" spans="1:8" ht="15.75" x14ac:dyDescent="0.25">
      <c r="A7" s="274"/>
      <c r="B7" s="274"/>
      <c r="C7" s="274"/>
      <c r="D7" s="274"/>
      <c r="E7" s="274"/>
      <c r="F7" s="274"/>
      <c r="G7" s="274"/>
    </row>
    <row r="8" spans="1:8" x14ac:dyDescent="0.25">
      <c r="A8" s="194"/>
      <c r="B8" s="278"/>
      <c r="C8" s="278"/>
      <c r="D8" s="278"/>
      <c r="E8" s="278"/>
      <c r="F8" s="278"/>
      <c r="G8" s="278"/>
      <c r="H8" s="278"/>
    </row>
    <row r="9" spans="1:8" ht="20.25" x14ac:dyDescent="0.25">
      <c r="A9" s="251" t="s">
        <v>638</v>
      </c>
      <c r="B9" s="251"/>
      <c r="C9" s="251"/>
      <c r="D9" s="251"/>
      <c r="E9" s="251"/>
      <c r="F9" s="251"/>
      <c r="G9" s="251"/>
      <c r="H9" s="251"/>
    </row>
    <row r="10" spans="1:8" ht="18" x14ac:dyDescent="0.25">
      <c r="A10" s="279"/>
      <c r="B10" s="279"/>
      <c r="C10" s="279"/>
      <c r="D10" s="279"/>
      <c r="E10" s="279"/>
      <c r="F10" s="279"/>
      <c r="G10" s="279"/>
      <c r="H10" s="279"/>
    </row>
    <row r="11" spans="1:8" x14ac:dyDescent="0.25">
      <c r="A11" s="233" t="s">
        <v>639</v>
      </c>
      <c r="B11" s="233"/>
      <c r="C11" s="280"/>
      <c r="D11" s="280"/>
      <c r="E11" s="280" t="s">
        <v>640</v>
      </c>
      <c r="F11" s="280"/>
      <c r="G11" s="280"/>
      <c r="H11" s="280"/>
    </row>
    <row r="12" spans="1:8" x14ac:dyDescent="0.25">
      <c r="A12" s="194"/>
      <c r="B12" s="194"/>
      <c r="C12" s="278"/>
      <c r="D12" s="278"/>
      <c r="E12" s="278"/>
      <c r="F12" s="278"/>
      <c r="G12" s="278"/>
      <c r="H12" s="278"/>
    </row>
    <row r="13" spans="1:8" x14ac:dyDescent="0.25">
      <c r="A13" s="329" t="s">
        <v>641</v>
      </c>
      <c r="B13" s="329"/>
      <c r="C13" s="329"/>
      <c r="D13" s="329"/>
      <c r="E13" s="329"/>
      <c r="F13" s="329"/>
      <c r="G13" s="329"/>
      <c r="H13" s="329"/>
    </row>
    <row r="14" spans="1:8" x14ac:dyDescent="0.25">
      <c r="A14" s="194"/>
      <c r="B14" s="278"/>
      <c r="C14" s="278"/>
      <c r="D14" s="278"/>
      <c r="E14" s="278"/>
      <c r="F14" s="278"/>
      <c r="G14" s="278"/>
      <c r="H14" s="278"/>
    </row>
    <row r="15" spans="1:8" x14ac:dyDescent="0.25">
      <c r="A15" s="281"/>
      <c r="B15" s="278"/>
      <c r="C15" s="278"/>
      <c r="D15" s="278"/>
      <c r="E15" s="278"/>
      <c r="F15" s="278"/>
      <c r="G15" s="278"/>
      <c r="H15" s="278"/>
    </row>
    <row r="16" spans="1:8" x14ac:dyDescent="0.25">
      <c r="A16" s="282" t="s">
        <v>642</v>
      </c>
      <c r="B16" s="278"/>
      <c r="C16" s="283">
        <v>10000</v>
      </c>
      <c r="D16" s="284" t="s">
        <v>643</v>
      </c>
      <c r="E16" s="285">
        <v>550</v>
      </c>
      <c r="F16" s="278"/>
      <c r="G16" s="286">
        <f>C16*E16</f>
        <v>5500000</v>
      </c>
      <c r="H16" s="278"/>
    </row>
    <row r="17" spans="1:8" x14ac:dyDescent="0.25">
      <c r="A17" s="194"/>
      <c r="B17" s="278"/>
      <c r="C17" s="287">
        <v>5000</v>
      </c>
      <c r="D17" s="288" t="s">
        <v>643</v>
      </c>
      <c r="E17" s="289">
        <v>580</v>
      </c>
      <c r="F17" s="278"/>
      <c r="G17" s="286">
        <f t="shared" ref="G17:G21" si="0">C17*E17</f>
        <v>2900000</v>
      </c>
      <c r="H17" s="278"/>
    </row>
    <row r="18" spans="1:8" x14ac:dyDescent="0.25">
      <c r="A18" s="194"/>
      <c r="B18" s="278"/>
      <c r="C18" s="287">
        <v>20000</v>
      </c>
      <c r="D18" s="288" t="s">
        <v>643</v>
      </c>
      <c r="E18" s="289">
        <v>700</v>
      </c>
      <c r="F18" s="278"/>
      <c r="G18" s="286">
        <f t="shared" si="0"/>
        <v>14000000</v>
      </c>
      <c r="H18" s="278"/>
    </row>
    <row r="19" spans="1:8" x14ac:dyDescent="0.25">
      <c r="A19" s="194"/>
      <c r="B19" s="278"/>
      <c r="C19" s="287">
        <v>1000</v>
      </c>
      <c r="D19" s="288" t="s">
        <v>643</v>
      </c>
      <c r="E19" s="289">
        <v>1000</v>
      </c>
      <c r="F19" s="278"/>
      <c r="G19" s="286">
        <f t="shared" si="0"/>
        <v>1000000</v>
      </c>
      <c r="H19" s="278"/>
    </row>
    <row r="20" spans="1:8" x14ac:dyDescent="0.25">
      <c r="A20" s="194"/>
      <c r="B20" s="278"/>
      <c r="C20" s="287">
        <v>500</v>
      </c>
      <c r="D20" s="288" t="s">
        <v>644</v>
      </c>
      <c r="E20" s="289">
        <v>24</v>
      </c>
      <c r="F20" s="278"/>
      <c r="G20" s="286">
        <f t="shared" si="0"/>
        <v>12000</v>
      </c>
      <c r="H20" s="278"/>
    </row>
    <row r="21" spans="1:8" ht="15.75" thickBot="1" x14ac:dyDescent="0.3">
      <c r="A21" s="194"/>
      <c r="B21" s="278"/>
      <c r="C21" s="290">
        <v>100</v>
      </c>
      <c r="D21" s="291" t="s">
        <v>643</v>
      </c>
      <c r="E21" s="292">
        <v>3</v>
      </c>
      <c r="F21" s="278"/>
      <c r="G21" s="286">
        <f t="shared" si="0"/>
        <v>300</v>
      </c>
      <c r="H21" s="278"/>
    </row>
    <row r="22" spans="1:8" ht="15.75" thickBot="1" x14ac:dyDescent="0.3">
      <c r="A22" s="282" t="s">
        <v>645</v>
      </c>
      <c r="B22" s="278"/>
      <c r="C22" s="278"/>
      <c r="D22" s="278"/>
      <c r="E22" s="278"/>
      <c r="F22" s="278"/>
      <c r="G22" s="293">
        <f>SUM(G16:G21)</f>
        <v>23412300</v>
      </c>
      <c r="H22" s="278"/>
    </row>
    <row r="23" spans="1:8" x14ac:dyDescent="0.25">
      <c r="A23" s="281"/>
      <c r="B23" s="278"/>
      <c r="C23" s="278"/>
      <c r="D23" s="278"/>
      <c r="E23" s="278"/>
      <c r="F23" s="278"/>
      <c r="G23" s="278"/>
      <c r="H23" s="278"/>
    </row>
    <row r="24" spans="1:8" x14ac:dyDescent="0.25">
      <c r="A24" s="281"/>
      <c r="B24" s="278"/>
      <c r="C24" s="278"/>
      <c r="D24" s="278"/>
      <c r="E24" s="278"/>
      <c r="F24" s="278"/>
      <c r="G24" s="278"/>
      <c r="H24" s="278"/>
    </row>
    <row r="25" spans="1:8" x14ac:dyDescent="0.25">
      <c r="A25" s="282" t="s">
        <v>646</v>
      </c>
      <c r="B25" s="278"/>
      <c r="C25" s="283">
        <v>50</v>
      </c>
      <c r="D25" s="284" t="s">
        <v>643</v>
      </c>
      <c r="E25" s="294"/>
      <c r="F25" s="278"/>
      <c r="G25" s="286">
        <f>C25*E25</f>
        <v>0</v>
      </c>
      <c r="H25" s="278"/>
    </row>
    <row r="26" spans="1:8" x14ac:dyDescent="0.25">
      <c r="A26" s="194"/>
      <c r="B26" s="278"/>
      <c r="C26" s="287">
        <v>20</v>
      </c>
      <c r="D26" s="288" t="s">
        <v>643</v>
      </c>
      <c r="E26" s="289"/>
      <c r="F26" s="278"/>
      <c r="G26" s="286">
        <f>C26*E26</f>
        <v>0</v>
      </c>
      <c r="H26" s="278"/>
    </row>
    <row r="27" spans="1:8" x14ac:dyDescent="0.25">
      <c r="A27" s="194"/>
      <c r="B27" s="278"/>
      <c r="C27" s="287">
        <v>10</v>
      </c>
      <c r="D27" s="288" t="s">
        <v>643</v>
      </c>
      <c r="E27" s="289"/>
      <c r="F27" s="278"/>
      <c r="G27" s="286">
        <f>C27*E27</f>
        <v>0</v>
      </c>
      <c r="H27" s="278"/>
    </row>
    <row r="28" spans="1:8" x14ac:dyDescent="0.25">
      <c r="A28" s="194"/>
      <c r="B28" s="278"/>
      <c r="C28" s="287">
        <v>5</v>
      </c>
      <c r="D28" s="288" t="s">
        <v>643</v>
      </c>
      <c r="E28" s="289"/>
      <c r="F28" s="278"/>
      <c r="G28" s="286">
        <f>C28*E28</f>
        <v>0</v>
      </c>
      <c r="H28" s="278"/>
    </row>
    <row r="29" spans="1:8" x14ac:dyDescent="0.25">
      <c r="A29" s="194"/>
      <c r="B29" s="278"/>
      <c r="C29" s="287"/>
      <c r="D29" s="288" t="s">
        <v>643</v>
      </c>
      <c r="E29" s="289"/>
      <c r="F29" s="278"/>
      <c r="G29" s="286">
        <f>C29*E29</f>
        <v>0</v>
      </c>
      <c r="H29" s="278"/>
    </row>
    <row r="30" spans="1:8" ht="15.75" thickBot="1" x14ac:dyDescent="0.3">
      <c r="A30" s="194"/>
      <c r="B30" s="278"/>
      <c r="C30" s="290"/>
      <c r="D30" s="291" t="s">
        <v>643</v>
      </c>
      <c r="E30" s="292"/>
      <c r="F30" s="278"/>
      <c r="G30" s="286"/>
      <c r="H30" s="278"/>
    </row>
    <row r="31" spans="1:8" ht="15.75" thickBot="1" x14ac:dyDescent="0.3">
      <c r="A31" s="282" t="s">
        <v>647</v>
      </c>
      <c r="B31" s="295"/>
      <c r="C31" s="278"/>
      <c r="D31" s="278"/>
      <c r="E31" s="278"/>
      <c r="F31" s="278"/>
      <c r="G31" s="293">
        <f>SUM(G25:G30)</f>
        <v>0</v>
      </c>
      <c r="H31" s="278"/>
    </row>
    <row r="32" spans="1:8" ht="15.75" thickBot="1" x14ac:dyDescent="0.3">
      <c r="A32" s="282"/>
      <c r="B32" s="282"/>
      <c r="C32" s="278"/>
      <c r="D32" s="278"/>
      <c r="E32" s="278"/>
      <c r="F32" s="278"/>
      <c r="G32" s="278"/>
      <c r="H32" s="278"/>
    </row>
    <row r="33" spans="1:8" ht="15.75" thickBot="1" x14ac:dyDescent="0.3">
      <c r="A33" s="282" t="s">
        <v>648</v>
      </c>
      <c r="B33" s="295"/>
      <c r="C33" s="278"/>
      <c r="D33" s="278"/>
      <c r="E33" s="278"/>
      <c r="F33" s="278"/>
      <c r="G33" s="293">
        <v>23412300</v>
      </c>
    </row>
    <row r="34" spans="1:8" ht="15.75" thickBot="1" x14ac:dyDescent="0.3">
      <c r="A34" s="282"/>
      <c r="B34" s="295"/>
      <c r="C34" s="278"/>
      <c r="D34" s="278"/>
      <c r="E34" s="278"/>
      <c r="F34" s="278"/>
      <c r="G34" s="278"/>
    </row>
    <row r="35" spans="1:8" ht="15.75" thickBot="1" x14ac:dyDescent="0.3">
      <c r="A35" s="282" t="s">
        <v>649</v>
      </c>
      <c r="B35" s="295"/>
      <c r="C35" s="278"/>
      <c r="D35" s="278"/>
      <c r="E35" s="278"/>
      <c r="F35" s="278"/>
      <c r="G35" s="296">
        <v>23412326</v>
      </c>
    </row>
    <row r="36" spans="1:8" ht="15.75" thickBot="1" x14ac:dyDescent="0.3">
      <c r="A36" s="194"/>
      <c r="B36" s="278"/>
      <c r="C36" s="278"/>
      <c r="D36" s="278"/>
      <c r="E36" s="278"/>
      <c r="F36" s="278"/>
      <c r="G36" s="278"/>
    </row>
    <row r="37" spans="1:8" ht="15.75" thickBot="1" x14ac:dyDescent="0.3">
      <c r="A37" s="282" t="s">
        <v>650</v>
      </c>
      <c r="B37" s="278"/>
      <c r="C37" s="278"/>
      <c r="D37" s="278"/>
      <c r="E37" s="278"/>
      <c r="F37" s="278"/>
      <c r="G37" s="293">
        <f>G33-G35</f>
        <v>-26</v>
      </c>
    </row>
    <row r="38" spans="1:8" x14ac:dyDescent="0.25">
      <c r="A38" s="282"/>
      <c r="B38" s="278"/>
      <c r="C38" s="278"/>
      <c r="D38" s="278"/>
      <c r="E38" s="278"/>
      <c r="F38" s="278"/>
      <c r="G38" s="278"/>
      <c r="H38" s="278"/>
    </row>
    <row r="39" spans="1:8" x14ac:dyDescent="0.25">
      <c r="A39" s="194"/>
      <c r="B39" s="295"/>
      <c r="C39" s="295"/>
      <c r="D39" s="295"/>
      <c r="E39" s="295"/>
      <c r="F39" s="295"/>
      <c r="G39" s="295"/>
      <c r="H39" s="295"/>
    </row>
    <row r="40" spans="1:8" x14ac:dyDescent="0.25">
      <c r="A40" s="282" t="s">
        <v>651</v>
      </c>
      <c r="B40" s="295"/>
      <c r="C40" s="295"/>
      <c r="D40" s="295"/>
      <c r="E40" s="295"/>
      <c r="F40" s="295"/>
      <c r="G40" s="295"/>
      <c r="H40" s="295"/>
    </row>
    <row r="41" spans="1:8" x14ac:dyDescent="0.25">
      <c r="A41" s="297" t="s">
        <v>652</v>
      </c>
      <c r="B41" s="295"/>
      <c r="C41" s="295"/>
      <c r="D41" s="295"/>
      <c r="E41" s="295"/>
      <c r="F41" s="295"/>
      <c r="G41" s="295"/>
      <c r="H41" s="295"/>
    </row>
    <row r="42" spans="1:8" x14ac:dyDescent="0.25">
      <c r="A42" s="297" t="s">
        <v>653</v>
      </c>
      <c r="B42" s="278"/>
      <c r="C42" s="278"/>
      <c r="D42" s="278"/>
      <c r="E42" s="278"/>
      <c r="F42" s="278"/>
      <c r="G42" s="278"/>
      <c r="H42" s="278"/>
    </row>
    <row r="43" spans="1:8" x14ac:dyDescent="0.25">
      <c r="A43" s="194"/>
      <c r="B43" s="278"/>
      <c r="C43" s="278"/>
      <c r="D43" s="278"/>
      <c r="E43" s="278"/>
      <c r="F43" s="278"/>
      <c r="G43" s="295"/>
      <c r="H43" s="278"/>
    </row>
    <row r="44" spans="1:8" ht="15.75" x14ac:dyDescent="0.25">
      <c r="A44" s="235"/>
      <c r="B44" s="240" t="s">
        <v>654</v>
      </c>
      <c r="C44" s="298"/>
      <c r="D44" s="277"/>
      <c r="E44" s="277"/>
      <c r="F44" s="240" t="s">
        <v>655</v>
      </c>
      <c r="G44" s="298"/>
      <c r="H44" s="191"/>
    </row>
    <row r="45" spans="1:8" ht="15.75" x14ac:dyDescent="0.25">
      <c r="A45" s="235"/>
      <c r="B45" s="192"/>
      <c r="C45" s="191"/>
      <c r="D45" s="235"/>
      <c r="E45" s="235"/>
      <c r="F45" s="192"/>
      <c r="G45" s="191"/>
      <c r="H45" s="191"/>
    </row>
    <row r="46" spans="1:8" x14ac:dyDescent="0.25">
      <c r="A46" s="281"/>
      <c r="B46" s="194"/>
      <c r="C46" s="194"/>
      <c r="E46" s="281"/>
      <c r="F46" s="194"/>
      <c r="G46" s="194"/>
      <c r="H46" s="194"/>
    </row>
    <row r="47" spans="1:8" x14ac:dyDescent="0.25">
      <c r="A47" s="281"/>
      <c r="B47" s="194"/>
      <c r="C47" s="194"/>
      <c r="E47" s="281"/>
      <c r="F47" s="194"/>
      <c r="G47" s="194"/>
      <c r="H47" s="194"/>
    </row>
    <row r="48" spans="1:8" x14ac:dyDescent="0.25">
      <c r="A48" s="299"/>
      <c r="B48" s="236" t="s">
        <v>627</v>
      </c>
      <c r="C48" s="236"/>
      <c r="D48" s="299"/>
      <c r="E48" s="299"/>
      <c r="F48" s="236" t="s">
        <v>656</v>
      </c>
      <c r="G48" s="236"/>
      <c r="H48" s="236"/>
    </row>
    <row r="49" spans="1:8" x14ac:dyDescent="0.25">
      <c r="A49" s="299"/>
      <c r="B49" s="300">
        <v>43343</v>
      </c>
      <c r="C49" s="236"/>
      <c r="D49" s="299"/>
      <c r="E49" s="299"/>
      <c r="F49" s="300">
        <v>43343</v>
      </c>
      <c r="G49" s="236"/>
      <c r="H49" s="236"/>
    </row>
  </sheetData>
  <mergeCells count="2">
    <mergeCell ref="A1:H1"/>
    <mergeCell ref="A13:H13"/>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11</vt:i4>
      </vt:variant>
    </vt:vector>
  </HeadingPairs>
  <TitlesOfParts>
    <vt:vector size="11" baseType="lpstr">
      <vt:lpstr>Montant reçu individuel</vt:lpstr>
      <vt:lpstr>Journal caisse Août2018</vt:lpstr>
      <vt:lpstr>Individuel</vt:lpstr>
      <vt:lpstr>Tableau Data</vt:lpstr>
      <vt:lpstr>Compta Août 2018</vt:lpstr>
      <vt:lpstr>Journal banque GNF Août2018</vt:lpstr>
      <vt:lpstr>Journal banque USD Août2018</vt:lpstr>
      <vt:lpstr>RECAP</vt:lpstr>
      <vt:lpstr>Rapprochement Bancaire Août GNF</vt:lpstr>
      <vt:lpstr>Rapprochement Bancaire août USD</vt:lpstr>
      <vt:lpstr>Arrêté de Caisse Août</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WCP-PC</dc:creator>
  <cp:lastModifiedBy>WCP-PC</cp:lastModifiedBy>
  <cp:lastPrinted>2018-09-14T12:27:45Z</cp:lastPrinted>
  <dcterms:created xsi:type="dcterms:W3CDTF">2018-09-10T08:47:21Z</dcterms:created>
  <dcterms:modified xsi:type="dcterms:W3CDTF">2018-09-24T13:23:27Z</dcterms:modified>
</cp:coreProperties>
</file>