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CP-PC\Desktop\COMPTA GALF 2018\"/>
    </mc:Choice>
  </mc:AlternateContent>
  <bookViews>
    <workbookView xWindow="0" yWindow="0" windowWidth="20490" windowHeight="7455" firstSheet="9" activeTab="10"/>
  </bookViews>
  <sheets>
    <sheet name="Montant reçu individuel" sheetId="10" r:id="rId1"/>
    <sheet name="Journal Caisse Juillet" sheetId="1" r:id="rId2"/>
    <sheet name="Journal Banque GNF Juillet" sheetId="2" r:id="rId3"/>
    <sheet name="Journal Banque USD Juillet" sheetId="3" r:id="rId4"/>
    <sheet name="Individuel" sheetId="9" r:id="rId5"/>
    <sheet name="TABLEAU" sheetId="11" r:id="rId6"/>
    <sheet name="COMPTA JUILLET" sheetId="4" r:id="rId7"/>
    <sheet name="RECAP" sheetId="5" r:id="rId8"/>
    <sheet name="Arrêté de caisse juillet" sheetId="6" r:id="rId9"/>
    <sheet name="Rapprochement bancaire GNF juil" sheetId="7" r:id="rId10"/>
    <sheet name="Rapprochement bancaire USD juil" sheetId="8" r:id="rId11"/>
  </sheets>
  <definedNames>
    <definedName name="_xlnm._FilterDatabase" localSheetId="6" hidden="1">'COMPTA JUILLET'!$A$1:$I$324</definedName>
    <definedName name="_xlnm._FilterDatabase" localSheetId="1" hidden="1">'Journal Caisse Juillet'!$A$5:$F$184</definedName>
  </definedNames>
  <calcPr calcId="152511"/>
  <pivotCaches>
    <pivotCache cacheId="4" r:id="rId12"/>
    <pivotCache cacheId="5" r:id="rId1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5" l="1"/>
  <c r="E14" i="5"/>
  <c r="D14" i="5"/>
  <c r="C14" i="5"/>
  <c r="J25" i="8"/>
  <c r="F25" i="8"/>
  <c r="D25" i="8"/>
  <c r="A25" i="8"/>
  <c r="F19" i="8"/>
  <c r="A19" i="8"/>
  <c r="J17" i="7"/>
  <c r="F17" i="7"/>
  <c r="D17" i="7"/>
  <c r="A17" i="7"/>
  <c r="F11" i="7"/>
  <c r="A11" i="7"/>
  <c r="G37" i="6"/>
  <c r="G31" i="6"/>
  <c r="G29" i="6"/>
  <c r="G28" i="6"/>
  <c r="G27" i="6"/>
  <c r="G26" i="6"/>
  <c r="G25" i="6"/>
  <c r="G21" i="6"/>
  <c r="G20" i="6"/>
  <c r="G19" i="6"/>
  <c r="G18" i="6"/>
  <c r="G17" i="6"/>
  <c r="G16" i="6"/>
  <c r="E27" i="8" l="1"/>
  <c r="E19" i="7"/>
  <c r="G22" i="6"/>
  <c r="D16" i="5" l="1"/>
  <c r="G15" i="5"/>
  <c r="J56" i="4"/>
  <c r="J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J266" i="4"/>
  <c r="J267" i="4"/>
  <c r="J268" i="4"/>
  <c r="J269" i="4"/>
  <c r="J270" i="4"/>
  <c r="J271" i="4"/>
  <c r="J272" i="4"/>
  <c r="J273" i="4"/>
  <c r="J274" i="4"/>
  <c r="J275" i="4"/>
  <c r="J276" i="4"/>
  <c r="J277" i="4"/>
  <c r="J278" i="4"/>
  <c r="J279" i="4"/>
  <c r="J280" i="4"/>
  <c r="J281" i="4"/>
  <c r="J282" i="4"/>
  <c r="J283" i="4"/>
  <c r="J284" i="4"/>
  <c r="J285" i="4"/>
  <c r="J286" i="4"/>
  <c r="J287" i="4"/>
  <c r="J288" i="4"/>
  <c r="J289" i="4"/>
  <c r="J290" i="4"/>
  <c r="J291" i="4"/>
  <c r="J292" i="4"/>
  <c r="J293" i="4"/>
  <c r="J294" i="4"/>
  <c r="J295" i="4"/>
  <c r="J296" i="4"/>
  <c r="J297" i="4"/>
  <c r="J298" i="4"/>
  <c r="J299" i="4"/>
  <c r="J300" i="4"/>
  <c r="J301" i="4"/>
  <c r="J302" i="4"/>
  <c r="J303" i="4"/>
  <c r="J304" i="4"/>
  <c r="J305" i="4"/>
  <c r="J306" i="4"/>
  <c r="J307" i="4"/>
  <c r="J308" i="4"/>
  <c r="J309" i="4"/>
  <c r="J310" i="4"/>
  <c r="J311" i="4"/>
  <c r="J312" i="4"/>
  <c r="J313" i="4"/>
  <c r="J314" i="4"/>
  <c r="J315" i="4"/>
  <c r="J316" i="4"/>
  <c r="J317" i="4"/>
  <c r="J318" i="4"/>
  <c r="J319" i="4"/>
  <c r="J320" i="4"/>
  <c r="J321" i="4"/>
  <c r="J322" i="4"/>
  <c r="J323" i="4"/>
  <c r="J324" i="4"/>
  <c r="J2" i="4"/>
  <c r="E16" i="5"/>
  <c r="E15" i="5"/>
  <c r="D13" i="5" l="1"/>
  <c r="D12" i="5"/>
  <c r="E13" i="5"/>
  <c r="E26" i="5" l="1"/>
  <c r="E24" i="5"/>
  <c r="B24" i="5"/>
  <c r="I21" i="5"/>
  <c r="I24" i="5" s="1"/>
  <c r="I18" i="5"/>
  <c r="H18" i="5"/>
  <c r="F18" i="5"/>
  <c r="D18" i="5"/>
  <c r="C18" i="5"/>
  <c r="B25" i="5" s="1"/>
  <c r="J17" i="5"/>
  <c r="G18" i="5"/>
  <c r="H14" i="5"/>
  <c r="H19" i="5" s="1"/>
  <c r="G14" i="5"/>
  <c r="D11" i="5"/>
  <c r="D7" i="5"/>
  <c r="D6" i="5"/>
  <c r="D10" i="5"/>
  <c r="D9" i="5"/>
  <c r="D8" i="5"/>
  <c r="D5" i="5"/>
  <c r="D4" i="5"/>
  <c r="D2" i="5"/>
  <c r="E12" i="5"/>
  <c r="E7" i="5"/>
  <c r="E4" i="5"/>
  <c r="E2" i="5"/>
  <c r="E9" i="5"/>
  <c r="E8" i="5"/>
  <c r="E10" i="5"/>
  <c r="E5" i="5"/>
  <c r="E6" i="5"/>
  <c r="E11" i="5"/>
  <c r="G19" i="5" l="1"/>
  <c r="I19" i="5"/>
  <c r="J3" i="5"/>
  <c r="J7" i="5"/>
  <c r="J2" i="5"/>
  <c r="D19" i="5"/>
  <c r="J6" i="5"/>
  <c r="J10" i="5"/>
  <c r="J15" i="5"/>
  <c r="E18" i="5"/>
  <c r="E19" i="5" s="1"/>
  <c r="E25" i="5" s="1"/>
  <c r="E27" i="5" s="1"/>
  <c r="J5" i="5"/>
  <c r="J9" i="5"/>
  <c r="J13" i="5"/>
  <c r="J11" i="5"/>
  <c r="J4" i="5"/>
  <c r="J8" i="5"/>
  <c r="J12" i="5"/>
  <c r="J16" i="5"/>
  <c r="J14" i="5" l="1"/>
  <c r="C19" i="5"/>
  <c r="B26" i="5"/>
  <c r="B27" i="5" s="1"/>
  <c r="B29" i="5" s="1"/>
  <c r="J18" i="5"/>
  <c r="I25" i="5" s="1"/>
  <c r="I26" i="5" l="1"/>
  <c r="I27" i="5" s="1"/>
  <c r="B30" i="5" s="1"/>
  <c r="B31" i="5" s="1"/>
  <c r="J19" i="5"/>
  <c r="E183" i="1" l="1"/>
  <c r="F183" i="1"/>
  <c r="E12" i="3" l="1"/>
  <c r="D12" i="3"/>
  <c r="D13" i="3" l="1"/>
  <c r="E27" i="2" l="1"/>
  <c r="D27" i="2"/>
  <c r="D28" i="2" l="1"/>
  <c r="E184" i="1" l="1"/>
</calcChain>
</file>

<file path=xl/sharedStrings.xml><?xml version="1.0" encoding="utf-8"?>
<sst xmlns="http://schemas.openxmlformats.org/spreadsheetml/2006/main" count="3069" uniqueCount="756">
  <si>
    <t>PROJET: GALF</t>
  </si>
  <si>
    <t>N°PC</t>
  </si>
  <si>
    <t>N°</t>
  </si>
  <si>
    <t>DATE</t>
  </si>
  <si>
    <t>Nom</t>
  </si>
  <si>
    <t>LIBELLE</t>
  </si>
  <si>
    <t>ENTREES</t>
  </si>
  <si>
    <t>SORTIES</t>
  </si>
  <si>
    <t>Tamba</t>
  </si>
  <si>
    <t>E37</t>
  </si>
  <si>
    <t>Baldé</t>
  </si>
  <si>
    <t>Frais de fonctionnement E37 pour la semaine</t>
  </si>
  <si>
    <t>TOTAL ENTREES / SORTIES</t>
  </si>
  <si>
    <t xml:space="preserve">Frais de  fonctionnement Tamba pour la semaine </t>
  </si>
  <si>
    <t>Chérif</t>
  </si>
  <si>
    <t xml:space="preserve">Frais de  fonctionnement Chérif  pour la semaine </t>
  </si>
  <si>
    <t>Moné</t>
  </si>
  <si>
    <t>Frais de fonctionnement Moné  pour la semaine</t>
  </si>
  <si>
    <t>Frais taxi moto Aéroport-Cabinet d'Avocat-Bureau pour recupération des documents juridiques</t>
  </si>
  <si>
    <t>Frais taxi moto  bureau-Nongo pour recupération des documents juridiques</t>
  </si>
  <si>
    <t>Frais taxi moto bureau-Immigration pour dépôt de lettre pour l'optention de visa d'entrée pour NICOLA</t>
  </si>
  <si>
    <t>Versement à E37 Frais de visa d'entrée de NICOLA</t>
  </si>
  <si>
    <t>Saïdou</t>
  </si>
  <si>
    <t>Paiement des  frais médicaux de Saïdou</t>
  </si>
  <si>
    <t>Frais de traitement des dossier du visa d'entrée de NICILA</t>
  </si>
  <si>
    <t>E40</t>
  </si>
  <si>
    <t>Frais de fonctionnement E40 pour la semaine</t>
  </si>
  <si>
    <t>E20</t>
  </si>
  <si>
    <t>Frais de fonctionnement E20 pour la semaine</t>
  </si>
  <si>
    <t>E39</t>
  </si>
  <si>
    <t>Frais de fonctionnement E39 pour la semaine</t>
  </si>
  <si>
    <t>Frais taxi moto bureau-centre ville (BPMG) pour arbitage</t>
  </si>
  <si>
    <t>versement à  Baldé  Frais de visa d'entrée de NICOLA après changement Passport</t>
  </si>
  <si>
    <t>Frais taxi moto bureau-Minisyère de la Sécurité pour visa d'entrée de NICOLA après changement de la lettre pour le visa d'entrée suite au numéro nouveau de passport</t>
  </si>
  <si>
    <t>Achat de nouritures pour le pélican et les (2) pérroquets</t>
  </si>
  <si>
    <t>Transport bureau-marché Kaporo A/R pour achat de nouritures du pélican et des pérroquets</t>
  </si>
  <si>
    <t xml:space="preserve">Versement à Thierno Ousmane Baldé pour achat de nouritures du pélican et des pérroquets  pour (5) jours </t>
  </si>
  <si>
    <t>Transport maison-bureau pour (9) jours de Thierno Ousmane Baldé Intendant animalier pour l'entretien du pélican et des pérroquets</t>
  </si>
  <si>
    <t>Transport Moné maison-bureau pour (1) jour</t>
  </si>
  <si>
    <t>Frais  taxi moto bureau-TPI-Kaloum pour suivi Audience</t>
  </si>
  <si>
    <t>Transport bureau-Bambeto-Sonfonia-CimenterieA/R pour les enquête</t>
  </si>
  <si>
    <t>Transport  Bureau-Bambeto et centre ville-port boulbinet pour enquête</t>
  </si>
  <si>
    <t>Transport Bureau-Kenien port de Bonfi-Aéroport A/R pour les enquêtes</t>
  </si>
  <si>
    <t xml:space="preserve">Transfert de crédit Areeba pour appel enquête </t>
  </si>
  <si>
    <t>Transport bureau-Belle vue  (BPMG) pour retrait du relevé de banque pour le mois de juin</t>
  </si>
  <si>
    <t>Transport maison-bureau (1) jour</t>
  </si>
  <si>
    <t>Transport bureau-Bambeto-Centre ville -ColéahA/R pour les enquête</t>
  </si>
  <si>
    <t>Transport Bureau-Port Kaporo-marché A/R pour les enquêtes</t>
  </si>
  <si>
    <t>Frais de fonctionnement Maïmouna  Baldé  pour la semaine</t>
  </si>
  <si>
    <t>Transport Bureau-PTI/Kaloum pour le suivi affaire Sierra (Expédition du jugement)</t>
  </si>
  <si>
    <t>Versement à Abdoulaye Chérif Diallo frais de mission pour visite de prison à Mamou</t>
  </si>
  <si>
    <t>Remboursement surplus dépenses fes enquêtes sur le terrain</t>
  </si>
  <si>
    <t>Transport maisàn-bureau de E37 pour (1) jour</t>
  </si>
  <si>
    <t>Versement à Tamba Bonus media pour radio solei et bonheur fm pour l'émission sur le nouveau code de faune et autres</t>
  </si>
  <si>
    <t>Transport maison-bureau Moné pour (1) jour</t>
  </si>
  <si>
    <t>Transport bureau-DNEF pour le dépôt du guide juridique au point focal de la CITES</t>
  </si>
  <si>
    <t>Frais de photocopie du guide juridique</t>
  </si>
  <si>
    <t xml:space="preserve">Sessou </t>
  </si>
  <si>
    <t>Versement à Sessou les frais de transport Labé-Mamou-Conakry pour la formation des agents de faunes</t>
  </si>
  <si>
    <t>Frais de transfert/orange money  de (250 000 fg) à Sessou pour la formation des agents de faune à Mamou</t>
  </si>
  <si>
    <t xml:space="preserve">versement à Thierno Ousmane Baldé pour achat de nouritures du pélican et des pérroquets  pour (14) jours </t>
  </si>
  <si>
    <t xml:space="preserve">versement à Thierno Ousmane Baldé pour le transport de (14) maison-bureau pour  l'entretien  du pélican et des pérroquets  pour (14) jours </t>
  </si>
  <si>
    <t>Frais de fonctionnement Tamba pour la semaine</t>
  </si>
  <si>
    <t>Frais de fonctionnement (3) jours pour  E20</t>
  </si>
  <si>
    <t>Frais de fonctionnement (3) jours pour  E37</t>
  </si>
  <si>
    <t>Frais de fonctionnment (3) jours pour Moné</t>
  </si>
  <si>
    <t>Frais de fonctionnement (3) pour Chérif</t>
  </si>
  <si>
    <t>Remboursement des frais médicaux à Abdoulaye Chérif Diallo</t>
  </si>
  <si>
    <t>Remboursement des fraisde consultation à Abdoulaye Chérif Diallo</t>
  </si>
  <si>
    <t>Frais taxi moto bureau-Centre ville M.E pour la renconte du point focal de la criminalité faunique pour suivi dossier pour le paiement des honoraires de l'Avocat pour la partie Etat</t>
  </si>
  <si>
    <t>Transport bureau-Bambeto-Sonfonia-Cimenterie-Lansanaya A/R pour les enquête</t>
  </si>
  <si>
    <t>Transport-bureau-Bambeto-marché NigerPort de Boulbinet A/R pour enquête</t>
  </si>
  <si>
    <t>Transport bureau-Déviation-Bambeto-Sonfonia-Cimenterie pour les enquêtes</t>
  </si>
  <si>
    <t>Frais transport de l'informaticien pour l'entretien de l'ordinateur du departement Office</t>
  </si>
  <si>
    <t>Versement à Saïdou pour les frais de mission à Dakar pour (3) jours</t>
  </si>
  <si>
    <t>E19</t>
  </si>
  <si>
    <t>Remboursement à E19 surplus dépense des enquêtes sur le terrain</t>
  </si>
  <si>
    <t>Versement à E19 les frais de mission pour les enquêtes  à l'interrain</t>
  </si>
  <si>
    <t>Frais transport maison-centre ville (BPMG)-bureau pour dépôt de la lettre de virement salaire juillet pour le personnel</t>
  </si>
  <si>
    <t>Versement à Maïmouna Baldé pour achat de (2) bidons de liquide de manage et (2) bidons de liquide de verselle pour l'entretien de bureau</t>
  </si>
  <si>
    <t>Transport pour achat des produits d'entretien de bureau</t>
  </si>
  <si>
    <t>18/7/GALFPC1215</t>
  </si>
  <si>
    <t>18/7/GALFPC1216</t>
  </si>
  <si>
    <t>18/7/GALFPC1217</t>
  </si>
  <si>
    <t>18/7/GALFPC1218</t>
  </si>
  <si>
    <t>18/7/GALFPC1219</t>
  </si>
  <si>
    <t>18/7/GALFPC1220</t>
  </si>
  <si>
    <t>18/7/GALFPC1221</t>
  </si>
  <si>
    <t>18/7/GALFPC1222</t>
  </si>
  <si>
    <t>18/7/GALFPC1223</t>
  </si>
  <si>
    <t>18/7/GALFPC1224</t>
  </si>
  <si>
    <t>18/7/GALFPC1225</t>
  </si>
  <si>
    <t>18/7/GALFPC1226</t>
  </si>
  <si>
    <t>18/7/GALFPC1227</t>
  </si>
  <si>
    <t>18/7/GALFPC1228</t>
  </si>
  <si>
    <t>18/7/GALFPC1229</t>
  </si>
  <si>
    <t>18/7/GALFPC1230</t>
  </si>
  <si>
    <t>18/7/GALFPC1231</t>
  </si>
  <si>
    <t>18/7/GALFPC1232</t>
  </si>
  <si>
    <t>18/7/GALFPC1233</t>
  </si>
  <si>
    <t>18/7/GALFPC1234</t>
  </si>
  <si>
    <t>18/7/GALFPC1235</t>
  </si>
  <si>
    <t>18/7/GALFPC1236</t>
  </si>
  <si>
    <t>18/7/GALFPC1237</t>
  </si>
  <si>
    <t>18/7/GALFPC1238</t>
  </si>
  <si>
    <t>18/7/GALFPC1239</t>
  </si>
  <si>
    <t>18/7/GALFPC1240</t>
  </si>
  <si>
    <t>18/7/GALFPC1241</t>
  </si>
  <si>
    <t>18/7/GALFPC1242</t>
  </si>
  <si>
    <t>18/7/GALFPC1243</t>
  </si>
  <si>
    <t>18/7/GALFPC1244</t>
  </si>
  <si>
    <t>18/7/GALFPC1245</t>
  </si>
  <si>
    <t>18/7/GALFPC1246</t>
  </si>
  <si>
    <t>18/7/GALFPC1247</t>
  </si>
  <si>
    <t>18/7/GALFPC1248</t>
  </si>
  <si>
    <t>18/7/GALFPC1249</t>
  </si>
  <si>
    <t>18/7/GALFPC1250</t>
  </si>
  <si>
    <t>18/7/GALFPC1251</t>
  </si>
  <si>
    <t>18/7/GALFPC1252</t>
  </si>
  <si>
    <t>18/7/GALFPC1253</t>
  </si>
  <si>
    <t>18/7/GALFPC1254</t>
  </si>
  <si>
    <t>18/7/GALFPC1255</t>
  </si>
  <si>
    <t>18/7/GALFPC1256</t>
  </si>
  <si>
    <t>18/7/GALFPC1257</t>
  </si>
  <si>
    <t>18/7/GALFPC1258</t>
  </si>
  <si>
    <t>18/7/GALFPC1259</t>
  </si>
  <si>
    <t>18/7/GALFPC1260</t>
  </si>
  <si>
    <t>18/7/GALFPC1261</t>
  </si>
  <si>
    <t>18/7/GALFPC1262</t>
  </si>
  <si>
    <t>18/7/GALFPC1263</t>
  </si>
  <si>
    <t>18/7/GALFPC1264</t>
  </si>
  <si>
    <t>18/7/GALFPC1265</t>
  </si>
  <si>
    <t>18/7/GALFPC1266</t>
  </si>
  <si>
    <t>18/7/GALFPC1267</t>
  </si>
  <si>
    <t>18/7/GALFPC1268</t>
  </si>
  <si>
    <t>18/7/GALFPC1269</t>
  </si>
  <si>
    <t>18/7/GALFPC1270</t>
  </si>
  <si>
    <t>18/7/GALFPC1271</t>
  </si>
  <si>
    <t>18/7/GALFPC1272</t>
  </si>
  <si>
    <t>18/7/GALFPC1273</t>
  </si>
  <si>
    <t>18/7/GALFPC1274</t>
  </si>
  <si>
    <t>18/7/GALFPC1275</t>
  </si>
  <si>
    <t>18/7/GALFPC1276</t>
  </si>
  <si>
    <t>18/7/GALFPC1277</t>
  </si>
  <si>
    <t>18/7/GALFPC1278</t>
  </si>
  <si>
    <t>18/7/GALFPC1279</t>
  </si>
  <si>
    <t>18/7/GALFPC1280</t>
  </si>
  <si>
    <t>18/7/GALFPC1281</t>
  </si>
  <si>
    <t>18/7/GALFPC1282</t>
  </si>
  <si>
    <t>18/7/GALFPC1283</t>
  </si>
  <si>
    <t>18/7/GALFPC1284</t>
  </si>
  <si>
    <t>18/7/GALFPC1285</t>
  </si>
  <si>
    <t>18/7/GALFPC1286</t>
  </si>
  <si>
    <t>18/7/GALFPC1287</t>
  </si>
  <si>
    <t>18/7/GALFPC1288</t>
  </si>
  <si>
    <t>18/7/GALFPC1289</t>
  </si>
  <si>
    <t>18/7/GALFPC1290</t>
  </si>
  <si>
    <t>18/7/GALFPC1291</t>
  </si>
  <si>
    <t>18/7/GALFPC1292</t>
  </si>
  <si>
    <t>18/7/GALFPC1293</t>
  </si>
  <si>
    <t>18/7/GALFPC1294</t>
  </si>
  <si>
    <t>18/7/GALFPC1295</t>
  </si>
  <si>
    <t>18/7/GALFPC1296</t>
  </si>
  <si>
    <t>18/7/GALFPC1297</t>
  </si>
  <si>
    <t>18/7/GALFPC1298</t>
  </si>
  <si>
    <t>18/7/GALFPC1299</t>
  </si>
  <si>
    <t>18/7/GALFPC1300</t>
  </si>
  <si>
    <t>18/7/GALFPC1301</t>
  </si>
  <si>
    <t>18/7/GALFPC1302</t>
  </si>
  <si>
    <t>18/7/GALFPC1303</t>
  </si>
  <si>
    <t>18/7/GALFPC1304</t>
  </si>
  <si>
    <t>18/7/GALFPC1305</t>
  </si>
  <si>
    <t>18/7/GALFPC1306</t>
  </si>
  <si>
    <t>18/7/GALFPC1307</t>
  </si>
  <si>
    <t>18/7/GALFPC1308</t>
  </si>
  <si>
    <t>18/7/GALFPC1309</t>
  </si>
  <si>
    <t>18/7/GALFPC1310</t>
  </si>
  <si>
    <t>18/7/GALFPC1311</t>
  </si>
  <si>
    <t>18/7/GALFPC1312</t>
  </si>
  <si>
    <t>18/7/GALFPC1313</t>
  </si>
  <si>
    <t>18/7/GALFPC1314</t>
  </si>
  <si>
    <t>18/7/GALFPC1315</t>
  </si>
  <si>
    <t>18/7/GALFPC1316</t>
  </si>
  <si>
    <t>18/7/GALFPC1317</t>
  </si>
  <si>
    <t>18/7/GALFPC1318</t>
  </si>
  <si>
    <t>18/7/GALFPC1319</t>
  </si>
  <si>
    <t>18/7/GALFPC1320</t>
  </si>
  <si>
    <t>18/7/GALFPC1321</t>
  </si>
  <si>
    <t>18/7/GALFPC1322</t>
  </si>
  <si>
    <t>18/7/GALFPC1323</t>
  </si>
  <si>
    <t>18/7/GALFPC1324</t>
  </si>
  <si>
    <t>18/7/GALFPC1325</t>
  </si>
  <si>
    <t>18/7/GALFPC1326</t>
  </si>
  <si>
    <t>18/7/GALFPC1327</t>
  </si>
  <si>
    <t>18/7/GALFPC1328</t>
  </si>
  <si>
    <t>18/7/GALFPC1329</t>
  </si>
  <si>
    <t>18/7/GALFPC1330</t>
  </si>
  <si>
    <t>18/7/GALFPC1331</t>
  </si>
  <si>
    <t>18/7/GALFPC1332</t>
  </si>
  <si>
    <t>18/7/GALFPC1333</t>
  </si>
  <si>
    <t>18/7/GALFPC1334</t>
  </si>
  <si>
    <t>18/7/GALFPC1335</t>
  </si>
  <si>
    <t>18/7/GALFPC1336</t>
  </si>
  <si>
    <t>18/7/GALFPC1337</t>
  </si>
  <si>
    <t>18/7/GALFPC1338</t>
  </si>
  <si>
    <t>18/7/GALFPC1339</t>
  </si>
  <si>
    <t>18/7/GALFPC1340</t>
  </si>
  <si>
    <t>18/7/GALFPC1341</t>
  </si>
  <si>
    <t>18/7/GALFPC1342</t>
  </si>
  <si>
    <t>18/7/GALFPC1343</t>
  </si>
  <si>
    <t>18/7/GALFPC1344</t>
  </si>
  <si>
    <t>18/7/GALFPC1345</t>
  </si>
  <si>
    <t>18/7/GALFPC1346</t>
  </si>
  <si>
    <t>18/7/GALFPC1347</t>
  </si>
  <si>
    <t>18/7/GALFPC1348</t>
  </si>
  <si>
    <t>18/7/GALFPC1349</t>
  </si>
  <si>
    <t>18/7/GALFPC1350</t>
  </si>
  <si>
    <t>18/7/GALFPC1351</t>
  </si>
  <si>
    <t>18/7/GALFPC1352</t>
  </si>
  <si>
    <t>Facture 32 STEG Frais de reinstallation complete système d'exploitation Windows 8 et récuperation des données</t>
  </si>
  <si>
    <t xml:space="preserve">Achat de (04) parapluies  pour bureau </t>
  </si>
  <si>
    <t>Paiement facture 34 Mamadou Alpha Diallo pour Transfert de crédit E-recharge pour l'équipe de bureau</t>
  </si>
  <si>
    <t>Paiement frais de deplacement (4) jours hôtel-bureau A/R de l'Auditeur pour la période de GALF</t>
  </si>
  <si>
    <t>Reçu 002 paiement frais poubelle pour le ramassage des ordures du bureau</t>
  </si>
  <si>
    <t>Achat de (20)l d'essence pour véh perso. De Mr Saïdou pour son transport maison-bureau</t>
  </si>
  <si>
    <t xml:space="preserve">Facture 32 STEG des DVD d'Anti-virus et installation pour les ordinateurs </t>
  </si>
  <si>
    <t>Paiement Facture FGS000340 Internet pour la redevance mensuelle juillet 2018</t>
  </si>
  <si>
    <t>Achat de (40)l d'ssence pour véh perso. Pour Mr Saïdou pour son transport maison-bureau</t>
  </si>
  <si>
    <t xml:space="preserve">Facture n°18071801 Daye Voyages achat de billet de Mr Saïdou de Conakry-Dakar A/R </t>
  </si>
  <si>
    <t>Paiement Facture 2 GUILAO &amp; FILS TECHNOLOGY  pour installation du sysrème d'exploitation  sur (2) ordinateurs et la configuration de (8) ordinateurs en reseau plus installation d'autres applications</t>
  </si>
  <si>
    <t>Chèque 04911591 Approvisionnement de caisse</t>
  </si>
  <si>
    <t>Frais taxi moto bureau-Centre ville pour retait et achat des encres pour imprimante bureau</t>
  </si>
  <si>
    <t>Paiement facture n°013557  Hotimex Achat d'un paquet de (10) carnets de reçus et de (4) tubes d'encres pour imprimante</t>
  </si>
  <si>
    <t>Versement à Saïdou pour les frais pour l'achat de pompe à gaz  pour la sécurité de l'équipe</t>
  </si>
  <si>
    <t xml:space="preserve">Frais de transfert/orange money  de (835 000 fg) à Saïdou pour l'acaht de gaz lagrimogène à Dakar </t>
  </si>
  <si>
    <t>Paiement facture n°01990 Papeterie Diop achat de fournitures de bureau</t>
  </si>
  <si>
    <t>Transport de (2) jours de E39 pour maison-bureau</t>
  </si>
  <si>
    <t>Transport de (3) jours de E40 pour maison-bureau</t>
  </si>
  <si>
    <t>Transport (1) jour de E37  pour maison-bureau</t>
  </si>
  <si>
    <t>Frais parking pour la reception de Mr Saïdou à l'Aéroport  retour de Dakar</t>
  </si>
  <si>
    <t>JOURNAL DE   BANQUE  GNF   JUILLET  2018</t>
  </si>
  <si>
    <t>REPORT SOLDE DU 30/06/2018</t>
  </si>
  <si>
    <t>Frais certification Chèque 014551150 Paiement RTS pour le mois de Juin  2018</t>
  </si>
  <si>
    <t xml:space="preserve">Arbitrage pour appro compte GNF (9 800 USD x 9 000)  </t>
  </si>
  <si>
    <t>Chèque 01455153  Approvisionnement de caisse</t>
  </si>
  <si>
    <t>Chèque 01455152  paiement Salaire Juin Moné Doré</t>
  </si>
  <si>
    <t>Chèque 01455151  Approvisionnement de caisse</t>
  </si>
  <si>
    <t>Chèque 01455150 Paiement RTS pour le mois de Juin  2018</t>
  </si>
  <si>
    <t>Chèque 01455154  Paiement Caisse Nationale de Securité Sociale pour le 2ème trimestre  2018</t>
  </si>
  <si>
    <t>Frais certification Chèque 01455154  Paiement Caisse Nationale de Securité Sociale pour le 2ème trimestre  2018</t>
  </si>
  <si>
    <t>Chèque 01455155  Approvisionnement de caisse</t>
  </si>
  <si>
    <t>Chèque 01491591  Approvisionnement de caisse</t>
  </si>
  <si>
    <t>Chèque 01491592 Paiement Salaire Juillet  Moné Doré</t>
  </si>
  <si>
    <t>Chèque 01491593  Paiement Salaire Juillet Abdoulaye Chérif Diallo</t>
  </si>
  <si>
    <t>SOLDE AU  31/07/18</t>
  </si>
  <si>
    <t>Transport (1) jour de Moné  pour maison-bureau</t>
  </si>
  <si>
    <t>Frais  de fonctionnement E40 pour la semaine</t>
  </si>
  <si>
    <t xml:space="preserve">Frais de fonctionnement Chérif  pour la semaine </t>
  </si>
  <si>
    <t>Frais taxi moto bureau-Centre ville (Agence de voyage) pour la prolongation du billet d'avion de Charlotte Houpline</t>
  </si>
  <si>
    <t>Versement à Baldé les frais de prolongation  du billet d'avion de Charlotte Houpline</t>
  </si>
  <si>
    <t>Chèque 01491594  Approvisionnement de caisse</t>
  </si>
  <si>
    <t>Frais taxi moto bureau-Ministère de la Sécurité pour visa d'entrée de NICOLA</t>
  </si>
  <si>
    <t>Chèque 04911593 Approvisionnement de caisse</t>
  </si>
  <si>
    <t>Chèque 01455155 Approvisionnement caisse</t>
  </si>
  <si>
    <t>Chèque 04911594 Approvisionnement de caisse</t>
  </si>
  <si>
    <t>SOLDE  AU  31/07/18</t>
  </si>
  <si>
    <t>Paiement prime de stage E40 pour les enquête du  mois de Juillet 2018</t>
  </si>
  <si>
    <t>Paiement prime de stage E20 pour les enquête du  mois de Juillet 2018</t>
  </si>
  <si>
    <t>Paiement prime de stage E39 pour les enquête du  mois de Juillet 2018</t>
  </si>
  <si>
    <t>Paiement Salaire Maïmouna Baldé  pour le mois de Juillet 2018</t>
  </si>
  <si>
    <t xml:space="preserve">Frais taxi moto bureau-Belle vue (BPMG) A/R pour retrait </t>
  </si>
  <si>
    <t>Paiement facture 37 Mamadou Alpha Diallo pour Transfert de crédit E-recharge pour l'équipe de bureau</t>
  </si>
  <si>
    <t>Reversement à la caisse  de Abdoulaye Chérif Diallo reste argent visite de prison à Mamou</t>
  </si>
  <si>
    <t>Transport bureau-Belle vue (BPMG) pour retrait et certification chèque RTS JUIN</t>
  </si>
  <si>
    <t xml:space="preserve">Frais taxi moto  E37 bureau-Taouya (BPMG) pour retrait </t>
  </si>
  <si>
    <t>Transport Bureau-Belle vue certifier chèque CNSS du 2ème trimestre</t>
  </si>
  <si>
    <t>Frais de fonctionnement E39 (4) jours  pour la semaine</t>
  </si>
  <si>
    <t>Paiement facture 006/BSPS2018 Sécurité bureau pour le mois de juin  2018</t>
  </si>
  <si>
    <t>Complement transport bureau-centre ville (BPMG) pour retrait</t>
  </si>
  <si>
    <t>Achat de (20) l d'essence pour véh. Perso Saïdou pour son transport maison-bureau</t>
  </si>
  <si>
    <t>Achat de (20) l d'essence pour véh. Perso.  Saîdou pour son transport maison-bureau</t>
  </si>
  <si>
    <t>Paiement facture 24 El Mamadou Bambeto  acaht d'un multiseur munalle pour cuisine</t>
  </si>
  <si>
    <t>Paiement main d'oeuvre pour la reparation de la pompe pour la cuisine du bureau</t>
  </si>
  <si>
    <t>Frais taxi moto bureau-Coléah (Ministère de la Sécurité pour retrait visa d'entrée de NICOLA</t>
  </si>
  <si>
    <t xml:space="preserve">Achat de pièces de plomberier (arrêt de 25 et </t>
  </si>
  <si>
    <t>Paiement  frais main d'œuvre reparation conduite d'eau de la cuive du chapeau du bureau</t>
  </si>
  <si>
    <t>Versement à Mamadou Saliou baldé budget  pour l'opération peau de panthère à Kankan</t>
  </si>
  <si>
    <t>Règlement facture EDG (électricité bureau pour juin 2018)</t>
  </si>
  <si>
    <t>Transport  E40  Bureau-Bambeto-Camayenne-marché Niger-Port de Boulbinet pour enquête</t>
  </si>
  <si>
    <t>Transport  E39  Bureau-deviation Bambeto-Bonfi marché-Bonfi port  pour enquête</t>
  </si>
  <si>
    <t>18/7/GALFPC1353</t>
  </si>
  <si>
    <t>18/7/GALFPC1354</t>
  </si>
  <si>
    <t>18/7/GALFPC1355</t>
  </si>
  <si>
    <t>18/7/GALFPC1356</t>
  </si>
  <si>
    <t>18/7/GALFPC1357</t>
  </si>
  <si>
    <t>Versement à  Tamba bonus media Cas adption du nouveau code faunique par l'Assemblée Nationale</t>
  </si>
  <si>
    <t xml:space="preserve">Paiement main d'œuvre  prestration du mois de juillet de Thierno Ousmane Baldé Intendant Animalier  pour  l'entretien du pélican et des (2) perroquets  </t>
  </si>
  <si>
    <t xml:space="preserve">Achat  de crédit Areeba pour E39  pour appel des cibles pours les enquêtes </t>
  </si>
  <si>
    <t xml:space="preserve">Achat  de crédit Areeba pour E40  pour appel des cibles pours les enquêtes </t>
  </si>
  <si>
    <t>Transport bureau-Bambeto-Lambanyi-Foulamadina marché pour enquête</t>
  </si>
  <si>
    <t>Transport bureau-Bambeto-Sonfonia-Entage-Matoto -Aéroport pour enquête</t>
  </si>
  <si>
    <t>Paiement facture  Mamadou Alpha Diallo pour Transfert de crédit E-recharge pour l'équipe de bureau</t>
  </si>
  <si>
    <t>Transfert/orange money de (600 000 FG) à E19 en enquête à Kankan</t>
  </si>
  <si>
    <t>Frais transfert/orange money de (600 000 FG) à E19 en enquête à Kankan</t>
  </si>
  <si>
    <t xml:space="preserve">Transfert de crédit Areeba vpar E39  pour appel enquête </t>
  </si>
  <si>
    <t>Achat d'un paquet de sucre pour l'équipe du bureau</t>
  </si>
  <si>
    <t>Transfert/orange money de (600 000 FG) à E37  pour frais hébergement retour après opération à Kankan</t>
  </si>
  <si>
    <t>Frais transfert/orange money de (600 000 FG) à E37  pour frais hébergement retour après opération à Kankan</t>
  </si>
  <si>
    <t>18/7/GALFPC1358</t>
  </si>
  <si>
    <t>18/7/GALFPC1359</t>
  </si>
  <si>
    <t>18/7/GALFPC1360</t>
  </si>
  <si>
    <t>18/7/GALFPC1361</t>
  </si>
  <si>
    <t>18/7/GALFPC1362</t>
  </si>
  <si>
    <t>18/7/GALFPC1363</t>
  </si>
  <si>
    <t>18/7/GALFPC1364</t>
  </si>
  <si>
    <t>18/7/GALFPC1365</t>
  </si>
  <si>
    <t>18/7/GALFPC1366</t>
  </si>
  <si>
    <t>Transfert de crédit Areeba pour connexion Internet pour suivi opération kankan par Mr Saidou</t>
  </si>
  <si>
    <t>Transport bureau-Kaporo marché-Spnfonia pour les enquêtes</t>
  </si>
  <si>
    <t>Transport bureau-Kaporo marchémarché Lambanyi-Cité Enco5 pour les enquêtes</t>
  </si>
  <si>
    <t>Transport bureau-Taouyah marché-Hamdallaye-Belle vue Kenyin marché pour les enquêtes</t>
  </si>
  <si>
    <t>Transfert/orange money de (1 100 000 FG) à Baldé  pour l'opération de Kankan</t>
  </si>
  <si>
    <t>Date</t>
  </si>
  <si>
    <t>Libellés</t>
  </si>
  <si>
    <t>Type Personnel(Salaires; impots; securité sociale) _Bonus/Lawyer(bonus avocat, indicateur, personnel)_Transport(bonus, train, taxis ville, avion, visas, vaccins)_Travel Subsistence( voyage hotel, nourriture)_ Office Materials( consommables du bureau,papeterie, cartouches encre, photocopies exterieurs)_Rent Utilities (Locations et charges mensuelles)_ Services (prestataires exterieurs tel femme de menage, plombier, mecano, electricien ,ect,)_ Telephone_Internet_Bonus media( couverture méditique, bonus journalistes)_ Trust building( mise en confiance, repas,Telephone, boissons)_ Bank charges( Frais fonctionnement bancaire + frais transfert)_ Transfert fees( Frais western union_Orange money</t>
  </si>
  <si>
    <t>Department (Investigations, Legal, Operations, Media, Management, Office, Animal Care, Policy &amp; External Relations( Frais de voyage à l'etranger, mission en déhors du projet), Team Building( Repas de l'equipe , Faire une excursion)</t>
  </si>
  <si>
    <t>Montant dépensé</t>
  </si>
  <si>
    <t>Donor</t>
  </si>
  <si>
    <t>Number</t>
  </si>
  <si>
    <t>Justificatifs</t>
  </si>
  <si>
    <t>Montant en dollars  (USD)</t>
  </si>
  <si>
    <t>Taux de change en dollars (USD)</t>
  </si>
  <si>
    <t>Transport</t>
  </si>
  <si>
    <t>WILDCAT</t>
  </si>
  <si>
    <t>Oui</t>
  </si>
  <si>
    <t>Legal</t>
  </si>
  <si>
    <t>Sessou</t>
  </si>
  <si>
    <t>Transport maison-gare routière Mamou</t>
  </si>
  <si>
    <t>Transport conakry mamou</t>
  </si>
  <si>
    <t>Travel subsistence</t>
  </si>
  <si>
    <t xml:space="preserve">Achat des effets de toillettes pour les detenus </t>
  </si>
  <si>
    <t>Achat de (2) couvertures pour les detenus</t>
  </si>
  <si>
    <t>Achat de (4) fétiches  pour les detenus</t>
  </si>
  <si>
    <t>Achat de (2) puls  pour les detenus</t>
  </si>
  <si>
    <t>Transport hôtel-marché-prison civile-gare routière mamou pour Conakry</t>
  </si>
  <si>
    <t>Transport Mamou-Conakry</t>
  </si>
  <si>
    <t>Transport gare routière-Maison</t>
  </si>
  <si>
    <t>Frais d'hôtel (1) nuitée</t>
  </si>
  <si>
    <t>Transport pour l'Audience du cas Sidibe et fils</t>
  </si>
  <si>
    <t>Transport Maison bureau aller et retour</t>
  </si>
  <si>
    <t xml:space="preserve">Transport pour les Eaux et Forets </t>
  </si>
  <si>
    <t xml:space="preserve">Photocopie des notes sur la criminalité phaunique </t>
  </si>
  <si>
    <t>18/7/GALFPC1268F534</t>
  </si>
  <si>
    <t>18/7/GALFPC1268TV</t>
  </si>
  <si>
    <t>18/7/GALFPC1268R18</t>
  </si>
  <si>
    <t>18/7/GALFPC1268R19</t>
  </si>
  <si>
    <t>18/7/GALFPC1268R20</t>
  </si>
  <si>
    <t>18/7/GALFPC1268R21</t>
  </si>
  <si>
    <t>18/7/GALFPC1268R22</t>
  </si>
  <si>
    <t>18/7/GALFPC1268R30</t>
  </si>
  <si>
    <t>18/7/GALFPC1268R24</t>
  </si>
  <si>
    <t>18/7/GALFPC1268R25</t>
  </si>
  <si>
    <t>18/7/GALFPC1268R26</t>
  </si>
  <si>
    <t>JOURNAL BANQUE USD JUILLET  2018</t>
  </si>
  <si>
    <t>Arbitrage (9 800 USD x 9 000) pour alimentation compte GNF</t>
  </si>
  <si>
    <t>REPORT SOLDE 30/06/2018</t>
  </si>
  <si>
    <t>Virement sur le Compte USD GALF par EAGLE</t>
  </si>
  <si>
    <t>Frais de virement par BPMG</t>
  </si>
  <si>
    <t>Transport E39 Bureau-Bambeto-Sonfonia Entag A/R pour enquêtes</t>
  </si>
  <si>
    <t>Transport E40 Bureau-Aéroport-Gbéssia rond point-Bonfi marché-Kénien-Boussoura port pour enquêtes</t>
  </si>
  <si>
    <t>Transport E20 Bureau-Cité ENCO5-Cimenterie-marché Fofomerè pour enquêtes</t>
  </si>
  <si>
    <t xml:space="preserve">Frais de transport pour la relâche du serpent bois </t>
  </si>
  <si>
    <t>18/7/GALFPC1367</t>
  </si>
  <si>
    <t>18/7/GALFPC1368</t>
  </si>
  <si>
    <t>18/7/GALFPC1369</t>
  </si>
  <si>
    <t>18/7/GALFPC1370</t>
  </si>
  <si>
    <t>18/7/GALFPC1371</t>
  </si>
  <si>
    <t>Transport Maison-Bureau AR</t>
  </si>
  <si>
    <t>Transfert de credit pour ênquete</t>
  </si>
  <si>
    <t>Frais de visa pour Nicolas</t>
  </si>
  <si>
    <t>Transport Bureau-Banque pour la certification du chèque CNSS</t>
  </si>
  <si>
    <t>Transport Maison-bureau AR</t>
  </si>
  <si>
    <t>Transport Bureau-Banque pour un retrait AR</t>
  </si>
  <si>
    <t>Frais d'hôtel E37 et E19 (1) nuitée</t>
  </si>
  <si>
    <t>Investigations</t>
  </si>
  <si>
    <t>Transport Labé -mamou</t>
  </si>
  <si>
    <t>taxi moto gare routière mamou-L'ENATEF</t>
  </si>
  <si>
    <t>Taxi moto  ENATEF (centre de formation)-Mamou ville A/R</t>
  </si>
  <si>
    <t>Transport ENATEF (centre de formation)-Mamou ville A/R</t>
  </si>
  <si>
    <t>Frais de bagage Mamou-Conakry</t>
  </si>
  <si>
    <t xml:space="preserve"> transport Gare routière conakry-maison</t>
  </si>
  <si>
    <t>Remboursement à Sessou Transport Maison-DNEF  du 25 et 28/07/2018 pour la redaction du rapport de formation et la saisie d'un serpent bois</t>
  </si>
  <si>
    <t>18/7/GALFPC1282R44</t>
  </si>
  <si>
    <t>18/7/GALFPC1282R50</t>
  </si>
  <si>
    <t>18/7/GALFPC1282R48</t>
  </si>
  <si>
    <t>18/7/GALFPC1282R42</t>
  </si>
  <si>
    <t>18/7/GALFPC1282R3</t>
  </si>
  <si>
    <t>18/7/GALF</t>
  </si>
  <si>
    <t>Frais taxi moto de Chérif bureau-Cour d'Appel pour suivi Audience pour le Ministère Publique pour l'Affaire Abdouramen Sidibé et Fils.</t>
  </si>
  <si>
    <t>Taxi maison-bureau-aller retour</t>
  </si>
  <si>
    <t>Bonus</t>
  </si>
  <si>
    <t>Paiement de bonus media à la radio soleil fm sur l'émission '' Environnement En Question'' portant sur le nouveau code adopté par l'AN et autres sujets relatifs à la criminalité faunique</t>
  </si>
  <si>
    <t>Paiement de bonus media à la radio bonheur fm dans la rubrique '' invité de la rédaction'' sur le cas de pelican</t>
  </si>
  <si>
    <t>Paiement de bonus au site www,guineematin,com sur cas adoption du nouveau code faunique par l'assemblée nationale guinéenne</t>
  </si>
  <si>
    <t>Paiement de bonus au site www,ledeclic,info  sur cas adoption du nouveau code faunique par l'assemblée nationale guinéenne</t>
  </si>
  <si>
    <t>Paiement de bonus au site www,visionguinee,info  sur cas adoption du nouveau code faunique par l'assemblée nationale guinéenne</t>
  </si>
  <si>
    <t>Paiement de bonus au site www,soleilfmguinee,net   sur cas adoption du nouveau code faunique par l'assemblée nationale guinéenne</t>
  </si>
  <si>
    <t>Paiement de bonus au site www,leverificateur,net    sur cas adoption du nouveau code faunique par l'assemblée nationale guinéenne</t>
  </si>
  <si>
    <t>Paiement de bonus au site www,leprojecteurguinee,com    sur cas adoption du nouveau code faunique par l'assemblée nationale guinéenne</t>
  </si>
  <si>
    <t>Paiement de bonus au site www,femmesafricainee,com    sur cas adoption du nouveau code faunique par l'assemblée nationale guinéenne</t>
  </si>
  <si>
    <t>Paiement de bonus au site www,guineemail,com    sur cas adoption du nouveau code faunique par l'assemblée nationale guinéenne</t>
  </si>
  <si>
    <t>Paiement de bonus au site www,worldmediaguinee,com    sur cas adoption du nouveau code faunique par l'assemblée nationale guinéenne</t>
  </si>
  <si>
    <t>Paiement de bonus au site www,lemakona,com    sur cas adoption du nouveau code faunique par l'assemblée nationale guinéenne</t>
  </si>
  <si>
    <t xml:space="preserve">Frais taxi moto Bureau-Eaux et Forêts pour la rencontre du point focal de la CITES pour la relâche  du serpent bois </t>
  </si>
  <si>
    <t>Frais taxi moto Bureau-Eaux et Forêts pour la rencontre du point focal de la CITES pour la relâche  du serpent boa</t>
  </si>
  <si>
    <t>Frais de transport pour la relâche du serpent boa</t>
  </si>
  <si>
    <t>Frais taxi moto Sessou Bureau-DNEF A/R pour la correction du rapport de formation CITES à Mamou</t>
  </si>
  <si>
    <t>18/7/GALFPC1372</t>
  </si>
  <si>
    <t>18/7/GALFPC1373</t>
  </si>
  <si>
    <t>18/7/GALFPC1374</t>
  </si>
  <si>
    <t>18/7/GALFPC1375</t>
  </si>
  <si>
    <t>18/7/GALFPC1376</t>
  </si>
  <si>
    <t>18/7/GALFPC1377</t>
  </si>
  <si>
    <t>18/7/GALFPC1378</t>
  </si>
  <si>
    <t>18/7/GALFPC1379</t>
  </si>
  <si>
    <t>18/7/GALFPC1380</t>
  </si>
  <si>
    <t>18/7/GALFPC1381</t>
  </si>
  <si>
    <t>18/7/GALFPC1382</t>
  </si>
  <si>
    <t>18/7/GALFPC1383</t>
  </si>
  <si>
    <t>18/7/GALFPC1384</t>
  </si>
  <si>
    <t>18/7/GALFPC1385</t>
  </si>
  <si>
    <t>18/7/GALFPC1386</t>
  </si>
  <si>
    <t>18/7/GALFPC1387</t>
  </si>
  <si>
    <t>Frais de fonctionnement E19 pour la semaine</t>
  </si>
  <si>
    <t>Frais de fonctionnement Chérif pour la semaine</t>
  </si>
  <si>
    <t>Frais de fonctionnement  Sessou  pour la semaine</t>
  </si>
  <si>
    <t>Frais de fonctionnement  Moné  pour la semaine</t>
  </si>
  <si>
    <t>Transport maison-bureau</t>
  </si>
  <si>
    <t>Telephone</t>
  </si>
  <si>
    <t>Personnel</t>
  </si>
  <si>
    <t xml:space="preserve">Transport </t>
  </si>
  <si>
    <t>Frais de visa d'entrée de NICOLA après changement Passport</t>
  </si>
  <si>
    <t>Media</t>
  </si>
  <si>
    <t>Food allowence /formation Mamou</t>
  </si>
  <si>
    <t>Achat  nourriture pour detenu_cas serpent boa</t>
  </si>
  <si>
    <t>Office Materials</t>
  </si>
  <si>
    <t>Office</t>
  </si>
  <si>
    <t>Transport maison-bureau A/R</t>
  </si>
  <si>
    <t>Transport Maison-Bureau A/R</t>
  </si>
  <si>
    <t xml:space="preserve"> Taxi moto ratoma-Eaux et forets _interpellation  d'un trafiquant de serpent Bao</t>
  </si>
  <si>
    <t xml:space="preserve"> Taxi moto ratoma-Eaux et forets pour elaborer le rapport de la formation _mamou</t>
  </si>
  <si>
    <t>Management</t>
  </si>
  <si>
    <t>Castro</t>
  </si>
  <si>
    <t>Frais de transfert/orange money des frais de requisition numéro d'un trafiquant</t>
  </si>
  <si>
    <t>18/7/GALFPC1388</t>
  </si>
  <si>
    <t>18/7/GALFPC1389</t>
  </si>
  <si>
    <t>Achat de (2) paquets d'eau minérale pour équipe du bureau</t>
  </si>
  <si>
    <t>Transport bureau-Taouyah-Dixinn pour les enquêtes</t>
  </si>
  <si>
    <t>Transport burau-Bambeto-marché Niger-Port de Boulbinet A/R pour les enquêtes</t>
  </si>
  <si>
    <t>Transport Bureau-Kaporo marché-Foulamadina marché pour les enquêtes</t>
  </si>
  <si>
    <t>Achat de carte de recharge pour E39 pour appel de cible pour enquête</t>
  </si>
  <si>
    <t>Transport bureau-Bambeto-Enco5-SangoyahA/R pour les enquêtes</t>
  </si>
  <si>
    <t>Achta d'une puce orange par E19 pour les enquêtes</t>
  </si>
  <si>
    <t>Paiement Frais de requisition du numéro de téléphone  du trafiquant du cas peau de panthère à Kankan</t>
  </si>
  <si>
    <t>18/7/GALFPC1313R01</t>
  </si>
  <si>
    <t>18/7/GALFPC1313R02</t>
  </si>
  <si>
    <t>18/7/GALFPC1313R03</t>
  </si>
  <si>
    <t>18/7/GALFPC1313R04</t>
  </si>
  <si>
    <t>18/7/GALFPC1313R06</t>
  </si>
  <si>
    <t>18/7/GALFPC1313R07</t>
  </si>
  <si>
    <t>18/7/GALFPC1313TV</t>
  </si>
  <si>
    <t>18/7/GALFPC1313R08</t>
  </si>
  <si>
    <t>18/7/GALFPC1313R09</t>
  </si>
  <si>
    <t>18/7/GALFPC1313R10</t>
  </si>
  <si>
    <t>18/7/GALFPC1313R11</t>
  </si>
  <si>
    <t>18/7/GALFPC1313FSN</t>
  </si>
  <si>
    <t>18/7/GALFPC1313R12</t>
  </si>
  <si>
    <t>18/7/GALFPC1313R13</t>
  </si>
  <si>
    <t>18/7/GALFPC1313R14</t>
  </si>
  <si>
    <t>18/7/GALFPC1313R15</t>
  </si>
  <si>
    <t>18/7/GALFPC1313R16</t>
  </si>
  <si>
    <t>18/7/GALFPC1313R17</t>
  </si>
  <si>
    <t>18/7/GALFPC1313R19</t>
  </si>
  <si>
    <t>18/7/GALFPC1313R20</t>
  </si>
  <si>
    <t>18/7/GALFPC1353R21</t>
  </si>
  <si>
    <t>18/7/GALFPC1353R22</t>
  </si>
  <si>
    <t>18/7/GALFPC1353R23</t>
  </si>
  <si>
    <t>18/7/GALFPC1353R24</t>
  </si>
  <si>
    <t>18/7/GALFPC1353R25</t>
  </si>
  <si>
    <t>18/7/GALFPC1353R26</t>
  </si>
  <si>
    <t>18/7/GALFPC1353FSN</t>
  </si>
  <si>
    <t>18/7/GALFPC1313R28</t>
  </si>
  <si>
    <t>18/7/GALFPC1345R04</t>
  </si>
  <si>
    <t>18/7/GALFPC1345R05</t>
  </si>
  <si>
    <t>18/7/GALFPC1345R06</t>
  </si>
  <si>
    <t>18/7/GALFPC1345R07</t>
  </si>
  <si>
    <t>18/7/GALFPC1345R08</t>
  </si>
  <si>
    <t>18/7/GALFPC1345R09</t>
  </si>
  <si>
    <t>18/7/GALFPC1345R10</t>
  </si>
  <si>
    <t>18/7/GALFPC1345R11</t>
  </si>
  <si>
    <t>18/7/GALFPC1345R12</t>
  </si>
  <si>
    <t>18/7/GALFPC1345R13</t>
  </si>
  <si>
    <t>Team Building</t>
  </si>
  <si>
    <t>Paiement de frais de consultation à Abdoulaye Chérif Diallo</t>
  </si>
  <si>
    <t>Facture FSN Pharmacie Bambeto Achat de produits pharmaceutique pour Abdoulaye Chérif Diallo</t>
  </si>
  <si>
    <t>Facture n°23071802 Daye Voyages paiement des frais de prolongation  du billet d'avion de Charlotte Houpline</t>
  </si>
  <si>
    <t>Flight</t>
  </si>
  <si>
    <t>Achat (49) litres de gasoil pour véhicule de location pour opération peau de panthère Kankan</t>
  </si>
  <si>
    <t>Operation</t>
  </si>
  <si>
    <t>18/7/GALFPC1337R</t>
  </si>
  <si>
    <t>Achat (50) litres de gasoil pour véhicule de location pour opération peau de panthère Kankan</t>
  </si>
  <si>
    <t>Achat (30) litres de gasoil pour véhicule de location pour opération peau de panthère Kankan</t>
  </si>
  <si>
    <t>Achat (10) litres d'essence  pour second véhicule loué à Kanakan  pour opération peau de panthère à Kankan</t>
  </si>
  <si>
    <t>Achat de (2) jus pour Trust Building pour opération peau de panthère à Kankan</t>
  </si>
  <si>
    <t>Trust Building</t>
  </si>
  <si>
    <t>Facture n°034 frais d'impression et de phocopie du PV pour le defferement du trafiquant du peau de panthère à Kankan</t>
  </si>
  <si>
    <t>Facture n°001082 Hôtel Nabaya frais pour (3) pers. Pour (2) nuitées pour l'opération peau de panthère à Kankan</t>
  </si>
  <si>
    <t>Travel Subsistence</t>
  </si>
  <si>
    <t>18/7/GALFPC1360F001082</t>
  </si>
  <si>
    <t>Food allowance (3) jours pour Balé opération peau de panthère Kankan</t>
  </si>
  <si>
    <t>Food allowance (3) jours pour Chérif opération peau de panthère Kankan</t>
  </si>
  <si>
    <t>18/7/GALFPC1337R01</t>
  </si>
  <si>
    <t>18/7/GALFPC1337R02</t>
  </si>
  <si>
    <t>Food allowance (3) jours pour E37 opération peau de panthère Kankan</t>
  </si>
  <si>
    <t>18/7/GALFPC1337R03</t>
  </si>
  <si>
    <t>18/7/GALFPC1337R04</t>
  </si>
  <si>
    <t>18/7/GALFPC1337R05</t>
  </si>
  <si>
    <t>18/7/GALFPC1337R06</t>
  </si>
  <si>
    <t>Paiement Bonus Daniel Faya Kamano  Chef des l'agents de la conservation de la nature</t>
  </si>
  <si>
    <t>Paiement Bonus François Léno Agent  de la conservation de la nature</t>
  </si>
  <si>
    <t>Achat de nouritures pour le trafiquant</t>
  </si>
  <si>
    <t>Jail Visit</t>
  </si>
  <si>
    <t>18/7/GALFPC1337R12</t>
  </si>
  <si>
    <t>18/7/GALFPC1337R13</t>
  </si>
  <si>
    <t>Transport Commissariat-justice-hôtel pour visite de prison (le mation)</t>
  </si>
  <si>
    <t>Transport Commissariat-justice-hôtel pour visite de prison (le soir)</t>
  </si>
  <si>
    <t>18/7/GALFPC1337R14</t>
  </si>
  <si>
    <t xml:space="preserve">Transport  hôtel-section des eaux et Forêts </t>
  </si>
  <si>
    <t>Paiement Bonus Mariama Condé  Agent  de la conservation de la nature</t>
  </si>
  <si>
    <t>18/7/GALFPC1337R15</t>
  </si>
  <si>
    <t>Paiement Bonus Hervé Camara A/Chef  Agent  de la conservation de la nature</t>
  </si>
  <si>
    <t>18/7/GALFPC1337R08</t>
  </si>
  <si>
    <t>Paiement Bonus Gbagbo Guilavogui  Agent  de la conservation de la nature</t>
  </si>
  <si>
    <t>18/7/GALFPC1337R09</t>
  </si>
  <si>
    <t>Paiement Bonus Ousman Condé A/Chef  Agent  de la conservation de la nature</t>
  </si>
  <si>
    <t>18/7/GALFPC1337R10</t>
  </si>
  <si>
    <t>Paiement Bonus Fodé Traoré  A/Chef  Agent  de la conservation de la nature</t>
  </si>
  <si>
    <t>18/7/GALFPC1337R11</t>
  </si>
  <si>
    <t>Frais taxi moto hôtel-Gendarmerie pour paiement Bonus des agents pour l'opération</t>
  </si>
  <si>
    <t>18/7/GALFPC1337R16</t>
  </si>
  <si>
    <t>Frais taxi moto Gendarmerie-Section des eaux et Forêts</t>
  </si>
  <si>
    <t>Travel Expenses</t>
  </si>
  <si>
    <t>Taxi maison bureau</t>
  </si>
  <si>
    <t>Taxi maison gare routiére pour kankan</t>
  </si>
  <si>
    <t>Transfert de credit orange à un trafiquant</t>
  </si>
  <si>
    <t>Ration journaliére (1) jour</t>
  </si>
  <si>
    <t>Taxi conakry kankan</t>
  </si>
  <si>
    <t>Taxi moto gare routiére l'hôtel</t>
  </si>
  <si>
    <t>Achat du carburant au trafiquant ,et son intermediare</t>
  </si>
  <si>
    <t>Taxi kankan kouroussa</t>
  </si>
  <si>
    <t>Taxi moto koumana , kankan</t>
  </si>
  <si>
    <t>Transfert de credit orange pour appeler un trafiquant</t>
  </si>
  <si>
    <t xml:space="preserve">Achat du credits orange pour appeler  un trafiquant </t>
  </si>
  <si>
    <t xml:space="preserve">Taxi moto bankalen ,kankan </t>
  </si>
  <si>
    <t>Transfert credit orange à un trafiquant quon a arrêté</t>
  </si>
  <si>
    <t xml:space="preserve">Achat de jus pour attendre les trafiquants au restaurant </t>
  </si>
  <si>
    <t xml:space="preserve">Achat de crédit orange pour appeler un trafiquant </t>
  </si>
  <si>
    <t>Transfert Fees</t>
  </si>
  <si>
    <t>Paiement des frais de requisition d'un numéro de numéro d'un trafiquant</t>
  </si>
  <si>
    <t>Court Fees</t>
  </si>
  <si>
    <t>Taxi moto  hôtel-Commissariat pour visite de prison</t>
  </si>
  <si>
    <t>18/7/GALFPC1337R18</t>
  </si>
  <si>
    <t>18/7/GALFPC1337R19</t>
  </si>
  <si>
    <t>18/7/GALFPC1337R20</t>
  </si>
  <si>
    <t>18/7/GALFPC1337R21</t>
  </si>
  <si>
    <t>18/7/GALFPC1337R22</t>
  </si>
  <si>
    <t>18/7/GALFPC1337R23</t>
  </si>
  <si>
    <t>18/7/GALFPC1337R24</t>
  </si>
  <si>
    <t>18/7/GALFPC1337R25</t>
  </si>
  <si>
    <t>18/7/GALFPC1337R27</t>
  </si>
  <si>
    <t>18/7/GALFPC1337R28</t>
  </si>
  <si>
    <t>18/7/GALFPC1337R29</t>
  </si>
  <si>
    <t>18/7/GALFPC1337R31</t>
  </si>
  <si>
    <t>Achat de nourriture pour le trafiquant du peau de kankan</t>
  </si>
  <si>
    <t>Taxi moto Commissariat-Section Eaux et Foêts</t>
  </si>
  <si>
    <t>Taxi moto TPI/Kankan-hôtel</t>
  </si>
  <si>
    <t>Taxi moto  Baldé hôtel-gare routière Conakry</t>
  </si>
  <si>
    <t>Taxi moto  Chérif  hôtel-gare routière Conakry</t>
  </si>
  <si>
    <t>Food allowance (1) jour Baldé</t>
  </si>
  <si>
    <t xml:space="preserve">Food allowance (1) jour Chérif </t>
  </si>
  <si>
    <t>Transport  Chérif  Kankan-Conakry</t>
  </si>
  <si>
    <t>Transport  Baldé  Kankan-Conakry</t>
  </si>
  <si>
    <t>Taxi moto Gare routière-maison</t>
  </si>
  <si>
    <t xml:space="preserve">Reversement à la caisse  de Abdoulaye Chérif Diallo </t>
  </si>
  <si>
    <t>Achat de nouritures pour  (5) jours pour les perroquets</t>
  </si>
  <si>
    <t>Versement à Thierno Ousmane Baldé  Intendant Animalier pour Achat de nouritures pour  (5) jours pour les perroquets</t>
  </si>
  <si>
    <t>Frais de transport maison-bureau pour (5) jours de Thierno Ousmane Baldé Intendant Animalier  pour l'entretien du pélican et des perroquets</t>
  </si>
  <si>
    <t>Frais taxi moto Cour d'Appel-Interpol-Bureau pour dépôt numéro trafiquant</t>
  </si>
  <si>
    <t>JOURNAL DE CAISSE   JUILLET 2018</t>
  </si>
  <si>
    <t>Services</t>
  </si>
  <si>
    <t>Equipement</t>
  </si>
  <si>
    <t xml:space="preserve">Achat de nouritures du pélican et des pérroquets  pour (5) jours </t>
  </si>
  <si>
    <t xml:space="preserve">Achat de nouritures du pélican et des pérroquets  pour (14) jours </t>
  </si>
  <si>
    <t xml:space="preserve">Paiement frais de transport de Thierno Ousmane Baldé pour (14) jours maison-bureau pour  l'entretien  du pélican et des pérroquets  pour (14) jours </t>
  </si>
  <si>
    <t>Paiement facture  38 Mamadou Alpha Diallo pour Transfert de crédit E-recharge pour l'équipe de bureau</t>
  </si>
  <si>
    <t>Frais transport Aéroport-Bureau-Aéroport SALF Dakar Saïdou pour sa rencontre avec NICOLA</t>
  </si>
  <si>
    <t>Food allowence  Mamadou saïdou Barry pour (4) jours à Dakar pour sa rencontre avec NICOLA</t>
  </si>
  <si>
    <t>Frais de communication à Dakar de Mamadou Saïdou Barry  pour sa rencontre avec NICOLA</t>
  </si>
  <si>
    <t>Achat de (11,18) litres d'essence pour Véh. Perso. Pour son transport maison-bureau</t>
  </si>
  <si>
    <t>18/7/GALFR48</t>
  </si>
  <si>
    <t>BPMG GNF</t>
  </si>
  <si>
    <t>Bank Fees</t>
  </si>
  <si>
    <t xml:space="preserve">Paiement salaire Mamadou saïdou Barry  juillet  2018 </t>
  </si>
  <si>
    <t>Paiement salaire  Tamba Fatou Oularél juillet  2018</t>
  </si>
  <si>
    <t>Paiement Salaire Mamadou Saliou Baldé juillet 2018</t>
  </si>
  <si>
    <t>Paiement Salaire Aïssatou Sessou  juillet 2018</t>
  </si>
  <si>
    <t>Paiement Salaire Amadou Oury Diallo  juillet 2018</t>
  </si>
  <si>
    <t>Paiement Salaire Aïssatou Kéïta  juillet 2018</t>
  </si>
  <si>
    <t>Paiement Salaire Moné Doré  juillet 2018</t>
  </si>
  <si>
    <t>Paiement Abdoulaye Chérif Diallo   juillet 2018</t>
  </si>
  <si>
    <t>BPMG USD</t>
  </si>
  <si>
    <t>Frais de Virement sur compte GALF prélévé par la BPMG</t>
  </si>
  <si>
    <t>18/07/GALF</t>
  </si>
  <si>
    <t>Étiquettes de lignes</t>
  </si>
  <si>
    <t>Total général</t>
  </si>
  <si>
    <t>Somme de Montant dépensé</t>
  </si>
  <si>
    <t>NOM</t>
  </si>
  <si>
    <t>Département</t>
  </si>
  <si>
    <t>Total reçu</t>
  </si>
  <si>
    <t>Total dépensé</t>
  </si>
  <si>
    <t>Virement interne</t>
  </si>
  <si>
    <t>Total Retrait cash</t>
  </si>
  <si>
    <t>Fonds Exterieur pour le projet</t>
  </si>
  <si>
    <t>Total reversé</t>
  </si>
  <si>
    <t>Balance au 30/06/2018</t>
  </si>
  <si>
    <t>Saidou</t>
  </si>
  <si>
    <t>TOTAL CAISSE</t>
  </si>
  <si>
    <t>BPMG-21201914701-11</t>
  </si>
  <si>
    <t>GNF</t>
  </si>
  <si>
    <t>BPMG-21201914703-11</t>
  </si>
  <si>
    <t>USD</t>
  </si>
  <si>
    <t>TOTAL BANQUES</t>
  </si>
  <si>
    <t xml:space="preserve">TOTAL </t>
  </si>
  <si>
    <t>Cash book</t>
  </si>
  <si>
    <t>Mouvements mensuels</t>
  </si>
  <si>
    <t>Solde comptable au 30/06/2018</t>
  </si>
  <si>
    <t>caisse</t>
  </si>
  <si>
    <t>Reçu du bailleur</t>
  </si>
  <si>
    <t>banque</t>
  </si>
  <si>
    <t>Dépensé</t>
  </si>
  <si>
    <t>Avances</t>
  </si>
  <si>
    <t xml:space="preserve">Avances </t>
  </si>
  <si>
    <t>total</t>
  </si>
  <si>
    <t>Comptabilité</t>
  </si>
  <si>
    <t>Réel</t>
  </si>
  <si>
    <t>Difference</t>
  </si>
  <si>
    <t>(vide)</t>
  </si>
  <si>
    <t>Somme de SORTIES</t>
  </si>
  <si>
    <t>Balance au 31/07/2018</t>
  </si>
  <si>
    <t>Solde comptable au 31/07/2018</t>
  </si>
  <si>
    <t>Étiquettes de colonnes</t>
  </si>
  <si>
    <t>Frais de traitement des dossier du visa d'entrée de NICOLAS</t>
  </si>
  <si>
    <t>Food Allowance journaliere pour visite de prison cas chimpanzés</t>
  </si>
  <si>
    <t xml:space="preserve">Transfert de crédit Areeba par E39  pour appel enquête </t>
  </si>
  <si>
    <t>Facture n°18071801 Daye Voyages achat de billet de Mr Saïdou de Conakry-Dakar A/R mission inspection avec Nicolas</t>
  </si>
  <si>
    <t>Transport bureau- pour les enquêtes</t>
  </si>
  <si>
    <t>Paiementt salaire Sékou Castro Kourouma juillet 2018</t>
  </si>
  <si>
    <t>Facture 0003658 pour l'achat de 5 pompes à gaz  à Dakar pour la sécurité de l'équipe</t>
  </si>
  <si>
    <t>Transport  A/R pour les enquêtes</t>
  </si>
  <si>
    <t>Transport A/R pour les enquête</t>
  </si>
  <si>
    <t>Taxi moto pour enquetes</t>
  </si>
  <si>
    <t xml:space="preserve">Taxi moto , pour les enquêtes </t>
  </si>
  <si>
    <t>Transport A/R pour enquête</t>
  </si>
  <si>
    <t xml:space="preserve">Taxi moto l'hôtel/ HOTEL d'operation </t>
  </si>
  <si>
    <t>Transport A/R pour les enquêtes</t>
  </si>
  <si>
    <t>Taxi moto Kanka- kouroussa</t>
  </si>
  <si>
    <t>Taxi  kouroussa-Kankan</t>
  </si>
  <si>
    <t>Transport  pour  les enquêtes</t>
  </si>
  <si>
    <t>Transport- A/R pour  les enquête</t>
  </si>
  <si>
    <t>Transport A/R  pour les enquêtes</t>
  </si>
  <si>
    <t>Transport  A/Rbureau-Belle vue (BPMG) pour un retrait</t>
  </si>
  <si>
    <t>Transport A/R pour dépôt demande Visa Nicolas au Ministère de la Sécurité</t>
  </si>
  <si>
    <t>18/7/GALFPC1313R29</t>
  </si>
  <si>
    <t xml:space="preserve">Taxi moto l' hôtel gare routiére de kouroussa </t>
  </si>
  <si>
    <t>Taxi moto kouroussa , carrefour Koumana</t>
  </si>
  <si>
    <t>18/7/GALFPC1313R30</t>
  </si>
  <si>
    <t>18/7/GALFPC1313R31</t>
  </si>
  <si>
    <t>Transport  pour les enquêtes</t>
  </si>
  <si>
    <t>Transport  A/R  pour les enquêtes</t>
  </si>
  <si>
    <t xml:space="preserve">Transport  A/R pour les enquêtes </t>
  </si>
  <si>
    <t>Transport A/R pourles  enquêtes</t>
  </si>
  <si>
    <t>Facture n°0034371 O.B.B Achat de (2) bidons de liquide de manage et (2) bidons de liquide de verselle pour l'entretien de bureau</t>
  </si>
  <si>
    <t>Achat de petits torchons pour bureau</t>
  </si>
  <si>
    <t>18/7/GALFPC1306F0034371</t>
  </si>
  <si>
    <t>18/7/GALFPC1306R01</t>
  </si>
  <si>
    <t>Demande d'extrait de compte</t>
  </si>
  <si>
    <t>Frais Facture Service WEB</t>
  </si>
  <si>
    <t>Frais demande d'extrais de compte</t>
  </si>
  <si>
    <t>Frais Service WEB</t>
  </si>
  <si>
    <t>Frais demande d'extrait de compte</t>
  </si>
  <si>
    <t>Document de Suivi financier</t>
  </si>
  <si>
    <t>EAGLE NETWORK</t>
  </si>
  <si>
    <t xml:space="preserve">Compte n° 21201914701-11 </t>
  </si>
  <si>
    <t>Intitulé :  WCP-GALF-GNF</t>
  </si>
  <si>
    <t>BILLETAGE</t>
  </si>
  <si>
    <t>Billets de :</t>
  </si>
  <si>
    <t>×</t>
  </si>
  <si>
    <t>x</t>
  </si>
  <si>
    <t>Sous total A</t>
  </si>
  <si>
    <t>Pièces de :</t>
  </si>
  <si>
    <t>Sous total B</t>
  </si>
  <si>
    <t>Solde physique (C = A+B)</t>
  </si>
  <si>
    <t>Solde Comptable (D)</t>
  </si>
  <si>
    <t>Ecart (E = C-D)</t>
  </si>
  <si>
    <t>……………………………………………………………………………………………………</t>
  </si>
  <si>
    <t>……………………………………………………………………………………………………..</t>
  </si>
  <si>
    <t>LE CHEF DE PROJET</t>
  </si>
  <si>
    <t>Mamadou Saidou Deba Barry</t>
  </si>
  <si>
    <t xml:space="preserve">  Moné Doré</t>
  </si>
  <si>
    <r>
      <t xml:space="preserve">Arrêté de caisse en </t>
    </r>
    <r>
      <rPr>
        <b/>
        <i/>
        <sz val="16"/>
        <color indexed="10"/>
        <rFont val="Arial"/>
        <family val="2"/>
      </rPr>
      <t>(GNF)</t>
    </r>
    <r>
      <rPr>
        <b/>
        <sz val="16"/>
        <rFont val="Arial"/>
        <family val="2"/>
      </rPr>
      <t xml:space="preserve"> au 31/07/2018</t>
    </r>
  </si>
  <si>
    <r>
      <t xml:space="preserve">Justification de l'écart : </t>
    </r>
    <r>
      <rPr>
        <b/>
        <sz val="10"/>
        <color indexed="10"/>
        <rFont val="Arial"/>
        <family val="2"/>
      </rPr>
      <t xml:space="preserve">(18) GNF car il n'ya pas de pieces de  (18) francs guineens </t>
    </r>
  </si>
  <si>
    <t xml:space="preserve">COUVRANT LA PERIODE DU 01/07/2018 AU 31/07/2018                        </t>
  </si>
  <si>
    <t>Nom de la banque:</t>
  </si>
  <si>
    <t>BPMG</t>
  </si>
  <si>
    <t>Numéro du compte:</t>
  </si>
  <si>
    <t>21201914701-11</t>
  </si>
  <si>
    <t>Etat de rapprochement du solde du compte bancaire</t>
  </si>
  <si>
    <t>Intitulé du compte:</t>
  </si>
  <si>
    <t>WCP-GALF-GNF</t>
  </si>
  <si>
    <r>
      <t>en (GNF</t>
    </r>
    <r>
      <rPr>
        <b/>
        <i/>
        <sz val="12"/>
        <rFont val="Arial"/>
        <family val="2"/>
      </rPr>
      <t>)</t>
    </r>
    <r>
      <rPr>
        <b/>
        <sz val="12"/>
        <rFont val="Arial"/>
        <family val="2"/>
      </rPr>
      <t xml:space="preserve"> au</t>
    </r>
  </si>
  <si>
    <t>COMPTABILITE</t>
  </si>
  <si>
    <t>BANQUE</t>
  </si>
  <si>
    <t xml:space="preserve"> </t>
  </si>
  <si>
    <t xml:space="preserve">n° </t>
  </si>
  <si>
    <t>Libellé</t>
  </si>
  <si>
    <t>Débit</t>
  </si>
  <si>
    <t>Crédit</t>
  </si>
  <si>
    <t>Solde du journal de banque</t>
  </si>
  <si>
    <t>Solde de l'extrait de compte</t>
  </si>
  <si>
    <t>Le CHEF DE PROJET</t>
  </si>
  <si>
    <t>La COMPTABLE</t>
  </si>
  <si>
    <t xml:space="preserve">      Moné  Doré</t>
  </si>
  <si>
    <t>21201914703-11</t>
  </si>
  <si>
    <t>WCP-GALF-USD</t>
  </si>
  <si>
    <r>
      <t>Etat de rapprochement du solde du compte bancaire en (</t>
    </r>
    <r>
      <rPr>
        <b/>
        <sz val="16"/>
        <color rgb="FFFF0000"/>
        <rFont val="Arial"/>
        <family val="2"/>
      </rPr>
      <t>USD</t>
    </r>
    <r>
      <rPr>
        <b/>
        <sz val="16"/>
        <rFont val="Arial"/>
        <family val="2"/>
      </rPr>
      <t>) au</t>
    </r>
  </si>
  <si>
    <t xml:space="preserve">             Moné  Doré</t>
  </si>
  <si>
    <t>SOLDE AU 31/07/18</t>
  </si>
  <si>
    <t xml:space="preserve">         31/07/2018</t>
  </si>
  <si>
    <t xml:space="preserve">              31/07/2018</t>
  </si>
  <si>
    <t>LA COMPTABLE</t>
  </si>
  <si>
    <t>CCU</t>
  </si>
  <si>
    <t>Repport solde au 30/06/2018</t>
  </si>
  <si>
    <t xml:space="preserve">Lettre Réf 53 Virement salaire personnel juillet 2018 </t>
  </si>
  <si>
    <t>Lettre Réf 54 Virement salaire Mamadou Saidou Barry  et Tamba Fatou Oularél juillet  2018</t>
  </si>
  <si>
    <t xml:space="preserve">         30/07/2018</t>
  </si>
  <si>
    <t xml:space="preserve">     30/07/2018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</si>
</sst>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€_-;\-* #,##0.00\ _€_-;_-* &quot;-&quot;??\ _€_-;_-@_-"/>
    <numFmt numFmtId="164" formatCode="d\-mmm\-yy"/>
    <numFmt numFmtId="165" formatCode="_-* #,##0.0\ _€_-;\-* #,##0.0\ _€_-;_-* &quot;-&quot;??\ _€_-;_-@_-"/>
    <numFmt numFmtId="166" formatCode="_-* #,##0\ _€_-;\-* #,##0\ _€_-;_-* &quot;-&quot;??\ _€_-;_-@_-"/>
    <numFmt numFmtId="167" formatCode="#,##0.0"/>
    <numFmt numFmtId="168" formatCode="_(* #,##0.00_);_(* \(#,##0.00\);_(* &quot;-&quot;??_);_(@_)"/>
    <numFmt numFmtId="169" formatCode="#,##0.00\ _A_r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u/>
      <sz val="12"/>
      <name val="Arial"/>
      <family val="2"/>
    </font>
    <font>
      <sz val="12"/>
      <name val="Calibri"/>
      <family val="2"/>
      <scheme val="minor"/>
    </font>
    <font>
      <b/>
      <sz val="16"/>
      <name val="Arial"/>
      <family val="2"/>
    </font>
    <font>
      <b/>
      <i/>
      <sz val="16"/>
      <color indexed="10"/>
      <name val="Arial"/>
      <family val="2"/>
    </font>
    <font>
      <sz val="14"/>
      <name val="Arial"/>
      <family val="2"/>
    </font>
    <font>
      <sz val="10"/>
      <name val="Calibri"/>
      <family val="2"/>
    </font>
    <font>
      <b/>
      <sz val="10"/>
      <color indexed="10"/>
      <name val="Arial"/>
      <family val="2"/>
    </font>
    <font>
      <i/>
      <sz val="10"/>
      <color indexed="10"/>
      <name val="Arial"/>
      <family val="2"/>
    </font>
    <font>
      <sz val="11"/>
      <name val="Arial"/>
      <family val="2"/>
    </font>
    <font>
      <b/>
      <i/>
      <sz val="12"/>
      <name val="Arial"/>
      <family val="2"/>
    </font>
    <font>
      <b/>
      <sz val="12"/>
      <color indexed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color indexed="11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rgb="FFFF0000"/>
      <name val="Arial"/>
      <family val="2"/>
    </font>
    <font>
      <b/>
      <sz val="11"/>
      <color indexed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3E30D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81FFE7"/>
        <bgColor indexed="64"/>
      </patternFill>
    </fill>
    <fill>
      <patternFill patternType="solid">
        <fgColor rgb="FF89F7B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8FEBA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36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3" fontId="4" fillId="0" borderId="0" xfId="0" applyNumberFormat="1" applyFont="1" applyBorder="1"/>
    <xf numFmtId="0" fontId="0" fillId="0" borderId="9" xfId="0" applyBorder="1"/>
    <xf numFmtId="14" fontId="4" fillId="0" borderId="9" xfId="0" applyNumberFormat="1" applyFont="1" applyFill="1" applyBorder="1" applyAlignment="1">
      <alignment horizontal="left"/>
    </xf>
    <xf numFmtId="3" fontId="4" fillId="0" borderId="9" xfId="0" applyNumberFormat="1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4" fillId="0" borderId="9" xfId="0" applyFont="1" applyFill="1" applyBorder="1"/>
    <xf numFmtId="3" fontId="4" fillId="0" borderId="9" xfId="1" applyNumberFormat="1" applyFont="1" applyFill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3" fontId="6" fillId="0" borderId="9" xfId="0" applyNumberFormat="1" applyFont="1" applyBorder="1"/>
    <xf numFmtId="3" fontId="6" fillId="0" borderId="9" xfId="0" applyNumberFormat="1" applyFont="1" applyBorder="1" applyAlignment="1">
      <alignment horizontal="center"/>
    </xf>
    <xf numFmtId="0" fontId="5" fillId="0" borderId="0" xfId="0" applyFont="1" applyBorder="1"/>
    <xf numFmtId="0" fontId="8" fillId="0" borderId="10" xfId="0" applyFont="1" applyBorder="1" applyAlignment="1">
      <alignment horizontal="right"/>
    </xf>
    <xf numFmtId="3" fontId="6" fillId="0" borderId="10" xfId="0" applyNumberFormat="1" applyFont="1" applyBorder="1"/>
    <xf numFmtId="3" fontId="6" fillId="0" borderId="11" xfId="0" applyNumberFormat="1" applyFont="1" applyBorder="1"/>
    <xf numFmtId="0" fontId="0" fillId="0" borderId="9" xfId="0" applyFont="1" applyFill="1" applyBorder="1"/>
    <xf numFmtId="3" fontId="0" fillId="0" borderId="9" xfId="0" applyNumberFormat="1" applyFont="1" applyFill="1" applyBorder="1" applyAlignment="1">
      <alignment horizontal="center"/>
    </xf>
    <xf numFmtId="14" fontId="4" fillId="0" borderId="9" xfId="0" applyNumberFormat="1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3" fontId="4" fillId="2" borderId="3" xfId="0" applyNumberFormat="1" applyFont="1" applyFill="1" applyBorder="1"/>
    <xf numFmtId="3" fontId="4" fillId="2" borderId="4" xfId="0" applyNumberFormat="1" applyFont="1" applyFill="1" applyBorder="1"/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3" fontId="4" fillId="2" borderId="7" xfId="0" applyNumberFormat="1" applyFont="1" applyFill="1" applyBorder="1" applyAlignment="1">
      <alignment horizontal="center"/>
    </xf>
    <xf numFmtId="3" fontId="4" fillId="2" borderId="8" xfId="0" applyNumberFormat="1" applyFont="1" applyFill="1" applyBorder="1" applyAlignment="1">
      <alignment horizontal="center"/>
    </xf>
    <xf numFmtId="0" fontId="9" fillId="0" borderId="9" xfId="0" applyFont="1" applyFill="1" applyBorder="1"/>
    <xf numFmtId="0" fontId="7" fillId="0" borderId="9" xfId="0" applyFont="1" applyFill="1" applyBorder="1"/>
    <xf numFmtId="0" fontId="8" fillId="0" borderId="9" xfId="0" applyFont="1" applyFill="1" applyBorder="1"/>
    <xf numFmtId="3" fontId="9" fillId="0" borderId="9" xfId="0" applyNumberFormat="1" applyFont="1" applyFill="1" applyBorder="1" applyAlignment="1">
      <alignment horizontal="center"/>
    </xf>
    <xf numFmtId="3" fontId="10" fillId="0" borderId="9" xfId="0" applyNumberFormat="1" applyFont="1" applyFill="1" applyBorder="1"/>
    <xf numFmtId="0" fontId="9" fillId="0" borderId="9" xfId="0" applyFont="1" applyBorder="1"/>
    <xf numFmtId="0" fontId="2" fillId="3" borderId="3" xfId="0" applyFont="1" applyFill="1" applyBorder="1"/>
    <xf numFmtId="3" fontId="4" fillId="3" borderId="3" xfId="0" applyNumberFormat="1" applyFont="1" applyFill="1" applyBorder="1"/>
    <xf numFmtId="3" fontId="4" fillId="3" borderId="13" xfId="0" applyNumberFormat="1" applyFont="1" applyFill="1" applyBorder="1"/>
    <xf numFmtId="0" fontId="2" fillId="3" borderId="7" xfId="0" applyFont="1" applyFill="1" applyBorder="1" applyAlignment="1">
      <alignment horizontal="center"/>
    </xf>
    <xf numFmtId="3" fontId="4" fillId="3" borderId="7" xfId="0" applyNumberFormat="1" applyFont="1" applyFill="1" applyBorder="1" applyAlignment="1">
      <alignment horizontal="center"/>
    </xf>
    <xf numFmtId="3" fontId="4" fillId="3" borderId="14" xfId="0" applyNumberFormat="1" applyFont="1" applyFill="1" applyBorder="1" applyAlignment="1">
      <alignment horizontal="center"/>
    </xf>
    <xf numFmtId="0" fontId="2" fillId="3" borderId="7" xfId="0" applyFont="1" applyFill="1" applyBorder="1"/>
    <xf numFmtId="0" fontId="2" fillId="3" borderId="10" xfId="0" applyFont="1" applyFill="1" applyBorder="1"/>
    <xf numFmtId="3" fontId="4" fillId="3" borderId="11" xfId="0" applyNumberFormat="1" applyFont="1" applyFill="1" applyBorder="1"/>
    <xf numFmtId="15" fontId="2" fillId="0" borderId="9" xfId="0" applyNumberFormat="1" applyFont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3" fontId="4" fillId="4" borderId="9" xfId="0" applyNumberFormat="1" applyFont="1" applyFill="1" applyBorder="1"/>
    <xf numFmtId="15" fontId="3" fillId="0" borderId="9" xfId="0" applyNumberFormat="1" applyFont="1" applyBorder="1" applyAlignment="1">
      <alignment horizontal="center"/>
    </xf>
    <xf numFmtId="0" fontId="3" fillId="4" borderId="9" xfId="0" applyFont="1" applyFill="1" applyBorder="1" applyAlignment="1">
      <alignment horizontal="left"/>
    </xf>
    <xf numFmtId="3" fontId="9" fillId="0" borderId="9" xfId="0" applyNumberFormat="1" applyFont="1" applyBorder="1" applyAlignment="1">
      <alignment horizontal="center"/>
    </xf>
    <xf numFmtId="3" fontId="0" fillId="0" borderId="9" xfId="0" applyNumberFormat="1" applyFont="1" applyBorder="1" applyAlignment="1"/>
    <xf numFmtId="4" fontId="4" fillId="4" borderId="5" xfId="0" applyNumberFormat="1" applyFont="1" applyFill="1" applyBorder="1"/>
    <xf numFmtId="3" fontId="4" fillId="4" borderId="9" xfId="0" applyNumberFormat="1" applyFont="1" applyFill="1" applyBorder="1" applyAlignment="1"/>
    <xf numFmtId="4" fontId="4" fillId="4" borderId="9" xfId="0" applyNumberFormat="1" applyFont="1" applyFill="1" applyBorder="1"/>
    <xf numFmtId="0" fontId="2" fillId="0" borderId="9" xfId="0" applyFont="1" applyBorder="1" applyAlignment="1">
      <alignment horizontal="right"/>
    </xf>
    <xf numFmtId="0" fontId="3" fillId="0" borderId="9" xfId="0" applyFont="1" applyBorder="1"/>
    <xf numFmtId="0" fontId="2" fillId="0" borderId="15" xfId="0" applyFont="1" applyBorder="1" applyAlignment="1">
      <alignment horizontal="right"/>
    </xf>
    <xf numFmtId="4" fontId="4" fillId="0" borderId="11" xfId="0" applyNumberFormat="1" applyFont="1" applyBorder="1"/>
    <xf numFmtId="3" fontId="11" fillId="4" borderId="9" xfId="0" applyNumberFormat="1" applyFont="1" applyFill="1" applyBorder="1"/>
    <xf numFmtId="0" fontId="4" fillId="0" borderId="7" xfId="0" applyFont="1" applyFill="1" applyBorder="1" applyAlignment="1">
      <alignment horizontal="left"/>
    </xf>
    <xf numFmtId="3" fontId="4" fillId="3" borderId="7" xfId="0" applyNumberFormat="1" applyFont="1" applyFill="1" applyBorder="1"/>
    <xf numFmtId="0" fontId="0" fillId="5" borderId="9" xfId="0" applyFill="1" applyBorder="1"/>
    <xf numFmtId="14" fontId="4" fillId="5" borderId="9" xfId="0" applyNumberFormat="1" applyFont="1" applyFill="1" applyBorder="1" applyAlignment="1">
      <alignment horizontal="left"/>
    </xf>
    <xf numFmtId="3" fontId="4" fillId="5" borderId="9" xfId="0" applyNumberFormat="1" applyFont="1" applyFill="1" applyBorder="1" applyAlignment="1">
      <alignment horizontal="center"/>
    </xf>
    <xf numFmtId="0" fontId="0" fillId="5" borderId="9" xfId="0" applyFont="1" applyFill="1" applyBorder="1"/>
    <xf numFmtId="0" fontId="4" fillId="5" borderId="9" xfId="0" applyFont="1" applyFill="1" applyBorder="1"/>
    <xf numFmtId="14" fontId="4" fillId="0" borderId="9" xfId="0" applyNumberFormat="1" applyFont="1" applyFill="1" applyBorder="1" applyAlignment="1">
      <alignment horizontal="center"/>
    </xf>
    <xf numFmtId="14" fontId="4" fillId="6" borderId="9" xfId="0" applyNumberFormat="1" applyFont="1" applyFill="1" applyBorder="1" applyAlignment="1">
      <alignment horizontal="center"/>
    </xf>
    <xf numFmtId="0" fontId="4" fillId="6" borderId="9" xfId="0" applyFont="1" applyFill="1" applyBorder="1"/>
    <xf numFmtId="0" fontId="0" fillId="6" borderId="9" xfId="0" applyFill="1" applyBorder="1"/>
    <xf numFmtId="14" fontId="4" fillId="5" borderId="9" xfId="0" applyNumberFormat="1" applyFont="1" applyFill="1" applyBorder="1" applyAlignment="1">
      <alignment horizontal="center"/>
    </xf>
    <xf numFmtId="0" fontId="4" fillId="5" borderId="9" xfId="0" applyFont="1" applyFill="1" applyBorder="1" applyAlignment="1">
      <alignment horizontal="left"/>
    </xf>
    <xf numFmtId="3" fontId="4" fillId="5" borderId="9" xfId="1" applyNumberFormat="1" applyFont="1" applyFill="1" applyBorder="1" applyAlignment="1">
      <alignment horizontal="center"/>
    </xf>
    <xf numFmtId="3" fontId="6" fillId="0" borderId="9" xfId="0" applyNumberFormat="1" applyFont="1" applyFill="1" applyBorder="1" applyAlignment="1">
      <alignment horizontal="center"/>
    </xf>
    <xf numFmtId="165" fontId="0" fillId="0" borderId="0" xfId="1" applyNumberFormat="1" applyFont="1"/>
    <xf numFmtId="166" fontId="0" fillId="0" borderId="0" xfId="1" applyNumberFormat="1" applyFont="1"/>
    <xf numFmtId="166" fontId="0" fillId="0" borderId="0" xfId="0" applyNumberFormat="1"/>
    <xf numFmtId="0" fontId="4" fillId="0" borderId="9" xfId="2" applyFont="1" applyFill="1" applyBorder="1" applyAlignment="1">
      <alignment horizontal="left"/>
    </xf>
    <xf numFmtId="0" fontId="4" fillId="0" borderId="5" xfId="2" applyFont="1" applyFill="1" applyBorder="1" applyAlignment="1">
      <alignment horizontal="left" wrapText="1"/>
    </xf>
    <xf numFmtId="14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/>
    <xf numFmtId="3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14" fontId="4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4" fillId="0" borderId="0" xfId="2" applyFont="1" applyFill="1" applyBorder="1" applyAlignment="1">
      <alignment horizontal="left"/>
    </xf>
    <xf numFmtId="14" fontId="4" fillId="0" borderId="0" xfId="0" applyNumberFormat="1" applyFont="1" applyFill="1"/>
    <xf numFmtId="14" fontId="4" fillId="0" borderId="0" xfId="0" applyNumberFormat="1" applyFont="1" applyFill="1" applyBorder="1" applyAlignment="1">
      <alignment horizontal="left"/>
    </xf>
    <xf numFmtId="3" fontId="4" fillId="0" borderId="0" xfId="1" applyNumberFormat="1" applyFont="1" applyFill="1" applyBorder="1" applyAlignment="1">
      <alignment horizontal="center"/>
    </xf>
    <xf numFmtId="0" fontId="11" fillId="0" borderId="0" xfId="0" applyFont="1" applyFill="1" applyAlignment="1">
      <alignment horizontal="left"/>
    </xf>
    <xf numFmtId="3" fontId="4" fillId="0" borderId="0" xfId="0" applyNumberFormat="1" applyFont="1" applyFill="1" applyBorder="1"/>
    <xf numFmtId="3" fontId="4" fillId="0" borderId="0" xfId="1" applyNumberFormat="1" applyFont="1" applyFill="1" applyAlignment="1">
      <alignment horizontal="center"/>
    </xf>
    <xf numFmtId="0" fontId="4" fillId="0" borderId="0" xfId="0" applyFont="1" applyFill="1" applyBorder="1" applyAlignment="1"/>
    <xf numFmtId="14" fontId="4" fillId="0" borderId="1" xfId="2" applyNumberFormat="1" applyFont="1" applyFill="1" applyBorder="1" applyAlignment="1">
      <alignment horizontal="left" wrapText="1"/>
    </xf>
    <xf numFmtId="0" fontId="4" fillId="0" borderId="1" xfId="2" applyFont="1" applyFill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left"/>
    </xf>
    <xf numFmtId="3" fontId="4" fillId="3" borderId="10" xfId="0" applyNumberFormat="1" applyFont="1" applyFill="1" applyBorder="1"/>
    <xf numFmtId="0" fontId="2" fillId="4" borderId="9" xfId="0" applyFont="1" applyFill="1" applyBorder="1" applyAlignment="1">
      <alignment horizontal="left"/>
    </xf>
    <xf numFmtId="4" fontId="9" fillId="0" borderId="9" xfId="0" applyNumberFormat="1" applyFont="1" applyBorder="1"/>
    <xf numFmtId="4" fontId="4" fillId="4" borderId="9" xfId="0" applyNumberFormat="1" applyFont="1" applyFill="1" applyBorder="1" applyAlignment="1"/>
    <xf numFmtId="4" fontId="0" fillId="0" borderId="9" xfId="0" applyNumberFormat="1" applyBorder="1"/>
    <xf numFmtId="0" fontId="0" fillId="0" borderId="9" xfId="0" applyFill="1" applyBorder="1" applyAlignment="1">
      <alignment horizontal="left"/>
    </xf>
    <xf numFmtId="1" fontId="3" fillId="0" borderId="16" xfId="0" applyNumberFormat="1" applyFont="1" applyBorder="1" applyAlignment="1">
      <alignment horizontal="center"/>
    </xf>
    <xf numFmtId="4" fontId="6" fillId="0" borderId="9" xfId="0" applyNumberFormat="1" applyFont="1" applyBorder="1"/>
    <xf numFmtId="4" fontId="6" fillId="0" borderId="9" xfId="0" applyNumberFormat="1" applyFont="1" applyBorder="1" applyAlignment="1"/>
    <xf numFmtId="0" fontId="2" fillId="0" borderId="10" xfId="0" applyFont="1" applyBorder="1" applyAlignment="1">
      <alignment horizontal="right"/>
    </xf>
    <xf numFmtId="4" fontId="6" fillId="0" borderId="10" xfId="0" applyNumberFormat="1" applyFont="1" applyBorder="1"/>
    <xf numFmtId="4" fontId="4" fillId="0" borderId="10" xfId="0" applyNumberFormat="1" applyFont="1" applyBorder="1"/>
    <xf numFmtId="167" fontId="4" fillId="4" borderId="9" xfId="0" applyNumberFormat="1" applyFont="1" applyFill="1" applyBorder="1" applyAlignment="1"/>
    <xf numFmtId="3" fontId="4" fillId="0" borderId="17" xfId="0" applyNumberFormat="1" applyFont="1" applyFill="1" applyBorder="1" applyAlignment="1">
      <alignment horizontal="center"/>
    </xf>
    <xf numFmtId="3" fontId="4" fillId="0" borderId="17" xfId="1" applyNumberFormat="1" applyFont="1" applyFill="1" applyBorder="1" applyAlignment="1">
      <alignment horizontal="center"/>
    </xf>
    <xf numFmtId="0" fontId="11" fillId="0" borderId="0" xfId="0" applyFont="1"/>
    <xf numFmtId="3" fontId="4" fillId="0" borderId="9" xfId="1" applyNumberFormat="1" applyFont="1" applyFill="1" applyBorder="1" applyAlignment="1">
      <alignment horizontal="right" vertical="center" wrapText="1"/>
    </xf>
    <xf numFmtId="3" fontId="0" fillId="0" borderId="9" xfId="0" applyNumberFormat="1" applyBorder="1" applyAlignment="1">
      <alignment horizontal="center"/>
    </xf>
    <xf numFmtId="3" fontId="4" fillId="0" borderId="9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3" fontId="4" fillId="0" borderId="0" xfId="0" applyNumberFormat="1" applyFont="1" applyFill="1" applyBorder="1" applyAlignment="1">
      <alignment horizontal="left"/>
    </xf>
    <xf numFmtId="3" fontId="4" fillId="6" borderId="9" xfId="0" applyNumberFormat="1" applyFont="1" applyFill="1" applyBorder="1" applyAlignment="1">
      <alignment horizontal="left"/>
    </xf>
    <xf numFmtId="3" fontId="4" fillId="6" borderId="9" xfId="1" applyNumberFormat="1" applyFont="1" applyFill="1" applyBorder="1" applyAlignment="1">
      <alignment horizontal="center"/>
    </xf>
    <xf numFmtId="0" fontId="4" fillId="7" borderId="9" xfId="0" applyFont="1" applyFill="1" applyBorder="1"/>
    <xf numFmtId="0" fontId="0" fillId="7" borderId="9" xfId="0" applyFont="1" applyFill="1" applyBorder="1"/>
    <xf numFmtId="14" fontId="4" fillId="7" borderId="9" xfId="0" applyNumberFormat="1" applyFont="1" applyFill="1" applyBorder="1" applyAlignment="1">
      <alignment horizontal="center"/>
    </xf>
    <xf numFmtId="14" fontId="4" fillId="7" borderId="9" xfId="0" applyNumberFormat="1" applyFont="1" applyFill="1" applyBorder="1" applyAlignment="1">
      <alignment horizontal="left"/>
    </xf>
    <xf numFmtId="3" fontId="4" fillId="7" borderId="9" xfId="0" applyNumberFormat="1" applyFont="1" applyFill="1" applyBorder="1" applyAlignment="1">
      <alignment horizontal="center"/>
    </xf>
    <xf numFmtId="0" fontId="0" fillId="7" borderId="9" xfId="0" applyFill="1" applyBorder="1"/>
    <xf numFmtId="3" fontId="4" fillId="4" borderId="0" xfId="0" applyNumberFormat="1" applyFont="1" applyFill="1" applyBorder="1" applyAlignment="1"/>
    <xf numFmtId="3" fontId="0" fillId="0" borderId="0" xfId="0" applyNumberFormat="1" applyFont="1" applyBorder="1" applyAlignment="1"/>
    <xf numFmtId="0" fontId="0" fillId="0" borderId="0" xfId="0" applyFill="1"/>
    <xf numFmtId="3" fontId="4" fillId="0" borderId="0" xfId="0" applyNumberFormat="1" applyFont="1" applyFill="1"/>
    <xf numFmtId="0" fontId="0" fillId="0" borderId="0" xfId="0" pivotButton="1"/>
    <xf numFmtId="0" fontId="0" fillId="0" borderId="0" xfId="0" applyNumberFormat="1"/>
    <xf numFmtId="14" fontId="13" fillId="8" borderId="9" xfId="2" applyNumberFormat="1" applyFont="1" applyFill="1" applyBorder="1" applyAlignment="1">
      <alignment horizontal="center"/>
    </xf>
    <xf numFmtId="0" fontId="13" fillId="8" borderId="9" xfId="2" applyFont="1" applyFill="1" applyBorder="1" applyAlignment="1">
      <alignment horizontal="center"/>
    </xf>
    <xf numFmtId="0" fontId="13" fillId="8" borderId="9" xfId="2" applyFont="1" applyFill="1" applyBorder="1" applyAlignment="1">
      <alignment horizontal="center" wrapText="1"/>
    </xf>
    <xf numFmtId="168" fontId="14" fillId="0" borderId="9" xfId="0" applyNumberFormat="1" applyFont="1" applyBorder="1" applyAlignment="1">
      <alignment horizontal="left"/>
    </xf>
    <xf numFmtId="168" fontId="14" fillId="0" borderId="9" xfId="0" applyNumberFormat="1" applyFont="1" applyBorder="1"/>
    <xf numFmtId="166" fontId="15" fillId="9" borderId="9" xfId="3" applyNumberFormat="1" applyFont="1" applyFill="1" applyBorder="1"/>
    <xf numFmtId="168" fontId="13" fillId="0" borderId="9" xfId="0" applyNumberFormat="1" applyFont="1" applyBorder="1"/>
    <xf numFmtId="43" fontId="13" fillId="9" borderId="9" xfId="3" applyNumberFormat="1" applyFont="1" applyFill="1" applyBorder="1"/>
    <xf numFmtId="166" fontId="13" fillId="0" borderId="9" xfId="3" applyNumberFormat="1" applyFont="1" applyFill="1" applyBorder="1"/>
    <xf numFmtId="166" fontId="13" fillId="9" borderId="9" xfId="3" applyNumberFormat="1" applyFont="1" applyFill="1" applyBorder="1"/>
    <xf numFmtId="166" fontId="15" fillId="0" borderId="9" xfId="3" applyNumberFormat="1" applyFont="1" applyFill="1" applyBorder="1"/>
    <xf numFmtId="14" fontId="16" fillId="10" borderId="9" xfId="4" applyNumberFormat="1" applyFont="1" applyFill="1" applyBorder="1"/>
    <xf numFmtId="168" fontId="16" fillId="10" borderId="9" xfId="4" applyNumberFormat="1" applyFont="1" applyFill="1" applyBorder="1"/>
    <xf numFmtId="166" fontId="16" fillId="10" borderId="9" xfId="3" applyNumberFormat="1" applyFont="1" applyFill="1" applyBorder="1"/>
    <xf numFmtId="43" fontId="16" fillId="10" borderId="9" xfId="1" applyFont="1" applyFill="1" applyBorder="1"/>
    <xf numFmtId="166" fontId="13" fillId="10" borderId="9" xfId="3" applyNumberFormat="1" applyFont="1" applyFill="1" applyBorder="1"/>
    <xf numFmtId="14" fontId="12" fillId="11" borderId="18" xfId="4" applyNumberFormat="1" applyFont="1" applyFill="1" applyBorder="1"/>
    <xf numFmtId="14" fontId="12" fillId="11" borderId="19" xfId="4" applyNumberFormat="1" applyFont="1" applyFill="1" applyBorder="1"/>
    <xf numFmtId="166" fontId="12" fillId="11" borderId="19" xfId="3" applyNumberFormat="1" applyFont="1" applyFill="1" applyBorder="1"/>
    <xf numFmtId="166" fontId="12" fillId="11" borderId="19" xfId="3" applyNumberFormat="1" applyFont="1" applyFill="1" applyBorder="1" applyAlignment="1">
      <alignment horizontal="center"/>
    </xf>
    <xf numFmtId="3" fontId="12" fillId="11" borderId="19" xfId="1" applyNumberFormat="1" applyFont="1" applyFill="1" applyBorder="1" applyAlignment="1">
      <alignment horizontal="center"/>
    </xf>
    <xf numFmtId="43" fontId="12" fillId="12" borderId="9" xfId="3" applyNumberFormat="1" applyFont="1" applyFill="1" applyBorder="1"/>
    <xf numFmtId="14" fontId="16" fillId="11" borderId="20" xfId="4" applyNumberFormat="1" applyFont="1" applyFill="1" applyBorder="1"/>
    <xf numFmtId="166" fontId="16" fillId="11" borderId="0" xfId="3" applyNumberFormat="1" applyFont="1" applyFill="1" applyBorder="1" applyAlignment="1">
      <alignment horizontal="left"/>
    </xf>
    <xf numFmtId="43" fontId="16" fillId="11" borderId="0" xfId="1" applyFont="1" applyFill="1" applyBorder="1"/>
    <xf numFmtId="3" fontId="16" fillId="11" borderId="0" xfId="1" applyNumberFormat="1" applyFont="1" applyFill="1" applyBorder="1" applyAlignment="1">
      <alignment horizontal="center"/>
    </xf>
    <xf numFmtId="166" fontId="16" fillId="11" borderId="0" xfId="3" applyNumberFormat="1" applyFont="1" applyFill="1" applyBorder="1"/>
    <xf numFmtId="165" fontId="16" fillId="11" borderId="0" xfId="3" applyNumberFormat="1" applyFont="1" applyFill="1" applyBorder="1"/>
    <xf numFmtId="43" fontId="16" fillId="12" borderId="9" xfId="3" applyNumberFormat="1" applyFont="1" applyFill="1" applyBorder="1"/>
    <xf numFmtId="14" fontId="16" fillId="11" borderId="21" xfId="4" applyNumberFormat="1" applyFont="1" applyFill="1" applyBorder="1"/>
    <xf numFmtId="166" fontId="16" fillId="11" borderId="22" xfId="3" applyNumberFormat="1" applyFont="1" applyFill="1" applyBorder="1"/>
    <xf numFmtId="165" fontId="16" fillId="11" borderId="22" xfId="3" applyNumberFormat="1" applyFont="1" applyFill="1" applyBorder="1"/>
    <xf numFmtId="0" fontId="14" fillId="5" borderId="0" xfId="4" applyFont="1" applyFill="1"/>
    <xf numFmtId="166" fontId="13" fillId="0" borderId="0" xfId="3" applyNumberFormat="1" applyFont="1"/>
    <xf numFmtId="3" fontId="13" fillId="0" borderId="0" xfId="3" applyNumberFormat="1" applyFont="1" applyAlignment="1">
      <alignment horizontal="center"/>
    </xf>
    <xf numFmtId="43" fontId="13" fillId="0" borderId="0" xfId="3" applyNumberFormat="1" applyFont="1"/>
    <xf numFmtId="166" fontId="13" fillId="0" borderId="12" xfId="3" applyNumberFormat="1" applyFont="1" applyBorder="1"/>
    <xf numFmtId="169" fontId="14" fillId="0" borderId="23" xfId="4" applyNumberFormat="1" applyFont="1" applyBorder="1"/>
    <xf numFmtId="169" fontId="14" fillId="0" borderId="24" xfId="4" applyNumberFormat="1" applyFont="1" applyBorder="1"/>
    <xf numFmtId="166" fontId="16" fillId="11" borderId="24" xfId="3" applyNumberFormat="1" applyFont="1" applyFill="1" applyBorder="1"/>
    <xf numFmtId="166" fontId="16" fillId="11" borderId="25" xfId="3" applyNumberFormat="1" applyFont="1" applyFill="1" applyBorder="1"/>
    <xf numFmtId="0" fontId="16" fillId="0" borderId="0" xfId="0" applyFont="1"/>
    <xf numFmtId="166" fontId="16" fillId="0" borderId="0" xfId="0" applyNumberFormat="1" applyFont="1"/>
    <xf numFmtId="166" fontId="14" fillId="0" borderId="9" xfId="1" applyNumberFormat="1" applyFont="1" applyBorder="1"/>
    <xf numFmtId="166" fontId="16" fillId="0" borderId="9" xfId="1" applyNumberFormat="1" applyFont="1" applyBorder="1"/>
    <xf numFmtId="166" fontId="16" fillId="0" borderId="0" xfId="1" applyNumberFormat="1" applyFont="1"/>
    <xf numFmtId="166" fontId="16" fillId="0" borderId="18" xfId="1" applyNumberFormat="1" applyFont="1" applyBorder="1"/>
    <xf numFmtId="166" fontId="16" fillId="0" borderId="26" xfId="1" applyNumberFormat="1" applyFont="1" applyBorder="1"/>
    <xf numFmtId="166" fontId="16" fillId="0" borderId="0" xfId="1" applyNumberFormat="1" applyFont="1" applyBorder="1"/>
    <xf numFmtId="43" fontId="16" fillId="0" borderId="0" xfId="0" applyNumberFormat="1" applyFont="1"/>
    <xf numFmtId="166" fontId="16" fillId="0" borderId="20" xfId="1" applyNumberFormat="1" applyFont="1" applyBorder="1"/>
    <xf numFmtId="166" fontId="17" fillId="0" borderId="27" xfId="1" applyNumberFormat="1" applyFont="1" applyBorder="1"/>
    <xf numFmtId="166" fontId="16" fillId="0" borderId="27" xfId="1" applyNumberFormat="1" applyFont="1" applyBorder="1"/>
    <xf numFmtId="166" fontId="16" fillId="0" borderId="21" xfId="1" applyNumberFormat="1" applyFont="1" applyBorder="1"/>
    <xf numFmtId="166" fontId="16" fillId="0" borderId="28" xfId="1" applyNumberFormat="1" applyFont="1" applyBorder="1"/>
    <xf numFmtId="43" fontId="16" fillId="0" borderId="0" xfId="1" applyFont="1"/>
    <xf numFmtId="166" fontId="17" fillId="0" borderId="0" xfId="1" applyNumberFormat="1" applyFont="1"/>
    <xf numFmtId="3" fontId="0" fillId="0" borderId="0" xfId="0" applyNumberFormat="1" applyBorder="1"/>
    <xf numFmtId="0" fontId="0" fillId="0" borderId="0" xfId="0" applyAlignment="1">
      <alignment horizontal="left" indent="1"/>
    </xf>
    <xf numFmtId="14" fontId="4" fillId="0" borderId="0" xfId="0" applyNumberFormat="1" applyFont="1" applyBorder="1" applyAlignment="1">
      <alignment horizontal="center"/>
    </xf>
    <xf numFmtId="0" fontId="4" fillId="4" borderId="0" xfId="0" applyFont="1" applyFill="1" applyBorder="1" applyAlignment="1">
      <alignment horizontal="left"/>
    </xf>
    <xf numFmtId="0" fontId="10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19" fillId="0" borderId="0" xfId="0" applyFont="1"/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4" fontId="0" fillId="0" borderId="18" xfId="0" applyNumberFormat="1" applyFill="1" applyBorder="1" applyAlignment="1">
      <alignment vertical="center"/>
    </xf>
    <xf numFmtId="0" fontId="23" fillId="0" borderId="19" xfId="0" applyFont="1" applyFill="1" applyBorder="1" applyAlignment="1">
      <alignment horizontal="center"/>
    </xf>
    <xf numFmtId="3" fontId="0" fillId="0" borderId="26" xfId="0" applyNumberFormat="1" applyFill="1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4" fontId="0" fillId="0" borderId="20" xfId="0" applyNumberFormat="1" applyFill="1" applyBorder="1" applyAlignment="1">
      <alignment vertical="center"/>
    </xf>
    <xf numFmtId="0" fontId="23" fillId="0" borderId="0" xfId="0" applyFont="1" applyFill="1" applyBorder="1" applyAlignment="1">
      <alignment horizontal="center"/>
    </xf>
    <xf numFmtId="0" fontId="0" fillId="0" borderId="27" xfId="0" applyFill="1" applyBorder="1" applyAlignment="1">
      <alignment vertical="center"/>
    </xf>
    <xf numFmtId="4" fontId="0" fillId="0" borderId="21" xfId="0" applyNumberFormat="1" applyFill="1" applyBorder="1" applyAlignment="1">
      <alignment vertical="center"/>
    </xf>
    <xf numFmtId="0" fontId="23" fillId="0" borderId="22" xfId="0" applyFont="1" applyFill="1" applyBorder="1" applyAlignment="1">
      <alignment horizontal="center"/>
    </xf>
    <xf numFmtId="0" fontId="0" fillId="0" borderId="28" xfId="0" applyFill="1" applyBorder="1" applyAlignment="1">
      <alignment vertical="center"/>
    </xf>
    <xf numFmtId="4" fontId="0" fillId="0" borderId="25" xfId="0" applyNumberFormat="1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6" fontId="0" fillId="0" borderId="25" xfId="1" applyNumberFormat="1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5" fillId="0" borderId="0" xfId="0" applyFont="1"/>
    <xf numFmtId="0" fontId="1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5" fillId="0" borderId="0" xfId="0" applyFont="1"/>
    <xf numFmtId="0" fontId="25" fillId="0" borderId="0" xfId="0" applyFont="1" applyAlignment="1">
      <alignment vertical="center"/>
    </xf>
    <xf numFmtId="14" fontId="25" fillId="0" borderId="0" xfId="0" applyNumberFormat="1" applyFont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14" fontId="28" fillId="0" borderId="0" xfId="0" applyNumberFormat="1" applyFont="1" applyAlignment="1">
      <alignment vertical="center"/>
    </xf>
    <xf numFmtId="0" fontId="0" fillId="0" borderId="3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36" xfId="0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14" fontId="0" fillId="0" borderId="34" xfId="0" applyNumberFormat="1" applyBorder="1" applyAlignment="1">
      <alignment horizontal="center" vertical="center"/>
    </xf>
    <xf numFmtId="3" fontId="3" fillId="0" borderId="7" xfId="0" applyNumberFormat="1" applyFont="1" applyBorder="1"/>
    <xf numFmtId="3" fontId="0" fillId="0" borderId="35" xfId="0" applyNumberFormat="1" applyBorder="1" applyAlignment="1">
      <alignment vertical="center"/>
    </xf>
    <xf numFmtId="14" fontId="0" fillId="0" borderId="44" xfId="0" applyNumberFormat="1" applyBorder="1" applyAlignment="1">
      <alignment horizontal="center" vertical="center"/>
    </xf>
    <xf numFmtId="3" fontId="0" fillId="0" borderId="12" xfId="0" applyNumberFormat="1" applyBorder="1" applyAlignment="1">
      <alignment vertical="center"/>
    </xf>
    <xf numFmtId="3" fontId="30" fillId="0" borderId="12" xfId="0" applyNumberFormat="1" applyFont="1" applyBorder="1" applyAlignment="1">
      <alignment vertical="center"/>
    </xf>
    <xf numFmtId="3" fontId="31" fillId="0" borderId="12" xfId="0" applyNumberFormat="1" applyFont="1" applyBorder="1" applyAlignment="1">
      <alignment vertical="center"/>
    </xf>
    <xf numFmtId="3" fontId="0" fillId="0" borderId="37" xfId="0" applyNumberFormat="1" applyBorder="1" applyAlignment="1">
      <alignment vertical="center"/>
    </xf>
    <xf numFmtId="4" fontId="3" fillId="0" borderId="7" xfId="0" applyNumberFormat="1" applyFont="1" applyBorder="1"/>
    <xf numFmtId="14" fontId="0" fillId="0" borderId="36" xfId="0" applyNumberFormat="1" applyBorder="1" applyAlignment="1">
      <alignment horizontal="center" vertical="center"/>
    </xf>
    <xf numFmtId="14" fontId="2" fillId="0" borderId="34" xfId="0" applyNumberFormat="1" applyFont="1" applyBorder="1" applyAlignment="1">
      <alignment horizontal="center" vertical="center"/>
    </xf>
    <xf numFmtId="3" fontId="0" fillId="0" borderId="45" xfId="0" applyNumberFormat="1" applyBorder="1" applyAlignment="1">
      <alignment vertical="center"/>
    </xf>
    <xf numFmtId="14" fontId="2" fillId="0" borderId="36" xfId="0" applyNumberFormat="1" applyFont="1" applyBorder="1" applyAlignment="1">
      <alignment horizontal="center" vertical="center"/>
    </xf>
    <xf numFmtId="3" fontId="0" fillId="0" borderId="20" xfId="0" applyNumberFormat="1" applyBorder="1" applyAlignment="1">
      <alignment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vertical="center"/>
    </xf>
    <xf numFmtId="0" fontId="29" fillId="0" borderId="48" xfId="0" applyFont="1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vertical="center"/>
    </xf>
    <xf numFmtId="0" fontId="26" fillId="0" borderId="0" xfId="0" applyFont="1" applyAlignment="1">
      <alignment vertical="center"/>
    </xf>
    <xf numFmtId="15" fontId="25" fillId="0" borderId="0" xfId="0" applyNumberFormat="1" applyFont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17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3" fillId="0" borderId="0" xfId="0" applyFont="1" applyAlignment="1">
      <alignment vertical="center"/>
    </xf>
    <xf numFmtId="14" fontId="34" fillId="0" borderId="0" xfId="0" applyNumberFormat="1" applyFont="1" applyAlignment="1">
      <alignment vertical="center"/>
    </xf>
    <xf numFmtId="0" fontId="16" fillId="0" borderId="37" xfId="0" applyFont="1" applyBorder="1" applyAlignment="1">
      <alignment vertical="center"/>
    </xf>
    <xf numFmtId="14" fontId="0" fillId="0" borderId="34" xfId="0" applyNumberFormat="1" applyFont="1" applyBorder="1" applyAlignment="1">
      <alignment horizontal="center" vertical="center"/>
    </xf>
    <xf numFmtId="0" fontId="16" fillId="0" borderId="12" xfId="0" applyFont="1" applyBorder="1" applyAlignment="1">
      <alignment vertical="center"/>
    </xf>
    <xf numFmtId="4" fontId="30" fillId="0" borderId="12" xfId="0" applyNumberFormat="1" applyFont="1" applyBorder="1" applyAlignment="1">
      <alignment vertical="center"/>
    </xf>
    <xf numFmtId="3" fontId="0" fillId="0" borderId="35" xfId="0" applyNumberFormat="1" applyFont="1" applyBorder="1" applyAlignment="1">
      <alignment vertical="center"/>
    </xf>
    <xf numFmtId="14" fontId="0" fillId="0" borderId="44" xfId="0" applyNumberFormat="1" applyFont="1" applyBorder="1" applyAlignment="1">
      <alignment horizontal="center" vertical="center"/>
    </xf>
    <xf numFmtId="3" fontId="16" fillId="0" borderId="12" xfId="0" applyNumberFormat="1" applyFont="1" applyBorder="1" applyAlignment="1">
      <alignment vertical="center"/>
    </xf>
    <xf numFmtId="0" fontId="0" fillId="0" borderId="34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3" fontId="16" fillId="0" borderId="37" xfId="0" applyNumberFormat="1" applyFont="1" applyBorder="1" applyAlignment="1">
      <alignment vertical="center"/>
    </xf>
    <xf numFmtId="14" fontId="0" fillId="0" borderId="36" xfId="0" applyNumberFormat="1" applyFont="1" applyBorder="1" applyAlignment="1">
      <alignment horizontal="center" vertical="center"/>
    </xf>
    <xf numFmtId="14" fontId="8" fillId="0" borderId="34" xfId="0" applyNumberFormat="1" applyFont="1" applyBorder="1" applyAlignment="1">
      <alignment horizontal="center" vertical="center"/>
    </xf>
    <xf numFmtId="4" fontId="16" fillId="0" borderId="45" xfId="0" applyNumberFormat="1" applyFont="1" applyBorder="1" applyAlignment="1">
      <alignment vertical="center"/>
    </xf>
    <xf numFmtId="14" fontId="8" fillId="0" borderId="36" xfId="0" applyNumberFormat="1" applyFont="1" applyBorder="1" applyAlignment="1">
      <alignment horizontal="center" vertical="center"/>
    </xf>
    <xf numFmtId="3" fontId="16" fillId="0" borderId="20" xfId="0" applyNumberFormat="1" applyFont="1" applyBorder="1" applyAlignment="1">
      <alignment vertical="center"/>
    </xf>
    <xf numFmtId="0" fontId="0" fillId="0" borderId="46" xfId="0" applyFont="1" applyBorder="1" applyAlignment="1">
      <alignment horizontal="center" vertical="center"/>
    </xf>
    <xf numFmtId="0" fontId="16" fillId="0" borderId="47" xfId="0" applyFont="1" applyBorder="1" applyAlignment="1">
      <alignment vertical="center"/>
    </xf>
    <xf numFmtId="0" fontId="16" fillId="0" borderId="49" xfId="0" applyFont="1" applyBorder="1" applyAlignment="1">
      <alignment vertical="center"/>
    </xf>
    <xf numFmtId="0" fontId="16" fillId="0" borderId="50" xfId="0" applyFont="1" applyBorder="1" applyAlignment="1">
      <alignment horizontal="center" vertical="center"/>
    </xf>
    <xf numFmtId="0" fontId="16" fillId="0" borderId="51" xfId="0" applyFont="1" applyBorder="1" applyAlignment="1">
      <alignment vertical="center"/>
    </xf>
    <xf numFmtId="14" fontId="11" fillId="0" borderId="0" xfId="0" applyNumberFormat="1" applyFont="1" applyFill="1" applyAlignment="1">
      <alignment horizontal="center"/>
    </xf>
    <xf numFmtId="0" fontId="11" fillId="0" borderId="0" xfId="0" applyFont="1" applyFill="1"/>
    <xf numFmtId="3" fontId="11" fillId="0" borderId="0" xfId="0" applyNumberFormat="1" applyFont="1" applyFill="1"/>
    <xf numFmtId="3" fontId="11" fillId="0" borderId="0" xfId="0" applyNumberFormat="1" applyFont="1" applyFill="1" applyAlignment="1">
      <alignment horizontal="center"/>
    </xf>
    <xf numFmtId="0" fontId="11" fillId="0" borderId="0" xfId="2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/>
    <xf numFmtId="14" fontId="11" fillId="0" borderId="0" xfId="0" applyNumberFormat="1" applyFont="1" applyFill="1" applyBorder="1" applyAlignment="1">
      <alignment horizontal="center"/>
    </xf>
    <xf numFmtId="3" fontId="11" fillId="0" borderId="0" xfId="0" applyNumberFormat="1" applyFont="1" applyFill="1" applyBorder="1" applyAlignment="1">
      <alignment horizontal="left"/>
    </xf>
    <xf numFmtId="3" fontId="11" fillId="0" borderId="0" xfId="1" applyNumberFormat="1" applyFont="1" applyFill="1" applyBorder="1" applyAlignment="1">
      <alignment horizontal="center"/>
    </xf>
    <xf numFmtId="0" fontId="12" fillId="0" borderId="3" xfId="0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" fontId="3" fillId="0" borderId="52" xfId="0" applyNumberFormat="1" applyFont="1" applyBorder="1" applyAlignment="1">
      <alignment horizontal="center" vertical="center"/>
    </xf>
    <xf numFmtId="4" fontId="3" fillId="0" borderId="53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5">
    <cellStyle name="Comma 3" xfId="3"/>
    <cellStyle name="Milliers" xfId="1" builtinId="3"/>
    <cellStyle name="Normal" xfId="0" builtinId="0"/>
    <cellStyle name="Normal 2" xfId="4"/>
    <cellStyle name="Normal_Total expenses by date" xfId="2"/>
  </cellStyles>
  <dxfs count="0"/>
  <tableStyles count="0" defaultTableStyle="TableStyleMedium2" defaultPivotStyle="PivotStyleLight16"/>
  <colors>
    <mruColors>
      <color rgb="FFF3E3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171450</xdr:colOff>
      <xdr:row>15</xdr:row>
      <xdr:rowOff>19050</xdr:rowOff>
    </xdr:from>
    <xdr:ext cx="18531" cy="760465"/>
    <xdr:sp macro="" textlink="">
      <xdr:nvSpPr>
        <xdr:cNvPr id="2" name="Text Box 188"/>
        <xdr:cNvSpPr txBox="1">
          <a:spLocks noChangeArrowheads="1"/>
        </xdr:cNvSpPr>
      </xdr:nvSpPr>
      <xdr:spPr bwMode="auto">
        <a:xfrm>
          <a:off x="1695450" y="302895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24</xdr:row>
      <xdr:rowOff>19050</xdr:rowOff>
    </xdr:from>
    <xdr:ext cx="18531" cy="760465"/>
    <xdr:sp macro="" textlink="">
      <xdr:nvSpPr>
        <xdr:cNvPr id="3" name="Text Box 188"/>
        <xdr:cNvSpPr txBox="1">
          <a:spLocks noChangeArrowheads="1"/>
        </xdr:cNvSpPr>
      </xdr:nvSpPr>
      <xdr:spPr bwMode="auto">
        <a:xfrm>
          <a:off x="1695450" y="476250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 editAs="oneCell">
    <xdr:from>
      <xdr:col>5</xdr:col>
      <xdr:colOff>114300</xdr:colOff>
      <xdr:row>42</xdr:row>
      <xdr:rowOff>0</xdr:rowOff>
    </xdr:from>
    <xdr:to>
      <xdr:col>5</xdr:col>
      <xdr:colOff>190500</xdr:colOff>
      <xdr:row>43</xdr:row>
      <xdr:rowOff>38100</xdr:rowOff>
    </xdr:to>
    <xdr:sp macro="" textlink="">
      <xdr:nvSpPr>
        <xdr:cNvPr id="4" name="Text Box 32"/>
        <xdr:cNvSpPr txBox="1">
          <a:spLocks noChangeArrowheads="1"/>
        </xdr:cNvSpPr>
      </xdr:nvSpPr>
      <xdr:spPr bwMode="auto">
        <a:xfrm>
          <a:off x="3924300" y="8248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685800</xdr:colOff>
      <xdr:row>42</xdr:row>
      <xdr:rowOff>0</xdr:rowOff>
    </xdr:from>
    <xdr:to>
      <xdr:col>5</xdr:col>
      <xdr:colOff>704850</xdr:colOff>
      <xdr:row>43</xdr:row>
      <xdr:rowOff>19050</xdr:rowOff>
    </xdr:to>
    <xdr:sp macro="" textlink="">
      <xdr:nvSpPr>
        <xdr:cNvPr id="5" name="Text Box 34"/>
        <xdr:cNvSpPr txBox="1">
          <a:spLocks noChangeArrowheads="1"/>
        </xdr:cNvSpPr>
      </xdr:nvSpPr>
      <xdr:spPr bwMode="auto">
        <a:xfrm>
          <a:off x="4495800" y="8248650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114300</xdr:colOff>
      <xdr:row>18</xdr:row>
      <xdr:rowOff>0</xdr:rowOff>
    </xdr:from>
    <xdr:ext cx="76200" cy="228600"/>
    <xdr:sp macro="" textlink="">
      <xdr:nvSpPr>
        <xdr:cNvPr id="2" name="Text Box 32"/>
        <xdr:cNvSpPr txBox="1">
          <a:spLocks noChangeArrowheads="1"/>
        </xdr:cNvSpPr>
      </xdr:nvSpPr>
      <xdr:spPr bwMode="auto">
        <a:xfrm>
          <a:off x="6191250" y="4819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685800</xdr:colOff>
      <xdr:row>18</xdr:row>
      <xdr:rowOff>0</xdr:rowOff>
    </xdr:from>
    <xdr:ext cx="19050" cy="209550"/>
    <xdr:sp macro="" textlink="">
      <xdr:nvSpPr>
        <xdr:cNvPr id="3" name="Text Box 34"/>
        <xdr:cNvSpPr txBox="1">
          <a:spLocks noChangeArrowheads="1"/>
        </xdr:cNvSpPr>
      </xdr:nvSpPr>
      <xdr:spPr bwMode="auto">
        <a:xfrm>
          <a:off x="6762750" y="4819650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114300</xdr:colOff>
      <xdr:row>26</xdr:row>
      <xdr:rowOff>0</xdr:rowOff>
    </xdr:from>
    <xdr:ext cx="76200" cy="228600"/>
    <xdr:sp macro="" textlink="">
      <xdr:nvSpPr>
        <xdr:cNvPr id="2" name="Text Box 32"/>
        <xdr:cNvSpPr txBox="1">
          <a:spLocks noChangeArrowheads="1"/>
        </xdr:cNvSpPr>
      </xdr:nvSpPr>
      <xdr:spPr bwMode="auto">
        <a:xfrm>
          <a:off x="6105525" y="51530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685800</xdr:colOff>
      <xdr:row>26</xdr:row>
      <xdr:rowOff>0</xdr:rowOff>
    </xdr:from>
    <xdr:ext cx="19050" cy="209550"/>
    <xdr:sp macro="" textlink="">
      <xdr:nvSpPr>
        <xdr:cNvPr id="3" name="Text Box 34"/>
        <xdr:cNvSpPr txBox="1">
          <a:spLocks noChangeArrowheads="1"/>
        </xdr:cNvSpPr>
      </xdr:nvSpPr>
      <xdr:spPr bwMode="auto">
        <a:xfrm>
          <a:off x="6677025" y="5153025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CP-PC" refreshedDate="43312.848291319446" createdVersion="5" refreshedVersion="5" minRefreshableVersion="3" recordCount="176">
  <cacheSource type="worksheet">
    <worksheetSource ref="B6:F182" sheet="Journal Caisse Juillet"/>
  </cacheSource>
  <cacheFields count="5">
    <cacheField name="DATE" numFmtId="0">
      <sharedItems containsNonDate="0" containsDate="1" containsString="0" containsBlank="1" minDate="2018-07-02T00:00:00" maxDate="2018-08-22T00:00:00"/>
    </cacheField>
    <cacheField name="Nom" numFmtId="0">
      <sharedItems containsBlank="1" count="12">
        <m/>
        <s v="Chérif"/>
        <s v="E39"/>
        <s v="E20"/>
        <s v="E40"/>
        <s v="E37"/>
        <s v="Tamba"/>
        <s v="Moné"/>
        <s v="Baldé"/>
        <s v="Saïdou"/>
        <s v="Sessou "/>
        <s v="E19"/>
      </sharedItems>
    </cacheField>
    <cacheField name="LIBELLE" numFmtId="0">
      <sharedItems/>
    </cacheField>
    <cacheField name="ENTREES" numFmtId="0">
      <sharedItems containsString="0" containsBlank="1" containsNumber="1" containsInteger="1" minValue="117500" maxValue="16638742"/>
    </cacheField>
    <cacheField name="SORTIES" numFmtId="3">
      <sharedItems containsString="0" containsBlank="1" containsNumber="1" containsInteger="1" minValue="5000" maxValue="5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WCP-PC" refreshedDate="43313.588826157407" createdVersion="5" refreshedVersion="5" minRefreshableVersion="3" recordCount="323">
  <cacheSource type="worksheet">
    <worksheetSource ref="A1:I324" sheet="COMPTA JUILLET"/>
  </cacheSource>
  <cacheFields count="9">
    <cacheField name="Date" numFmtId="14">
      <sharedItems containsSemiMixedTypes="0" containsNonDate="0" containsDate="1" containsString="0" minDate="2018-07-02T00:00:00" maxDate="2018-08-01T00:00:00"/>
    </cacheField>
    <cacheField name="Libellés" numFmtId="0">
      <sharedItems/>
    </cacheField>
    <cacheField name="Type Personnel(Salaires; impots; securité sociale) _Bonus/Lawyer(bonus avocat, indicateur, personnel)_Transport(bonus, train, taxis ville, avion, visas, vaccins)_Travel Subsistence( voyage hotel, nourriture)_ Office Materials( consommables du bureau,papeterie, cartouches encre, photocopies exterieurs)_Rent Utilities (Locations et charges mensuelles)_ Services (prestataires exterieurs tel femme de menage, plombier, mecano, electricien ,ect,)_ Telephone_Internet_Bonus media( couverture méditique, bonus journalistes)_ Trust building( mise en confiance, repas,Telephone, boissons)_ Bank charges( Frais fonctionnement bancaire + frais transfert)_ Transfert fees( Frais western union_Orange money" numFmtId="0">
      <sharedItems containsBlank="1" count="18">
        <s v="Transport "/>
        <s v="Bank Fees"/>
        <s v="Transport"/>
        <s v="Personnel"/>
        <s v="Travel Expenses"/>
        <s v="Services"/>
        <s v="Equipement"/>
        <s v="Telephone"/>
        <s v="Office Materials"/>
        <s v="Travel subsistence"/>
        <s v="Jail Visit"/>
        <s v="Bonus"/>
        <s v="Transfert Fees"/>
        <s v="Flight"/>
        <s v="Trust Building"/>
        <s v="Court Fees"/>
        <m u="1"/>
        <s v="Material office" u="1"/>
      </sharedItems>
    </cacheField>
    <cacheField name="Department (Investigations, Legal, Operations, Media, Management, Office, Animal Care, Policy &amp; External Relations( Frais de voyage à l'etranger, mission en déhors du projet), Team Building( Repas de l'equipe , Faire une excursion)" numFmtId="0">
      <sharedItems count="7">
        <s v="Investigations"/>
        <s v="Office"/>
        <s v="Legal"/>
        <s v="Media"/>
        <s v="Team Building"/>
        <s v="Management"/>
        <s v="Operation"/>
      </sharedItems>
    </cacheField>
    <cacheField name="Montant dépensé" numFmtId="3">
      <sharedItems containsSemiMixedTypes="0" containsString="0" containsNumber="1" containsInteger="1" minValue="5000" maxValue="13467500"/>
    </cacheField>
    <cacheField name="Nom" numFmtId="0">
      <sharedItems count="13">
        <s v="E37"/>
        <s v="BPMG GNF"/>
        <s v="Baldé"/>
        <s v="Chérif"/>
        <s v="E20"/>
        <s v="E39"/>
        <s v="E40"/>
        <s v="Moné"/>
        <s v="Tamba"/>
        <s v="BPMG USD"/>
        <s v="Saïdou"/>
        <s v="Sessou"/>
        <s v="E19"/>
      </sharedItems>
    </cacheField>
    <cacheField name="Donor" numFmtId="0">
      <sharedItems count="1">
        <s v="WILDCAT"/>
      </sharedItems>
    </cacheField>
    <cacheField name="Number" numFmtId="0">
      <sharedItems/>
    </cacheField>
    <cacheField name="Justificatif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6">
  <r>
    <m/>
    <x v="0"/>
    <s v="Repport solde au 30/06/2017"/>
    <n v="16638742"/>
    <m/>
  </r>
  <r>
    <d v="2018-07-02T00:00:00"/>
    <x v="1"/>
    <s v="Frais  taxi moto bureau-TPI-Kaloum pour suivi Audience"/>
    <m/>
    <n v="70000"/>
  </r>
  <r>
    <d v="2018-07-02T00:00:00"/>
    <x v="2"/>
    <s v="Transport bureau-Bambeto-Sonfonia-CimenterieA/R pour les enquête"/>
    <m/>
    <n v="26000"/>
  </r>
  <r>
    <d v="2018-07-02T00:00:00"/>
    <x v="3"/>
    <s v="Transport  Bureau-Bambeto et centre ville-port boulbinet pour enquête"/>
    <m/>
    <n v="27000"/>
  </r>
  <r>
    <d v="2018-07-02T00:00:00"/>
    <x v="4"/>
    <s v="Transport Bureau-Kenien port de Bonfi-Aéroport A/R pour les enquêtes"/>
    <m/>
    <n v="36000"/>
  </r>
  <r>
    <d v="2018-07-02T00:00:00"/>
    <x v="5"/>
    <s v="Transport bureau-Belle vue (BPMG) pour retrait et certification chèque RTS JUIN"/>
    <m/>
    <n v="20000"/>
  </r>
  <r>
    <d v="2018-07-02T00:00:00"/>
    <x v="5"/>
    <s v="Transfert de crédit Areeba pour appel enquête "/>
    <m/>
    <n v="10000"/>
  </r>
  <r>
    <d v="2018-07-02T00:00:00"/>
    <x v="6"/>
    <s v="Frais de  fonctionnement Tamba pour la semaine "/>
    <m/>
    <n v="55000"/>
  </r>
  <r>
    <d v="2018-07-02T00:00:00"/>
    <x v="1"/>
    <s v="Frais de  fonctionnement Chérif  pour la semaine "/>
    <m/>
    <n v="60000"/>
  </r>
  <r>
    <d v="2018-07-02T00:00:00"/>
    <x v="5"/>
    <s v="Frais de fonctionnement E37 pour la semaine"/>
    <m/>
    <n v="95000"/>
  </r>
  <r>
    <d v="2018-07-02T00:00:00"/>
    <x v="7"/>
    <s v="Frais de fonctionnement Moné  pour la semaine"/>
    <m/>
    <n v="185000"/>
  </r>
  <r>
    <d v="2018-07-02T00:00:00"/>
    <x v="8"/>
    <s v="Frais taxi moto Aéroport-Cabinet d'Avocat-Bureau pour recupération des documents juridiques"/>
    <m/>
    <n v="60000"/>
  </r>
  <r>
    <d v="2018-07-02T00:00:00"/>
    <x v="7"/>
    <s v="Chèque 04911591 Approvisionnement de caisse"/>
    <n v="1200000"/>
    <m/>
  </r>
  <r>
    <d v="2018-07-03T00:00:00"/>
    <x v="7"/>
    <s v="Facture 32 STEG Frais de reinstallation complete système d'exploitation Windows 8 et récuperation des données"/>
    <m/>
    <n v="300000"/>
  </r>
  <r>
    <d v="2018-07-03T00:00:00"/>
    <x v="8"/>
    <s v="Frais taxi moto  bureau-Nongo pour recupération des documents juridiques"/>
    <m/>
    <n v="25000"/>
  </r>
  <r>
    <d v="2018-07-03T00:00:00"/>
    <x v="5"/>
    <s v="Frais taxi moto bureau-Immigration pour dépôt de lettre pour l'optention de visa d'entrée pour NICOLA"/>
    <m/>
    <n v="70000"/>
  </r>
  <r>
    <d v="2018-07-03T00:00:00"/>
    <x v="5"/>
    <s v="Versement à E37 Frais de visa d'entrée de NICOLA"/>
    <m/>
    <n v="180000"/>
  </r>
  <r>
    <d v="2018-07-03T00:00:00"/>
    <x v="9"/>
    <s v="Paiement des  frais médicaux de Saïdou"/>
    <m/>
    <n v="100000"/>
  </r>
  <r>
    <d v="2018-07-03T00:00:00"/>
    <x v="7"/>
    <s v="Frais de traitement des dossier du visa d'entrée de NICILA"/>
    <m/>
    <n v="100000"/>
  </r>
  <r>
    <d v="2018-07-03T00:00:00"/>
    <x v="4"/>
    <s v="Frais de fonctionnement E40 pour la semaine"/>
    <m/>
    <n v="80000"/>
  </r>
  <r>
    <d v="2018-07-03T00:00:00"/>
    <x v="3"/>
    <s v="Frais de fonctionnement E20 pour la semaine"/>
    <m/>
    <n v="135000"/>
  </r>
  <r>
    <d v="2018-07-03T00:00:00"/>
    <x v="2"/>
    <s v="Frais de fonctionnement E39 pour la semaine"/>
    <m/>
    <n v="125000"/>
  </r>
  <r>
    <d v="2018-07-03T00:00:00"/>
    <x v="5"/>
    <s v="Frais taxi moto  E37 bureau-Taouya (BPMG) pour retrait "/>
    <m/>
    <n v="40000"/>
  </r>
  <r>
    <d v="2018-07-03T00:00:00"/>
    <x v="9"/>
    <s v="Frais taxi moto bureau-centre ville (BPMG) pour arbitage"/>
    <m/>
    <n v="70000"/>
  </r>
  <r>
    <d v="2018-07-04T00:00:00"/>
    <x v="7"/>
    <s v="Chèque 04911593 Approvisionnement de caisse"/>
    <n v="12000000"/>
    <m/>
  </r>
  <r>
    <d v="2018-07-06T00:00:00"/>
    <x v="7"/>
    <s v="Achat de (04) parapluies  pour bureau "/>
    <m/>
    <n v="120000"/>
  </r>
  <r>
    <d v="2018-07-06T00:00:00"/>
    <x v="8"/>
    <s v="Frais taxi moto bureau-Ministère de la Sécurité pour visa d'entrée de NICOLA"/>
    <m/>
    <n v="69000"/>
  </r>
  <r>
    <d v="2018-07-06T00:00:00"/>
    <x v="7"/>
    <s v="Paiement facture 34 Mamadou Alpha Diallo pour Transfert de crédit E-recharge pour l'équipe de bureau"/>
    <m/>
    <n v="800000"/>
  </r>
  <r>
    <d v="2018-07-06T00:00:00"/>
    <x v="7"/>
    <s v="Paiement facture 006/BSPS2018 Sécurité bureau pour le mois de juin  2018"/>
    <m/>
    <n v="3000000"/>
  </r>
  <r>
    <d v="2018-07-03T00:00:00"/>
    <x v="9"/>
    <s v="Achat de (20) l d'essence pour véh. Perso Saïdou pour son transport maison-bureau"/>
    <m/>
    <n v="200000"/>
  </r>
  <r>
    <d v="2018-07-06T00:00:00"/>
    <x v="7"/>
    <s v="Paiement frais de deplacement (4) jours hôtel-bureau A/R de l'Auditeur pour la période de GALF"/>
    <m/>
    <n v="1000000"/>
  </r>
  <r>
    <d v="2018-07-06T00:00:00"/>
    <x v="5"/>
    <s v="Complement transport bureau-centre ville (BPMG) pour retrait"/>
    <m/>
    <n v="35000"/>
  </r>
  <r>
    <d v="2018-07-06T00:00:00"/>
    <x v="9"/>
    <s v="Achat de (20) l d'essence pour véh. Perso.  Saîdou pour son transport maison-bureau"/>
    <m/>
    <n v="200000"/>
  </r>
  <r>
    <d v="2018-07-09T00:00:00"/>
    <x v="9"/>
    <s v="Achat de (20) l d'essence pour véh. Perso Saïdou pour son transport maison-bureau"/>
    <m/>
    <n v="200000"/>
  </r>
  <r>
    <d v="2018-07-09T00:00:00"/>
    <x v="8"/>
    <s v="Frais taxi moto bureau-Minisyère de la Sécurité pour visa d'entrée de NICOLA après changement de la lettre pour le visa d'entrée suite au numéro nouveau de passport"/>
    <m/>
    <n v="80000"/>
  </r>
  <r>
    <d v="2018-07-09T00:00:00"/>
    <x v="8"/>
    <s v="versement à  Baldé  Frais de visa d'entrée de NICOLA après changement Passport"/>
    <m/>
    <n v="188000"/>
  </r>
  <r>
    <d v="2018-07-09T00:00:00"/>
    <x v="8"/>
    <s v="Achat de nouritures pour le pélican et les (2) pérroquets"/>
    <m/>
    <n v="51000"/>
  </r>
  <r>
    <d v="2018-07-09T00:00:00"/>
    <x v="8"/>
    <s v="Transport bureau-marché Kaporo A/R pour achat de nouritures du pélican et des pérroquets"/>
    <m/>
    <n v="20000"/>
  </r>
  <r>
    <d v="2018-07-09T00:00:00"/>
    <x v="7"/>
    <s v="Versement à Thierno Ousmane Baldé pour achat de nouritures du pélican et des pérroquets  pour (5) jours "/>
    <m/>
    <n v="150000"/>
  </r>
  <r>
    <d v="2018-07-09T00:00:00"/>
    <x v="7"/>
    <s v="Transport maison-bureau pour (9) jours de Thierno Ousmane Baldé Intendant animalier pour l'entretien du pélican et des pérroquets"/>
    <m/>
    <n v="140000"/>
  </r>
  <r>
    <d v="2018-07-09T00:00:00"/>
    <x v="7"/>
    <s v="Transport Moné maison-bureau pour (1) jour"/>
    <m/>
    <n v="37000"/>
  </r>
  <r>
    <d v="2018-07-09T00:00:00"/>
    <x v="9"/>
    <s v="Transport bureau-Belle vue  (BPMG) pour retrait du relevé de banque pour le mois de juin"/>
    <m/>
    <n v="40000"/>
  </r>
  <r>
    <d v="2018-07-09T00:00:00"/>
    <x v="7"/>
    <s v="Reçu 002 paiement frais poubelle pour le ramassage des ordures du bureau"/>
    <m/>
    <n v="75000"/>
  </r>
  <r>
    <d v="2018-07-11T00:00:00"/>
    <x v="7"/>
    <s v="Transport maison-bureau (1) jour"/>
    <m/>
    <n v="37000"/>
  </r>
  <r>
    <d v="2018-07-11T00:00:00"/>
    <x v="8"/>
    <s v="Frais taxi moto bureau-Coléah (Ministère de la Sécurité pour retrait visa d'entrée de NICOLA"/>
    <m/>
    <n v="80000"/>
  </r>
  <r>
    <d v="2018-07-12T00:00:00"/>
    <x v="9"/>
    <s v="Achat de (20)l d'essence pour véh perso. De Mr Saïdou pour son transport maison-bureau"/>
    <m/>
    <n v="200000"/>
  </r>
  <r>
    <d v="2018-07-13T00:00:00"/>
    <x v="7"/>
    <s v="Facture 32 STEG des DVD d'Anti-virus et installation pour les ordinateurs "/>
    <m/>
    <n v="1000000"/>
  </r>
  <r>
    <d v="2018-07-13T00:00:00"/>
    <x v="4"/>
    <s v="Transport bureau-Bambeto-Centre ville -ColéahA/R pour les enquête"/>
    <m/>
    <n v="20000"/>
  </r>
  <r>
    <d v="2018-07-13T00:00:00"/>
    <x v="3"/>
    <s v="Transport Bureau-Port Kaporo-marché A/R pour les enquêtes"/>
    <m/>
    <n v="23000"/>
  </r>
  <r>
    <d v="2018-07-13T00:00:00"/>
    <x v="4"/>
    <s v="Transfert de crédit Areeba pour appel enquête "/>
    <m/>
    <n v="10000"/>
  </r>
  <r>
    <d v="2018-07-13T00:00:00"/>
    <x v="3"/>
    <s v="Transfert de crédit Areeba pour appel enquête "/>
    <m/>
    <n v="10000"/>
  </r>
  <r>
    <d v="2018-07-13T00:00:00"/>
    <x v="7"/>
    <s v="Frais de fonctionnement Maïmouna  Baldé  pour la semaine"/>
    <m/>
    <n v="70000"/>
  </r>
  <r>
    <d v="2018-07-13T00:00:00"/>
    <x v="5"/>
    <s v="Transport Bureau-Belle vue certifier chèque CNSS du 2ème trimestre"/>
    <m/>
    <n v="13000"/>
  </r>
  <r>
    <d v="2018-07-13T00:00:00"/>
    <x v="8"/>
    <s v="Transport Bureau-PTI/Kaloum pour le suivi affaire Sierra (Expédition du jugement)"/>
    <m/>
    <n v="19000"/>
  </r>
  <r>
    <d v="2018-07-13T00:00:00"/>
    <x v="1"/>
    <s v="Versement à Abdoulaye Chérif Diallo frais de mission pour visite de prison à Mamou"/>
    <m/>
    <n v="938000"/>
  </r>
  <r>
    <d v="2018-07-13T00:00:00"/>
    <x v="2"/>
    <s v="Remboursement surplus dépenses fes enquêtes sur le terrain"/>
    <m/>
    <n v="153250"/>
  </r>
  <r>
    <d v="2018-07-13T00:00:00"/>
    <x v="5"/>
    <s v="Transport maisàn-bureau de E37 pour (1) jour"/>
    <m/>
    <n v="17000"/>
  </r>
  <r>
    <d v="2018-07-13T00:00:00"/>
    <x v="6"/>
    <s v="Versement à Tamba Bonus media pour radio solei et bonheur fm pour l'émission sur le nouveau code de faune et autres"/>
    <m/>
    <n v="310000"/>
  </r>
  <r>
    <d v="2018-07-13T00:00:00"/>
    <x v="7"/>
    <s v="Transport maison-bureau Moné pour (1) jour"/>
    <m/>
    <n v="35000"/>
  </r>
  <r>
    <d v="2018-07-13T00:00:00"/>
    <x v="7"/>
    <s v="Paiement Facture FGS000340 Internet pour la redevance mensuelle juillet 2018"/>
    <m/>
    <n v="3000000"/>
  </r>
  <r>
    <d v="2018-07-13T00:00:00"/>
    <x v="7"/>
    <s v="Chèque 01455155 Approvisionnement caisse"/>
    <n v="12000000"/>
    <m/>
  </r>
  <r>
    <d v="2018-07-14T00:00:00"/>
    <x v="9"/>
    <s v="Achat de (20)l d'essence pour véh perso. De Mr Saïdou pour son transport maison-bureau"/>
    <m/>
    <n v="200000"/>
  </r>
  <r>
    <d v="2018-07-13T00:00:00"/>
    <x v="7"/>
    <s v="Paiement facture 24 El Mamadou Bambeto  acaht d'un multiseur munalle pour cuisine"/>
    <m/>
    <n v="270000"/>
  </r>
  <r>
    <d v="2018-07-13T00:00:00"/>
    <x v="7"/>
    <s v="Paiement main d'oeuvre pour la reparation de la pompe pour la cuisine du bureau"/>
    <m/>
    <n v="40000"/>
  </r>
  <r>
    <d v="2018-07-16T00:00:00"/>
    <x v="7"/>
    <s v="Reversement à la caisse  de Abdoulaye Chérif Diallo reste argent visite de prison à Mamou"/>
    <n v="133000"/>
    <m/>
  </r>
  <r>
    <d v="2018-07-16T00:00:00"/>
    <x v="7"/>
    <s v="Achat de nouritures pour le pélican et les (2) pérroquets"/>
    <m/>
    <n v="65000"/>
  </r>
  <r>
    <d v="2018-07-18T00:00:00"/>
    <x v="1"/>
    <s v="Transport bureau-DNEF pour le dépôt du guide juridique au point focal de la CITES"/>
    <m/>
    <n v="16000"/>
  </r>
  <r>
    <d v="2018-07-18T00:00:00"/>
    <x v="1"/>
    <s v="Frais de photocopie du guide juridique"/>
    <m/>
    <n v="12000"/>
  </r>
  <r>
    <d v="2018-07-18T00:00:00"/>
    <x v="10"/>
    <s v="Versement à Sessou les frais de transport Labé-Mamou-Conakry pour la formation des agents de faunes"/>
    <m/>
    <n v="250000"/>
  </r>
  <r>
    <d v="2018-07-18T00:00:00"/>
    <x v="7"/>
    <s v="Frais de transfert/orange money  de (250 000 fg) à Sessou pour la formation des agents de faune à Mamou"/>
    <m/>
    <n v="8000"/>
  </r>
  <r>
    <d v="2018-07-18T00:00:00"/>
    <x v="7"/>
    <s v="versement à Thierno Ousmane Baldé pour achat de nouritures du pélican et des pérroquets  pour (14) jours "/>
    <m/>
    <n v="420000"/>
  </r>
  <r>
    <d v="2018-07-18T00:00:00"/>
    <x v="7"/>
    <s v="versement à Thierno Ousmane Baldé pour le transport de (14) maison-bureau pour  l'entretien  du pélican et des pérroquets  pour (14) jours "/>
    <m/>
    <n v="245000"/>
  </r>
  <r>
    <d v="2018-07-18T00:00:00"/>
    <x v="2"/>
    <s v="Transfert de crédit Areeba vpar E39  pour appel enquête "/>
    <m/>
    <n v="10000"/>
  </r>
  <r>
    <d v="2018-07-18T00:00:00"/>
    <x v="6"/>
    <s v="Frais de fonctionnement Tamba pour la semaine"/>
    <m/>
    <n v="55000"/>
  </r>
  <r>
    <d v="2018-07-18T00:00:00"/>
    <x v="3"/>
    <s v="Frais de fonctionnement (3) jours pour  E20"/>
    <m/>
    <n v="81000"/>
  </r>
  <r>
    <d v="2018-07-18T00:00:00"/>
    <x v="5"/>
    <s v="Frais de fonctionnement (3) jours pour  E37"/>
    <m/>
    <n v="51000"/>
  </r>
  <r>
    <d v="2018-07-18T00:00:00"/>
    <x v="7"/>
    <s v="Frais de fonctionnment (3) jours pour Moné"/>
    <m/>
    <n v="105000"/>
  </r>
  <r>
    <d v="2018-07-18T00:00:00"/>
    <x v="1"/>
    <s v="Frais de fonctionnement (3) pour Chérif"/>
    <m/>
    <n v="30000"/>
  </r>
  <r>
    <d v="2018-07-18T00:00:00"/>
    <x v="1"/>
    <s v="Remboursement des frais médicaux à Abdoulaye Chérif Diallo"/>
    <m/>
    <n v="160000"/>
  </r>
  <r>
    <d v="2018-07-18T00:00:00"/>
    <x v="1"/>
    <s v="Remboursement des fraisde consultation à Abdoulaye Chérif Diallo"/>
    <m/>
    <n v="85000"/>
  </r>
  <r>
    <d v="2018-07-18T00:00:00"/>
    <x v="8"/>
    <s v="Frais taxi moto bureau-Centre ville M.E pour la renconte du point focal de la criminalité faunique pour suivi dossier pour le paiement des honoraires de l'Avocat pour la partie Etat"/>
    <m/>
    <n v="70000"/>
  </r>
  <r>
    <d v="2018-07-18T00:00:00"/>
    <x v="4"/>
    <s v="Transport bureau-Bambeto-Sonfonia-Cimenterie-Lansanaya A/R pour les enquête"/>
    <m/>
    <n v="23000"/>
  </r>
  <r>
    <d v="2018-07-18T00:00:00"/>
    <x v="3"/>
    <s v="Transport-bureau-Bambeto-marché NigerPort de Boulbinet A/R pour enquête"/>
    <m/>
    <n v="36000"/>
  </r>
  <r>
    <d v="2018-07-18T00:00:00"/>
    <x v="9"/>
    <s v="Achat de (40)l d'ssence pour véh perso. Pour Mr Saïdou pour son transport maison-bureau"/>
    <m/>
    <n v="400000"/>
  </r>
  <r>
    <d v="2018-07-18T00:00:00"/>
    <x v="9"/>
    <s v="Facture n°18071801 Daye Voyages achat de billet de Mr Saïdou de Conakry-Dakar A/R "/>
    <m/>
    <n v="3970512"/>
  </r>
  <r>
    <d v="2018-07-18T00:00:00"/>
    <x v="7"/>
    <s v="Paiement Facture 2 GUILAO &amp; FILS TECHNOLOGY  pour installation du sysrème d'exploitation  sur (2) ordinateurs et la configuration de (8) ordinateurs en reseau plus installation d'autres applications"/>
    <m/>
    <n v="600000"/>
  </r>
  <r>
    <d v="2018-07-19T00:00:00"/>
    <x v="2"/>
    <s v="Transport bureau-Déviation-Bambeto-Sonfonia-Cimenterie pour les enquêtes"/>
    <m/>
    <n v="19000"/>
  </r>
  <r>
    <d v="2018-07-19T00:00:00"/>
    <x v="7"/>
    <s v="Frais transport de l'informaticien pour l'entretien de l'ordinateur du departement Office"/>
    <m/>
    <n v="50000"/>
  </r>
  <r>
    <d v="2018-07-19T00:00:00"/>
    <x v="9"/>
    <s v="Versement à Saïdou pour les frais de mission à Dakar pour (3) jours"/>
    <m/>
    <n v="1328000"/>
  </r>
  <r>
    <d v="2018-07-19T00:00:00"/>
    <x v="11"/>
    <s v="Remboursement à E19 surplus dépense des enquêtes sur le terrain"/>
    <m/>
    <n v="263000"/>
  </r>
  <r>
    <d v="2018-07-19T00:00:00"/>
    <x v="7"/>
    <s v="Frais transport maison-centre ville (BPMG)-bureau pour dépôt de la lettre de virement salaire juillet pour le personnel"/>
    <m/>
    <n v="70000"/>
  </r>
  <r>
    <d v="2018-07-19T00:00:00"/>
    <x v="7"/>
    <s v="Versement à Maïmouna Baldé pour achat de (2) bidons de liquide de manage et (2) bidons de liquide de verselle pour l'entretien de bureau"/>
    <m/>
    <n v="120000"/>
  </r>
  <r>
    <d v="2018-07-19T00:00:00"/>
    <x v="7"/>
    <s v="Transport pour achat des produits d'entretien de bureau"/>
    <m/>
    <n v="10000"/>
  </r>
  <r>
    <d v="2018-07-19T00:00:00"/>
    <x v="5"/>
    <s v="Frais taxi moto bureau-Centre ville pour retait et achat des encres pour imprimante bureau"/>
    <m/>
    <n v="75000"/>
  </r>
  <r>
    <d v="2018-07-19T00:00:00"/>
    <x v="7"/>
    <s v="Achat d'un paquet de sucre pour l'équipe du bureau"/>
    <m/>
    <n v="16000"/>
  </r>
  <r>
    <d v="2018-07-19T00:00:00"/>
    <x v="7"/>
    <s v="Chèque 04911591 Approvisionnement de caisse"/>
    <n v="12000000"/>
    <m/>
  </r>
  <r>
    <d v="2018-07-19T00:00:00"/>
    <x v="7"/>
    <s v="Paiement facture n°013557  Hotimex Achat d'un paquet de (10) carnets de reçus et de (4) tubes d'encres pour imprimante"/>
    <m/>
    <n v="1900000"/>
  </r>
  <r>
    <d v="2018-07-19T00:00:00"/>
    <x v="7"/>
    <s v="Frais de transfert/orange money  de (835 000 fg) à Saïdou pour l'acaht de gaz lagrimogène à Dakar "/>
    <m/>
    <n v="20000"/>
  </r>
  <r>
    <d v="2018-07-19T00:00:00"/>
    <x v="9"/>
    <s v="Versement à Saïdou pour les frais pour l'achat de pompe à gaz  pour la sécurité de l'équipe"/>
    <m/>
    <n v="835000"/>
  </r>
  <r>
    <d v="2018-07-20T00:00:00"/>
    <x v="11"/>
    <s v="Versement à E19 les frais de mission pour les enquêtes  à l'interrain"/>
    <m/>
    <n v="2618000"/>
  </r>
  <r>
    <d v="2018-07-20T00:00:00"/>
    <x v="7"/>
    <s v="Paiement facture n°01990 Papeterie Diop achat de fournitures de bureau"/>
    <m/>
    <n v="150000"/>
  </r>
  <r>
    <d v="2018-07-20T00:00:00"/>
    <x v="2"/>
    <s v="Transport de (2) jours de E39 pour maison-bureau"/>
    <m/>
    <n v="50000"/>
  </r>
  <r>
    <d v="2018-07-20T00:00:00"/>
    <x v="4"/>
    <s v="Transport de (3) jours de E40 pour maison-bureau"/>
    <m/>
    <n v="48000"/>
  </r>
  <r>
    <d v="2018-08-21T00:00:00"/>
    <x v="5"/>
    <s v="Transport (1) jour de E37  pour maison-bureau"/>
    <m/>
    <n v="17000"/>
  </r>
  <r>
    <d v="2018-08-21T00:00:00"/>
    <x v="7"/>
    <s v="Paiement facture 37 Mamadou Alpha Diallo pour Transfert de crédit E-recharge pour l'équipe de bureau"/>
    <m/>
    <n v="400000"/>
  </r>
  <r>
    <d v="2018-08-21T00:00:00"/>
    <x v="7"/>
    <s v="Transport (1) jour de Moné  pour maison-bureau"/>
    <m/>
    <n v="35000"/>
  </r>
  <r>
    <d v="2018-07-23T00:00:00"/>
    <x v="5"/>
    <s v="Frais parking pour la reception de Mr Saïdou à l'Aéroport  retour de Dakar"/>
    <m/>
    <n v="5000"/>
  </r>
  <r>
    <d v="2018-07-23T00:00:00"/>
    <x v="7"/>
    <s v="Frais de fonctionnement Moné  pour la semaine"/>
    <m/>
    <n v="175000"/>
  </r>
  <r>
    <d v="2018-07-23T00:00:00"/>
    <x v="4"/>
    <s v="Frais  de fonctionnement E40 pour la semaine"/>
    <m/>
    <n v="80000"/>
  </r>
  <r>
    <d v="2018-07-23T00:00:00"/>
    <x v="3"/>
    <s v="Frais de fonctionnement E20 pour la semaine"/>
    <m/>
    <n v="135000"/>
  </r>
  <r>
    <d v="2018-07-23T00:00:00"/>
    <x v="1"/>
    <s v="Frais de fonctionnement Chérif  pour la semaine "/>
    <m/>
    <n v="50000"/>
  </r>
  <r>
    <d v="2018-07-23T00:00:00"/>
    <x v="5"/>
    <s v="Frais de fonctionnement E37 pour la semaine"/>
    <m/>
    <n v="85000"/>
  </r>
  <r>
    <d v="2018-07-23T00:00:00"/>
    <x v="8"/>
    <s v="Frais taxi moto bureau-Centre ville (Agence de voyage) pour la prolongation du billet d'avion de Charlotte Houpline"/>
    <m/>
    <n v="70000"/>
  </r>
  <r>
    <d v="2018-07-23T00:00:00"/>
    <x v="8"/>
    <s v="Versement à Baldé les frais de prolongation  du billet d'avion de Charlotte Houpline"/>
    <m/>
    <n v="1700335"/>
  </r>
  <r>
    <d v="2018-07-23T00:00:00"/>
    <x v="9"/>
    <s v="Achat de (40)l d'ssence pour véh perso. Pour Mr Saïdou pour son transport maison-bureau"/>
    <m/>
    <n v="200000"/>
  </r>
  <r>
    <d v="2018-07-24T00:00:00"/>
    <x v="5"/>
    <s v="Frais taxi moto bureau-Belle vue (BPMG) A/R pour retrait "/>
    <m/>
    <n v="40000"/>
  </r>
  <r>
    <d v="2018-07-24T00:00:00"/>
    <x v="7"/>
    <s v="Chèque 04911594 Approvisionnement de caisse"/>
    <n v="9500000"/>
    <m/>
  </r>
  <r>
    <d v="2018-07-24T00:00:00"/>
    <x v="4"/>
    <s v="Paiement prime de stage E40 pour les enquête du  mois de Juillet 2018"/>
    <m/>
    <n v="600000"/>
  </r>
  <r>
    <d v="2018-07-24T00:00:00"/>
    <x v="3"/>
    <s v="Paiement prime de stage E20 pour les enquête du  mois de Juillet 2018"/>
    <m/>
    <n v="600000"/>
  </r>
  <r>
    <d v="2018-07-24T00:00:00"/>
    <x v="2"/>
    <s v="Paiement prime de stage E39 pour les enquête du  mois de Juillet 2018"/>
    <m/>
    <n v="600000"/>
  </r>
  <r>
    <d v="2018-07-24T00:00:00"/>
    <x v="2"/>
    <s v="Frais de fonctionnement E39 (4) jours  pour la semaine"/>
    <m/>
    <n v="100000"/>
  </r>
  <r>
    <d v="2018-07-24T00:00:00"/>
    <x v="7"/>
    <s v="Achat de pièces de plomberier (arrêt de 25 et "/>
    <m/>
    <n v="70000"/>
  </r>
  <r>
    <d v="2018-07-24T00:00:00"/>
    <x v="7"/>
    <s v="Paiement  frais main d'œuvre reparation conduite d'eau de la cuive du chapeau du bureau"/>
    <m/>
    <n v="50000"/>
  </r>
  <r>
    <d v="2018-07-24T00:00:00"/>
    <x v="8"/>
    <s v="Versement à Mamadou Saliou baldé budget  pour l'opération peau de panthère à Kankan"/>
    <m/>
    <n v="5000000"/>
  </r>
  <r>
    <d v="2018-07-25T00:00:00"/>
    <x v="4"/>
    <s v="Transport  E40  Bureau-Bambeto-Camayenne-marché Niger-Port de Boulbinet pour enquête"/>
    <m/>
    <n v="23000"/>
  </r>
  <r>
    <d v="2018-07-25T00:00:00"/>
    <x v="2"/>
    <s v="Transport  E39  Bureau-deviation Bambeto-Bonfi marché-Bonfi port  pour enquête"/>
    <m/>
    <n v="23000"/>
  </r>
  <r>
    <d v="2018-07-25T00:00:00"/>
    <x v="7"/>
    <s v="Paiement Salaire Maïmouna Baldé  pour le mois de Juillet 2018"/>
    <m/>
    <n v="500000"/>
  </r>
  <r>
    <d v="2018-07-25T00:00:00"/>
    <x v="7"/>
    <s v="Frais de fonctionnement Maïmouna  Baldé  pour la semaine"/>
    <m/>
    <n v="70000"/>
  </r>
  <r>
    <d v="2018-07-25T00:00:00"/>
    <x v="2"/>
    <s v="Achat  de crédit Areeba pour E39  pour appel des cibles pours les enquêtes "/>
    <m/>
    <n v="10000"/>
  </r>
  <r>
    <d v="2018-07-25T00:00:00"/>
    <x v="4"/>
    <s v="Achat  de crédit Areeba pour E40  pour appel des cibles pours les enquêtes "/>
    <m/>
    <n v="10000"/>
  </r>
  <r>
    <d v="2018-07-25T00:00:00"/>
    <x v="7"/>
    <s v="Règlement facture EDG (électricité bureau pour juin 2018)"/>
    <m/>
    <n v="320863"/>
  </r>
  <r>
    <d v="2018-07-25T00:00:00"/>
    <x v="6"/>
    <s v="Versement à  Tamba bonus media Cas adption du nouveau code faunique par l'Assemblée Nationale"/>
    <m/>
    <n v="1000000"/>
  </r>
  <r>
    <d v="2018-07-25T00:00:00"/>
    <x v="6"/>
    <s v="Frais de fonctionnement Tamba pour la semaine"/>
    <m/>
    <n v="55000"/>
  </r>
  <r>
    <d v="2018-07-25T00:00:00"/>
    <x v="9"/>
    <s v="Achat de (40)l d'ssence pour véh perso. Pour Mr Saïdou pour son transport maison-bureau"/>
    <m/>
    <n v="400000"/>
  </r>
  <r>
    <d v="2018-07-26T00:00:00"/>
    <x v="2"/>
    <s v="Transport bureau-Bambeto-Lambanyi-Foulamadina marché pour enquête"/>
    <m/>
    <n v="28000"/>
  </r>
  <r>
    <d v="2018-07-26T00:00:00"/>
    <x v="9"/>
    <s v="Transfert de crédit Areeba pour connexion Internet pour suivi opération kankan par Mr Saidou"/>
    <m/>
    <n v="10000"/>
  </r>
  <r>
    <d v="2018-07-26T00:00:00"/>
    <x v="4"/>
    <s v="Transport bureau-Bambeto-Sonfonia-Entage-Matoto -Aéroport pour enquête"/>
    <m/>
    <n v="18500"/>
  </r>
  <r>
    <d v="2018-07-26T00:00:00"/>
    <x v="7"/>
    <s v="Paiement main d'œuvre  prestration du mois de juillet de Thierno Ousmane Baldé Intendant Animalier  pour  l'entretien du pélican et des (2) perroquets  "/>
    <m/>
    <n v="1750000"/>
  </r>
  <r>
    <d v="2018-07-26T00:00:00"/>
    <x v="7"/>
    <s v="Paiement facture  Mamadou Alpha Diallo pour Transfert de crédit E-recharge pour l'équipe de bureau"/>
    <m/>
    <n v="400000"/>
  </r>
  <r>
    <d v="2018-07-26T00:00:00"/>
    <x v="11"/>
    <s v="Transfert/orange money de (600 000 FG) à E19 en enquête à Kankan"/>
    <m/>
    <n v="600000"/>
  </r>
  <r>
    <d v="2018-07-26T00:00:00"/>
    <x v="7"/>
    <s v="Frais transfert/orange money de (600 000 FG) à E19 en enquête à Kankan"/>
    <m/>
    <n v="20000"/>
  </r>
  <r>
    <d v="2018-07-26T00:00:00"/>
    <x v="5"/>
    <s v="Transfert/orange money de (600 000 FG) à E37  pour frais hébergement retour après opération à Kankan"/>
    <m/>
    <n v="600000"/>
  </r>
  <r>
    <d v="2018-07-26T00:00:00"/>
    <x v="7"/>
    <s v="Frais transfert/orange money de (600 000 FG) à E37  pour frais hébergement retour après opération à Kankan"/>
    <m/>
    <n v="20000"/>
  </r>
  <r>
    <d v="2018-07-27T00:00:00"/>
    <x v="3"/>
    <s v="Transport bureau-Kaporo marché-Spnfonia pour les enquêtes"/>
    <m/>
    <n v="19000"/>
  </r>
  <r>
    <d v="2018-07-27T00:00:00"/>
    <x v="4"/>
    <s v="Transport bureau-Kaporo marchémarché Lambanyi-Cité Enco5 pour les enquêtes"/>
    <m/>
    <n v="19000"/>
  </r>
  <r>
    <d v="2018-07-27T00:00:00"/>
    <x v="2"/>
    <s v="Transport bureau-Taouyah marché-Hamdallaye-Belle vue Kenyin marché pour les enquêtes"/>
    <m/>
    <n v="32000"/>
  </r>
  <r>
    <d v="2018-07-27T00:00:00"/>
    <x v="8"/>
    <s v="Transfert/orange money de (1 100 000 FG) à Baldé  pour l'opération de Kankan"/>
    <m/>
    <n v="1100000"/>
  </r>
  <r>
    <d v="2018-07-27T00:00:00"/>
    <x v="7"/>
    <s v="Transfert/orange money de (1 100 000 FG) à Baldé  pour l'opération de Kankan"/>
    <m/>
    <n v="32000"/>
  </r>
  <r>
    <d v="2018-07-30T00:00:00"/>
    <x v="9"/>
    <s v="Frais taxi moto Bureau-Eaux et Forêts pour la rencontre du point focal de la CITES pour la relâche  du serpent boa"/>
    <m/>
    <n v="70000"/>
  </r>
  <r>
    <d v="2018-07-30T00:00:00"/>
    <x v="4"/>
    <s v="Transport E40 Bureau-Aéroport-Gbéssia rond point-Bonfi marché-Kénien-Boussoura port pour enquêtes"/>
    <m/>
    <n v="27000"/>
  </r>
  <r>
    <d v="2018-07-30T00:00:00"/>
    <x v="2"/>
    <s v="Transport E39 Bureau-Bambeto-Sonfonia Entag A/R pour enquêtes"/>
    <m/>
    <n v="21000"/>
  </r>
  <r>
    <d v="2018-07-30T00:00:00"/>
    <x v="3"/>
    <s v="Transport E20 Bureau-Cité ENCO5-Cimenterie-marché Fofomerè pour enquêtes"/>
    <m/>
    <n v="29000"/>
  </r>
  <r>
    <d v="2018-07-30T00:00:00"/>
    <x v="9"/>
    <s v="Frais de transport pour la relâche du serpent boa"/>
    <m/>
    <n v="150000"/>
  </r>
  <r>
    <d v="2018-07-30T00:00:00"/>
    <x v="10"/>
    <s v="Remboursement à Sessou Transport Maison-DNEF  du 25 et 28/07/2018 pour la redaction du rapport de formation et la saisie d'un serpent bois"/>
    <m/>
    <n v="146000"/>
  </r>
  <r>
    <d v="2018-07-30T00:00:00"/>
    <x v="1"/>
    <s v="Frais taxi moto de Chérif bureau-Cour d'Appel pour suivi Audience pour le Ministère Publique pour l'Affaire Abdouramen Sidibé et Fils."/>
    <m/>
    <n v="65000"/>
  </r>
  <r>
    <d v="2018-07-30T00:00:00"/>
    <x v="10"/>
    <s v="Frais taxi moto Sessou Bureau-DNEF A/R pour la correction du rapport de formation CITES à Mamou"/>
    <m/>
    <n v="70000"/>
  </r>
  <r>
    <d v="2018-07-30T00:00:00"/>
    <x v="5"/>
    <s v="Frais de fonctionnement E37 pour la semaine"/>
    <m/>
    <n v="85000"/>
  </r>
  <r>
    <d v="2018-07-30T00:00:00"/>
    <x v="11"/>
    <s v="Frais de fonctionnement E19 pour la semaine"/>
    <m/>
    <n v="95000"/>
  </r>
  <r>
    <d v="2018-07-30T00:00:00"/>
    <x v="3"/>
    <s v="Frais de fonctionnement E20 pour la semaine"/>
    <m/>
    <n v="135000"/>
  </r>
  <r>
    <d v="2018-07-30T00:00:00"/>
    <x v="1"/>
    <s v="Frais de fonctionnement Chérif pour la semaine"/>
    <m/>
    <n v="50000"/>
  </r>
  <r>
    <d v="2018-07-30T00:00:00"/>
    <x v="10"/>
    <s v="Frais de fonctionnement  Sessou  pour la semaine"/>
    <m/>
    <n v="50000"/>
  </r>
  <r>
    <d v="2018-07-30T00:00:00"/>
    <x v="7"/>
    <s v="Frais de fonctionnement  Moné  pour la semaine"/>
    <m/>
    <n v="175000"/>
  </r>
  <r>
    <d v="2018-07-30T00:00:00"/>
    <x v="2"/>
    <s v="Frais de fonctionnement  Moné  pour la semaine"/>
    <m/>
    <n v="125000"/>
  </r>
  <r>
    <d v="2018-07-30T00:00:00"/>
    <x v="4"/>
    <s v="Frais de fonctionnement  Moné  pour la semaine"/>
    <m/>
    <n v="85000"/>
  </r>
  <r>
    <d v="2018-07-31T00:00:00"/>
    <x v="7"/>
    <s v="Achat de (2) paquets d'eau minérale pour équipe du bureau"/>
    <m/>
    <n v="14000"/>
  </r>
  <r>
    <d v="2018-07-31T00:00:00"/>
    <x v="4"/>
    <s v="Transport bureau-Taouyah-Dixinn pour les enquêtes"/>
    <m/>
    <n v="13000"/>
  </r>
  <r>
    <d v="2018-07-31T00:00:00"/>
    <x v="3"/>
    <s v="Transport burau-Bambeto-marché Niger-Port de Boulbinet A/R pour les enquêtes"/>
    <m/>
    <n v="36000"/>
  </r>
  <r>
    <d v="2018-07-31T00:00:00"/>
    <x v="2"/>
    <s v="Transport Bureau-Kaporo marché-Foulamadina marché pour les enquêtes"/>
    <m/>
    <n v="19000"/>
  </r>
  <r>
    <d v="2018-07-31T00:00:00"/>
    <x v="2"/>
    <s v="Achat de carte de recharge pour E39 pour appel de cible pour enquête"/>
    <m/>
    <n v="10000"/>
  </r>
  <r>
    <d v="2018-07-31T00:00:00"/>
    <x v="11"/>
    <s v="Transport bureau-Bambeto-Enco5-SangoyahA/R pour les enquêtes"/>
    <m/>
    <n v="16000"/>
  </r>
  <r>
    <d v="2018-07-31T00:00:00"/>
    <x v="11"/>
    <s v="Achta d'une puce orange par E19 pour les enquêtes"/>
    <m/>
    <n v="20000"/>
  </r>
  <r>
    <d v="2018-07-31T00:00:00"/>
    <x v="7"/>
    <s v="Paiement Frais de requisition du numéro de téléphone  du trafiquant du cas peau de panthère à Kankan"/>
    <m/>
    <n v="180000"/>
  </r>
  <r>
    <d v="2018-07-31T00:00:00"/>
    <x v="7"/>
    <s v="Frais de transfert/orange money des frais de requisition numéro d'un trafiquant"/>
    <m/>
    <n v="8000"/>
  </r>
  <r>
    <d v="2018-07-31T00:00:00"/>
    <x v="7"/>
    <s v="Reversement à la caisse  de Abdoulaye Chérif Diallo "/>
    <n v="117500"/>
    <m/>
  </r>
  <r>
    <d v="2018-07-31T00:00:00"/>
    <x v="7"/>
    <s v="Versement à Thierno Ousmane Baldé  Intendant Animalier pour Achat de nouritures pour  (5) jours pour les perroquets"/>
    <m/>
    <n v="50000"/>
  </r>
  <r>
    <d v="2018-07-31T00:00:00"/>
    <x v="7"/>
    <s v="Frais de transport maison-bureau pour (5) jours de Thierno Ousmane Baldé Intendant Animalier  pour l'entretien du pélican et des perroquets"/>
    <m/>
    <n v="875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23">
  <r>
    <d v="2018-07-02T00:00:00"/>
    <s v="Transport Maison-Bureau AR"/>
    <x v="0"/>
    <x v="0"/>
    <n v="19000"/>
    <x v="0"/>
    <x v="0"/>
    <s v="18/7/GALFPC1223"/>
    <s v="Oui"/>
  </r>
  <r>
    <d v="2018-07-02T00:00:00"/>
    <s v="Frais Service WEB"/>
    <x v="1"/>
    <x v="1"/>
    <n v="22600"/>
    <x v="1"/>
    <x v="0"/>
    <s v="18/7/GALF"/>
    <s v="Oui"/>
  </r>
  <r>
    <d v="2018-07-02T00:00:00"/>
    <s v="Frais taxi moto Aéroport-Cabinet d'Avocat-Bureau pour recupération des documents juridiques"/>
    <x v="2"/>
    <x v="2"/>
    <n v="60000"/>
    <x v="2"/>
    <x v="0"/>
    <s v="18/7/GALFPC1225"/>
    <s v="Oui"/>
  </r>
  <r>
    <d v="2018-07-02T00:00:00"/>
    <s v="Transport pour l'Audience du cas Sidibe et fils"/>
    <x v="2"/>
    <x v="2"/>
    <n v="70000"/>
    <x v="3"/>
    <x v="0"/>
    <s v="18/7/GALFPC1215"/>
    <s v="Oui"/>
  </r>
  <r>
    <d v="2018-07-02T00:00:00"/>
    <s v="Transport Maison bureau aller et retour"/>
    <x v="2"/>
    <x v="2"/>
    <n v="10000"/>
    <x v="3"/>
    <x v="0"/>
    <s v="18/7/GALFPC1222"/>
    <s v="Oui"/>
  </r>
  <r>
    <d v="2018-07-02T00:00:00"/>
    <s v="Transport  pour  les enquêtes"/>
    <x v="2"/>
    <x v="0"/>
    <n v="27000"/>
    <x v="4"/>
    <x v="0"/>
    <s v="18/7/GALFPC1217"/>
    <s v="Oui"/>
  </r>
  <r>
    <d v="2018-07-02T00:00:00"/>
    <s v="Transport  A/Rbureau-Belle vue (BPMG) pour un retrait"/>
    <x v="0"/>
    <x v="0"/>
    <n v="20000"/>
    <x v="0"/>
    <x v="0"/>
    <s v="18/7/GALFPC1219"/>
    <s v="Oui"/>
  </r>
  <r>
    <d v="2018-07-02T00:00:00"/>
    <s v="Transfert de credit pour ênquete"/>
    <x v="0"/>
    <x v="0"/>
    <n v="10000"/>
    <x v="0"/>
    <x v="0"/>
    <s v="18/7/GALFPC1220"/>
    <s v="Oui"/>
  </r>
  <r>
    <d v="2018-07-02T00:00:00"/>
    <s v="Transport  pour les enquêtes"/>
    <x v="2"/>
    <x v="0"/>
    <n v="26000"/>
    <x v="5"/>
    <x v="0"/>
    <s v="18/7/GALFPC1216"/>
    <s v="Oui"/>
  </r>
  <r>
    <d v="2018-07-02T00:00:00"/>
    <s v="Transport  A/R pour les enquêtes"/>
    <x v="2"/>
    <x v="0"/>
    <n v="36000"/>
    <x v="6"/>
    <x v="0"/>
    <s v="18/7/GALFPC1218"/>
    <s v="Oui"/>
  </r>
  <r>
    <d v="2018-07-02T00:00:00"/>
    <s v="Frais de fonctionnement Moné  pour la semaine"/>
    <x v="0"/>
    <x v="1"/>
    <n v="185000"/>
    <x v="7"/>
    <x v="0"/>
    <s v="18/7/GALFPC1224"/>
    <s v="Oui"/>
  </r>
  <r>
    <d v="2018-07-02T00:00:00"/>
    <s v="Taxi maison-bureau-aller retour"/>
    <x v="2"/>
    <x v="3"/>
    <n v="10000"/>
    <x v="8"/>
    <x v="0"/>
    <s v="18/7/GALFPC1221"/>
    <s v="Oui"/>
  </r>
  <r>
    <d v="2018-07-02T00:00:00"/>
    <s v="Frais de Virement sur compte GALF prélévé par la BPMG"/>
    <x v="1"/>
    <x v="1"/>
    <n v="1177984"/>
    <x v="9"/>
    <x v="0"/>
    <s v="18/07/GALF"/>
    <s v="Oui"/>
  </r>
  <r>
    <d v="2018-07-02T00:00:00"/>
    <s v="Chèque 01455150 Paiement RTS pour le mois de Juin  2018"/>
    <x v="3"/>
    <x v="1"/>
    <n v="462500"/>
    <x v="1"/>
    <x v="0"/>
    <s v="18/07/GALF"/>
    <s v="Oui"/>
  </r>
  <r>
    <d v="2018-07-02T00:00:00"/>
    <s v="Frais certification Chèque 014551150 Paiement RTS pour le mois de Juin  2018"/>
    <x v="1"/>
    <x v="1"/>
    <n v="56500"/>
    <x v="1"/>
    <x v="0"/>
    <s v="18/07/GALF"/>
    <s v="Oui"/>
  </r>
  <r>
    <d v="2018-07-03T00:00:00"/>
    <s v="Transport Maison-Bureau A/R"/>
    <x v="0"/>
    <x v="0"/>
    <n v="19000"/>
    <x v="0"/>
    <x v="0"/>
    <s v="18/7/GALFPC1223"/>
    <s v="Oui"/>
  </r>
  <r>
    <d v="2018-07-03T00:00:00"/>
    <s v="Frais taxi moto  bureau-Nongo pour recupération des documents juridiques"/>
    <x v="2"/>
    <x v="2"/>
    <n v="25000"/>
    <x v="2"/>
    <x v="0"/>
    <s v="18/7/GALFPC1228"/>
    <s v="Oui"/>
  </r>
  <r>
    <d v="2018-07-03T00:00:00"/>
    <s v="Transport Maison bureau aller et retour"/>
    <x v="2"/>
    <x v="2"/>
    <n v="10000"/>
    <x v="3"/>
    <x v="0"/>
    <s v="18/7/GALFPC1222"/>
    <s v="Oui"/>
  </r>
  <r>
    <d v="2018-07-03T00:00:00"/>
    <s v="Frais de fonctionnement E20 pour la semaine"/>
    <x v="2"/>
    <x v="0"/>
    <n v="135000"/>
    <x v="4"/>
    <x v="0"/>
    <s v="18/7/GALFPC1234"/>
    <s v="Oui"/>
  </r>
  <r>
    <d v="2018-07-03T00:00:00"/>
    <s v="Transport A/R pour dépôt demande Visa Nicolas au Ministère de la Sécurité"/>
    <x v="0"/>
    <x v="0"/>
    <n v="70000"/>
    <x v="0"/>
    <x v="0"/>
    <s v="18/7/GALFPC1229"/>
    <s v="Oui"/>
  </r>
  <r>
    <d v="2018-07-03T00:00:00"/>
    <s v="Frais de visa pour Nicolas"/>
    <x v="4"/>
    <x v="0"/>
    <n v="180000"/>
    <x v="0"/>
    <x v="0"/>
    <s v="18/7/GALFPC1230"/>
    <s v="Oui"/>
  </r>
  <r>
    <d v="2018-07-03T00:00:00"/>
    <s v="Frais taxi moto  E37 bureau-Taouya (BPMG) pour retrait "/>
    <x v="0"/>
    <x v="0"/>
    <n v="40000"/>
    <x v="0"/>
    <x v="0"/>
    <s v="18/7/GALFPC1236"/>
    <s v="Oui"/>
  </r>
  <r>
    <d v="2018-07-03T00:00:00"/>
    <s v="Frais de fonctionnement E39 pour la semaine"/>
    <x v="2"/>
    <x v="0"/>
    <n v="125000"/>
    <x v="5"/>
    <x v="0"/>
    <s v="18/7/GALFPC1235"/>
    <s v="Oui"/>
  </r>
  <r>
    <d v="2018-07-03T00:00:00"/>
    <s v="Frais de fonctionnement E40 pour la semaine"/>
    <x v="2"/>
    <x v="0"/>
    <n v="80000"/>
    <x v="6"/>
    <x v="0"/>
    <s v="18/7/GALFPC1233"/>
    <s v="Oui"/>
  </r>
  <r>
    <d v="2018-07-03T00:00:00"/>
    <s v="Facture 32 STEG Frais de reinstallation complete système d'exploitation Windows 8 et récuperation des données"/>
    <x v="5"/>
    <x v="1"/>
    <n v="300000"/>
    <x v="7"/>
    <x v="0"/>
    <s v="18/7/GALFPC1227"/>
    <s v="Oui"/>
  </r>
  <r>
    <d v="2018-07-03T00:00:00"/>
    <s v="Frais de traitement des dossier du visa d'entrée de NICOLAS"/>
    <x v="4"/>
    <x v="1"/>
    <n v="100000"/>
    <x v="7"/>
    <x v="0"/>
    <s v="18/7/GALFPC1232"/>
    <s v="Oui"/>
  </r>
  <r>
    <d v="2018-07-03T00:00:00"/>
    <s v="Paiement des  frais médicaux de Saïdou"/>
    <x v="3"/>
    <x v="4"/>
    <n v="100000"/>
    <x v="10"/>
    <x v="0"/>
    <s v="18/7/GALFPC1231"/>
    <s v="Oui"/>
  </r>
  <r>
    <d v="2018-07-03T00:00:00"/>
    <s v="Frais taxi moto bureau-centre ville (BPMG) pour arbitage"/>
    <x v="2"/>
    <x v="5"/>
    <n v="70000"/>
    <x v="10"/>
    <x v="0"/>
    <s v="18/7/GALFPC1237"/>
    <s v="Oui"/>
  </r>
  <r>
    <d v="2018-07-03T00:00:00"/>
    <s v="Achat de (20) l d'essence pour véh. Perso Saïdou pour son transport maison-bureau"/>
    <x v="2"/>
    <x v="5"/>
    <n v="200000"/>
    <x v="10"/>
    <x v="0"/>
    <s v="18/7/GALFPC1243"/>
    <s v="Oui"/>
  </r>
  <r>
    <d v="2018-07-03T00:00:00"/>
    <s v="Taxi maison-bureau-aller retour"/>
    <x v="2"/>
    <x v="3"/>
    <n v="10000"/>
    <x v="8"/>
    <x v="0"/>
    <s v="18/7/GALFPC1221"/>
    <s v="Oui"/>
  </r>
  <r>
    <d v="2018-07-04T00:00:00"/>
    <s v="Transport Maison bureau aller et retour"/>
    <x v="2"/>
    <x v="2"/>
    <n v="10000"/>
    <x v="3"/>
    <x v="0"/>
    <s v="18/7/GALFPC1222"/>
    <s v="Oui"/>
  </r>
  <r>
    <d v="2018-07-04T00:00:00"/>
    <s v="Chèque 01455152  paiement Salaire Juin Moné Doré"/>
    <x v="3"/>
    <x v="1"/>
    <n v="4313750"/>
    <x v="1"/>
    <x v="0"/>
    <s v="18/07/GALF"/>
    <s v="Oui"/>
  </r>
  <r>
    <d v="2018-07-05T00:00:00"/>
    <s v="Transport Maison bureau aller et retour"/>
    <x v="2"/>
    <x v="2"/>
    <n v="10000"/>
    <x v="3"/>
    <x v="0"/>
    <s v="18/7/GALFPC1222"/>
    <s v="Oui"/>
  </r>
  <r>
    <d v="2018-07-06T00:00:00"/>
    <s v="Frais taxi moto bureau-Ministère de la Sécurité pour visa d'entrée de NICOLA"/>
    <x v="2"/>
    <x v="2"/>
    <n v="69000"/>
    <x v="2"/>
    <x v="0"/>
    <s v="18/7/GALFPC1240"/>
    <s v="Oui"/>
  </r>
  <r>
    <d v="2018-07-06T00:00:00"/>
    <s v="Transport Maison bureau aller et retour"/>
    <x v="2"/>
    <x v="2"/>
    <n v="10000"/>
    <x v="3"/>
    <x v="0"/>
    <s v="18/7/GALFPC1222"/>
    <s v="Oui"/>
  </r>
  <r>
    <d v="2018-07-06T00:00:00"/>
    <s v="Complement transport bureau-centre ville (BPMG) pour retrait"/>
    <x v="0"/>
    <x v="0"/>
    <n v="35000"/>
    <x v="0"/>
    <x v="0"/>
    <s v="18/7/GALFPC1245"/>
    <s v="Oui"/>
  </r>
  <r>
    <d v="2018-07-06T00:00:00"/>
    <s v="Transport Maison-Bureau AR"/>
    <x v="0"/>
    <x v="0"/>
    <n v="19000"/>
    <x v="0"/>
    <x v="0"/>
    <s v="18/7/GALFPC1223"/>
    <s v="Oui"/>
  </r>
  <r>
    <d v="2018-07-06T00:00:00"/>
    <s v="Achat de (04) parapluies  pour bureau "/>
    <x v="6"/>
    <x v="1"/>
    <n v="120000"/>
    <x v="7"/>
    <x v="0"/>
    <s v="18/7/GALFPC1239"/>
    <s v="Oui"/>
  </r>
  <r>
    <d v="2018-07-06T00:00:00"/>
    <s v="Paiement facture 34 Mamadou Alpha Diallo pour Transfert de crédit E-recharge pour l'équipe de bureau"/>
    <x v="7"/>
    <x v="1"/>
    <n v="800000"/>
    <x v="7"/>
    <x v="0"/>
    <s v="18/7/GALFPC1241"/>
    <s v="Oui"/>
  </r>
  <r>
    <d v="2018-07-06T00:00:00"/>
    <s v="Paiement facture 006/BSPS2018 Sécurité bureau pour le mois de juin  2018"/>
    <x v="5"/>
    <x v="1"/>
    <n v="3000000"/>
    <x v="7"/>
    <x v="0"/>
    <s v="18/7/GALFPC1242"/>
    <s v="Oui"/>
  </r>
  <r>
    <d v="2018-07-06T00:00:00"/>
    <s v="Paiement frais de deplacement (4) jours hôtel-bureau A/R de l'Auditeur pour la période de GALF"/>
    <x v="2"/>
    <x v="1"/>
    <n v="1000000"/>
    <x v="7"/>
    <x v="0"/>
    <s v="18/7/GALFPC1244"/>
    <s v="Oui"/>
  </r>
  <r>
    <d v="2018-07-06T00:00:00"/>
    <s v="Achat de (20) l d'essence pour véh. Perso.  Saîdou pour son transport maison-bureau"/>
    <x v="2"/>
    <x v="5"/>
    <n v="200000"/>
    <x v="10"/>
    <x v="0"/>
    <s v="18/7/GALFPC1246"/>
    <s v="Oui"/>
  </r>
  <r>
    <d v="2018-07-09T00:00:00"/>
    <s v="Frais taxi moto bureau-Minisyère de la Sécurité pour visa d'entrée de NICOLA après changement de la lettre pour le visa d'entrée suite au numéro nouveau de passport"/>
    <x v="2"/>
    <x v="2"/>
    <n v="80000"/>
    <x v="2"/>
    <x v="0"/>
    <s v="18/7/GALFPC1248"/>
    <s v="Oui"/>
  </r>
  <r>
    <d v="2018-07-09T00:00:00"/>
    <s v="Frais de visa d'entrée de NICOLA après changement Passport"/>
    <x v="4"/>
    <x v="2"/>
    <n v="188000"/>
    <x v="2"/>
    <x v="0"/>
    <s v="18/7/GALFPC1249"/>
    <s v="Oui"/>
  </r>
  <r>
    <d v="2018-07-09T00:00:00"/>
    <s v="Achat de nouritures pour le pélican et les (2) pérroquets"/>
    <x v="8"/>
    <x v="1"/>
    <n v="51000"/>
    <x v="2"/>
    <x v="0"/>
    <s v="18/7/GALFPC1250"/>
    <s v="Oui"/>
  </r>
  <r>
    <d v="2018-07-09T00:00:00"/>
    <s v="Transport bureau-marché Kaporo A/R pour achat de nouritures du pélican et des pérroquets"/>
    <x v="2"/>
    <x v="2"/>
    <n v="20000"/>
    <x v="2"/>
    <x v="0"/>
    <s v="18/7/GALFPC1251"/>
    <s v="Oui"/>
  </r>
  <r>
    <d v="2018-07-09T00:00:00"/>
    <s v="Transport Maison-Bureau AR"/>
    <x v="0"/>
    <x v="0"/>
    <n v="19000"/>
    <x v="0"/>
    <x v="0"/>
    <s v="18/7/GALFPC1223"/>
    <s v="Oui"/>
  </r>
  <r>
    <d v="2018-07-09T00:00:00"/>
    <s v="Achat de nouritures du pélican et des pérroquets  pour (5) jours "/>
    <x v="8"/>
    <x v="1"/>
    <n v="150000"/>
    <x v="7"/>
    <x v="0"/>
    <s v="18/7/GALFPC1252"/>
    <s v="Oui"/>
  </r>
  <r>
    <d v="2018-07-09T00:00:00"/>
    <s v="Transport maison-bureau pour (9) jours de Thierno Ousmane Baldé Intendant animalier pour l'entretien du pélican et des pérroquets"/>
    <x v="2"/>
    <x v="1"/>
    <n v="140000"/>
    <x v="7"/>
    <x v="0"/>
    <s v="18/7/GALFPC1253"/>
    <s v="Oui"/>
  </r>
  <r>
    <d v="2018-07-09T00:00:00"/>
    <s v="Transport Moné maison-bureau pour (1) jour"/>
    <x v="2"/>
    <x v="1"/>
    <n v="37000"/>
    <x v="7"/>
    <x v="0"/>
    <s v="18/7/GALFPC1254"/>
    <s v="Oui"/>
  </r>
  <r>
    <d v="2018-07-09T00:00:00"/>
    <s v="Reçu 002 paiement frais poubelle pour le ramassage des ordures du bureau"/>
    <x v="5"/>
    <x v="1"/>
    <n v="75000"/>
    <x v="7"/>
    <x v="0"/>
    <s v="18/7/GALFPC1256"/>
    <s v="Oui"/>
  </r>
  <r>
    <d v="2018-07-09T00:00:00"/>
    <s v="Achat de (20) l d'essence pour véh. Perso Saïdou pour son transport maison-bureau"/>
    <x v="2"/>
    <x v="5"/>
    <n v="200000"/>
    <x v="10"/>
    <x v="0"/>
    <s v="18/7/GALFPC1247"/>
    <s v="Oui"/>
  </r>
  <r>
    <d v="2018-07-09T00:00:00"/>
    <s v="Transport bureau-Belle vue  (BPMG) pour retrait du relevé de banque pour le mois de juin"/>
    <x v="2"/>
    <x v="5"/>
    <n v="40000"/>
    <x v="10"/>
    <x v="0"/>
    <s v="18/7/GALFPC1255"/>
    <s v="Oui"/>
  </r>
  <r>
    <d v="2018-07-09T00:00:00"/>
    <s v="Taxi maison-bureau-aller retour"/>
    <x v="2"/>
    <x v="3"/>
    <n v="10000"/>
    <x v="8"/>
    <x v="0"/>
    <s v="18/7/GALFPC1221"/>
    <s v="Oui"/>
  </r>
  <r>
    <d v="2018-07-09T00:00:00"/>
    <s v="Frais demande d'extrait de compte"/>
    <x v="1"/>
    <x v="1"/>
    <n v="5650"/>
    <x v="1"/>
    <x v="0"/>
    <s v="18/7/GALF"/>
    <s v="Oui"/>
  </r>
  <r>
    <d v="2018-07-09T00:00:00"/>
    <s v="Frais demande d'extrait de compte"/>
    <x v="1"/>
    <x v="1"/>
    <n v="5673"/>
    <x v="9"/>
    <x v="0"/>
    <s v="18/07/GALF"/>
    <s v="Oui"/>
  </r>
  <r>
    <d v="2018-07-10T00:00:00"/>
    <s v="Taxi maison-bureau-aller retour"/>
    <x v="2"/>
    <x v="3"/>
    <n v="10000"/>
    <x v="8"/>
    <x v="0"/>
    <s v="18/7/GALFPC1221"/>
    <s v="Oui"/>
  </r>
  <r>
    <d v="2018-07-11T00:00:00"/>
    <s v="Frais taxi moto bureau-Coléah (Ministère de la Sécurité pour retrait visa d'entrée de NICOLA"/>
    <x v="2"/>
    <x v="2"/>
    <n v="80000"/>
    <x v="2"/>
    <x v="0"/>
    <s v="18/7/GALFPC1258"/>
    <s v="Oui"/>
  </r>
  <r>
    <d v="2018-07-11T00:00:00"/>
    <s v="Transport maison-bureau (1) jour"/>
    <x v="2"/>
    <x v="1"/>
    <n v="37000"/>
    <x v="7"/>
    <x v="0"/>
    <s v="18/7/GALFPC1257"/>
    <s v="Oui"/>
  </r>
  <r>
    <d v="2018-07-11T00:00:00"/>
    <s v="Taxi maison-bureau-aller retour"/>
    <x v="2"/>
    <x v="3"/>
    <n v="10000"/>
    <x v="8"/>
    <x v="0"/>
    <s v="18/7/GALFPC1221"/>
    <s v="Oui"/>
  </r>
  <r>
    <d v="2018-07-12T00:00:00"/>
    <s v="Transport Maison-Bureau AR"/>
    <x v="0"/>
    <x v="0"/>
    <n v="19000"/>
    <x v="0"/>
    <x v="0"/>
    <s v="18/7/GALFPC1223"/>
    <s v="Oui"/>
  </r>
  <r>
    <d v="2018-07-12T00:00:00"/>
    <s v="Achat de (20)l d'essence pour véh perso. De Mr Saïdou pour son transport maison-bureau"/>
    <x v="2"/>
    <x v="5"/>
    <n v="200000"/>
    <x v="10"/>
    <x v="0"/>
    <s v="18/7/GALFPC1259"/>
    <s v="Oui"/>
  </r>
  <r>
    <d v="2018-07-12T00:00:00"/>
    <s v="Taxi maison-bureau-aller retour"/>
    <x v="2"/>
    <x v="3"/>
    <n v="10000"/>
    <x v="8"/>
    <x v="0"/>
    <s v="18/7/GALFPC1221"/>
    <s v="Oui"/>
  </r>
  <r>
    <d v="2018-07-13T00:00:00"/>
    <s v="Transport maison-gare routière Mamou"/>
    <x v="2"/>
    <x v="2"/>
    <n v="15000"/>
    <x v="3"/>
    <x v="0"/>
    <s v="18/7/GALFPC1268R18"/>
    <s v="Oui"/>
  </r>
  <r>
    <d v="2018-07-13T00:00:00"/>
    <s v="Transport Bureau-PTI/Kaloum pour le suivi affaire Sierra (Expédition du jugement)"/>
    <x v="2"/>
    <x v="2"/>
    <n v="19000"/>
    <x v="2"/>
    <x v="0"/>
    <s v="18/7/GALFPC1267"/>
    <s v="Oui"/>
  </r>
  <r>
    <d v="2018-07-13T00:00:00"/>
    <s v="Transport conakry mamou"/>
    <x v="2"/>
    <x v="2"/>
    <n v="70000"/>
    <x v="3"/>
    <x v="0"/>
    <s v="18/7/GALFPC1268TV"/>
    <s v="Oui"/>
  </r>
  <r>
    <d v="2018-07-13T00:00:00"/>
    <s v="Food Allowance journaliere pour visite de prison cas chimpanzés"/>
    <x v="9"/>
    <x v="2"/>
    <n v="100000"/>
    <x v="3"/>
    <x v="0"/>
    <s v="18/7/GALFPC1268R19"/>
    <s v="Oui"/>
  </r>
  <r>
    <d v="2018-07-13T00:00:00"/>
    <s v="Transport  A/R pour les enquêtes"/>
    <x v="2"/>
    <x v="0"/>
    <n v="23000"/>
    <x v="4"/>
    <x v="0"/>
    <s v="18/7/GALFPC1262"/>
    <s v="Oui"/>
  </r>
  <r>
    <d v="2018-07-13T00:00:00"/>
    <s v="Transfert de crédit Areeba pour appel enquête "/>
    <x v="7"/>
    <x v="0"/>
    <n v="10000"/>
    <x v="4"/>
    <x v="0"/>
    <s v="18/7/GALFPC1264"/>
    <s v="Oui"/>
  </r>
  <r>
    <d v="2018-07-13T00:00:00"/>
    <s v="Transport Bureau-Banque pour la certification du chèque CNSS"/>
    <x v="0"/>
    <x v="0"/>
    <n v="13000"/>
    <x v="0"/>
    <x v="0"/>
    <s v="18/7/GALFPC1266"/>
    <s v="Oui"/>
  </r>
  <r>
    <d v="2018-07-13T00:00:00"/>
    <s v="Transport Maison-Bureau AR"/>
    <x v="0"/>
    <x v="0"/>
    <n v="17000"/>
    <x v="0"/>
    <x v="0"/>
    <s v="18/7/GALFPC1289"/>
    <s v="Oui"/>
  </r>
  <r>
    <d v="2018-07-13T00:00:00"/>
    <s v="Transport A/R pour les enquête"/>
    <x v="2"/>
    <x v="0"/>
    <n v="20000"/>
    <x v="6"/>
    <x v="0"/>
    <s v="18/7/GALFPC1261"/>
    <s v="Oui"/>
  </r>
  <r>
    <d v="2018-07-13T00:00:00"/>
    <s v="Transfert de crédit Areeba pour appel enquête "/>
    <x v="7"/>
    <x v="0"/>
    <n v="10000"/>
    <x v="6"/>
    <x v="0"/>
    <s v="18/7/GALFPC1263"/>
    <s v="Oui"/>
  </r>
  <r>
    <d v="2018-07-13T00:00:00"/>
    <s v="Facture 32 STEG des DVD d'Anti-virus et installation pour les ordinateurs "/>
    <x v="8"/>
    <x v="1"/>
    <n v="1000000"/>
    <x v="7"/>
    <x v="0"/>
    <s v="18/7/GALFPC1260"/>
    <s v="Oui"/>
  </r>
  <r>
    <d v="2018-07-13T00:00:00"/>
    <s v="Frais de fonctionnement Maïmouna  Baldé  pour la semaine"/>
    <x v="2"/>
    <x v="1"/>
    <n v="70000"/>
    <x v="7"/>
    <x v="0"/>
    <s v="18/7/GALFPC1265"/>
    <s v="Oui"/>
  </r>
  <r>
    <d v="2018-07-13T00:00:00"/>
    <s v="Transport maison-bureau Moné pour (1) jour"/>
    <x v="2"/>
    <x v="1"/>
    <n v="35000"/>
    <x v="7"/>
    <x v="0"/>
    <s v="18/7/GALFPC1272"/>
    <s v="Oui"/>
  </r>
  <r>
    <d v="2018-07-13T00:00:00"/>
    <s v="Paiement Facture FGS000340 Internet pour la redevance mensuelle juillet 2018"/>
    <x v="2"/>
    <x v="1"/>
    <n v="3000000"/>
    <x v="7"/>
    <x v="0"/>
    <s v="18/7/GALFPC1273"/>
    <s v="Oui"/>
  </r>
  <r>
    <d v="2018-07-13T00:00:00"/>
    <s v="Paiement facture 24 El Mamadou Bambeto  acaht d'un multiseur munalle pour cuisine"/>
    <x v="8"/>
    <x v="1"/>
    <n v="270000"/>
    <x v="7"/>
    <x v="0"/>
    <s v="18/7/GALFPC1276"/>
    <s v="Oui"/>
  </r>
  <r>
    <d v="2018-07-13T00:00:00"/>
    <s v="Paiement main d'oeuvre pour la reparation de la pompe pour la cuisine du bureau"/>
    <x v="5"/>
    <x v="1"/>
    <n v="40000"/>
    <x v="7"/>
    <x v="0"/>
    <s v="18/7/GALFPC1277"/>
    <s v="Oui"/>
  </r>
  <r>
    <d v="2018-07-13T00:00:00"/>
    <s v="Taxi maison-bureau-aller retour"/>
    <x v="2"/>
    <x v="3"/>
    <n v="10000"/>
    <x v="8"/>
    <x v="0"/>
    <s v="18/7/GALFPC1221"/>
    <s v="Oui"/>
  </r>
  <r>
    <d v="2018-07-13T00:00:00"/>
    <s v="Chèque 01455154  Paiement Caisse Nationale de Securité Sociale pour le 2ème trimestre  2018"/>
    <x v="3"/>
    <x v="1"/>
    <n v="3748827"/>
    <x v="1"/>
    <x v="0"/>
    <s v="18/07/GALF"/>
    <s v="Oui"/>
  </r>
  <r>
    <d v="2018-07-13T00:00:00"/>
    <s v="Frais certification Chèque 01455154  Paiement Caisse Nationale de Securité Sociale pour le 2ème trimestre  2018"/>
    <x v="1"/>
    <x v="1"/>
    <n v="56500"/>
    <x v="1"/>
    <x v="0"/>
    <s v="18/07/GALF"/>
    <s v="Oui"/>
  </r>
  <r>
    <d v="2018-07-14T00:00:00"/>
    <s v="Food Allowance journaliere pour visite de prison cas chimpanzés"/>
    <x v="9"/>
    <x v="2"/>
    <n v="100000"/>
    <x v="3"/>
    <x v="0"/>
    <s v="18/7/GALFPC1268R20"/>
    <s v="Oui"/>
  </r>
  <r>
    <d v="2018-07-14T00:00:00"/>
    <s v="Achat des effets de toillettes pour les detenus "/>
    <x v="10"/>
    <x v="2"/>
    <n v="36000"/>
    <x v="3"/>
    <x v="0"/>
    <s v="18/7/GALFPC1268R21"/>
    <s v="Oui"/>
  </r>
  <r>
    <d v="2018-07-14T00:00:00"/>
    <s v="Achat de (2) couvertures pour les detenus"/>
    <x v="10"/>
    <x v="2"/>
    <n v="60000"/>
    <x v="3"/>
    <x v="0"/>
    <s v="18/7/GALFPC1268R22"/>
    <s v="Oui"/>
  </r>
  <r>
    <d v="2018-07-14T00:00:00"/>
    <s v="Achat de (4) fétiches  pour les detenus"/>
    <x v="10"/>
    <x v="2"/>
    <n v="30000"/>
    <x v="3"/>
    <x v="0"/>
    <s v="18/7/GALFPC1268R30"/>
    <s v="Oui"/>
  </r>
  <r>
    <d v="2018-07-14T00:00:00"/>
    <s v="Achat de (2) puls  pour les detenus"/>
    <x v="10"/>
    <x v="2"/>
    <n v="30000"/>
    <x v="3"/>
    <x v="0"/>
    <s v="18/7/GALFPC1268R24"/>
    <s v="Oui"/>
  </r>
  <r>
    <d v="2018-07-14T00:00:00"/>
    <s v="Transport hôtel-marché-prison civile-gare routière mamou pour Conakry"/>
    <x v="2"/>
    <x v="2"/>
    <n v="14000"/>
    <x v="3"/>
    <x v="0"/>
    <s v="18/7/GALFPC1268R25"/>
    <s v="Oui"/>
  </r>
  <r>
    <d v="2018-07-14T00:00:00"/>
    <s v="Transport Mamou-Conakry"/>
    <x v="2"/>
    <x v="2"/>
    <n v="70000"/>
    <x v="3"/>
    <x v="0"/>
    <s v="18/7/GALFPC1268TV"/>
    <s v="Oui"/>
  </r>
  <r>
    <d v="2018-07-14T00:00:00"/>
    <s v="Transport gare routière-Maison"/>
    <x v="2"/>
    <x v="2"/>
    <n v="30000"/>
    <x v="3"/>
    <x v="0"/>
    <s v="18/7/GALFPC1268R26"/>
    <s v="Oui"/>
  </r>
  <r>
    <d v="2018-07-14T00:00:00"/>
    <s v="Frais d'hôtel (1) nuitée"/>
    <x v="9"/>
    <x v="2"/>
    <n v="250000"/>
    <x v="3"/>
    <x v="0"/>
    <s v="18/7/GALFPC1268F534"/>
    <s v="Oui"/>
  </r>
  <r>
    <d v="2018-07-14T00:00:00"/>
    <s v="Achat de (20)l d'essence pour véh perso. De Mr Saïdou pour son transport maison-bureau"/>
    <x v="2"/>
    <x v="5"/>
    <n v="200000"/>
    <x v="10"/>
    <x v="0"/>
    <s v="18/7/GALFPC1275"/>
    <s v="Oui"/>
  </r>
  <r>
    <d v="2018-07-14T00:00:00"/>
    <s v="Paiement de bonus media à la radio soleil fm sur l'émission '' Environnement En Question'' portant sur le nouveau code adopté par l'AN et autres sujets relatifs à la criminalité faunique"/>
    <x v="11"/>
    <x v="3"/>
    <n v="210000"/>
    <x v="8"/>
    <x v="0"/>
    <s v="18/7/GALFPC1271"/>
    <s v="Oui"/>
  </r>
  <r>
    <d v="2018-07-14T00:00:00"/>
    <s v="Paiement de bonus media à la radio bonheur fm dans la rubrique '' invité de la rédaction'' sur le cas de pelican"/>
    <x v="11"/>
    <x v="3"/>
    <n v="100000"/>
    <x v="8"/>
    <x v="0"/>
    <s v="18/7/GALFPC1271"/>
    <s v="Oui"/>
  </r>
  <r>
    <d v="2018-07-16T00:00:00"/>
    <s v="Transport Maison bureau aller et retour"/>
    <x v="2"/>
    <x v="2"/>
    <n v="10000"/>
    <x v="3"/>
    <x v="0"/>
    <s v="18/7/GALFPC1222"/>
    <s v="Oui"/>
  </r>
  <r>
    <d v="2018-07-16T00:00:00"/>
    <s v="Achat de nouritures pour le pélican et les (2) pérroquets"/>
    <x v="8"/>
    <x v="1"/>
    <n v="65000"/>
    <x v="7"/>
    <x v="0"/>
    <s v="18/7/GALFPC1279"/>
    <s v="Oui"/>
  </r>
  <r>
    <d v="2018-07-18T00:00:00"/>
    <s v="Frais taxi moto bureau-Centre ville M.E pour la renconte du point focal de la criminalité faunique pour suivi dossier pour le paiement des honoraires de l'Avocat pour la partie Etat"/>
    <x v="2"/>
    <x v="2"/>
    <n v="70000"/>
    <x v="2"/>
    <x v="0"/>
    <s v="18/7/GALFPC1294"/>
    <s v="Oui"/>
  </r>
  <r>
    <d v="2018-07-18T00:00:00"/>
    <s v="Facture FSN Pharmacie Bambeto Achat de produits pharmaceutique pour Abdoulaye Chérif Diallo"/>
    <x v="3"/>
    <x v="4"/>
    <n v="160000"/>
    <x v="3"/>
    <x v="0"/>
    <s v="18/7/GALFPC1292"/>
    <s v="Oui"/>
  </r>
  <r>
    <d v="2018-07-18T00:00:00"/>
    <s v="Paiement de frais de consultation à Abdoulaye Chérif Diallo"/>
    <x v="3"/>
    <x v="4"/>
    <n v="85000"/>
    <x v="3"/>
    <x v="0"/>
    <s v="18/7/GALFPC1293"/>
    <s v="Oui"/>
  </r>
  <r>
    <d v="2018-07-18T00:00:00"/>
    <s v="Transport pour les Eaux et Forets "/>
    <x v="2"/>
    <x v="2"/>
    <n v="16000"/>
    <x v="3"/>
    <x v="0"/>
    <s v="18/7/GALFPC1280"/>
    <s v="Oui"/>
  </r>
  <r>
    <d v="2018-07-18T00:00:00"/>
    <s v="Photocopie des notes sur la criminalité phaunique "/>
    <x v="8"/>
    <x v="2"/>
    <n v="12000"/>
    <x v="3"/>
    <x v="0"/>
    <s v="18/7/GALFPC1281"/>
    <s v="Oui"/>
  </r>
  <r>
    <d v="2018-07-18T00:00:00"/>
    <s v="Transport Maison bureau aller et retour"/>
    <x v="2"/>
    <x v="2"/>
    <n v="10000"/>
    <x v="3"/>
    <x v="0"/>
    <s v="18/7/GALFPC1291"/>
    <s v="Oui"/>
  </r>
  <r>
    <d v="2018-07-18T00:00:00"/>
    <s v="Frais de fonctionnement (3) jours pour  E20"/>
    <x v="2"/>
    <x v="0"/>
    <n v="81000"/>
    <x v="4"/>
    <x v="0"/>
    <s v="18/7/GALFPC1288"/>
    <s v="Oui"/>
  </r>
  <r>
    <d v="2018-07-18T00:00:00"/>
    <s v="Transport- A/R pour  les enquête"/>
    <x v="2"/>
    <x v="0"/>
    <n v="36000"/>
    <x v="4"/>
    <x v="0"/>
    <s v="18/7/GALFPC1296"/>
    <s v="Oui"/>
  </r>
  <r>
    <d v="2018-07-18T00:00:00"/>
    <s v="Transport Maison-bureau AR"/>
    <x v="0"/>
    <x v="0"/>
    <n v="17000"/>
    <x v="0"/>
    <x v="0"/>
    <s v="18/7/GALFPC1289"/>
    <s v="Oui"/>
  </r>
  <r>
    <d v="2018-07-18T00:00:00"/>
    <s v="Transfert de crédit Areeba par E39  pour appel enquête "/>
    <x v="7"/>
    <x v="0"/>
    <n v="10000"/>
    <x v="5"/>
    <x v="0"/>
    <s v="18/7/GALFPC1286"/>
    <s v="Oui"/>
  </r>
  <r>
    <d v="2018-07-18T00:00:00"/>
    <s v="Transport  A/R pour les enquêtes "/>
    <x v="2"/>
    <x v="0"/>
    <n v="23000"/>
    <x v="6"/>
    <x v="0"/>
    <s v="18/7/GALFPC1295"/>
    <s v="Oui"/>
  </r>
  <r>
    <d v="2018-07-18T00:00:00"/>
    <s v="Frais de transfert/orange money  de (250 000 fg) à Sessou pour la formation des agents de faune à Mamou"/>
    <x v="12"/>
    <x v="1"/>
    <n v="8000"/>
    <x v="7"/>
    <x v="0"/>
    <s v="18/7/GALFPC1283"/>
    <s v="Oui"/>
  </r>
  <r>
    <d v="2018-07-18T00:00:00"/>
    <s v="Achat de nouritures du pélican et des pérroquets  pour (14) jours "/>
    <x v="8"/>
    <x v="1"/>
    <n v="420000"/>
    <x v="7"/>
    <x v="0"/>
    <s v="18/7/GALFPC1284"/>
    <s v="Oui"/>
  </r>
  <r>
    <d v="2018-07-18T00:00:00"/>
    <s v="Paiement frais de transport de Thierno Ousmane Baldé pour (14) jours maison-bureau pour  l'entretien  du pélican et des pérroquets  pour (14) jours "/>
    <x v="2"/>
    <x v="1"/>
    <n v="245000"/>
    <x v="7"/>
    <x v="0"/>
    <s v="18/7/GALFPC1285"/>
    <s v="Oui"/>
  </r>
  <r>
    <d v="2018-07-18T00:00:00"/>
    <s v="Frais de fonctionnment (3) jours pour Moné"/>
    <x v="2"/>
    <x v="1"/>
    <n v="105000"/>
    <x v="7"/>
    <x v="0"/>
    <s v="18/7/GALFPC1290"/>
    <s v="Oui"/>
  </r>
  <r>
    <d v="2018-07-18T00:00:00"/>
    <s v="Paiement Facture 2 GUILAO &amp; FILS TECHNOLOGY  pour installation du sysrème d'exploitation  sur (2) ordinateurs et la configuration de (8) ordinateurs en reseau plus installation d'autres applications"/>
    <x v="5"/>
    <x v="1"/>
    <n v="600000"/>
    <x v="7"/>
    <x v="0"/>
    <s v="18/7/GALFPC1299"/>
    <s v="Oui"/>
  </r>
  <r>
    <d v="2018-07-18T00:00:00"/>
    <s v="Achat de (40)l d'ssence pour véh perso. Pour Mr Saïdou pour son transport maison-bureau"/>
    <x v="2"/>
    <x v="5"/>
    <n v="400000"/>
    <x v="10"/>
    <x v="0"/>
    <s v="18/7/GALFPC1297"/>
    <s v="Oui"/>
  </r>
  <r>
    <d v="2018-07-18T00:00:00"/>
    <s v="Facture n°18071801 Daye Voyages achat de billet de Mr Saïdou de Conakry-Dakar A/R mission inspection avec Nicolas"/>
    <x v="13"/>
    <x v="5"/>
    <n v="3970512"/>
    <x v="10"/>
    <x v="0"/>
    <s v="18/7/GALFPC1298"/>
    <s v="Oui"/>
  </r>
  <r>
    <d v="2018-07-18T00:00:00"/>
    <s v="Taxi maison-bureau-aller retour"/>
    <x v="2"/>
    <x v="3"/>
    <n v="10000"/>
    <x v="8"/>
    <x v="0"/>
    <s v="18/7/GALFPC1287"/>
    <s v="Oui"/>
  </r>
  <r>
    <d v="2018-07-19T00:00:00"/>
    <s v="Transport Maison bureau aller et retour"/>
    <x v="2"/>
    <x v="2"/>
    <n v="10000"/>
    <x v="3"/>
    <x v="0"/>
    <s v="18/7/GALFPC1291"/>
    <s v="Oui"/>
  </r>
  <r>
    <d v="2018-07-19T00:00:00"/>
    <s v="Transport Maison-Bureau AR"/>
    <x v="0"/>
    <x v="0"/>
    <n v="17000"/>
    <x v="0"/>
    <x v="0"/>
    <s v="18/7/GALFPC1289"/>
    <s v="Oui"/>
  </r>
  <r>
    <d v="2018-07-19T00:00:00"/>
    <s v="Frais taxi moto bureau-Centre ville pour retait et achat des encres pour imprimante bureau"/>
    <x v="0"/>
    <x v="0"/>
    <n v="75000"/>
    <x v="0"/>
    <x v="0"/>
    <s v="18/7/GALFPC1307"/>
    <s v="Oui"/>
  </r>
  <r>
    <d v="2018-07-19T00:00:00"/>
    <s v="Transport bureau- pour les enquêtes"/>
    <x v="2"/>
    <x v="0"/>
    <n v="19000"/>
    <x v="5"/>
    <x v="0"/>
    <s v="18/7/GALFPC1300"/>
    <s v="Oui"/>
  </r>
  <r>
    <d v="2018-07-19T00:00:00"/>
    <s v="Frais transport de l'informaticien pour l'entretien de l'ordinateur du departement Office"/>
    <x v="2"/>
    <x v="1"/>
    <n v="50000"/>
    <x v="7"/>
    <x v="0"/>
    <s v="18/7/GALFPC1301"/>
    <s v="Oui"/>
  </r>
  <r>
    <d v="2018-07-19T00:00:00"/>
    <s v="Frais transport maison-centre ville (BPMG)-bureau pour dépôt de la lettre de virement salaire juillet pour le personnel"/>
    <x v="2"/>
    <x v="1"/>
    <n v="70000"/>
    <x v="7"/>
    <x v="0"/>
    <s v="18/7/GALFPC1304"/>
    <s v="Oui"/>
  </r>
  <r>
    <d v="2018-07-19T00:00:00"/>
    <s v="Transport pour achat des produits d'entretien de bureau"/>
    <x v="2"/>
    <x v="1"/>
    <n v="10000"/>
    <x v="7"/>
    <x v="0"/>
    <s v="18/7/GALFPC1305"/>
    <s v="Oui"/>
  </r>
  <r>
    <d v="2018-07-19T00:00:00"/>
    <s v="Achat d'un paquet de sucre pour l'équipe du bureau"/>
    <x v="3"/>
    <x v="4"/>
    <n v="16000"/>
    <x v="7"/>
    <x v="0"/>
    <s v="18/7/GALFPC1308"/>
    <s v="Oui"/>
  </r>
  <r>
    <d v="2018-07-19T00:00:00"/>
    <s v="Paiement facture n°013557  Hotimex Achat d'un paquet de (10) carnets de reçus et de (4) tubes d'encres pour imprimante"/>
    <x v="8"/>
    <x v="1"/>
    <n v="1900000"/>
    <x v="7"/>
    <x v="0"/>
    <s v="18/7/GALFPC1310"/>
    <s v="Oui"/>
  </r>
  <r>
    <d v="2018-07-19T00:00:00"/>
    <s v="Frais de transfert/orange money  de (835 000 fg) à Saïdou pour l'acaht de gaz lagrimogène à Dakar "/>
    <x v="12"/>
    <x v="1"/>
    <n v="20000"/>
    <x v="7"/>
    <x v="0"/>
    <s v="18/7/GALFPC1311"/>
    <s v="Oui"/>
  </r>
  <r>
    <d v="2018-07-19T00:00:00"/>
    <s v="Food allowence  Mamadou saïdou Barry pour (4) jours à Dakar pour sa rencontre avec NICOLA"/>
    <x v="9"/>
    <x v="5"/>
    <n v="531200"/>
    <x v="10"/>
    <x v="0"/>
    <s v="18/7/GALFPC1302"/>
    <s v="Oui"/>
  </r>
  <r>
    <d v="2018-07-19T00:00:00"/>
    <s v="Frais transport Aéroport-Bureau-Aéroport SALF Dakar Saïdou pour sa rencontre avec NICOLA"/>
    <x v="2"/>
    <x v="5"/>
    <n v="664000"/>
    <x v="10"/>
    <x v="0"/>
    <s v="18/7/GALFPC1302"/>
    <s v="Oui"/>
  </r>
  <r>
    <d v="2018-07-19T00:00:00"/>
    <s v="Frais de communication à Dakar de Mamadou Saïdou Barry  pour sa rencontre avec NICOLA"/>
    <x v="7"/>
    <x v="5"/>
    <n v="132800"/>
    <x v="10"/>
    <x v="0"/>
    <s v="18/7/GALFPC1302"/>
    <s v="Oui"/>
  </r>
  <r>
    <d v="2018-07-19T00:00:00"/>
    <s v="Transport Labé -mamou"/>
    <x v="2"/>
    <x v="2"/>
    <n v="55000"/>
    <x v="11"/>
    <x v="0"/>
    <s v="18/7/GALFPC1282R42"/>
    <s v="Oui"/>
  </r>
  <r>
    <d v="2018-07-19T00:00:00"/>
    <s v="taxi moto gare routière mamou-L'ENATEF"/>
    <x v="2"/>
    <x v="2"/>
    <n v="10000"/>
    <x v="11"/>
    <x v="0"/>
    <s v="18/7/GALFPC1282R3"/>
    <s v="Oui"/>
  </r>
  <r>
    <d v="2018-07-19T00:00:00"/>
    <s v="Food allowence /formation Mamou"/>
    <x v="9"/>
    <x v="2"/>
    <n v="100000"/>
    <x v="11"/>
    <x v="0"/>
    <s v="18/7/GALFPC1282R44"/>
    <s v="Oui"/>
  </r>
  <r>
    <d v="2018-07-19T00:00:00"/>
    <s v="Taxi maison-bureau-aller retour"/>
    <x v="2"/>
    <x v="3"/>
    <n v="10000"/>
    <x v="8"/>
    <x v="0"/>
    <s v="18/7/GALFPC1287"/>
    <s v="Oui"/>
  </r>
  <r>
    <d v="2018-07-20T00:00:00"/>
    <s v="Facture n°0034371 O.B.B Achat de (2) bidons de liquide de manage et (2) bidons de liquide de verselle pour l'entretien de bureau"/>
    <x v="8"/>
    <x v="1"/>
    <n v="100000"/>
    <x v="7"/>
    <x v="0"/>
    <s v="18/7/GALFPC1306F0034371"/>
    <s v="Oui"/>
  </r>
  <r>
    <d v="2018-07-20T00:00:00"/>
    <s v="Achat de petits torchons pour bureau"/>
    <x v="8"/>
    <x v="1"/>
    <n v="20000"/>
    <x v="7"/>
    <x v="0"/>
    <s v="18/7/GALFPC1306R01"/>
    <s v="Oui"/>
  </r>
  <r>
    <d v="2018-07-20T00:00:00"/>
    <s v="Transport Maison bureau aller et retour"/>
    <x v="2"/>
    <x v="2"/>
    <n v="10000"/>
    <x v="3"/>
    <x v="0"/>
    <s v="18/7/GALFPC1291"/>
    <s v="Oui"/>
  </r>
  <r>
    <d v="2018-07-20T00:00:00"/>
    <s v="Taxi maison bureau"/>
    <x v="2"/>
    <x v="0"/>
    <n v="19000"/>
    <x v="12"/>
    <x v="0"/>
    <s v="18/7/GALFPC1313R01"/>
    <s v="Oui"/>
  </r>
  <r>
    <d v="2018-07-20T00:00:00"/>
    <s v="Taxi maison gare routiére pour kankan"/>
    <x v="2"/>
    <x v="0"/>
    <n v="12000"/>
    <x v="12"/>
    <x v="0"/>
    <s v="18/7/GALFPC1313R02"/>
    <s v="Oui"/>
  </r>
  <r>
    <d v="2018-07-20T00:00:00"/>
    <s v="Transfert de credit orange à un trafiquant"/>
    <x v="7"/>
    <x v="0"/>
    <n v="20000"/>
    <x v="12"/>
    <x v="0"/>
    <s v="18/7/GALFPC1313R03"/>
    <s v="Oui"/>
  </r>
  <r>
    <d v="2018-07-20T00:00:00"/>
    <s v="Ration journaliére (1) jour"/>
    <x v="9"/>
    <x v="0"/>
    <n v="100000"/>
    <x v="12"/>
    <x v="0"/>
    <s v="18/7/GALFPC1313R04"/>
    <s v="Oui"/>
  </r>
  <r>
    <d v="2018-07-20T00:00:00"/>
    <s v="Transport de (2) jours de E39 pour maison-bureau"/>
    <x v="2"/>
    <x v="0"/>
    <n v="50000"/>
    <x v="5"/>
    <x v="0"/>
    <s v="18/7/GALFPC1315"/>
    <s v="Oui"/>
  </r>
  <r>
    <d v="2018-07-20T00:00:00"/>
    <s v="Transport de (3) jours de E40 pour maison-bureau"/>
    <x v="2"/>
    <x v="0"/>
    <n v="48000"/>
    <x v="6"/>
    <x v="0"/>
    <s v="18/7/GALFPC1316"/>
    <s v="Oui"/>
  </r>
  <r>
    <d v="2018-07-20T00:00:00"/>
    <s v="Paiement facture n°01990 Papeterie Diop achat de fournitures de bureau"/>
    <x v="8"/>
    <x v="1"/>
    <n v="150000"/>
    <x v="7"/>
    <x v="0"/>
    <s v="18/7/GALFPC1314"/>
    <s v="Oui"/>
  </r>
  <r>
    <d v="2018-07-20T00:00:00"/>
    <s v="Taxi moto  ENATEF (centre de formation)-Mamou ville A/R"/>
    <x v="2"/>
    <x v="2"/>
    <n v="22000"/>
    <x v="11"/>
    <x v="0"/>
    <s v="18/7/GALF"/>
    <s v="Oui"/>
  </r>
  <r>
    <d v="2018-07-20T00:00:00"/>
    <s v="Taxi maison-bureau-aller retour"/>
    <x v="2"/>
    <x v="3"/>
    <n v="10000"/>
    <x v="8"/>
    <x v="0"/>
    <s v="18/7/GALFPC1287"/>
    <s v="Oui"/>
  </r>
  <r>
    <d v="2018-07-20T00:00:00"/>
    <s v="Paiement salaire Mamadou saïdou Barry  juillet  2018 "/>
    <x v="3"/>
    <x v="5"/>
    <n v="13467500"/>
    <x v="1"/>
    <x v="0"/>
    <s v="18/07/GALF"/>
    <s v="Oui"/>
  </r>
  <r>
    <d v="2018-07-20T00:00:00"/>
    <s v="Paiement salaire  Tamba Fatou Oularél juillet  2018"/>
    <x v="3"/>
    <x v="3"/>
    <n v="2613750"/>
    <x v="1"/>
    <x v="0"/>
    <s v="18/07/GALF"/>
    <s v="Oui"/>
  </r>
  <r>
    <d v="2018-07-20T00:00:00"/>
    <s v="Paiementt salaire Sékou Castro Kourouma juillet 2018"/>
    <x v="3"/>
    <x v="2"/>
    <n v="2913750"/>
    <x v="1"/>
    <x v="0"/>
    <s v="18/07/GALF"/>
    <s v="Oui"/>
  </r>
  <r>
    <d v="2018-07-20T00:00:00"/>
    <s v="Paiement Salaire Mamadou Saliou Baldé juillet 2018"/>
    <x v="3"/>
    <x v="2"/>
    <n v="2713750"/>
    <x v="1"/>
    <x v="0"/>
    <s v="18/07/GALF"/>
    <s v="Oui"/>
  </r>
  <r>
    <d v="2018-07-20T00:00:00"/>
    <s v="Paiement Salaire Aïssatou Sessou  juillet 2018"/>
    <x v="3"/>
    <x v="2"/>
    <n v="2613750"/>
    <x v="1"/>
    <x v="0"/>
    <s v="18/07/GALF"/>
    <s v="Oui"/>
  </r>
  <r>
    <d v="2018-07-20T00:00:00"/>
    <s v="Paiement Salaire Amadou Oury Diallo  juillet 2018"/>
    <x v="3"/>
    <x v="0"/>
    <n v="1910000"/>
    <x v="1"/>
    <x v="0"/>
    <s v="18/07/GALF"/>
    <s v="Oui"/>
  </r>
  <r>
    <d v="2018-07-20T00:00:00"/>
    <s v="Paiement Salaire Aïssatou Kéïta  juillet 2018"/>
    <x v="3"/>
    <x v="0"/>
    <n v="1525000"/>
    <x v="1"/>
    <x v="0"/>
    <s v="18/07/GALF"/>
    <s v="Oui"/>
  </r>
  <r>
    <d v="2018-07-21T00:00:00"/>
    <s v="Taxi maison gare routiére pour kankan"/>
    <x v="2"/>
    <x v="0"/>
    <n v="12000"/>
    <x v="12"/>
    <x v="0"/>
    <s v="18/7/GALFPC1313R29"/>
    <s v="Oui"/>
  </r>
  <r>
    <d v="2018-07-21T00:00:00"/>
    <s v="Ration journaliére (1) jour"/>
    <x v="9"/>
    <x v="0"/>
    <n v="100000"/>
    <x v="12"/>
    <x v="0"/>
    <s v="18/7/GALFPC1313R06"/>
    <s v="Oui"/>
  </r>
  <r>
    <d v="2018-07-21T00:00:00"/>
    <s v="Taxi moto gare routiére l'hôtel"/>
    <x v="2"/>
    <x v="0"/>
    <n v="15000"/>
    <x v="12"/>
    <x v="0"/>
    <s v="18/7/GALFPC1313R07"/>
    <s v="Oui"/>
  </r>
  <r>
    <d v="2018-07-21T00:00:00"/>
    <s v="Taxi conakry kankan"/>
    <x v="2"/>
    <x v="0"/>
    <n v="180000"/>
    <x v="12"/>
    <x v="0"/>
    <s v="18/7/GALFPC1313TV"/>
    <s v="Oui"/>
  </r>
  <r>
    <d v="2018-07-21T00:00:00"/>
    <s v="Frais d'hôtel (1) nuitée"/>
    <x v="9"/>
    <x v="0"/>
    <n v="250000"/>
    <x v="12"/>
    <x v="0"/>
    <s v="18/7/GALFPC1313FSN"/>
    <s v="Oui"/>
  </r>
  <r>
    <d v="2018-07-21T00:00:00"/>
    <s v="Transport Maison-Bureau AR"/>
    <x v="0"/>
    <x v="0"/>
    <n v="17000"/>
    <x v="0"/>
    <x v="0"/>
    <s v="18/7/GALFPC1317"/>
    <s v="Oui"/>
  </r>
  <r>
    <d v="2018-07-21T00:00:00"/>
    <s v="Facture 0003658 pour l'achat de 5 pompes à gaz  à Dakar pour la sécurité de l'équipe"/>
    <x v="6"/>
    <x v="1"/>
    <n v="835000"/>
    <x v="10"/>
    <x v="0"/>
    <s v="18/7/GALFPC1312"/>
    <s v="Oui"/>
  </r>
  <r>
    <d v="2018-07-21T00:00:00"/>
    <s v="Transport ENATEF (centre de formation)-Mamou ville A/R"/>
    <x v="2"/>
    <x v="2"/>
    <n v="20000"/>
    <x v="11"/>
    <x v="0"/>
    <s v="18/7/GALF"/>
    <s v="Oui"/>
  </r>
  <r>
    <d v="2018-07-21T00:00:00"/>
    <s v="Paiement facture 37 Mamadou Alpha Diallo pour Transfert de crédit E-recharge pour l'équipe de bureau"/>
    <x v="7"/>
    <x v="1"/>
    <n v="400000"/>
    <x v="7"/>
    <x v="0"/>
    <s v="18/7/GALFPC1318"/>
    <s v="Oui"/>
  </r>
  <r>
    <d v="2018-07-21T00:00:00"/>
    <s v="Transport (1) jour de Moné  pour maison-bureau"/>
    <x v="2"/>
    <x v="1"/>
    <n v="35000"/>
    <x v="7"/>
    <x v="0"/>
    <s v="18/7/GALFPC1319"/>
    <s v="Oui"/>
  </r>
  <r>
    <d v="2018-07-22T00:00:00"/>
    <s v="Taxi moto Kanka- kouroussa"/>
    <x v="2"/>
    <x v="0"/>
    <n v="10000"/>
    <x v="12"/>
    <x v="0"/>
    <s v="18/7/GALFPC1313R08"/>
    <s v="Oui"/>
  </r>
  <r>
    <d v="2018-07-22T00:00:00"/>
    <s v="Taxi  kouroussa-Kankan"/>
    <x v="2"/>
    <x v="0"/>
    <n v="25000"/>
    <x v="12"/>
    <x v="0"/>
    <s v="18/7/GALFPC1313TV"/>
    <s v="Oui"/>
  </r>
  <r>
    <d v="2018-07-22T00:00:00"/>
    <s v="Achat du carburant au trafiquant ,et son intermediare"/>
    <x v="2"/>
    <x v="0"/>
    <n v="250000"/>
    <x v="12"/>
    <x v="0"/>
    <s v="18/7/GALFPC1313R09"/>
    <s v="Oui"/>
  </r>
  <r>
    <d v="2018-07-22T00:00:00"/>
    <s v="Taxi moto kouroussa , carrefour Koumana"/>
    <x v="2"/>
    <x v="0"/>
    <n v="20000"/>
    <x v="12"/>
    <x v="0"/>
    <s v="18/7/GALFPC1313R28"/>
    <s v="Oui"/>
  </r>
  <r>
    <d v="2018-07-22T00:00:00"/>
    <s v="Ration journaliére (1) jour"/>
    <x v="9"/>
    <x v="0"/>
    <n v="100000"/>
    <x v="12"/>
    <x v="0"/>
    <s v="18/7/GALFPC1313R10"/>
    <s v="Oui"/>
  </r>
  <r>
    <d v="2018-07-22T00:00:00"/>
    <s v="Taxi moto koumana , kankan"/>
    <x v="2"/>
    <x v="0"/>
    <n v="50000"/>
    <x v="12"/>
    <x v="0"/>
    <s v="18/7/GALFPC1313R11"/>
    <s v="Oui"/>
  </r>
  <r>
    <d v="2018-07-22T00:00:00"/>
    <s v="Frais d'hôtel (1) nuitée"/>
    <x v="9"/>
    <x v="0"/>
    <n v="250000"/>
    <x v="12"/>
    <x v="0"/>
    <s v="18/7/GALFPC1313FSN"/>
    <s v="Oui"/>
  </r>
  <r>
    <d v="2018-07-22T00:00:00"/>
    <s v="Transport ENATEF (centre de formation)-Mamou ville A/R"/>
    <x v="2"/>
    <x v="2"/>
    <n v="21000"/>
    <x v="11"/>
    <x v="0"/>
    <s v="18/7/GALF"/>
    <s v="Oui"/>
  </r>
  <r>
    <d v="2018-07-22T00:00:00"/>
    <s v="Transport Mamou-Conakry"/>
    <x v="2"/>
    <x v="2"/>
    <n v="70000"/>
    <x v="11"/>
    <x v="0"/>
    <s v="18/7/GALFPC1282R48"/>
    <s v="Oui"/>
  </r>
  <r>
    <d v="2018-07-22T00:00:00"/>
    <s v="Frais de bagage Mamou-Conakry"/>
    <x v="2"/>
    <x v="2"/>
    <n v="20000"/>
    <x v="11"/>
    <x v="0"/>
    <s v="18/7/GALF"/>
    <s v="Oui"/>
  </r>
  <r>
    <d v="2018-07-22T00:00:00"/>
    <s v=" transport Gare routière conakry-maison"/>
    <x v="2"/>
    <x v="2"/>
    <n v="15000"/>
    <x v="11"/>
    <x v="0"/>
    <s v="18/7/GALFPC1282R50"/>
    <s v="Oui"/>
  </r>
  <r>
    <d v="2018-07-23T00:00:00"/>
    <s v="Frais taxi moto bureau-Centre ville (Agence de voyage) pour la prolongation du billet d'avion de Charlotte Houpline"/>
    <x v="2"/>
    <x v="2"/>
    <n v="70000"/>
    <x v="2"/>
    <x v="0"/>
    <s v="18/7/GALFPC1326"/>
    <s v="Oui"/>
  </r>
  <r>
    <d v="2018-07-23T00:00:00"/>
    <s v="Facture n°23071802 Daye Voyages paiement des frais de prolongation  du billet d'avion de Charlotte Houpline"/>
    <x v="13"/>
    <x v="5"/>
    <n v="1700335"/>
    <x v="2"/>
    <x v="0"/>
    <s v="18/7/GALFPC1327"/>
    <s v="Oui"/>
  </r>
  <r>
    <d v="2018-07-23T00:00:00"/>
    <s v="Transport Maison bureau aller et retour"/>
    <x v="2"/>
    <x v="2"/>
    <n v="10000"/>
    <x v="3"/>
    <x v="0"/>
    <s v="18/7/GALFPC1324"/>
    <s v="Oui"/>
  </r>
  <r>
    <d v="2018-07-23T00:00:00"/>
    <s v="Taxi moto l' hôtel gare routiére de kouroussa "/>
    <x v="2"/>
    <x v="0"/>
    <n v="10000"/>
    <x v="12"/>
    <x v="0"/>
    <s v="18/7/GALFPC1313R12"/>
    <s v="Oui"/>
  </r>
  <r>
    <d v="2018-07-23T00:00:00"/>
    <s v="Taxi kankan kouroussa"/>
    <x v="2"/>
    <x v="0"/>
    <n v="20000"/>
    <x v="12"/>
    <x v="0"/>
    <s v="18/7/GALFPC1313R30"/>
    <s v="Oui"/>
  </r>
  <r>
    <d v="2018-07-23T00:00:00"/>
    <s v="Taxi moto pour enquetes"/>
    <x v="2"/>
    <x v="0"/>
    <n v="20000"/>
    <x v="12"/>
    <x v="0"/>
    <s v="18/7/GALFPC1313R31"/>
    <s v="Oui"/>
  </r>
  <r>
    <d v="2018-07-23T00:00:00"/>
    <s v="Taxi moto pour enquetes"/>
    <x v="2"/>
    <x v="0"/>
    <n v="50000"/>
    <x v="12"/>
    <x v="0"/>
    <s v="18/7/GALFPC1313R13"/>
    <s v="Oui"/>
  </r>
  <r>
    <d v="2018-07-23T00:00:00"/>
    <s v="Ration journaliére (1) jour"/>
    <x v="9"/>
    <x v="0"/>
    <n v="100000"/>
    <x v="12"/>
    <x v="0"/>
    <s v="18/7/GALFPC1313R14"/>
    <s v="Oui"/>
  </r>
  <r>
    <d v="2018-07-23T00:00:00"/>
    <s v="Frais d'hôtel (1) nuitée"/>
    <x v="9"/>
    <x v="0"/>
    <n v="250000"/>
    <x v="12"/>
    <x v="0"/>
    <s v="18/7/GALFPC1313FSN"/>
    <s v="Oui"/>
  </r>
  <r>
    <d v="2018-07-23T00:00:00"/>
    <s v="Frais de fonctionnement E20 pour la semaine"/>
    <x v="2"/>
    <x v="0"/>
    <n v="135000"/>
    <x v="4"/>
    <x v="0"/>
    <s v="18/7/GALFPC1323"/>
    <s v="Oui"/>
  </r>
  <r>
    <d v="2018-07-23T00:00:00"/>
    <s v="Transport Maison-Bureau AR"/>
    <x v="0"/>
    <x v="0"/>
    <n v="17000"/>
    <x v="0"/>
    <x v="0"/>
    <s v="18/7/GALFPC1325"/>
    <s v="Oui"/>
  </r>
  <r>
    <d v="2018-07-23T00:00:00"/>
    <s v="Frais parking pour la reception de Mr Saïdou à l'Aéroport  retour de Dakar"/>
    <x v="0"/>
    <x v="0"/>
    <n v="5000"/>
    <x v="0"/>
    <x v="0"/>
    <s v="18/7/GALFPC1320"/>
    <s v="Oui"/>
  </r>
  <r>
    <d v="2018-07-23T00:00:00"/>
    <s v="Frais  de fonctionnement E40 pour la semaine"/>
    <x v="2"/>
    <x v="0"/>
    <n v="80000"/>
    <x v="6"/>
    <x v="0"/>
    <s v="18/7/GALFPC1322"/>
    <s v="Oui"/>
  </r>
  <r>
    <d v="2018-07-23T00:00:00"/>
    <s v="Frais de fonctionnement Moné  pour la semaine"/>
    <x v="2"/>
    <x v="1"/>
    <n v="175000"/>
    <x v="7"/>
    <x v="0"/>
    <s v="18/7/GALFPC1321"/>
    <s v="Oui"/>
  </r>
  <r>
    <d v="2018-07-23T00:00:00"/>
    <s v="Achat de (40)l d'ssence pour véh perso. Pour Mr Saïdou pour son transport maison-bureau"/>
    <x v="2"/>
    <x v="5"/>
    <n v="200000"/>
    <x v="10"/>
    <x v="0"/>
    <s v="18/7/GALFPC1328"/>
    <s v="Oui"/>
  </r>
  <r>
    <d v="2018-07-23T00:00:00"/>
    <s v="Taxi maison-bureau-aller retour"/>
    <x v="2"/>
    <x v="3"/>
    <n v="10000"/>
    <x v="8"/>
    <x v="0"/>
    <s v="18/7/GALFPC1287"/>
    <s v="Oui"/>
  </r>
  <r>
    <d v="2018-07-24T00:00:00"/>
    <s v="Ration journaliére (1) jour"/>
    <x v="9"/>
    <x v="0"/>
    <n v="100000"/>
    <x v="12"/>
    <x v="0"/>
    <s v="18/7/GALFPC1313R15"/>
    <s v="Oui"/>
  </r>
  <r>
    <d v="2018-07-24T00:00:00"/>
    <s v="Transfert de credit orange pour appeler un trafiquant"/>
    <x v="7"/>
    <x v="0"/>
    <n v="10000"/>
    <x v="12"/>
    <x v="0"/>
    <s v="18/7/GALFPC1313R16"/>
    <s v="Oui"/>
  </r>
  <r>
    <d v="2018-07-24T00:00:00"/>
    <s v="Frais d'hôtel (1) nuitée"/>
    <x v="9"/>
    <x v="0"/>
    <n v="250000"/>
    <x v="12"/>
    <x v="0"/>
    <s v="18/7/GALFPC1313FSN"/>
    <s v="Oui"/>
  </r>
  <r>
    <d v="2018-07-24T00:00:00"/>
    <s v="Paiement prime de stage E20 pour les enquête du  mois de Juillet 2018"/>
    <x v="3"/>
    <x v="0"/>
    <n v="600000"/>
    <x v="4"/>
    <x v="0"/>
    <s v="18/7/GALFPC1332"/>
    <s v="Oui"/>
  </r>
  <r>
    <d v="2018-07-24T00:00:00"/>
    <s v="Transport Maison-Bureau AR"/>
    <x v="0"/>
    <x v="0"/>
    <n v="17000"/>
    <x v="0"/>
    <x v="0"/>
    <s v="18/7/GALFPC1325"/>
    <s v="Oui"/>
  </r>
  <r>
    <d v="2018-07-24T00:00:00"/>
    <s v="Transport Bureau-Banque pour un retrait AR"/>
    <x v="0"/>
    <x v="0"/>
    <n v="40000"/>
    <x v="0"/>
    <x v="0"/>
    <s v="18/7/GALFPC1329"/>
    <s v="Oui"/>
  </r>
  <r>
    <d v="2018-07-24T00:00:00"/>
    <s v="Paiement prime de stage E39 pour les enquête du  mois de Juillet 2018"/>
    <x v="3"/>
    <x v="0"/>
    <n v="600000"/>
    <x v="5"/>
    <x v="0"/>
    <s v="18/7/GALFPC1333"/>
    <s v="Oui"/>
  </r>
  <r>
    <d v="2018-07-24T00:00:00"/>
    <s v="Frais de fonctionnement E39 (4) jours  pour la semaine"/>
    <x v="2"/>
    <x v="0"/>
    <n v="100000"/>
    <x v="5"/>
    <x v="0"/>
    <s v="18/7/GALFPC1334"/>
    <s v="Oui"/>
  </r>
  <r>
    <d v="2018-07-24T00:00:00"/>
    <s v="Paiement prime de stage E40 pour les enquête du  mois de Juillet 2018"/>
    <x v="3"/>
    <x v="0"/>
    <n v="600000"/>
    <x v="6"/>
    <x v="0"/>
    <s v="18/7/GALFPC1331"/>
    <s v="Oui"/>
  </r>
  <r>
    <d v="2018-07-24T00:00:00"/>
    <s v="Achat de pièces de plomberier (arrêt de 25 et "/>
    <x v="8"/>
    <x v="1"/>
    <n v="70000"/>
    <x v="7"/>
    <x v="0"/>
    <s v="18/7/GALFPC1335"/>
    <s v="Oui"/>
  </r>
  <r>
    <d v="2018-07-24T00:00:00"/>
    <s v="Paiement  frais main d'œuvre reparation conduite d'eau de la cuive du chapeau du bureau"/>
    <x v="5"/>
    <x v="1"/>
    <n v="50000"/>
    <x v="7"/>
    <x v="0"/>
    <s v="18/7/GALFPC1336"/>
    <s v="Oui"/>
  </r>
  <r>
    <d v="2018-07-24T00:00:00"/>
    <s v="Taxi maison-bureau-aller retour"/>
    <x v="2"/>
    <x v="3"/>
    <n v="10000"/>
    <x v="8"/>
    <x v="0"/>
    <s v="18/7/GALFPC1287"/>
    <s v="Oui"/>
  </r>
  <r>
    <d v="2018-07-24T00:00:00"/>
    <s v="Paiement Salaire Moné Doré  juillet 2018"/>
    <x v="3"/>
    <x v="1"/>
    <n v="4313750"/>
    <x v="1"/>
    <x v="0"/>
    <s v="18/07/GALF"/>
    <s v="Oui"/>
  </r>
  <r>
    <d v="2018-07-24T00:00:00"/>
    <s v="Paiement Abdoulaye Chérif Diallo   juillet 2018"/>
    <x v="3"/>
    <x v="2"/>
    <n v="2213750"/>
    <x v="1"/>
    <x v="0"/>
    <s v="18/07/GALF"/>
    <s v="Oui"/>
  </r>
  <r>
    <d v="2018-07-25T00:00:00"/>
    <s v="Taxi maison-bureau-aller retour"/>
    <x v="2"/>
    <x v="3"/>
    <n v="10000"/>
    <x v="8"/>
    <x v="0"/>
    <s v="18/7/GALFPC1346"/>
    <s v="Oui"/>
  </r>
  <r>
    <d v="2018-07-25T00:00:00"/>
    <s v="Achat (49) litres de gasoil pour véhicule de location pour opération peau de panthère Kankan"/>
    <x v="2"/>
    <x v="6"/>
    <n v="490000"/>
    <x v="2"/>
    <x v="0"/>
    <s v="18/7/GALFPC1337R"/>
    <s v="Oui"/>
  </r>
  <r>
    <d v="2018-07-25T00:00:00"/>
    <s v="Food allowance (3) jours pour Balé opération peau de panthère Kankan"/>
    <x v="9"/>
    <x v="6"/>
    <n v="240000"/>
    <x v="2"/>
    <x v="0"/>
    <s v="18/7/GALFPC1337R01"/>
    <s v="Oui"/>
  </r>
  <r>
    <d v="2018-07-25T00:00:00"/>
    <s v="Food allowance (3) jours pour Chérif opération peau de panthère Kankan"/>
    <x v="9"/>
    <x v="6"/>
    <n v="240000"/>
    <x v="2"/>
    <x v="0"/>
    <s v="18/7/GALFPC1337R02"/>
    <s v="Oui"/>
  </r>
  <r>
    <d v="2018-07-25T00:00:00"/>
    <s v="Food allowance (3) jours pour E37 opération peau de panthère Kankan"/>
    <x v="9"/>
    <x v="6"/>
    <n v="240000"/>
    <x v="2"/>
    <x v="0"/>
    <s v="18/7/GALFPC1337R03"/>
    <s v="Oui"/>
  </r>
  <r>
    <d v="2018-07-25T00:00:00"/>
    <s v="Ration journaliére (1) jour"/>
    <x v="9"/>
    <x v="0"/>
    <n v="100000"/>
    <x v="12"/>
    <x v="0"/>
    <s v="18/7/GALFPC1313R17"/>
    <s v="Oui"/>
  </r>
  <r>
    <d v="2018-07-25T00:00:00"/>
    <s v="Frais d'hôtel (1) nuitée"/>
    <x v="9"/>
    <x v="0"/>
    <n v="250000"/>
    <x v="12"/>
    <x v="0"/>
    <s v="18/7/GALFPC1313FSN"/>
    <s v="Oui"/>
  </r>
  <r>
    <d v="2018-07-25T00:00:00"/>
    <s v="Achat du credits orange pour appeler  un trafiquant "/>
    <x v="7"/>
    <x v="0"/>
    <n v="10000"/>
    <x v="12"/>
    <x v="0"/>
    <s v="18/7/GALFPC1313R19"/>
    <s v="Oui"/>
  </r>
  <r>
    <d v="2018-07-25T00:00:00"/>
    <s v="Taxi moto , pour les enquêtes "/>
    <x v="2"/>
    <x v="0"/>
    <n v="40000"/>
    <x v="12"/>
    <x v="0"/>
    <s v="18/7/GALFPC1313R20"/>
    <s v="Oui"/>
  </r>
  <r>
    <d v="2018-07-25T00:00:00"/>
    <s v="Taxi moto bankalen ,kankan "/>
    <x v="2"/>
    <x v="0"/>
    <n v="50000"/>
    <x v="12"/>
    <x v="0"/>
    <s v="18/7/GALFPC1353R21"/>
    <s v="Oui"/>
  </r>
  <r>
    <d v="2018-07-25T00:00:00"/>
    <s v="Transport  A/R  pour les enquêtes"/>
    <x v="2"/>
    <x v="0"/>
    <n v="23000"/>
    <x v="5"/>
    <x v="0"/>
    <s v="18/7/GALFPC1339"/>
    <s v="Oui"/>
  </r>
  <r>
    <d v="2018-07-25T00:00:00"/>
    <s v="Achat  de crédit Areeba pour E39  pour appel des cibles pours les enquêtes "/>
    <x v="7"/>
    <x v="0"/>
    <n v="10000"/>
    <x v="5"/>
    <x v="0"/>
    <s v="18/7/GALFPC1342"/>
    <s v="Oui"/>
  </r>
  <r>
    <d v="2018-07-25T00:00:00"/>
    <s v="Transport A/R pour enquête"/>
    <x v="2"/>
    <x v="0"/>
    <n v="23000"/>
    <x v="6"/>
    <x v="0"/>
    <s v="18/7/GALFPC1338"/>
    <s v="Oui"/>
  </r>
  <r>
    <d v="2018-07-25T00:00:00"/>
    <s v="Achat  de crédit Areeba pour E40  pour appel des cibles pours les enquêtes "/>
    <x v="7"/>
    <x v="0"/>
    <n v="10000"/>
    <x v="6"/>
    <x v="0"/>
    <s v="18/7/GALFPC1343"/>
    <s v="Oui"/>
  </r>
  <r>
    <d v="2018-07-25T00:00:00"/>
    <s v="Paiement Salaire Maïmouna Baldé  pour le mois de Juillet 2018"/>
    <x v="5"/>
    <x v="1"/>
    <n v="500000"/>
    <x v="7"/>
    <x v="0"/>
    <s v="18/7/GALFPC1340"/>
    <s v="Oui"/>
  </r>
  <r>
    <d v="2018-07-25T00:00:00"/>
    <s v="Frais de fonctionnement Maïmouna  Baldé  pour la semaine"/>
    <x v="2"/>
    <x v="1"/>
    <n v="70000"/>
    <x v="7"/>
    <x v="0"/>
    <s v="18/7/GALFPC1341"/>
    <s v="Oui"/>
  </r>
  <r>
    <d v="2018-07-25T00:00:00"/>
    <s v="Règlement facture EDG (électricité bureau pour juin 2018)"/>
    <x v="2"/>
    <x v="1"/>
    <n v="320863"/>
    <x v="7"/>
    <x v="0"/>
    <s v="18/7/GALFPC1344"/>
    <s v="Oui"/>
  </r>
  <r>
    <d v="2018-07-25T00:00:00"/>
    <s v="Achat de (40)l d'ssence pour véh perso. Pour Mr Saïdou pour son transport maison-bureau"/>
    <x v="2"/>
    <x v="5"/>
    <n v="400000"/>
    <x v="10"/>
    <x v="0"/>
    <s v="18/7/GALFPC1347"/>
    <s v="Oui"/>
  </r>
  <r>
    <d v="2018-07-25T00:00:00"/>
    <s v=" Taxi moto ratoma-Eaux et forets pour elaborer le rapport de la formation _mamou"/>
    <x v="2"/>
    <x v="2"/>
    <n v="60000"/>
    <x v="11"/>
    <x v="0"/>
    <s v="18/7/GALFPC1367"/>
    <s v="Oui"/>
  </r>
  <r>
    <d v="2018-07-26T00:00:00"/>
    <s v="Achat (50) litres de gasoil pour véhicule de location pour opération peau de panthère Kankan"/>
    <x v="2"/>
    <x v="6"/>
    <n v="500000"/>
    <x v="2"/>
    <x v="0"/>
    <s v="18/7/GALFPC1337R"/>
    <s v="Oui"/>
  </r>
  <r>
    <d v="2018-07-26T00:00:00"/>
    <s v="Achat de (2) jus pour Trust Building pour opération peau de panthère à Kankan"/>
    <x v="14"/>
    <x v="6"/>
    <n v="20000"/>
    <x v="2"/>
    <x v="0"/>
    <s v="18/7/GALFPC1337"/>
    <s v="Oui"/>
  </r>
  <r>
    <d v="2018-07-26T00:00:00"/>
    <s v="Paiement Bonus Daniel Faya Kamano  Chef des l'agents de la conservation de la nature"/>
    <x v="11"/>
    <x v="6"/>
    <n v="250000"/>
    <x v="2"/>
    <x v="0"/>
    <s v="18/7/GALFPC1337R04"/>
    <s v="Oui"/>
  </r>
  <r>
    <d v="2018-07-26T00:00:00"/>
    <s v="Paiement Bonus François Léno Agent  de la conservation de la nature"/>
    <x v="11"/>
    <x v="6"/>
    <n v="200000"/>
    <x v="2"/>
    <x v="0"/>
    <s v="18/7/GALFPC1337R05"/>
    <s v="Oui"/>
  </r>
  <r>
    <d v="2018-07-26T00:00:00"/>
    <s v="Achat de nouritures pour le trafiquant"/>
    <x v="10"/>
    <x v="6"/>
    <n v="15000"/>
    <x v="2"/>
    <x v="0"/>
    <s v="18/7/GALFPC1337R12"/>
    <s v="Oui"/>
  </r>
  <r>
    <d v="2018-07-26T00:00:00"/>
    <s v="Transport Commissariat-justice-hôtel pour visite de prison (le mation)"/>
    <x v="2"/>
    <x v="6"/>
    <n v="12000"/>
    <x v="2"/>
    <x v="0"/>
    <s v="18/7/GALFPC1337R13"/>
    <s v="Oui"/>
  </r>
  <r>
    <d v="2018-07-26T00:00:00"/>
    <s v="Transport Commissariat-justice-hôtel pour visite de prison (le soir)"/>
    <x v="2"/>
    <x v="6"/>
    <n v="12000"/>
    <x v="2"/>
    <x v="0"/>
    <s v="18/7/GALFPC1337R14"/>
    <s v="Oui"/>
  </r>
  <r>
    <d v="2018-07-26T00:00:00"/>
    <s v="Transport  hôtel-section des eaux et Forêts "/>
    <x v="2"/>
    <x v="6"/>
    <n v="20000"/>
    <x v="2"/>
    <x v="0"/>
    <s v="18/7/GALFPC1337R15"/>
    <s v="Oui"/>
  </r>
  <r>
    <d v="2018-07-26T00:00:00"/>
    <s v="Paiement Bonus Mariama Condé  Agent  de la conservation de la nature"/>
    <x v="11"/>
    <x v="6"/>
    <n v="200000"/>
    <x v="2"/>
    <x v="0"/>
    <s v="18/7/GALFPC1337R06"/>
    <s v="Oui"/>
  </r>
  <r>
    <d v="2018-07-26T00:00:00"/>
    <s v="Transfert credit orange à un trafiquant quon a arrêté"/>
    <x v="7"/>
    <x v="0"/>
    <n v="20000"/>
    <x v="12"/>
    <x v="0"/>
    <s v="18/7/GALFPC1353R22"/>
    <s v="Oui"/>
  </r>
  <r>
    <d v="2018-07-26T00:00:00"/>
    <s v="Transfert de credit orange pour appeler un trafiquant"/>
    <x v="7"/>
    <x v="0"/>
    <n v="10000"/>
    <x v="12"/>
    <x v="0"/>
    <s v="18/7/GALFPC1353R23"/>
    <s v="Oui"/>
  </r>
  <r>
    <d v="2018-07-26T00:00:00"/>
    <s v="Taxi moto l'hôtel/ HOTEL d'operation "/>
    <x v="2"/>
    <x v="0"/>
    <n v="30000"/>
    <x v="12"/>
    <x v="0"/>
    <s v="18/7/GALFPC1353R24"/>
    <s v="Oui"/>
  </r>
  <r>
    <d v="2018-07-26T00:00:00"/>
    <s v="Achat de jus pour attendre les trafiquants au restaurant "/>
    <x v="14"/>
    <x v="0"/>
    <n v="30000"/>
    <x v="12"/>
    <x v="0"/>
    <s v="18/7/GALFPC1353R25"/>
    <s v="Oui"/>
  </r>
  <r>
    <d v="2018-07-26T00:00:00"/>
    <s v="Ration journaliére (1) jour"/>
    <x v="9"/>
    <x v="0"/>
    <n v="100000"/>
    <x v="12"/>
    <x v="0"/>
    <s v="18/7/GALFPC1353R26"/>
    <s v="Oui"/>
  </r>
  <r>
    <d v="2018-07-26T00:00:00"/>
    <s v="Frais d'hôtel (1) nuitée"/>
    <x v="9"/>
    <x v="0"/>
    <n v="250000"/>
    <x v="12"/>
    <x v="0"/>
    <s v="18/7/GALFPC1353FSN"/>
    <s v="Oui"/>
  </r>
  <r>
    <d v="2018-07-26T00:00:00"/>
    <s v="Frais d'hôtel E37 et E19 (1) nuitée"/>
    <x v="0"/>
    <x v="0"/>
    <n v="600000"/>
    <x v="0"/>
    <x v="0"/>
    <s v="18/7/GALFPC1355"/>
    <s v="Oui"/>
  </r>
  <r>
    <d v="2018-07-26T00:00:00"/>
    <s v="Transport A/R pour les enquêtes"/>
    <x v="2"/>
    <x v="0"/>
    <n v="28000"/>
    <x v="5"/>
    <x v="0"/>
    <s v="18/7/GALFPC1348"/>
    <s v="Oui"/>
  </r>
  <r>
    <d v="2018-07-26T00:00:00"/>
    <s v="Transport A/R pourles  enquêtes"/>
    <x v="2"/>
    <x v="0"/>
    <n v="18500"/>
    <x v="6"/>
    <x v="0"/>
    <s v="18/7/GALFPC1350"/>
    <s v="Oui"/>
  </r>
  <r>
    <d v="2018-07-26T00:00:00"/>
    <s v="Paiement main d'œuvre  prestration du mois de juillet de Thierno Ousmane Baldé Intendant Animalier  pour  l'entretien du pélican et des (2) perroquets  "/>
    <x v="5"/>
    <x v="1"/>
    <n v="1750000"/>
    <x v="7"/>
    <x v="0"/>
    <s v="18/7/GALFPC1351"/>
    <s v="Oui"/>
  </r>
  <r>
    <d v="2018-07-26T00:00:00"/>
    <s v="Paiement facture  38 Mamadou Alpha Diallo pour Transfert de crédit E-recharge pour l'équipe de bureau"/>
    <x v="7"/>
    <x v="1"/>
    <n v="400000"/>
    <x v="7"/>
    <x v="0"/>
    <s v="18/7/GALFPC1352"/>
    <s v="Oui"/>
  </r>
  <r>
    <d v="2018-07-26T00:00:00"/>
    <s v="Frais transfert/orange money de (600 000 FG) à E19 en enquête à Kankan"/>
    <x v="12"/>
    <x v="1"/>
    <n v="20000"/>
    <x v="7"/>
    <x v="0"/>
    <s v="18/7/GALFPC1354"/>
    <s v="Oui"/>
  </r>
  <r>
    <d v="2018-07-26T00:00:00"/>
    <s v="Frais transfert/orange money de (600 000 FG) à E37  pour frais hébergement retour après opération à Kankan"/>
    <x v="12"/>
    <x v="1"/>
    <n v="20000"/>
    <x v="7"/>
    <x v="0"/>
    <s v="18/7/GALFPC1356"/>
    <s v="Oui"/>
  </r>
  <r>
    <d v="2018-07-26T00:00:00"/>
    <s v="Transfert de crédit Areeba pour connexion Internet pour suivi opération kankan par Mr Saidou"/>
    <x v="7"/>
    <x v="5"/>
    <n v="10000"/>
    <x v="10"/>
    <x v="0"/>
    <s v="18/7/GALFPC1349"/>
    <s v="Oui"/>
  </r>
  <r>
    <d v="2018-07-26T00:00:00"/>
    <s v="Paiement de bonus au site www,guineematin,com sur cas adoption du nouveau code faunique par l'assemblée nationale guinéenne"/>
    <x v="11"/>
    <x v="3"/>
    <n v="100000"/>
    <x v="8"/>
    <x v="0"/>
    <s v="18/7/GALFPC1345R04"/>
    <s v="Oui"/>
  </r>
  <r>
    <d v="2018-07-26T00:00:00"/>
    <s v="Paiement de bonus au site www,ledeclic,info  sur cas adoption du nouveau code faunique par l'assemblée nationale guinéenne"/>
    <x v="11"/>
    <x v="3"/>
    <n v="100000"/>
    <x v="8"/>
    <x v="0"/>
    <s v="18/7/GALFPC1345R05"/>
    <s v="Oui"/>
  </r>
  <r>
    <d v="2018-07-26T00:00:00"/>
    <s v="Paiement de bonus au site www,visionguinee,info  sur cas adoption du nouveau code faunique par l'assemblée nationale guinéenne"/>
    <x v="11"/>
    <x v="3"/>
    <n v="100000"/>
    <x v="8"/>
    <x v="0"/>
    <s v="18/7/GALFPC1345R06"/>
    <s v="Oui"/>
  </r>
  <r>
    <d v="2018-07-26T00:00:00"/>
    <s v="Paiement de bonus au site www,soleilfmguinee,net   sur cas adoption du nouveau code faunique par l'assemblée nationale guinéenne"/>
    <x v="11"/>
    <x v="3"/>
    <n v="100000"/>
    <x v="8"/>
    <x v="0"/>
    <s v="18/7/GALFPC1345R07"/>
    <s v="Oui"/>
  </r>
  <r>
    <d v="2018-07-26T00:00:00"/>
    <s v="Paiement de bonus au site www,leverificateur,net    sur cas adoption du nouveau code faunique par l'assemblée nationale guinéenne"/>
    <x v="11"/>
    <x v="3"/>
    <n v="100000"/>
    <x v="8"/>
    <x v="0"/>
    <s v="18/7/GALFPC1345R08"/>
    <s v="Oui"/>
  </r>
  <r>
    <d v="2018-07-26T00:00:00"/>
    <s v="Paiement de bonus au site www,leprojecteurguinee,com    sur cas adoption du nouveau code faunique par l'assemblée nationale guinéenne"/>
    <x v="11"/>
    <x v="3"/>
    <n v="100000"/>
    <x v="8"/>
    <x v="0"/>
    <s v="18/7/GALFPC1345R09"/>
    <s v="Oui"/>
  </r>
  <r>
    <d v="2018-07-26T00:00:00"/>
    <s v="Paiement de bonus au site www,femmesafricainee,com    sur cas adoption du nouveau code faunique par l'assemblée nationale guinéenne"/>
    <x v="11"/>
    <x v="3"/>
    <n v="100000"/>
    <x v="8"/>
    <x v="0"/>
    <s v="18/7/GALFPC1345R10"/>
    <s v="Oui"/>
  </r>
  <r>
    <d v="2018-07-26T00:00:00"/>
    <s v="Paiement de bonus au site www,guineemail,com    sur cas adoption du nouveau code faunique par l'assemblée nationale guinéenne"/>
    <x v="11"/>
    <x v="3"/>
    <n v="100000"/>
    <x v="8"/>
    <x v="0"/>
    <s v="18/7/GALFPC1345R11"/>
    <s v="Oui"/>
  </r>
  <r>
    <d v="2018-07-26T00:00:00"/>
    <s v="Paiement de bonus au site www,worldmediaguinee,com    sur cas adoption du nouveau code faunique par l'assemblée nationale guinéenne"/>
    <x v="11"/>
    <x v="3"/>
    <n v="100000"/>
    <x v="8"/>
    <x v="0"/>
    <s v="18/7/GALFPC1345R12"/>
    <s v="Oui"/>
  </r>
  <r>
    <d v="2018-07-26T00:00:00"/>
    <s v="Paiement de bonus au site www,lemakona,com    sur cas adoption du nouveau code faunique par l'assemblée nationale guinéenne"/>
    <x v="11"/>
    <x v="3"/>
    <n v="100000"/>
    <x v="8"/>
    <x v="0"/>
    <s v="18/7/GALFPC1345R13"/>
    <s v="Oui"/>
  </r>
  <r>
    <d v="2018-07-27T00:00:00"/>
    <s v="Achat (30) litres de gasoil pour véhicule de location pour opération peau de panthère Kankan"/>
    <x v="2"/>
    <x v="6"/>
    <n v="300000"/>
    <x v="2"/>
    <x v="0"/>
    <s v="18/7/GALFPC1337R"/>
    <s v="Oui"/>
  </r>
  <r>
    <d v="2018-07-27T00:00:00"/>
    <s v="Achat (10) litres d'essence  pour second véhicule loué à Kanakan  pour opération peau de panthère à Kankan"/>
    <x v="2"/>
    <x v="6"/>
    <n v="100000"/>
    <x v="2"/>
    <x v="0"/>
    <s v="18/7/GALFPC1337R"/>
    <s v="Oui"/>
  </r>
  <r>
    <d v="2018-07-27T00:00:00"/>
    <s v="Facture n°034 frais d'impression et de phocopie du PV pour le defferement du trafiquant du peau de panthère à Kankan"/>
    <x v="8"/>
    <x v="1"/>
    <n v="20000"/>
    <x v="2"/>
    <x v="0"/>
    <s v="18/7/GALFPC1337R"/>
    <s v="Oui"/>
  </r>
  <r>
    <d v="2018-07-27T00:00:00"/>
    <s v="Facture n°001082 Hôtel Nabaya frais pour (3) pers. Pour (2) nuitées pour l'opération peau de panthère à Kankan"/>
    <x v="9"/>
    <x v="6"/>
    <n v="1680000"/>
    <x v="2"/>
    <x v="0"/>
    <s v="18/7/GALFPC1360F001082"/>
    <s v="Oui"/>
  </r>
  <r>
    <d v="2018-07-27T00:00:00"/>
    <s v="Paiement Bonus Hervé Camara A/Chef  Agent  de la conservation de la nature"/>
    <x v="11"/>
    <x v="6"/>
    <n v="200000"/>
    <x v="2"/>
    <x v="0"/>
    <s v="18/7/GALFPC1337R08"/>
    <s v="Oui"/>
  </r>
  <r>
    <d v="2018-07-27T00:00:00"/>
    <s v="Paiement Bonus Gbagbo Guilavogui  Agent  de la conservation de la nature"/>
    <x v="11"/>
    <x v="6"/>
    <n v="200000"/>
    <x v="2"/>
    <x v="0"/>
    <s v="18/7/GALFPC1337R09"/>
    <s v="Oui"/>
  </r>
  <r>
    <d v="2018-07-27T00:00:00"/>
    <s v="Paiement Bonus Ousman Condé A/Chef  Agent  de la conservation de la nature"/>
    <x v="11"/>
    <x v="6"/>
    <n v="200000"/>
    <x v="2"/>
    <x v="0"/>
    <s v="18/7/GALFPC1337R10"/>
    <s v="Oui"/>
  </r>
  <r>
    <d v="2018-07-27T00:00:00"/>
    <s v="Paiement Bonus Fodé Traoré  A/Chef  Agent  de la conservation de la nature"/>
    <x v="11"/>
    <x v="6"/>
    <n v="200000"/>
    <x v="2"/>
    <x v="0"/>
    <s v="18/7/GALFPC1337R11"/>
    <s v="Oui"/>
  </r>
  <r>
    <d v="2018-07-27T00:00:00"/>
    <s v="Frais taxi moto hôtel-Gendarmerie pour paiement Bonus des agents pour l'opération"/>
    <x v="2"/>
    <x v="6"/>
    <n v="10000"/>
    <x v="2"/>
    <x v="0"/>
    <s v="18/7/GALFPC1337R16"/>
    <s v="Oui"/>
  </r>
  <r>
    <d v="2018-07-27T00:00:00"/>
    <s v="Frais taxi moto Gendarmerie-Section des eaux et Forêts"/>
    <x v="2"/>
    <x v="6"/>
    <n v="5000"/>
    <x v="2"/>
    <x v="0"/>
    <s v="18/7/GALFPC1337R"/>
    <s v="Oui"/>
  </r>
  <r>
    <d v="2018-07-27T00:00:00"/>
    <s v="Taxi moto  hôtel-Commissariat pour visite de prison"/>
    <x v="2"/>
    <x v="6"/>
    <n v="15000"/>
    <x v="2"/>
    <x v="0"/>
    <s v="18/7/GALFPC1337R18"/>
    <s v="Oui"/>
  </r>
  <r>
    <d v="2018-07-27T00:00:00"/>
    <s v="Achat de nourriture pour le trafiquant du peau de kankan"/>
    <x v="10"/>
    <x v="6"/>
    <n v="20000"/>
    <x v="2"/>
    <x v="0"/>
    <s v="18/7/GALFPC1337R19"/>
    <s v="Oui"/>
  </r>
  <r>
    <d v="2018-07-27T00:00:00"/>
    <s v="Taxi moto Commissariat-Section Eaux et Foêts"/>
    <x v="2"/>
    <x v="6"/>
    <n v="5000"/>
    <x v="2"/>
    <x v="0"/>
    <s v="18/7/GALFPC1337R20"/>
    <s v="Oui"/>
  </r>
  <r>
    <d v="2018-07-27T00:00:00"/>
    <s v="Taxi moto TPI/Kankan-hôtel"/>
    <x v="2"/>
    <x v="6"/>
    <n v="10000"/>
    <x v="2"/>
    <x v="0"/>
    <s v="18/7/GALFPC1337R21"/>
    <s v="Oui"/>
  </r>
  <r>
    <d v="2018-07-27T00:00:00"/>
    <s v="Taxi moto TPI/Kankan-hôtel"/>
    <x v="2"/>
    <x v="6"/>
    <n v="10000"/>
    <x v="2"/>
    <x v="0"/>
    <s v="18/7/GALFPC1337R22"/>
    <s v="Oui"/>
  </r>
  <r>
    <d v="2018-07-27T00:00:00"/>
    <s v="Taxi moto  Baldé hôtel-gare routière Conakry"/>
    <x v="2"/>
    <x v="6"/>
    <n v="10000"/>
    <x v="2"/>
    <x v="0"/>
    <s v="18/7/GALFPC1337R23"/>
    <s v="Oui"/>
  </r>
  <r>
    <d v="2018-07-27T00:00:00"/>
    <s v="Taxi moto  Chérif  hôtel-gare routière Conakry"/>
    <x v="2"/>
    <x v="6"/>
    <n v="10000"/>
    <x v="2"/>
    <x v="0"/>
    <s v="18/7/GALFPC1337R24"/>
    <s v="Oui"/>
  </r>
  <r>
    <d v="2018-07-27T00:00:00"/>
    <s v="Transport  Chérif  Kankan-Conakry"/>
    <x v="2"/>
    <x v="6"/>
    <n v="180000"/>
    <x v="2"/>
    <x v="0"/>
    <s v="18/7/GALFPC1337R25"/>
    <s v="Oui"/>
  </r>
  <r>
    <d v="2018-07-27T00:00:00"/>
    <s v="Transport  Baldé  Kankan-Conakry"/>
    <x v="2"/>
    <x v="6"/>
    <n v="180000"/>
    <x v="2"/>
    <x v="0"/>
    <s v="18/7/GALFPC1337R27"/>
    <s v="Oui"/>
  </r>
  <r>
    <d v="2018-07-27T00:00:00"/>
    <s v="Ration journaliére (1) jour"/>
    <x v="9"/>
    <x v="0"/>
    <n v="100000"/>
    <x v="12"/>
    <x v="0"/>
    <s v="18/7/GALFPC1353"/>
    <s v="Oui"/>
  </r>
  <r>
    <d v="2018-07-27T00:00:00"/>
    <s v="Transport A/R pour les enquêtes"/>
    <x v="2"/>
    <x v="0"/>
    <n v="19000"/>
    <x v="4"/>
    <x v="0"/>
    <s v="18/7/GALFPC1357"/>
    <s v="Oui"/>
  </r>
  <r>
    <d v="2018-07-27T00:00:00"/>
    <s v="Transport A/R pour les enquêtes"/>
    <x v="2"/>
    <x v="0"/>
    <n v="32000"/>
    <x v="5"/>
    <x v="0"/>
    <s v="18/7/GALFPC1359"/>
    <s v="Oui"/>
  </r>
  <r>
    <d v="2018-07-27T00:00:00"/>
    <s v="Transport A/R pour les enquêtes"/>
    <x v="2"/>
    <x v="0"/>
    <n v="19000"/>
    <x v="6"/>
    <x v="0"/>
    <s v="18/7/GALFPC1358"/>
    <s v="Oui"/>
  </r>
  <r>
    <d v="2018-07-27T00:00:00"/>
    <s v="Transfert/orange money de (1 100 000 FG) à Baldé  pour l'opération de Kankan"/>
    <x v="12"/>
    <x v="1"/>
    <n v="32000"/>
    <x v="7"/>
    <x v="0"/>
    <s v="18/7/GALFPC1361"/>
    <s v="Oui"/>
  </r>
  <r>
    <d v="2018-07-27T00:00:00"/>
    <s v="Taxi maison-bureau-aller retour"/>
    <x v="2"/>
    <x v="3"/>
    <n v="10000"/>
    <x v="8"/>
    <x v="0"/>
    <s v="18/7/GALFPC1346"/>
    <s v="Oui"/>
  </r>
  <r>
    <d v="2018-07-28T00:00:00"/>
    <s v="Food allowance (1) jour Baldé"/>
    <x v="9"/>
    <x v="6"/>
    <n v="80000"/>
    <x v="2"/>
    <x v="0"/>
    <s v="18/7/GALFPC1337R28"/>
    <s v="Oui"/>
  </r>
  <r>
    <d v="2018-07-28T00:00:00"/>
    <s v="Food allowance (1) jour Chérif "/>
    <x v="9"/>
    <x v="6"/>
    <n v="80000"/>
    <x v="2"/>
    <x v="0"/>
    <s v="18/7/GALFPC1337R28"/>
    <s v="Oui"/>
  </r>
  <r>
    <d v="2018-07-28T00:00:00"/>
    <s v="Taxi moto Gare routière-maison"/>
    <x v="2"/>
    <x v="6"/>
    <n v="13000"/>
    <x v="2"/>
    <x v="0"/>
    <s v="18/7/GALFPC1337R29"/>
    <s v="Oui"/>
  </r>
  <r>
    <d v="2018-07-28T00:00:00"/>
    <s v=" Taxi moto ratoma-Eaux et forets _interpellation  d'un trafiquant de serpent Bao"/>
    <x v="2"/>
    <x v="2"/>
    <n v="60000"/>
    <x v="11"/>
    <x v="0"/>
    <s v="18/7/GALFPC1367"/>
    <s v="Oui"/>
  </r>
  <r>
    <d v="2018-07-28T00:00:00"/>
    <s v="Achat  nourriture pour detenu_cas serpent boa"/>
    <x v="8"/>
    <x v="1"/>
    <n v="26000"/>
    <x v="11"/>
    <x v="0"/>
    <s v="18/7/GALFPC1368"/>
    <s v="Oui"/>
  </r>
  <r>
    <d v="2018-07-30T00:00:00"/>
    <s v="Frais taxi moto de Chérif bureau-Cour d'Appel pour suivi Audience pour le Ministère Publique pour l'Affaire Abdouramen Sidibé et Fils."/>
    <x v="2"/>
    <x v="2"/>
    <n v="65000"/>
    <x v="3"/>
    <x v="0"/>
    <s v="18/7/GALFPC1369"/>
    <s v="Oui"/>
  </r>
  <r>
    <d v="2018-07-30T00:00:00"/>
    <s v="Transport Maison bureau aller et retour"/>
    <x v="2"/>
    <x v="2"/>
    <n v="10000"/>
    <x v="3"/>
    <x v="0"/>
    <s v="18/7/GALFPC1374"/>
    <s v="Oui"/>
  </r>
  <r>
    <d v="2018-07-30T00:00:00"/>
    <s v="Achat de crédit orange pour appeler un trafiquant "/>
    <x v="7"/>
    <x v="0"/>
    <n v="5000"/>
    <x v="12"/>
    <x v="0"/>
    <s v="18/7/GALFPC1353"/>
    <s v="Oui"/>
  </r>
  <r>
    <d v="2018-07-30T00:00:00"/>
    <s v="Taxi maison-bureau-aller retour"/>
    <x v="2"/>
    <x v="0"/>
    <n v="19000"/>
    <x v="12"/>
    <x v="0"/>
    <s v="18/7/GALFPC1372"/>
    <s v="Oui"/>
  </r>
  <r>
    <d v="2018-07-30T00:00:00"/>
    <s v="Transport A/R  pour les enquêtes"/>
    <x v="2"/>
    <x v="0"/>
    <n v="29000"/>
    <x v="4"/>
    <x v="0"/>
    <s v="18/7/GALFPC1364"/>
    <s v="Oui"/>
  </r>
  <r>
    <d v="2018-07-30T00:00:00"/>
    <s v="Transport maison-bureau"/>
    <x v="2"/>
    <x v="0"/>
    <n v="27000"/>
    <x v="4"/>
    <x v="0"/>
    <s v="18/7/GALFPC1373"/>
    <s v="Oui"/>
  </r>
  <r>
    <d v="2018-07-30T00:00:00"/>
    <s v="Transport Maison-Bureau AR"/>
    <x v="0"/>
    <x v="0"/>
    <n v="17000"/>
    <x v="0"/>
    <x v="0"/>
    <s v="18/7/GALFPC1325"/>
    <s v="Oui"/>
  </r>
  <r>
    <d v="2018-07-30T00:00:00"/>
    <s v="Transport A/R pour les enquêtes"/>
    <x v="2"/>
    <x v="0"/>
    <n v="21000"/>
    <x v="5"/>
    <x v="0"/>
    <s v="18/7/GALFPC1365"/>
    <s v="Oui"/>
  </r>
  <r>
    <d v="2018-07-30T00:00:00"/>
    <s v="Transport Maison-Bureau A/R"/>
    <x v="2"/>
    <x v="0"/>
    <n v="25000"/>
    <x v="5"/>
    <x v="0"/>
    <s v="18/7/GALFPC1374"/>
    <s v="Oui"/>
  </r>
  <r>
    <d v="2018-07-30T00:00:00"/>
    <s v="Transport A/R pour les enquêtes"/>
    <x v="2"/>
    <x v="0"/>
    <n v="27000"/>
    <x v="6"/>
    <x v="0"/>
    <s v="18/7/GALFPC1363"/>
    <s v="Oui"/>
  </r>
  <r>
    <d v="2018-07-30T00:00:00"/>
    <s v="Transport maison-bureau A/R"/>
    <x v="2"/>
    <x v="0"/>
    <n v="17000"/>
    <x v="6"/>
    <x v="0"/>
    <s v="18/7/GALFPC1377"/>
    <s v="Oui"/>
  </r>
  <r>
    <d v="2018-07-30T00:00:00"/>
    <s v="Frais de fonctionnement  Moné  pour la semaine"/>
    <x v="2"/>
    <x v="1"/>
    <n v="175000"/>
    <x v="7"/>
    <x v="0"/>
    <s v="18/7/GALFPC1377"/>
    <s v="Oui"/>
  </r>
  <r>
    <d v="2018-07-30T00:00:00"/>
    <s v="Frais taxi moto Bureau-Eaux et Forêts pour la rencontre du point focal de la CITES pour la relâche  du serpent bois "/>
    <x v="2"/>
    <x v="5"/>
    <n v="70000"/>
    <x v="10"/>
    <x v="0"/>
    <s v="18/7/GALFPC1362"/>
    <s v="Oui"/>
  </r>
  <r>
    <d v="2018-07-30T00:00:00"/>
    <s v="Frais de transport pour la relâche du serpent bois "/>
    <x v="5"/>
    <x v="1"/>
    <n v="150000"/>
    <x v="10"/>
    <x v="0"/>
    <s v="18/7/GALFPC1366"/>
    <s v="Oui"/>
  </r>
  <r>
    <d v="2018-07-30T00:00:00"/>
    <s v="Frais taxi moto Sessou Bureau-DNEF A/R pour la correction du rapport de formation CITES à Mamou"/>
    <x v="2"/>
    <x v="2"/>
    <n v="70000"/>
    <x v="11"/>
    <x v="0"/>
    <s v="18/7/GALFPC1370"/>
    <s v="Oui"/>
  </r>
  <r>
    <d v="2018-07-30T00:00:00"/>
    <s v="Transport Maison-Bureau A/R"/>
    <x v="2"/>
    <x v="2"/>
    <n v="10000"/>
    <x v="11"/>
    <x v="0"/>
    <s v="18/7/GALFPC1376"/>
    <s v="Oui"/>
  </r>
  <r>
    <d v="2018-07-30T00:00:00"/>
    <s v="Taxi maison-bureau-aller retour"/>
    <x v="2"/>
    <x v="3"/>
    <n v="10000"/>
    <x v="8"/>
    <x v="0"/>
    <s v="18/7/GALFPC1346"/>
    <s v="Oui"/>
  </r>
  <r>
    <d v="2018-07-31T00:00:00"/>
    <s v="Frais taxi moto Cour d'Appel-Interpol-Bureau pour dépôt numéro trafiquant"/>
    <x v="2"/>
    <x v="2"/>
    <n v="35000"/>
    <x v="2"/>
    <x v="0"/>
    <s v="18/7/GALFPC1337R31"/>
    <s v="Oui"/>
  </r>
  <r>
    <d v="2018-07-31T00:00:00"/>
    <s v="Transport Maison bureau aller et retour"/>
    <x v="2"/>
    <x v="2"/>
    <n v="10000"/>
    <x v="3"/>
    <x v="0"/>
    <s v="18/7/GALFPC1374"/>
    <s v="Oui"/>
  </r>
  <r>
    <d v="2018-07-31T00:00:00"/>
    <s v="Taxi maison-bureau-aller retour"/>
    <x v="2"/>
    <x v="0"/>
    <n v="19000"/>
    <x v="12"/>
    <x v="0"/>
    <s v="18/7/GALFPC1372"/>
    <s v="Oui"/>
  </r>
  <r>
    <d v="2018-07-31T00:00:00"/>
    <s v="Transport A/R pour les enquêtes"/>
    <x v="2"/>
    <x v="0"/>
    <n v="16000"/>
    <x v="12"/>
    <x v="0"/>
    <s v="18/7/GALFPC1383"/>
    <s v="Oui"/>
  </r>
  <r>
    <d v="2018-07-31T00:00:00"/>
    <s v="Achta d'une puce orange par E19 pour les enquêtes"/>
    <x v="7"/>
    <x v="0"/>
    <n v="20000"/>
    <x v="12"/>
    <x v="0"/>
    <s v="18/7/GALFPC1384"/>
    <s v="Oui"/>
  </r>
  <r>
    <d v="2018-07-31T00:00:00"/>
    <s v="Transport maison-bureau"/>
    <x v="2"/>
    <x v="0"/>
    <n v="27000"/>
    <x v="4"/>
    <x v="0"/>
    <s v="18/7/GALFPC1373"/>
    <s v="Oui"/>
  </r>
  <r>
    <d v="2018-07-31T00:00:00"/>
    <s v="Transport  A/R pour les enquêtes"/>
    <x v="2"/>
    <x v="0"/>
    <n v="36000"/>
    <x v="4"/>
    <x v="0"/>
    <s v="18/7/GALFPC1380"/>
    <s v="Oui"/>
  </r>
  <r>
    <d v="2018-07-31T00:00:00"/>
    <s v="Transport Maison-Bureau AR"/>
    <x v="0"/>
    <x v="0"/>
    <n v="17000"/>
    <x v="0"/>
    <x v="0"/>
    <s v="18/7/GALFPC1325"/>
    <s v="Oui"/>
  </r>
  <r>
    <d v="2018-07-31T00:00:00"/>
    <s v="Transport Maison-Bureau A/R"/>
    <x v="2"/>
    <x v="0"/>
    <n v="25000"/>
    <x v="5"/>
    <x v="0"/>
    <s v="18/7/GALFPC1374"/>
    <s v="Oui"/>
  </r>
  <r>
    <d v="2018-07-31T00:00:00"/>
    <s v="Transport A/R pour les enquêtes"/>
    <x v="2"/>
    <x v="0"/>
    <n v="19000"/>
    <x v="5"/>
    <x v="0"/>
    <s v="18/7/GALFPC1381"/>
    <s v="Oui"/>
  </r>
  <r>
    <d v="2018-07-31T00:00:00"/>
    <s v="Achat de carte de recharge pour E39 pour appel de cible pour enquête"/>
    <x v="7"/>
    <x v="0"/>
    <n v="10000"/>
    <x v="5"/>
    <x v="0"/>
    <s v="18/7/GALFPC1382"/>
    <m/>
  </r>
  <r>
    <d v="2018-07-31T00:00:00"/>
    <s v="Transport maison-bureau A/R"/>
    <x v="2"/>
    <x v="0"/>
    <n v="17000"/>
    <x v="6"/>
    <x v="0"/>
    <s v="18/7/GALFPC1377"/>
    <s v="Oui"/>
  </r>
  <r>
    <d v="2018-07-31T00:00:00"/>
    <s v="Transport A/R pour les enquêtes"/>
    <x v="2"/>
    <x v="0"/>
    <n v="13000"/>
    <x v="6"/>
    <x v="0"/>
    <s v="18/7/GALFPC1379"/>
    <s v="Oui"/>
  </r>
  <r>
    <d v="2018-07-31T00:00:00"/>
    <s v="Achat de (2) paquets d'eau minérale pour équipe du bureau"/>
    <x v="3"/>
    <x v="4"/>
    <n v="14000"/>
    <x v="7"/>
    <x v="0"/>
    <s v="18/7/GALFPC1378"/>
    <s v="Oui"/>
  </r>
  <r>
    <d v="2018-07-31T00:00:00"/>
    <s v="Paiement Frais de requisition du numéro de téléphone  du trafiquant du cas peau de panthère à Kankan"/>
    <x v="12"/>
    <x v="1"/>
    <n v="8000"/>
    <x v="7"/>
    <x v="0"/>
    <s v="18/7/GALFPC1386"/>
    <s v="Oui"/>
  </r>
  <r>
    <d v="2018-07-31T00:00:00"/>
    <s v="Paiement des frais de requisition d'un numéro de numéro d'un trafiquant"/>
    <x v="15"/>
    <x v="1"/>
    <n v="180000"/>
    <x v="7"/>
    <x v="0"/>
    <s v="18/7/GALFPC1385"/>
    <s v="Oui"/>
  </r>
  <r>
    <d v="2018-07-31T00:00:00"/>
    <s v="Achat de nouritures pour  (5) jours pour les perroquets"/>
    <x v="8"/>
    <x v="1"/>
    <n v="50000"/>
    <x v="7"/>
    <x v="0"/>
    <s v="18/7/GALFPC1388"/>
    <s v="Oui"/>
  </r>
  <r>
    <d v="2018-07-31T00:00:00"/>
    <s v="Frais de transport maison-bureau pour (5) jours de Thierno Ousmane Baldé Intendant Animalier  pour l'entretien du pélican et des perroquets"/>
    <x v="2"/>
    <x v="1"/>
    <n v="87500"/>
    <x v="7"/>
    <x v="0"/>
    <s v="18/7/GALFPC1389"/>
    <s v="Oui"/>
  </r>
  <r>
    <d v="2018-07-31T00:00:00"/>
    <s v="Achat de (11,18) litres d'essence pour Véh. Perso. Pour son transport maison-bureau"/>
    <x v="2"/>
    <x v="5"/>
    <n v="118101"/>
    <x v="10"/>
    <x v="0"/>
    <s v="18/7/GALFR48"/>
    <s v="Oui"/>
  </r>
  <r>
    <d v="2018-07-31T00:00:00"/>
    <s v="Transport Maison-Bureau A/R"/>
    <x v="2"/>
    <x v="2"/>
    <n v="10000"/>
    <x v="11"/>
    <x v="0"/>
    <s v="18/7/GALFPC1376"/>
    <s v="Oui"/>
  </r>
  <r>
    <d v="2018-07-31T00:00:00"/>
    <s v="Taxi maison-bureau-aller retour"/>
    <x v="2"/>
    <x v="3"/>
    <n v="10000"/>
    <x v="8"/>
    <x v="0"/>
    <s v="18/7/GALFPC1346"/>
    <s v="Oui"/>
  </r>
  <r>
    <d v="2018-07-31T00:00:00"/>
    <s v="Frais Facture Service WEB"/>
    <x v="1"/>
    <x v="1"/>
    <n v="22600"/>
    <x v="1"/>
    <x v="0"/>
    <s v="18/07/GALF"/>
    <s v="Oui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eau croisé dynamique2" cacheId="4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16" firstHeaderRow="1" firstDataRow="1" firstDataCol="1"/>
  <pivotFields count="5">
    <pivotField showAll="0"/>
    <pivotField axis="axisRow" showAll="0">
      <items count="13">
        <item x="8"/>
        <item x="1"/>
        <item x="11"/>
        <item x="3"/>
        <item x="5"/>
        <item x="2"/>
        <item x="4"/>
        <item x="7"/>
        <item x="9"/>
        <item x="10"/>
        <item x="6"/>
        <item x="0"/>
        <item t="default"/>
      </items>
    </pivotField>
    <pivotField showAll="0"/>
    <pivotField showAll="0"/>
    <pivotField dataField="1" showAll="0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Somme de SORTIES" fld="4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1" cacheId="5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17" firstHeaderRow="1" firstDataRow="1" firstDataCol="1"/>
  <pivotFields count="9">
    <pivotField numFmtId="14" showAll="0"/>
    <pivotField showAll="0"/>
    <pivotField showAll="0"/>
    <pivotField showAll="0"/>
    <pivotField dataField="1" numFmtId="3" showAll="0"/>
    <pivotField axis="axisRow" showAll="0">
      <items count="14">
        <item x="2"/>
        <item x="1"/>
        <item x="9"/>
        <item x="3"/>
        <item x="12"/>
        <item x="4"/>
        <item x="0"/>
        <item x="5"/>
        <item x="6"/>
        <item x="7"/>
        <item x="10"/>
        <item x="11"/>
        <item x="8"/>
        <item t="default"/>
      </items>
    </pivotField>
    <pivotField showAll="0"/>
    <pivotField showAll="0"/>
    <pivotField showAll="0"/>
  </pivotFields>
  <rowFields count="1">
    <field x="5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Somme de Montant dépensé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eau croisé dynamique3" cacheId="5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R13" firstHeaderRow="1" firstDataRow="2" firstDataCol="1"/>
  <pivotFields count="9">
    <pivotField numFmtId="14" showAll="0"/>
    <pivotField showAll="0"/>
    <pivotField axis="axisCol" showAll="0">
      <items count="19">
        <item x="1"/>
        <item x="11"/>
        <item x="15"/>
        <item x="6"/>
        <item x="13"/>
        <item x="10"/>
        <item m="1" x="17"/>
        <item x="8"/>
        <item x="3"/>
        <item x="5"/>
        <item x="7"/>
        <item x="12"/>
        <item x="2"/>
        <item x="0"/>
        <item x="4"/>
        <item x="9"/>
        <item x="14"/>
        <item m="1" x="16"/>
        <item t="default"/>
      </items>
    </pivotField>
    <pivotField axis="axisRow" showAll="0">
      <items count="8">
        <item x="0"/>
        <item x="2"/>
        <item x="5"/>
        <item x="3"/>
        <item x="1"/>
        <item x="6"/>
        <item x="4"/>
        <item t="default"/>
      </items>
    </pivotField>
    <pivotField dataField="1" numFmtId="3" showAll="0"/>
    <pivotField showAll="0"/>
    <pivotField axis="axisRow" showAll="0">
      <items count="2">
        <item x="0"/>
        <item t="default"/>
      </items>
    </pivotField>
    <pivotField showAll="0"/>
    <pivotField showAll="0"/>
  </pivotFields>
  <rowFields count="2">
    <field x="6"/>
    <field x="3"/>
  </rowFields>
  <rowItems count="9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t="grand">
      <x/>
    </i>
  </rowItems>
  <colFields count="1">
    <field x="2"/>
  </colFields>
  <colItems count="17">
    <i>
      <x/>
    </i>
    <i>
      <x v="1"/>
    </i>
    <i>
      <x v="2"/>
    </i>
    <i>
      <x v="3"/>
    </i>
    <i>
      <x v="4"/>
    </i>
    <i>
      <x v="5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colItems>
  <dataFields count="1">
    <dataField name="Somme de Montant dépensé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6"/>
  <sheetViews>
    <sheetView workbookViewId="0">
      <selection activeCell="A7" sqref="A7"/>
    </sheetView>
  </sheetViews>
  <sheetFormatPr baseColWidth="10" defaultRowHeight="15" x14ac:dyDescent="0.25"/>
  <cols>
    <col min="1" max="1" width="21" bestFit="1" customWidth="1"/>
    <col min="2" max="2" width="18.140625" customWidth="1"/>
  </cols>
  <sheetData>
    <row r="3" spans="1:2" x14ac:dyDescent="0.25">
      <c r="A3" s="132" t="s">
        <v>623</v>
      </c>
      <c r="B3" t="s">
        <v>657</v>
      </c>
    </row>
    <row r="4" spans="1:2" x14ac:dyDescent="0.25">
      <c r="A4" s="118" t="s">
        <v>10</v>
      </c>
      <c r="B4" s="133">
        <v>8532335</v>
      </c>
    </row>
    <row r="5" spans="1:2" x14ac:dyDescent="0.25">
      <c r="A5" s="118" t="s">
        <v>14</v>
      </c>
      <c r="B5" s="133">
        <v>1536000</v>
      </c>
    </row>
    <row r="6" spans="1:2" x14ac:dyDescent="0.25">
      <c r="A6" s="118" t="s">
        <v>75</v>
      </c>
      <c r="B6" s="133">
        <v>3612000</v>
      </c>
    </row>
    <row r="7" spans="1:2" x14ac:dyDescent="0.25">
      <c r="A7" s="118" t="s">
        <v>27</v>
      </c>
      <c r="B7" s="133">
        <v>1266000</v>
      </c>
    </row>
    <row r="8" spans="1:2" x14ac:dyDescent="0.25">
      <c r="A8" s="118" t="s">
        <v>9</v>
      </c>
      <c r="B8" s="133">
        <v>1438000</v>
      </c>
    </row>
    <row r="9" spans="1:2" x14ac:dyDescent="0.25">
      <c r="A9" s="118" t="s">
        <v>29</v>
      </c>
      <c r="B9" s="133">
        <v>1351250</v>
      </c>
    </row>
    <row r="10" spans="1:2" x14ac:dyDescent="0.25">
      <c r="A10" s="118" t="s">
        <v>25</v>
      </c>
      <c r="B10" s="133">
        <v>1092500</v>
      </c>
    </row>
    <row r="11" spans="1:2" x14ac:dyDescent="0.25">
      <c r="A11" s="118" t="s">
        <v>16</v>
      </c>
      <c r="B11" s="133">
        <v>18495363</v>
      </c>
    </row>
    <row r="12" spans="1:2" x14ac:dyDescent="0.25">
      <c r="A12" s="118" t="s">
        <v>22</v>
      </c>
      <c r="B12" s="133">
        <v>8573512</v>
      </c>
    </row>
    <row r="13" spans="1:2" x14ac:dyDescent="0.25">
      <c r="A13" s="118" t="s">
        <v>57</v>
      </c>
      <c r="B13" s="133">
        <v>516000</v>
      </c>
    </row>
    <row r="14" spans="1:2" x14ac:dyDescent="0.25">
      <c r="A14" s="118" t="s">
        <v>8</v>
      </c>
      <c r="B14" s="133">
        <v>1475000</v>
      </c>
    </row>
    <row r="15" spans="1:2" x14ac:dyDescent="0.25">
      <c r="A15" s="118" t="s">
        <v>656</v>
      </c>
      <c r="B15" s="133"/>
    </row>
    <row r="16" spans="1:2" x14ac:dyDescent="0.25">
      <c r="A16" s="118" t="s">
        <v>624</v>
      </c>
      <c r="B16" s="133">
        <v>47887960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F16" sqref="F16"/>
    </sheetView>
  </sheetViews>
  <sheetFormatPr baseColWidth="10" defaultRowHeight="15" x14ac:dyDescent="0.25"/>
  <cols>
    <col min="2" max="2" width="9.42578125" customWidth="1"/>
    <col min="3" max="3" width="24.5703125" customWidth="1"/>
    <col min="6" max="6" width="16.85546875" customWidth="1"/>
  </cols>
  <sheetData>
    <row r="1" spans="1:10" ht="15.75" x14ac:dyDescent="0.25">
      <c r="A1" s="225"/>
      <c r="B1" s="226"/>
      <c r="C1" s="226"/>
      <c r="D1" s="226"/>
      <c r="E1" s="226"/>
      <c r="F1" s="226"/>
      <c r="G1" s="226"/>
      <c r="H1" s="230" t="s">
        <v>722</v>
      </c>
      <c r="I1" s="323" t="s">
        <v>723</v>
      </c>
      <c r="J1" s="324"/>
    </row>
    <row r="2" spans="1:10" ht="15.75" x14ac:dyDescent="0.25">
      <c r="A2" s="226"/>
      <c r="B2" s="226"/>
      <c r="C2" s="226"/>
      <c r="D2" s="226"/>
      <c r="E2" s="226"/>
      <c r="F2" s="226"/>
      <c r="G2" s="199"/>
      <c r="H2" s="230" t="s">
        <v>724</v>
      </c>
      <c r="I2" s="325" t="s">
        <v>725</v>
      </c>
      <c r="J2" s="326"/>
    </row>
    <row r="3" spans="1:10" ht="20.25" x14ac:dyDescent="0.25">
      <c r="A3" s="327" t="s">
        <v>726</v>
      </c>
      <c r="B3" s="327"/>
      <c r="C3" s="327"/>
      <c r="D3" s="327"/>
      <c r="E3" s="327"/>
      <c r="F3" s="327"/>
      <c r="G3" s="327"/>
      <c r="H3" s="231" t="s">
        <v>727</v>
      </c>
      <c r="I3" s="328" t="s">
        <v>728</v>
      </c>
      <c r="J3" s="329"/>
    </row>
    <row r="4" spans="1:10" ht="20.25" x14ac:dyDescent="0.25">
      <c r="A4" s="327" t="s">
        <v>729</v>
      </c>
      <c r="B4" s="327"/>
      <c r="C4" s="327"/>
      <c r="D4" s="327"/>
      <c r="E4" s="327"/>
      <c r="F4" s="232">
        <v>43312</v>
      </c>
      <c r="G4" s="226"/>
      <c r="H4" s="199"/>
      <c r="I4" s="199"/>
      <c r="J4" s="199"/>
    </row>
    <row r="5" spans="1:10" x14ac:dyDescent="0.25">
      <c r="A5" s="199"/>
      <c r="B5" s="199"/>
      <c r="C5" s="199"/>
      <c r="D5" s="199"/>
      <c r="E5" s="199"/>
      <c r="F5" s="199"/>
      <c r="G5" s="199"/>
      <c r="H5" s="199"/>
      <c r="I5" s="199"/>
      <c r="J5" s="199"/>
    </row>
    <row r="6" spans="1:10" ht="15.75" thickBot="1" x14ac:dyDescent="0.3">
      <c r="A6" s="199"/>
      <c r="B6" s="199"/>
      <c r="C6" s="199"/>
      <c r="D6" s="199"/>
      <c r="E6" s="199"/>
      <c r="F6" s="199"/>
      <c r="G6" s="199"/>
      <c r="H6" s="199"/>
      <c r="I6" s="199"/>
      <c r="J6" s="199"/>
    </row>
    <row r="7" spans="1:10" ht="15.75" thickBot="1" x14ac:dyDescent="0.3">
      <c r="A7" s="330" t="s">
        <v>730</v>
      </c>
      <c r="B7" s="331"/>
      <c r="C7" s="331"/>
      <c r="D7" s="331"/>
      <c r="E7" s="332"/>
      <c r="F7" s="333" t="s">
        <v>731</v>
      </c>
      <c r="G7" s="331"/>
      <c r="H7" s="331"/>
      <c r="I7" s="331"/>
      <c r="J7" s="334"/>
    </row>
    <row r="8" spans="1:10" ht="15.75" thickTop="1" x14ac:dyDescent="0.25">
      <c r="A8" s="233"/>
      <c r="B8" s="234"/>
      <c r="C8" s="234"/>
      <c r="D8" s="234"/>
      <c r="E8" s="235"/>
      <c r="F8" s="236"/>
      <c r="G8" s="234" t="s">
        <v>732</v>
      </c>
      <c r="H8" s="234" t="s">
        <v>732</v>
      </c>
      <c r="I8" s="234" t="s">
        <v>732</v>
      </c>
      <c r="J8" s="237" t="s">
        <v>732</v>
      </c>
    </row>
    <row r="9" spans="1:10" ht="15.75" thickBot="1" x14ac:dyDescent="0.3">
      <c r="A9" s="238" t="s">
        <v>322</v>
      </c>
      <c r="B9" s="239" t="s">
        <v>733</v>
      </c>
      <c r="C9" s="240" t="s">
        <v>734</v>
      </c>
      <c r="D9" s="241" t="s">
        <v>735</v>
      </c>
      <c r="E9" s="242" t="s">
        <v>736</v>
      </c>
      <c r="F9" s="243" t="s">
        <v>322</v>
      </c>
      <c r="G9" s="239" t="s">
        <v>733</v>
      </c>
      <c r="H9" s="240" t="s">
        <v>734</v>
      </c>
      <c r="I9" s="239" t="s">
        <v>735</v>
      </c>
      <c r="J9" s="244" t="s">
        <v>736</v>
      </c>
    </row>
    <row r="10" spans="1:10" ht="15.75" thickTop="1" x14ac:dyDescent="0.25">
      <c r="A10" s="245"/>
      <c r="B10" s="246"/>
      <c r="C10" s="234"/>
      <c r="D10" s="246"/>
      <c r="E10" s="235"/>
      <c r="F10" s="247"/>
      <c r="G10" s="246"/>
      <c r="H10" s="248"/>
      <c r="I10" s="246"/>
      <c r="J10" s="237"/>
    </row>
    <row r="11" spans="1:10" x14ac:dyDescent="0.25">
      <c r="A11" s="249">
        <f>F4</f>
        <v>43312</v>
      </c>
      <c r="B11" s="246"/>
      <c r="C11" s="248" t="s">
        <v>737</v>
      </c>
      <c r="D11" s="250">
        <v>569456</v>
      </c>
      <c r="E11" s="251"/>
      <c r="F11" s="252">
        <f>F4</f>
        <v>43312</v>
      </c>
      <c r="G11" s="246"/>
      <c r="H11" s="248" t="s">
        <v>738</v>
      </c>
      <c r="I11" s="253"/>
      <c r="J11" s="254">
        <v>569456</v>
      </c>
    </row>
    <row r="12" spans="1:10" x14ac:dyDescent="0.25">
      <c r="A12" s="245"/>
      <c r="B12" s="246"/>
      <c r="C12" s="248"/>
      <c r="D12" s="255"/>
      <c r="E12" s="251"/>
      <c r="F12" s="247"/>
      <c r="G12" s="246"/>
      <c r="H12" s="248"/>
      <c r="I12" s="253"/>
      <c r="J12" s="256"/>
    </row>
    <row r="13" spans="1:10" x14ac:dyDescent="0.25">
      <c r="A13" s="245"/>
      <c r="B13" s="246"/>
      <c r="C13" s="248"/>
      <c r="D13" s="257"/>
      <c r="E13" s="251"/>
      <c r="F13" s="258"/>
      <c r="G13" s="246"/>
      <c r="H13" s="248"/>
      <c r="I13" s="253"/>
      <c r="J13" s="256"/>
    </row>
    <row r="14" spans="1:10" x14ac:dyDescent="0.25">
      <c r="A14" s="245"/>
      <c r="B14" s="246"/>
      <c r="C14" s="248"/>
      <c r="D14" s="253"/>
      <c r="E14" s="251"/>
      <c r="F14" s="247"/>
      <c r="G14" s="246"/>
      <c r="H14" s="248"/>
      <c r="I14" s="253"/>
      <c r="J14" s="256"/>
    </row>
    <row r="15" spans="1:10" x14ac:dyDescent="0.25">
      <c r="A15" s="245"/>
      <c r="B15" s="246"/>
      <c r="C15" s="248"/>
      <c r="D15" s="253"/>
      <c r="E15" s="251"/>
      <c r="F15" s="247"/>
      <c r="G15" s="246"/>
      <c r="H15" s="248"/>
      <c r="I15" s="253"/>
      <c r="J15" s="256"/>
    </row>
    <row r="16" spans="1:10" x14ac:dyDescent="0.25">
      <c r="A16" s="245"/>
      <c r="B16" s="246"/>
      <c r="C16" s="248"/>
      <c r="D16" s="253"/>
      <c r="E16" s="251"/>
      <c r="F16" s="247"/>
      <c r="G16" s="246"/>
      <c r="H16" s="248"/>
      <c r="I16" s="253"/>
      <c r="J16" s="256"/>
    </row>
    <row r="17" spans="1:10" x14ac:dyDescent="0.25">
      <c r="A17" s="259">
        <f>F4</f>
        <v>43312</v>
      </c>
      <c r="B17" s="246"/>
      <c r="C17" s="248"/>
      <c r="D17" s="260">
        <f>SUM(D11:D15)-SUM(E11:E16)</f>
        <v>569456</v>
      </c>
      <c r="E17" s="251"/>
      <c r="F17" s="261">
        <f>F4</f>
        <v>43312</v>
      </c>
      <c r="G17" s="246"/>
      <c r="H17" s="248"/>
      <c r="I17" s="262"/>
      <c r="J17" s="260">
        <f>SUM(J11:J16)-SUM(I12:I16)</f>
        <v>569456</v>
      </c>
    </row>
    <row r="18" spans="1:10" ht="15.75" thickBot="1" x14ac:dyDescent="0.3">
      <c r="A18" s="263"/>
      <c r="B18" s="264"/>
      <c r="C18" s="265"/>
      <c r="D18" s="264"/>
      <c r="E18" s="266"/>
      <c r="F18" s="267"/>
      <c r="G18" s="264"/>
      <c r="H18" s="265"/>
      <c r="I18" s="264"/>
      <c r="J18" s="268"/>
    </row>
    <row r="19" spans="1:10" x14ac:dyDescent="0.25">
      <c r="A19" s="199"/>
      <c r="B19" s="199"/>
      <c r="C19" s="199"/>
      <c r="D19" s="199"/>
      <c r="E19" s="321">
        <f>J17-D17</f>
        <v>0</v>
      </c>
      <c r="F19" s="322"/>
      <c r="G19" s="199"/>
      <c r="H19" s="199"/>
      <c r="I19" s="199"/>
      <c r="J19" s="199"/>
    </row>
    <row r="20" spans="1:10" ht="15.75" x14ac:dyDescent="0.25">
      <c r="A20" s="225"/>
      <c r="B20" s="226"/>
      <c r="C20" s="203" t="s">
        <v>739</v>
      </c>
      <c r="D20" s="269"/>
      <c r="E20" s="269"/>
      <c r="F20" s="203"/>
      <c r="G20" s="269"/>
      <c r="H20" s="203" t="s">
        <v>740</v>
      </c>
      <c r="I20" s="225"/>
      <c r="J20" s="222"/>
    </row>
    <row r="21" spans="1:10" ht="15.75" x14ac:dyDescent="0.25">
      <c r="A21" s="225"/>
      <c r="B21" s="226"/>
      <c r="C21" s="226"/>
      <c r="D21" s="225"/>
      <c r="E21" s="225"/>
      <c r="F21" s="226"/>
      <c r="G21" s="225"/>
      <c r="H21" s="226"/>
      <c r="I21" s="225"/>
      <c r="J21" s="225"/>
    </row>
    <row r="22" spans="1:10" x14ac:dyDescent="0.25">
      <c r="A22" s="199"/>
      <c r="B22" s="199"/>
      <c r="C22" s="199"/>
      <c r="D22" s="199"/>
      <c r="E22" s="199"/>
      <c r="F22" s="199"/>
      <c r="G22" s="199"/>
      <c r="H22" s="199"/>
      <c r="I22" s="199"/>
      <c r="J22" s="199"/>
    </row>
    <row r="23" spans="1:10" x14ac:dyDescent="0.25">
      <c r="A23" s="199"/>
      <c r="B23" s="199"/>
      <c r="C23" s="199"/>
      <c r="D23" s="199"/>
      <c r="E23" s="199"/>
      <c r="F23" s="199"/>
      <c r="G23" s="199"/>
      <c r="H23" s="199"/>
      <c r="I23" s="199"/>
      <c r="J23" s="199"/>
    </row>
    <row r="24" spans="1:10" x14ac:dyDescent="0.25">
      <c r="A24" s="228"/>
      <c r="B24" s="228"/>
      <c r="C24" s="228" t="s">
        <v>717</v>
      </c>
      <c r="D24" s="228"/>
      <c r="E24" s="228"/>
      <c r="F24" s="228"/>
      <c r="G24" s="228"/>
      <c r="H24" s="228" t="s">
        <v>741</v>
      </c>
      <c r="I24" s="228"/>
      <c r="J24" s="228"/>
    </row>
    <row r="25" spans="1:10" x14ac:dyDescent="0.25">
      <c r="A25" s="228"/>
      <c r="B25" s="228"/>
      <c r="C25" s="270" t="s">
        <v>754</v>
      </c>
      <c r="D25" s="228"/>
      <c r="E25" s="228"/>
      <c r="F25" s="228"/>
      <c r="G25" s="228"/>
      <c r="H25" s="270" t="s">
        <v>755</v>
      </c>
      <c r="I25" s="228"/>
      <c r="J25" s="228"/>
    </row>
  </sheetData>
  <mergeCells count="8">
    <mergeCell ref="E19:F19"/>
    <mergeCell ref="I1:J1"/>
    <mergeCell ref="I2:J2"/>
    <mergeCell ref="A3:G3"/>
    <mergeCell ref="I3:J3"/>
    <mergeCell ref="A4:E4"/>
    <mergeCell ref="A7:E7"/>
    <mergeCell ref="F7:J7"/>
  </mergeCells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workbookViewId="0">
      <selection activeCell="L16" sqref="L16"/>
    </sheetView>
  </sheetViews>
  <sheetFormatPr baseColWidth="10" defaultRowHeight="15" x14ac:dyDescent="0.25"/>
  <sheetData>
    <row r="1" spans="1:10" x14ac:dyDescent="0.25">
      <c r="A1" s="319" t="s">
        <v>700</v>
      </c>
      <c r="B1" s="319"/>
      <c r="C1" s="319"/>
      <c r="D1" s="319"/>
      <c r="E1" s="319"/>
      <c r="F1" s="319"/>
      <c r="G1" s="319"/>
      <c r="H1" s="319"/>
      <c r="I1" s="319"/>
      <c r="J1" s="319"/>
    </row>
    <row r="2" spans="1:10" x14ac:dyDescent="0.25">
      <c r="A2" s="271"/>
      <c r="B2" s="271"/>
      <c r="C2" s="271"/>
      <c r="D2" s="271"/>
      <c r="E2" s="271"/>
      <c r="F2" s="271"/>
      <c r="G2" s="271"/>
      <c r="H2" s="271"/>
      <c r="I2" s="271"/>
      <c r="J2" s="271"/>
    </row>
    <row r="3" spans="1:10" ht="15.75" x14ac:dyDescent="0.25">
      <c r="A3" s="272" t="s">
        <v>701</v>
      </c>
      <c r="B3" s="199"/>
      <c r="C3" s="199"/>
      <c r="D3" s="199"/>
      <c r="E3" s="199"/>
      <c r="F3" s="199"/>
      <c r="G3" s="199"/>
      <c r="H3" s="199"/>
      <c r="I3" s="199"/>
      <c r="J3" s="199"/>
    </row>
    <row r="4" spans="1:10" ht="15.75" x14ac:dyDescent="0.25">
      <c r="A4" s="223" t="s">
        <v>0</v>
      </c>
      <c r="B4" s="226"/>
      <c r="C4" s="226"/>
      <c r="D4" s="273"/>
      <c r="E4" s="226"/>
      <c r="F4" s="226"/>
      <c r="G4" s="226"/>
      <c r="H4" s="199"/>
      <c r="I4" s="199"/>
      <c r="J4" s="199"/>
    </row>
    <row r="5" spans="1:10" ht="15.75" x14ac:dyDescent="0.25">
      <c r="A5" s="225"/>
      <c r="B5" s="226"/>
      <c r="C5" s="226"/>
      <c r="D5" s="226"/>
      <c r="E5" s="226"/>
      <c r="F5" s="226"/>
      <c r="G5" s="226"/>
      <c r="H5" s="274" t="s">
        <v>731</v>
      </c>
      <c r="I5" s="275"/>
      <c r="J5" s="276"/>
    </row>
    <row r="6" spans="1:10" ht="15.75" x14ac:dyDescent="0.25">
      <c r="A6" s="226"/>
      <c r="B6" s="226"/>
      <c r="C6" s="226"/>
      <c r="D6" s="226"/>
      <c r="E6" s="226"/>
      <c r="F6" s="226"/>
      <c r="G6" s="226"/>
      <c r="H6" s="230" t="s">
        <v>722</v>
      </c>
      <c r="I6" s="277" t="s">
        <v>723</v>
      </c>
      <c r="J6" s="278"/>
    </row>
    <row r="7" spans="1:10" x14ac:dyDescent="0.25">
      <c r="H7" s="230" t="s">
        <v>724</v>
      </c>
      <c r="I7" s="279" t="s">
        <v>742</v>
      </c>
      <c r="J7" s="280"/>
    </row>
    <row r="8" spans="1:10" ht="15.75" x14ac:dyDescent="0.25">
      <c r="A8" s="226"/>
      <c r="B8" s="226"/>
      <c r="C8" s="226"/>
      <c r="D8" s="226"/>
      <c r="E8" s="226"/>
      <c r="F8" s="226"/>
      <c r="G8" s="226"/>
      <c r="H8" s="231" t="s">
        <v>727</v>
      </c>
      <c r="I8" s="281" t="s">
        <v>743</v>
      </c>
      <c r="J8" s="282"/>
    </row>
    <row r="9" spans="1:10" ht="15.75" x14ac:dyDescent="0.25">
      <c r="A9" s="225"/>
      <c r="B9" s="226"/>
      <c r="C9" s="226"/>
      <c r="D9" s="226"/>
      <c r="E9" s="226"/>
    </row>
    <row r="10" spans="1:10" ht="15.75" x14ac:dyDescent="0.25">
      <c r="A10" s="226"/>
      <c r="B10" s="226"/>
      <c r="C10" s="226"/>
      <c r="D10" s="226"/>
      <c r="E10" s="226"/>
    </row>
    <row r="11" spans="1:10" ht="20.25" x14ac:dyDescent="0.25">
      <c r="A11" s="201" t="s">
        <v>744</v>
      </c>
      <c r="B11" s="226"/>
      <c r="C11" s="226"/>
      <c r="D11" s="226"/>
      <c r="E11" s="226"/>
      <c r="F11" s="226"/>
      <c r="G11" s="226"/>
      <c r="H11" s="283"/>
    </row>
    <row r="12" spans="1:10" ht="15.75" x14ac:dyDescent="0.25">
      <c r="A12" s="335"/>
      <c r="B12" s="335"/>
      <c r="C12" s="335"/>
      <c r="D12" s="335"/>
      <c r="E12" s="335"/>
      <c r="F12" s="284">
        <v>43312</v>
      </c>
      <c r="G12" s="226"/>
      <c r="H12" s="199"/>
      <c r="I12" s="199"/>
      <c r="J12" s="199"/>
    </row>
    <row r="13" spans="1:10" x14ac:dyDescent="0.25">
      <c r="A13" s="199"/>
      <c r="B13" s="199"/>
      <c r="C13" s="199"/>
      <c r="D13" s="199"/>
      <c r="E13" s="199"/>
      <c r="F13" s="199"/>
      <c r="G13" s="199"/>
      <c r="H13" s="199"/>
      <c r="I13" s="199"/>
      <c r="J13" s="199"/>
    </row>
    <row r="14" spans="1:10" ht="15.75" thickBot="1" x14ac:dyDescent="0.3">
      <c r="A14" s="199"/>
      <c r="B14" s="199"/>
      <c r="C14" s="199"/>
      <c r="D14" s="199"/>
      <c r="E14" s="199"/>
      <c r="F14" s="199"/>
      <c r="G14" s="199"/>
      <c r="H14" s="199"/>
      <c r="I14" s="199"/>
      <c r="J14" s="199"/>
    </row>
    <row r="15" spans="1:10" ht="15.75" thickBot="1" x14ac:dyDescent="0.3">
      <c r="A15" s="330" t="s">
        <v>730</v>
      </c>
      <c r="B15" s="331"/>
      <c r="C15" s="331"/>
      <c r="D15" s="331"/>
      <c r="E15" s="332"/>
      <c r="F15" s="333" t="s">
        <v>731</v>
      </c>
      <c r="G15" s="331"/>
      <c r="H15" s="331"/>
      <c r="I15" s="331"/>
      <c r="J15" s="334"/>
    </row>
    <row r="16" spans="1:10" ht="15.75" thickTop="1" x14ac:dyDescent="0.25">
      <c r="A16" s="233"/>
      <c r="B16" s="234"/>
      <c r="C16" s="234"/>
      <c r="D16" s="234"/>
      <c r="E16" s="235"/>
      <c r="F16" s="236"/>
      <c r="G16" s="234" t="s">
        <v>732</v>
      </c>
      <c r="H16" s="234" t="s">
        <v>732</v>
      </c>
      <c r="I16" s="234" t="s">
        <v>732</v>
      </c>
      <c r="J16" s="237" t="s">
        <v>732</v>
      </c>
    </row>
    <row r="17" spans="1:10" ht="15.75" thickBot="1" x14ac:dyDescent="0.3">
      <c r="A17" s="238" t="s">
        <v>322</v>
      </c>
      <c r="B17" s="239" t="s">
        <v>733</v>
      </c>
      <c r="C17" s="240" t="s">
        <v>734</v>
      </c>
      <c r="D17" s="241" t="s">
        <v>735</v>
      </c>
      <c r="E17" s="242" t="s">
        <v>736</v>
      </c>
      <c r="F17" s="243" t="s">
        <v>322</v>
      </c>
      <c r="G17" s="239" t="s">
        <v>733</v>
      </c>
      <c r="H17" s="240" t="s">
        <v>734</v>
      </c>
      <c r="I17" s="239" t="s">
        <v>735</v>
      </c>
      <c r="J17" s="244" t="s">
        <v>736</v>
      </c>
    </row>
    <row r="18" spans="1:10" ht="15.75" thickTop="1" x14ac:dyDescent="0.25">
      <c r="A18" s="245"/>
      <c r="B18" s="246"/>
      <c r="C18" s="234"/>
      <c r="D18" s="246"/>
      <c r="E18" s="235"/>
      <c r="F18" s="247"/>
      <c r="G18" s="246"/>
      <c r="H18" s="248"/>
      <c r="I18" s="246"/>
      <c r="J18" s="285"/>
    </row>
    <row r="19" spans="1:10" x14ac:dyDescent="0.25">
      <c r="A19" s="286">
        <f>F12</f>
        <v>43312</v>
      </c>
      <c r="B19" s="287"/>
      <c r="C19" s="248" t="s">
        <v>737</v>
      </c>
      <c r="D19" s="288">
        <v>140.87</v>
      </c>
      <c r="E19" s="289"/>
      <c r="F19" s="290">
        <f>F12</f>
        <v>43312</v>
      </c>
      <c r="G19" s="287"/>
      <c r="H19" s="248" t="s">
        <v>738</v>
      </c>
      <c r="I19" s="291"/>
      <c r="J19" s="288">
        <v>140.87</v>
      </c>
    </row>
    <row r="20" spans="1:10" x14ac:dyDescent="0.25">
      <c r="A20" s="292"/>
      <c r="B20" s="287"/>
      <c r="C20" s="248"/>
      <c r="D20" s="255"/>
      <c r="E20" s="289"/>
      <c r="F20" s="293"/>
      <c r="G20" s="287"/>
      <c r="H20" s="248"/>
      <c r="I20" s="291"/>
      <c r="J20" s="294"/>
    </row>
    <row r="21" spans="1:10" x14ac:dyDescent="0.25">
      <c r="A21" s="292"/>
      <c r="B21" s="287"/>
      <c r="C21" s="248"/>
      <c r="D21" s="257"/>
      <c r="E21" s="289"/>
      <c r="F21" s="295"/>
      <c r="G21" s="287"/>
      <c r="H21" s="248"/>
      <c r="I21" s="291"/>
      <c r="J21" s="294"/>
    </row>
    <row r="22" spans="1:10" x14ac:dyDescent="0.25">
      <c r="A22" s="292"/>
      <c r="B22" s="287"/>
      <c r="C22" s="248"/>
      <c r="D22" s="291"/>
      <c r="E22" s="289"/>
      <c r="F22" s="293"/>
      <c r="G22" s="287"/>
      <c r="H22" s="248"/>
      <c r="I22" s="291"/>
      <c r="J22" s="294"/>
    </row>
    <row r="23" spans="1:10" x14ac:dyDescent="0.25">
      <c r="A23" s="292"/>
      <c r="B23" s="287"/>
      <c r="C23" s="248"/>
      <c r="D23" s="291"/>
      <c r="E23" s="289"/>
      <c r="F23" s="293"/>
      <c r="G23" s="287"/>
      <c r="H23" s="248"/>
      <c r="I23" s="291"/>
      <c r="J23" s="294"/>
    </row>
    <row r="24" spans="1:10" x14ac:dyDescent="0.25">
      <c r="A24" s="292"/>
      <c r="B24" s="287"/>
      <c r="C24" s="248"/>
      <c r="D24" s="291"/>
      <c r="E24" s="289"/>
      <c r="F24" s="293"/>
      <c r="G24" s="287"/>
      <c r="H24" s="248"/>
      <c r="I24" s="291"/>
      <c r="J24" s="294"/>
    </row>
    <row r="25" spans="1:10" x14ac:dyDescent="0.25">
      <c r="A25" s="296">
        <f>F12</f>
        <v>43312</v>
      </c>
      <c r="B25" s="287"/>
      <c r="C25" s="248"/>
      <c r="D25" s="297">
        <f>SUM(D19:D23)-SUM(E19:E24)</f>
        <v>140.87</v>
      </c>
      <c r="E25" s="289"/>
      <c r="F25" s="298">
        <f>F12</f>
        <v>43312</v>
      </c>
      <c r="G25" s="287"/>
      <c r="H25" s="248"/>
      <c r="I25" s="299"/>
      <c r="J25" s="297">
        <f>SUM(J19:J24)-SUM(I20:I24)</f>
        <v>140.87</v>
      </c>
    </row>
    <row r="26" spans="1:10" ht="15.75" thickBot="1" x14ac:dyDescent="0.3">
      <c r="A26" s="300"/>
      <c r="B26" s="301"/>
      <c r="C26" s="265"/>
      <c r="D26" s="301"/>
      <c r="E26" s="302"/>
      <c r="F26" s="303"/>
      <c r="G26" s="301"/>
      <c r="H26" s="265"/>
      <c r="I26" s="301"/>
      <c r="J26" s="304"/>
    </row>
    <row r="27" spans="1:10" x14ac:dyDescent="0.25">
      <c r="A27" s="199"/>
      <c r="B27" s="199"/>
      <c r="C27" s="199"/>
      <c r="D27" s="199"/>
      <c r="E27" s="321">
        <f>J25-D25</f>
        <v>0</v>
      </c>
      <c r="F27" s="322"/>
      <c r="G27" s="199"/>
      <c r="H27" s="199"/>
      <c r="I27" s="199"/>
      <c r="J27" s="199"/>
    </row>
    <row r="28" spans="1:10" ht="15.75" x14ac:dyDescent="0.25">
      <c r="A28" s="225"/>
      <c r="B28" s="226"/>
      <c r="C28" s="226" t="s">
        <v>739</v>
      </c>
      <c r="D28" s="225"/>
      <c r="E28" s="225"/>
      <c r="F28" s="226"/>
      <c r="G28" s="225"/>
      <c r="H28" s="226" t="s">
        <v>740</v>
      </c>
      <c r="I28" s="225"/>
      <c r="J28" s="222"/>
    </row>
    <row r="29" spans="1:10" ht="15.75" x14ac:dyDescent="0.25">
      <c r="A29" s="225"/>
      <c r="B29" s="226"/>
      <c r="C29" s="226"/>
      <c r="D29" s="225"/>
      <c r="E29" s="225"/>
      <c r="F29" s="226"/>
      <c r="G29" s="225"/>
      <c r="H29" s="226"/>
      <c r="I29" s="225"/>
      <c r="J29" s="225"/>
    </row>
    <row r="30" spans="1:10" x14ac:dyDescent="0.25">
      <c r="A30" s="199"/>
      <c r="B30" s="199"/>
      <c r="C30" s="199"/>
      <c r="D30" s="199"/>
      <c r="E30" s="199"/>
      <c r="F30" s="199"/>
      <c r="G30" s="199"/>
      <c r="H30" s="199"/>
      <c r="I30" s="199"/>
      <c r="J30" s="199"/>
    </row>
    <row r="31" spans="1:10" x14ac:dyDescent="0.25">
      <c r="A31" s="228"/>
      <c r="B31" s="228"/>
      <c r="C31" s="228" t="s">
        <v>717</v>
      </c>
      <c r="D31" s="228"/>
      <c r="E31" s="228"/>
      <c r="F31" s="228"/>
      <c r="G31" s="228"/>
      <c r="H31" s="228" t="s">
        <v>745</v>
      </c>
      <c r="I31" s="228"/>
      <c r="J31" s="228"/>
    </row>
    <row r="32" spans="1:10" x14ac:dyDescent="0.25">
      <c r="A32" s="228"/>
      <c r="B32" s="228"/>
      <c r="C32" s="270" t="s">
        <v>747</v>
      </c>
      <c r="D32" s="228"/>
      <c r="E32" s="228"/>
      <c r="F32" s="228"/>
      <c r="G32" s="228"/>
      <c r="H32" s="270" t="s">
        <v>748</v>
      </c>
      <c r="I32" s="228"/>
      <c r="J32" s="228"/>
    </row>
  </sheetData>
  <mergeCells count="5">
    <mergeCell ref="A1:J1"/>
    <mergeCell ref="A12:E12"/>
    <mergeCell ref="A15:E15"/>
    <mergeCell ref="F15:J15"/>
    <mergeCell ref="E27:F27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2"/>
  <sheetViews>
    <sheetView topLeftCell="A175" workbookViewId="0">
      <selection activeCell="J10" sqref="J10"/>
    </sheetView>
  </sheetViews>
  <sheetFormatPr baseColWidth="10" defaultRowHeight="15" x14ac:dyDescent="0.25"/>
  <cols>
    <col min="1" max="1" width="6.140625" customWidth="1"/>
    <col min="2" max="2" width="10.85546875" customWidth="1"/>
    <col min="4" max="4" width="56.28515625" customWidth="1"/>
    <col min="5" max="5" width="12.7109375" customWidth="1"/>
    <col min="6" max="6" width="12.85546875" bestFit="1" customWidth="1"/>
    <col min="7" max="7" width="16.28515625" customWidth="1"/>
    <col min="9" max="9" width="14.85546875" bestFit="1" customWidth="1"/>
    <col min="10" max="10" width="15.28515625" bestFit="1" customWidth="1"/>
  </cols>
  <sheetData>
    <row r="1" spans="1:7" x14ac:dyDescent="0.25">
      <c r="B1" s="1" t="s">
        <v>0</v>
      </c>
      <c r="C1" s="1"/>
      <c r="D1" s="2"/>
      <c r="E1" s="3"/>
      <c r="F1" s="3"/>
    </row>
    <row r="2" spans="1:7" x14ac:dyDescent="0.25">
      <c r="B2" s="2"/>
      <c r="C2" s="2"/>
      <c r="D2" s="2"/>
      <c r="E2" s="3"/>
      <c r="F2" s="3"/>
    </row>
    <row r="3" spans="1:7" x14ac:dyDescent="0.25">
      <c r="B3" s="1" t="s">
        <v>598</v>
      </c>
      <c r="C3" s="1"/>
      <c r="D3" s="2"/>
      <c r="E3" s="3"/>
      <c r="F3" s="3"/>
    </row>
    <row r="4" spans="1:7" x14ac:dyDescent="0.25">
      <c r="B4" s="2"/>
      <c r="C4" s="2"/>
      <c r="D4" s="2"/>
      <c r="E4" s="3"/>
      <c r="F4" s="3"/>
    </row>
    <row r="5" spans="1:7" x14ac:dyDescent="0.25">
      <c r="A5" s="316" t="s">
        <v>1</v>
      </c>
      <c r="B5" s="21"/>
      <c r="C5" s="22"/>
      <c r="D5" s="22"/>
      <c r="E5" s="23"/>
      <c r="F5" s="24"/>
      <c r="G5" s="316" t="s">
        <v>2</v>
      </c>
    </row>
    <row r="6" spans="1:7" x14ac:dyDescent="0.25">
      <c r="A6" s="317"/>
      <c r="B6" s="25" t="s">
        <v>3</v>
      </c>
      <c r="C6" s="26" t="s">
        <v>4</v>
      </c>
      <c r="D6" s="26" t="s">
        <v>5</v>
      </c>
      <c r="E6" s="27" t="s">
        <v>6</v>
      </c>
      <c r="F6" s="28" t="s">
        <v>7</v>
      </c>
      <c r="G6" s="318"/>
    </row>
    <row r="7" spans="1:7" ht="15.75" x14ac:dyDescent="0.25">
      <c r="A7" s="29"/>
      <c r="B7" s="30"/>
      <c r="C7" s="30"/>
      <c r="D7" s="31" t="s">
        <v>751</v>
      </c>
      <c r="E7" s="32">
        <v>16638742</v>
      </c>
      <c r="F7" s="33"/>
      <c r="G7" s="34"/>
    </row>
    <row r="8" spans="1:7" x14ac:dyDescent="0.25">
      <c r="A8" s="4">
        <v>1215</v>
      </c>
      <c r="B8" s="20">
        <v>43283</v>
      </c>
      <c r="C8" s="8" t="s">
        <v>14</v>
      </c>
      <c r="D8" s="8" t="s">
        <v>39</v>
      </c>
      <c r="E8" s="19"/>
      <c r="F8" s="6">
        <v>70000</v>
      </c>
      <c r="G8" s="4" t="s">
        <v>81</v>
      </c>
    </row>
    <row r="9" spans="1:7" x14ac:dyDescent="0.25">
      <c r="A9" s="18">
        <v>1216</v>
      </c>
      <c r="B9" s="20">
        <v>43283</v>
      </c>
      <c r="C9" s="8" t="s">
        <v>29</v>
      </c>
      <c r="D9" s="8" t="s">
        <v>40</v>
      </c>
      <c r="E9" s="19"/>
      <c r="F9" s="6">
        <v>26000</v>
      </c>
      <c r="G9" s="4" t="s">
        <v>82</v>
      </c>
    </row>
    <row r="10" spans="1:7" x14ac:dyDescent="0.25">
      <c r="A10" s="4">
        <v>1217</v>
      </c>
      <c r="B10" s="20">
        <v>43283</v>
      </c>
      <c r="C10" s="8" t="s">
        <v>27</v>
      </c>
      <c r="D10" s="8" t="s">
        <v>41</v>
      </c>
      <c r="E10" s="19"/>
      <c r="F10" s="6">
        <v>27000</v>
      </c>
      <c r="G10" s="4" t="s">
        <v>83</v>
      </c>
    </row>
    <row r="11" spans="1:7" x14ac:dyDescent="0.25">
      <c r="A11" s="18">
        <v>1218</v>
      </c>
      <c r="B11" s="20">
        <v>43283</v>
      </c>
      <c r="C11" s="8" t="s">
        <v>25</v>
      </c>
      <c r="D11" s="8" t="s">
        <v>42</v>
      </c>
      <c r="E11" s="19"/>
      <c r="F11" s="6">
        <v>36000</v>
      </c>
      <c r="G11" s="4" t="s">
        <v>84</v>
      </c>
    </row>
    <row r="12" spans="1:7" x14ac:dyDescent="0.25">
      <c r="A12" s="4">
        <v>1219</v>
      </c>
      <c r="B12" s="20">
        <v>43283</v>
      </c>
      <c r="C12" s="8" t="s">
        <v>9</v>
      </c>
      <c r="D12" s="8" t="s">
        <v>273</v>
      </c>
      <c r="E12" s="19"/>
      <c r="F12" s="6">
        <v>20000</v>
      </c>
      <c r="G12" s="4" t="s">
        <v>85</v>
      </c>
    </row>
    <row r="13" spans="1:7" x14ac:dyDescent="0.25">
      <c r="A13" s="18">
        <v>1220</v>
      </c>
      <c r="B13" s="20">
        <v>43283</v>
      </c>
      <c r="C13" s="8" t="s">
        <v>9</v>
      </c>
      <c r="D13" s="8" t="s">
        <v>43</v>
      </c>
      <c r="E13" s="19"/>
      <c r="F13" s="6">
        <v>10000</v>
      </c>
      <c r="G13" s="4" t="s">
        <v>86</v>
      </c>
    </row>
    <row r="14" spans="1:7" x14ac:dyDescent="0.25">
      <c r="A14" s="4">
        <v>1221</v>
      </c>
      <c r="B14" s="66">
        <v>43283</v>
      </c>
      <c r="C14" s="5" t="s">
        <v>8</v>
      </c>
      <c r="D14" s="7" t="s">
        <v>13</v>
      </c>
      <c r="E14" s="6"/>
      <c r="F14" s="6">
        <v>55000</v>
      </c>
      <c r="G14" s="4" t="s">
        <v>87</v>
      </c>
    </row>
    <row r="15" spans="1:7" x14ac:dyDescent="0.25">
      <c r="A15" s="18">
        <v>1222</v>
      </c>
      <c r="B15" s="66">
        <v>43283</v>
      </c>
      <c r="C15" s="5" t="s">
        <v>14</v>
      </c>
      <c r="D15" s="7" t="s">
        <v>15</v>
      </c>
      <c r="E15" s="6"/>
      <c r="F15" s="6">
        <v>60000</v>
      </c>
      <c r="G15" s="4" t="s">
        <v>88</v>
      </c>
    </row>
    <row r="16" spans="1:7" x14ac:dyDescent="0.25">
      <c r="A16" s="4">
        <v>1223</v>
      </c>
      <c r="B16" s="66">
        <v>43283</v>
      </c>
      <c r="C16" s="5" t="s">
        <v>9</v>
      </c>
      <c r="D16" s="7" t="s">
        <v>11</v>
      </c>
      <c r="E16" s="6"/>
      <c r="F16" s="6">
        <v>95000</v>
      </c>
      <c r="G16" s="4" t="s">
        <v>89</v>
      </c>
    </row>
    <row r="17" spans="1:7" x14ac:dyDescent="0.25">
      <c r="A17" s="18">
        <v>1224</v>
      </c>
      <c r="B17" s="66">
        <v>43283</v>
      </c>
      <c r="C17" s="5" t="s">
        <v>16</v>
      </c>
      <c r="D17" s="8" t="s">
        <v>17</v>
      </c>
      <c r="E17" s="6"/>
      <c r="F17" s="6">
        <v>185000</v>
      </c>
      <c r="G17" s="4" t="s">
        <v>90</v>
      </c>
    </row>
    <row r="18" spans="1:7" x14ac:dyDescent="0.25">
      <c r="A18" s="4">
        <v>1225</v>
      </c>
      <c r="B18" s="66">
        <v>43283</v>
      </c>
      <c r="C18" s="5" t="s">
        <v>10</v>
      </c>
      <c r="D18" s="7" t="s">
        <v>18</v>
      </c>
      <c r="E18" s="6"/>
      <c r="F18" s="6">
        <v>60000</v>
      </c>
      <c r="G18" s="4" t="s">
        <v>91</v>
      </c>
    </row>
    <row r="19" spans="1:7" x14ac:dyDescent="0.25">
      <c r="A19" s="64">
        <v>1226</v>
      </c>
      <c r="B19" s="70">
        <v>43283</v>
      </c>
      <c r="C19" s="62" t="s">
        <v>16</v>
      </c>
      <c r="D19" s="71" t="s">
        <v>230</v>
      </c>
      <c r="E19" s="63">
        <v>1200000</v>
      </c>
      <c r="F19" s="63"/>
      <c r="G19" s="61" t="s">
        <v>92</v>
      </c>
    </row>
    <row r="20" spans="1:7" x14ac:dyDescent="0.25">
      <c r="A20" s="4">
        <v>1227</v>
      </c>
      <c r="B20" s="66">
        <v>43284</v>
      </c>
      <c r="C20" s="5" t="s">
        <v>16</v>
      </c>
      <c r="D20" s="7" t="s">
        <v>219</v>
      </c>
      <c r="E20" s="6"/>
      <c r="F20" s="6">
        <v>300000</v>
      </c>
      <c r="G20" s="4" t="s">
        <v>93</v>
      </c>
    </row>
    <row r="21" spans="1:7" x14ac:dyDescent="0.25">
      <c r="A21" s="18">
        <v>1228</v>
      </c>
      <c r="B21" s="66">
        <v>43284</v>
      </c>
      <c r="C21" s="5" t="s">
        <v>10</v>
      </c>
      <c r="D21" s="8" t="s">
        <v>19</v>
      </c>
      <c r="E21" s="6"/>
      <c r="F21" s="6">
        <v>25000</v>
      </c>
      <c r="G21" s="4" t="s">
        <v>94</v>
      </c>
    </row>
    <row r="22" spans="1:7" x14ac:dyDescent="0.25">
      <c r="A22" s="4">
        <v>1229</v>
      </c>
      <c r="B22" s="66">
        <v>43284</v>
      </c>
      <c r="C22" s="5" t="s">
        <v>9</v>
      </c>
      <c r="D22" s="8" t="s">
        <v>20</v>
      </c>
      <c r="E22" s="6"/>
      <c r="F22" s="9">
        <v>70000</v>
      </c>
      <c r="G22" s="4" t="s">
        <v>95</v>
      </c>
    </row>
    <row r="23" spans="1:7" x14ac:dyDescent="0.25">
      <c r="A23" s="18">
        <v>1230</v>
      </c>
      <c r="B23" s="66">
        <v>43284</v>
      </c>
      <c r="C23" s="5" t="s">
        <v>9</v>
      </c>
      <c r="D23" s="8" t="s">
        <v>21</v>
      </c>
      <c r="E23" s="6"/>
      <c r="F23" s="9">
        <v>180000</v>
      </c>
      <c r="G23" s="4" t="s">
        <v>96</v>
      </c>
    </row>
    <row r="24" spans="1:7" x14ac:dyDescent="0.25">
      <c r="A24" s="4">
        <v>1231</v>
      </c>
      <c r="B24" s="66">
        <v>43284</v>
      </c>
      <c r="C24" s="5" t="s">
        <v>22</v>
      </c>
      <c r="D24" s="8" t="s">
        <v>23</v>
      </c>
      <c r="E24" s="6"/>
      <c r="F24" s="6">
        <v>100000</v>
      </c>
      <c r="G24" s="4" t="s">
        <v>97</v>
      </c>
    </row>
    <row r="25" spans="1:7" x14ac:dyDescent="0.25">
      <c r="A25" s="18">
        <v>1232</v>
      </c>
      <c r="B25" s="66">
        <v>43284</v>
      </c>
      <c r="C25" s="5" t="s">
        <v>16</v>
      </c>
      <c r="D25" s="8" t="s">
        <v>24</v>
      </c>
      <c r="E25" s="6"/>
      <c r="F25" s="6">
        <v>100000</v>
      </c>
      <c r="G25" s="4" t="s">
        <v>98</v>
      </c>
    </row>
    <row r="26" spans="1:7" x14ac:dyDescent="0.25">
      <c r="A26" s="4">
        <v>1233</v>
      </c>
      <c r="B26" s="66">
        <v>43284</v>
      </c>
      <c r="C26" s="5" t="s">
        <v>25</v>
      </c>
      <c r="D26" s="8" t="s">
        <v>26</v>
      </c>
      <c r="E26" s="6"/>
      <c r="F26" s="6">
        <v>80000</v>
      </c>
      <c r="G26" s="4" t="s">
        <v>99</v>
      </c>
    </row>
    <row r="27" spans="1:7" x14ac:dyDescent="0.25">
      <c r="A27" s="18">
        <v>1234</v>
      </c>
      <c r="B27" s="66">
        <v>43284</v>
      </c>
      <c r="C27" s="5" t="s">
        <v>27</v>
      </c>
      <c r="D27" s="8" t="s">
        <v>28</v>
      </c>
      <c r="E27" s="6"/>
      <c r="F27" s="9">
        <v>135000</v>
      </c>
      <c r="G27" s="4" t="s">
        <v>100</v>
      </c>
    </row>
    <row r="28" spans="1:7" x14ac:dyDescent="0.25">
      <c r="A28" s="4">
        <v>1235</v>
      </c>
      <c r="B28" s="66">
        <v>43284</v>
      </c>
      <c r="C28" s="5" t="s">
        <v>29</v>
      </c>
      <c r="D28" s="8" t="s">
        <v>30</v>
      </c>
      <c r="E28" s="6"/>
      <c r="F28" s="9">
        <v>125000</v>
      </c>
      <c r="G28" s="4" t="s">
        <v>101</v>
      </c>
    </row>
    <row r="29" spans="1:7" x14ac:dyDescent="0.25">
      <c r="A29" s="18">
        <v>1236</v>
      </c>
      <c r="B29" s="66">
        <v>43284</v>
      </c>
      <c r="C29" s="5" t="s">
        <v>9</v>
      </c>
      <c r="D29" s="8" t="s">
        <v>274</v>
      </c>
      <c r="E29" s="6"/>
      <c r="F29" s="9">
        <v>40000</v>
      </c>
      <c r="G29" s="4" t="s">
        <v>102</v>
      </c>
    </row>
    <row r="30" spans="1:7" x14ac:dyDescent="0.25">
      <c r="A30" s="4">
        <v>1237</v>
      </c>
      <c r="B30" s="66">
        <v>43284</v>
      </c>
      <c r="C30" s="5" t="s">
        <v>22</v>
      </c>
      <c r="D30" s="8" t="s">
        <v>31</v>
      </c>
      <c r="E30" s="6"/>
      <c r="F30" s="9">
        <v>70000</v>
      </c>
      <c r="G30" s="4" t="s">
        <v>103</v>
      </c>
    </row>
    <row r="31" spans="1:7" x14ac:dyDescent="0.25">
      <c r="A31" s="64">
        <v>1238</v>
      </c>
      <c r="B31" s="70">
        <v>43285</v>
      </c>
      <c r="C31" s="62" t="s">
        <v>16</v>
      </c>
      <c r="D31" s="65" t="s">
        <v>262</v>
      </c>
      <c r="E31" s="63">
        <v>12000000</v>
      </c>
      <c r="F31" s="72"/>
      <c r="G31" s="61" t="s">
        <v>104</v>
      </c>
    </row>
    <row r="32" spans="1:7" x14ac:dyDescent="0.25">
      <c r="A32" s="4">
        <v>1239</v>
      </c>
      <c r="B32" s="66">
        <v>43287</v>
      </c>
      <c r="C32" s="5" t="s">
        <v>16</v>
      </c>
      <c r="D32" s="8" t="s">
        <v>220</v>
      </c>
      <c r="E32" s="73"/>
      <c r="F32" s="6">
        <v>120000</v>
      </c>
      <c r="G32" s="4" t="s">
        <v>105</v>
      </c>
    </row>
    <row r="33" spans="1:7" x14ac:dyDescent="0.25">
      <c r="A33" s="18">
        <v>1240</v>
      </c>
      <c r="B33" s="66">
        <v>43287</v>
      </c>
      <c r="C33" s="5" t="s">
        <v>10</v>
      </c>
      <c r="D33" s="8" t="s">
        <v>261</v>
      </c>
      <c r="E33" s="73"/>
      <c r="F33" s="6">
        <v>69000</v>
      </c>
      <c r="G33" s="4" t="s">
        <v>106</v>
      </c>
    </row>
    <row r="34" spans="1:7" x14ac:dyDescent="0.25">
      <c r="A34" s="4">
        <v>1241</v>
      </c>
      <c r="B34" s="66">
        <v>43287</v>
      </c>
      <c r="C34" s="5" t="s">
        <v>16</v>
      </c>
      <c r="D34" s="8" t="s">
        <v>221</v>
      </c>
      <c r="E34" s="73"/>
      <c r="F34" s="6">
        <v>800000</v>
      </c>
      <c r="G34" s="4" t="s">
        <v>107</v>
      </c>
    </row>
    <row r="35" spans="1:7" x14ac:dyDescent="0.25">
      <c r="A35" s="18">
        <v>1242</v>
      </c>
      <c r="B35" s="66">
        <v>43287</v>
      </c>
      <c r="C35" s="5" t="s">
        <v>16</v>
      </c>
      <c r="D35" s="8" t="s">
        <v>277</v>
      </c>
      <c r="E35" s="73"/>
      <c r="F35" s="6">
        <v>3000000</v>
      </c>
      <c r="G35" s="4" t="s">
        <v>108</v>
      </c>
    </row>
    <row r="36" spans="1:7" x14ac:dyDescent="0.25">
      <c r="A36" s="4">
        <v>1243</v>
      </c>
      <c r="B36" s="66">
        <v>43284</v>
      </c>
      <c r="C36" s="5" t="s">
        <v>22</v>
      </c>
      <c r="D36" s="8" t="s">
        <v>279</v>
      </c>
      <c r="E36" s="73"/>
      <c r="F36" s="6">
        <v>200000</v>
      </c>
      <c r="G36" s="4" t="s">
        <v>109</v>
      </c>
    </row>
    <row r="37" spans="1:7" x14ac:dyDescent="0.25">
      <c r="A37" s="18">
        <v>1244</v>
      </c>
      <c r="B37" s="66">
        <v>43287</v>
      </c>
      <c r="C37" s="5" t="s">
        <v>16</v>
      </c>
      <c r="D37" s="8" t="s">
        <v>222</v>
      </c>
      <c r="E37" s="73"/>
      <c r="F37" s="6">
        <v>1000000</v>
      </c>
      <c r="G37" s="4" t="s">
        <v>110</v>
      </c>
    </row>
    <row r="38" spans="1:7" x14ac:dyDescent="0.25">
      <c r="A38" s="4">
        <v>1245</v>
      </c>
      <c r="B38" s="66">
        <v>43287</v>
      </c>
      <c r="C38" s="5" t="s">
        <v>9</v>
      </c>
      <c r="D38" s="8" t="s">
        <v>278</v>
      </c>
      <c r="E38" s="73"/>
      <c r="F38" s="6">
        <v>35000</v>
      </c>
      <c r="G38" s="4" t="s">
        <v>111</v>
      </c>
    </row>
    <row r="39" spans="1:7" x14ac:dyDescent="0.25">
      <c r="A39" s="18">
        <v>1246</v>
      </c>
      <c r="B39" s="66">
        <v>43287</v>
      </c>
      <c r="C39" s="5" t="s">
        <v>22</v>
      </c>
      <c r="D39" s="8" t="s">
        <v>280</v>
      </c>
      <c r="E39" s="73"/>
      <c r="F39" s="6">
        <v>200000</v>
      </c>
      <c r="G39" s="4" t="s">
        <v>112</v>
      </c>
    </row>
    <row r="40" spans="1:7" x14ac:dyDescent="0.25">
      <c r="A40" s="4">
        <v>1247</v>
      </c>
      <c r="B40" s="66">
        <v>43290</v>
      </c>
      <c r="C40" s="5" t="s">
        <v>22</v>
      </c>
      <c r="D40" s="8" t="s">
        <v>279</v>
      </c>
      <c r="E40" s="73"/>
      <c r="F40" s="6">
        <v>200000</v>
      </c>
      <c r="G40" s="4" t="s">
        <v>113</v>
      </c>
    </row>
    <row r="41" spans="1:7" x14ac:dyDescent="0.25">
      <c r="A41" s="18">
        <v>1248</v>
      </c>
      <c r="B41" s="66">
        <v>43290</v>
      </c>
      <c r="C41" s="5" t="s">
        <v>10</v>
      </c>
      <c r="D41" s="8" t="s">
        <v>33</v>
      </c>
      <c r="E41" s="73"/>
      <c r="F41" s="6">
        <v>80000</v>
      </c>
      <c r="G41" s="4" t="s">
        <v>114</v>
      </c>
    </row>
    <row r="42" spans="1:7" x14ac:dyDescent="0.25">
      <c r="A42" s="4">
        <v>1249</v>
      </c>
      <c r="B42" s="66">
        <v>43290</v>
      </c>
      <c r="C42" s="5" t="s">
        <v>10</v>
      </c>
      <c r="D42" s="8" t="s">
        <v>32</v>
      </c>
      <c r="E42" s="6"/>
      <c r="F42" s="6">
        <v>188000</v>
      </c>
      <c r="G42" s="4" t="s">
        <v>115</v>
      </c>
    </row>
    <row r="43" spans="1:7" x14ac:dyDescent="0.25">
      <c r="A43" s="18">
        <v>1250</v>
      </c>
      <c r="B43" s="66">
        <v>43290</v>
      </c>
      <c r="C43" s="5" t="s">
        <v>10</v>
      </c>
      <c r="D43" s="8" t="s">
        <v>34</v>
      </c>
      <c r="E43" s="6"/>
      <c r="F43" s="6">
        <v>51000</v>
      </c>
      <c r="G43" s="4" t="s">
        <v>116</v>
      </c>
    </row>
    <row r="44" spans="1:7" x14ac:dyDescent="0.25">
      <c r="A44" s="4">
        <v>1251</v>
      </c>
      <c r="B44" s="66">
        <v>43290</v>
      </c>
      <c r="C44" s="5" t="s">
        <v>10</v>
      </c>
      <c r="D44" s="8" t="s">
        <v>35</v>
      </c>
      <c r="E44" s="6"/>
      <c r="F44" s="6">
        <v>20000</v>
      </c>
      <c r="G44" s="4" t="s">
        <v>117</v>
      </c>
    </row>
    <row r="45" spans="1:7" x14ac:dyDescent="0.25">
      <c r="A45" s="18">
        <v>1252</v>
      </c>
      <c r="B45" s="66">
        <v>43290</v>
      </c>
      <c r="C45" s="5" t="s">
        <v>16</v>
      </c>
      <c r="D45" s="8" t="s">
        <v>36</v>
      </c>
      <c r="E45" s="6"/>
      <c r="F45" s="6">
        <v>150000</v>
      </c>
      <c r="G45" s="4" t="s">
        <v>118</v>
      </c>
    </row>
    <row r="46" spans="1:7" x14ac:dyDescent="0.25">
      <c r="A46" s="4">
        <v>1253</v>
      </c>
      <c r="B46" s="66">
        <v>43290</v>
      </c>
      <c r="C46" s="5" t="s">
        <v>16</v>
      </c>
      <c r="D46" s="8" t="s">
        <v>37</v>
      </c>
      <c r="E46" s="6"/>
      <c r="F46" s="6">
        <v>140000</v>
      </c>
      <c r="G46" s="4" t="s">
        <v>119</v>
      </c>
    </row>
    <row r="47" spans="1:7" x14ac:dyDescent="0.25">
      <c r="A47" s="18">
        <v>1254</v>
      </c>
      <c r="B47" s="66">
        <v>43290</v>
      </c>
      <c r="C47" s="5" t="s">
        <v>16</v>
      </c>
      <c r="D47" s="8" t="s">
        <v>38</v>
      </c>
      <c r="E47" s="6"/>
      <c r="F47" s="6">
        <v>37000</v>
      </c>
      <c r="G47" s="4" t="s">
        <v>120</v>
      </c>
    </row>
    <row r="48" spans="1:7" x14ac:dyDescent="0.25">
      <c r="A48" s="4">
        <v>1255</v>
      </c>
      <c r="B48" s="66">
        <v>43290</v>
      </c>
      <c r="C48" s="5" t="s">
        <v>22</v>
      </c>
      <c r="D48" s="8" t="s">
        <v>44</v>
      </c>
      <c r="E48" s="6"/>
      <c r="F48" s="6">
        <v>40000</v>
      </c>
      <c r="G48" s="4" t="s">
        <v>121</v>
      </c>
    </row>
    <row r="49" spans="1:7" x14ac:dyDescent="0.25">
      <c r="A49" s="18">
        <v>1256</v>
      </c>
      <c r="B49" s="66">
        <v>43290</v>
      </c>
      <c r="C49" s="5" t="s">
        <v>16</v>
      </c>
      <c r="D49" s="8" t="s">
        <v>223</v>
      </c>
      <c r="E49" s="6"/>
      <c r="F49" s="6">
        <v>75000</v>
      </c>
      <c r="G49" s="4" t="s">
        <v>122</v>
      </c>
    </row>
    <row r="50" spans="1:7" x14ac:dyDescent="0.25">
      <c r="A50" s="4">
        <v>1257</v>
      </c>
      <c r="B50" s="66">
        <v>43292</v>
      </c>
      <c r="C50" s="5" t="s">
        <v>16</v>
      </c>
      <c r="D50" s="8" t="s">
        <v>45</v>
      </c>
      <c r="E50" s="6"/>
      <c r="F50" s="6">
        <v>37000</v>
      </c>
      <c r="G50" s="4" t="s">
        <v>123</v>
      </c>
    </row>
    <row r="51" spans="1:7" x14ac:dyDescent="0.25">
      <c r="A51" s="18">
        <v>1258</v>
      </c>
      <c r="B51" s="66">
        <v>43292</v>
      </c>
      <c r="C51" s="5" t="s">
        <v>10</v>
      </c>
      <c r="D51" s="8" t="s">
        <v>283</v>
      </c>
      <c r="E51" s="6"/>
      <c r="F51" s="6">
        <v>80000</v>
      </c>
      <c r="G51" s="4" t="s">
        <v>124</v>
      </c>
    </row>
    <row r="52" spans="1:7" x14ac:dyDescent="0.25">
      <c r="A52" s="4">
        <v>1259</v>
      </c>
      <c r="B52" s="66">
        <v>43293</v>
      </c>
      <c r="C52" s="5" t="s">
        <v>22</v>
      </c>
      <c r="D52" s="8" t="s">
        <v>224</v>
      </c>
      <c r="E52" s="6"/>
      <c r="F52" s="6">
        <v>200000</v>
      </c>
      <c r="G52" s="4" t="s">
        <v>125</v>
      </c>
    </row>
    <row r="53" spans="1:7" x14ac:dyDescent="0.25">
      <c r="A53" s="18">
        <v>1260</v>
      </c>
      <c r="B53" s="66">
        <v>43294</v>
      </c>
      <c r="C53" s="5" t="s">
        <v>16</v>
      </c>
      <c r="D53" s="8" t="s">
        <v>225</v>
      </c>
      <c r="E53" s="6"/>
      <c r="F53" s="6">
        <v>1000000</v>
      </c>
      <c r="G53" s="4" t="s">
        <v>126</v>
      </c>
    </row>
    <row r="54" spans="1:7" x14ac:dyDescent="0.25">
      <c r="A54" s="4">
        <v>1261</v>
      </c>
      <c r="B54" s="66">
        <v>43294</v>
      </c>
      <c r="C54" s="5" t="s">
        <v>25</v>
      </c>
      <c r="D54" s="8" t="s">
        <v>46</v>
      </c>
      <c r="E54" s="6"/>
      <c r="F54" s="6">
        <v>20000</v>
      </c>
      <c r="G54" s="4" t="s">
        <v>127</v>
      </c>
    </row>
    <row r="55" spans="1:7" x14ac:dyDescent="0.25">
      <c r="A55" s="18">
        <v>1262</v>
      </c>
      <c r="B55" s="66">
        <v>43294</v>
      </c>
      <c r="C55" s="5" t="s">
        <v>27</v>
      </c>
      <c r="D55" s="8" t="s">
        <v>47</v>
      </c>
      <c r="E55" s="6"/>
      <c r="F55" s="6">
        <v>23000</v>
      </c>
      <c r="G55" s="4" t="s">
        <v>128</v>
      </c>
    </row>
    <row r="56" spans="1:7" x14ac:dyDescent="0.25">
      <c r="A56" s="4">
        <v>1263</v>
      </c>
      <c r="B56" s="66">
        <v>43294</v>
      </c>
      <c r="C56" s="5" t="s">
        <v>25</v>
      </c>
      <c r="D56" s="8" t="s">
        <v>43</v>
      </c>
      <c r="E56" s="6"/>
      <c r="F56" s="6">
        <v>10000</v>
      </c>
      <c r="G56" s="4" t="s">
        <v>129</v>
      </c>
    </row>
    <row r="57" spans="1:7" x14ac:dyDescent="0.25">
      <c r="A57" s="18">
        <v>1264</v>
      </c>
      <c r="B57" s="66">
        <v>43294</v>
      </c>
      <c r="C57" s="5" t="s">
        <v>27</v>
      </c>
      <c r="D57" s="8" t="s">
        <v>43</v>
      </c>
      <c r="E57" s="6"/>
      <c r="F57" s="6">
        <v>10000</v>
      </c>
      <c r="G57" s="4" t="s">
        <v>130</v>
      </c>
    </row>
    <row r="58" spans="1:7" x14ac:dyDescent="0.25">
      <c r="A58" s="4">
        <v>1265</v>
      </c>
      <c r="B58" s="66">
        <v>43294</v>
      </c>
      <c r="C58" s="5" t="s">
        <v>16</v>
      </c>
      <c r="D58" s="8" t="s">
        <v>48</v>
      </c>
      <c r="E58" s="6"/>
      <c r="F58" s="6">
        <v>70000</v>
      </c>
      <c r="G58" s="4" t="s">
        <v>131</v>
      </c>
    </row>
    <row r="59" spans="1:7" x14ac:dyDescent="0.25">
      <c r="A59" s="18">
        <v>1266</v>
      </c>
      <c r="B59" s="66">
        <v>43294</v>
      </c>
      <c r="C59" s="5" t="s">
        <v>9</v>
      </c>
      <c r="D59" s="8" t="s">
        <v>275</v>
      </c>
      <c r="E59" s="6"/>
      <c r="F59" s="6">
        <v>13000</v>
      </c>
      <c r="G59" s="4" t="s">
        <v>132</v>
      </c>
    </row>
    <row r="60" spans="1:7" x14ac:dyDescent="0.25">
      <c r="A60" s="4">
        <v>1267</v>
      </c>
      <c r="B60" s="66">
        <v>43294</v>
      </c>
      <c r="C60" s="5" t="s">
        <v>10</v>
      </c>
      <c r="D60" s="8" t="s">
        <v>49</v>
      </c>
      <c r="E60" s="6"/>
      <c r="F60" s="6">
        <v>19000</v>
      </c>
      <c r="G60" s="4" t="s">
        <v>133</v>
      </c>
    </row>
    <row r="61" spans="1:7" x14ac:dyDescent="0.25">
      <c r="A61" s="18">
        <v>1268</v>
      </c>
      <c r="B61" s="66">
        <v>43294</v>
      </c>
      <c r="C61" s="5" t="s">
        <v>14</v>
      </c>
      <c r="D61" s="8" t="s">
        <v>50</v>
      </c>
      <c r="E61" s="6"/>
      <c r="F61" s="6">
        <v>938000</v>
      </c>
      <c r="G61" s="4" t="s">
        <v>134</v>
      </c>
    </row>
    <row r="62" spans="1:7" x14ac:dyDescent="0.25">
      <c r="A62" s="4">
        <v>1269</v>
      </c>
      <c r="B62" s="66">
        <v>43294</v>
      </c>
      <c r="C62" s="5" t="s">
        <v>29</v>
      </c>
      <c r="D62" s="8" t="s">
        <v>51</v>
      </c>
      <c r="E62" s="6"/>
      <c r="F62" s="6">
        <v>153250</v>
      </c>
      <c r="G62" s="4" t="s">
        <v>135</v>
      </c>
    </row>
    <row r="63" spans="1:7" x14ac:dyDescent="0.25">
      <c r="A63" s="18">
        <v>1270</v>
      </c>
      <c r="B63" s="66">
        <v>43294</v>
      </c>
      <c r="C63" s="5" t="s">
        <v>9</v>
      </c>
      <c r="D63" s="8" t="s">
        <v>52</v>
      </c>
      <c r="E63" s="6"/>
      <c r="F63" s="6">
        <v>17000</v>
      </c>
      <c r="G63" s="4" t="s">
        <v>136</v>
      </c>
    </row>
    <row r="64" spans="1:7" x14ac:dyDescent="0.25">
      <c r="A64" s="4">
        <v>1271</v>
      </c>
      <c r="B64" s="66">
        <v>43294</v>
      </c>
      <c r="C64" s="5" t="s">
        <v>8</v>
      </c>
      <c r="D64" s="8" t="s">
        <v>53</v>
      </c>
      <c r="E64" s="6"/>
      <c r="F64" s="6">
        <v>310000</v>
      </c>
      <c r="G64" s="4" t="s">
        <v>137</v>
      </c>
    </row>
    <row r="65" spans="1:7" x14ac:dyDescent="0.25">
      <c r="A65" s="18">
        <v>1272</v>
      </c>
      <c r="B65" s="66">
        <v>43294</v>
      </c>
      <c r="C65" s="5" t="s">
        <v>16</v>
      </c>
      <c r="D65" s="8" t="s">
        <v>54</v>
      </c>
      <c r="E65" s="6"/>
      <c r="F65" s="6">
        <v>35000</v>
      </c>
      <c r="G65" s="4" t="s">
        <v>138</v>
      </c>
    </row>
    <row r="66" spans="1:7" x14ac:dyDescent="0.25">
      <c r="A66" s="4">
        <v>1273</v>
      </c>
      <c r="B66" s="66">
        <v>43294</v>
      </c>
      <c r="C66" s="5" t="s">
        <v>16</v>
      </c>
      <c r="D66" s="8" t="s">
        <v>226</v>
      </c>
      <c r="E66" s="6"/>
      <c r="F66" s="6">
        <v>3000000</v>
      </c>
      <c r="G66" s="4" t="s">
        <v>139</v>
      </c>
    </row>
    <row r="67" spans="1:7" x14ac:dyDescent="0.25">
      <c r="A67" s="64">
        <v>1274</v>
      </c>
      <c r="B67" s="70">
        <v>43294</v>
      </c>
      <c r="C67" s="62" t="s">
        <v>16</v>
      </c>
      <c r="D67" s="65" t="s">
        <v>263</v>
      </c>
      <c r="E67" s="63">
        <v>12000000</v>
      </c>
      <c r="F67" s="63"/>
      <c r="G67" s="61" t="s">
        <v>140</v>
      </c>
    </row>
    <row r="68" spans="1:7" x14ac:dyDescent="0.25">
      <c r="A68" s="4">
        <v>1275</v>
      </c>
      <c r="B68" s="66">
        <v>43295</v>
      </c>
      <c r="C68" s="5" t="s">
        <v>22</v>
      </c>
      <c r="D68" s="8" t="s">
        <v>224</v>
      </c>
      <c r="E68" s="6"/>
      <c r="F68" s="6">
        <v>200000</v>
      </c>
      <c r="G68" s="4" t="s">
        <v>141</v>
      </c>
    </row>
    <row r="69" spans="1:7" x14ac:dyDescent="0.25">
      <c r="A69" s="18">
        <v>1276</v>
      </c>
      <c r="B69" s="66">
        <v>43294</v>
      </c>
      <c r="C69" s="5" t="s">
        <v>16</v>
      </c>
      <c r="D69" s="8" t="s">
        <v>281</v>
      </c>
      <c r="E69" s="6"/>
      <c r="F69" s="6">
        <v>270000</v>
      </c>
      <c r="G69" s="4" t="s">
        <v>142</v>
      </c>
    </row>
    <row r="70" spans="1:7" x14ac:dyDescent="0.25">
      <c r="A70" s="4">
        <v>1277</v>
      </c>
      <c r="B70" s="66">
        <v>43294</v>
      </c>
      <c r="C70" s="5" t="s">
        <v>16</v>
      </c>
      <c r="D70" s="8" t="s">
        <v>282</v>
      </c>
      <c r="E70" s="6"/>
      <c r="F70" s="6">
        <v>40000</v>
      </c>
      <c r="G70" s="4" t="s">
        <v>143</v>
      </c>
    </row>
    <row r="71" spans="1:7" x14ac:dyDescent="0.25">
      <c r="A71" s="123">
        <v>1278</v>
      </c>
      <c r="B71" s="124">
        <v>43297</v>
      </c>
      <c r="C71" s="125" t="s">
        <v>16</v>
      </c>
      <c r="D71" s="122" t="s">
        <v>272</v>
      </c>
      <c r="E71" s="126">
        <v>133000</v>
      </c>
      <c r="F71" s="126"/>
      <c r="G71" s="127" t="s">
        <v>144</v>
      </c>
    </row>
    <row r="72" spans="1:7" x14ac:dyDescent="0.25">
      <c r="A72" s="4">
        <v>1279</v>
      </c>
      <c r="B72" s="66">
        <v>43297</v>
      </c>
      <c r="C72" s="5" t="s">
        <v>16</v>
      </c>
      <c r="D72" s="8" t="s">
        <v>34</v>
      </c>
      <c r="E72" s="6"/>
      <c r="F72" s="6">
        <v>65000</v>
      </c>
      <c r="G72" s="4" t="s">
        <v>145</v>
      </c>
    </row>
    <row r="73" spans="1:7" x14ac:dyDescent="0.25">
      <c r="A73" s="18">
        <v>1280</v>
      </c>
      <c r="B73" s="66">
        <v>43299</v>
      </c>
      <c r="C73" s="5" t="s">
        <v>14</v>
      </c>
      <c r="D73" s="8" t="s">
        <v>55</v>
      </c>
      <c r="E73" s="6"/>
      <c r="F73" s="6">
        <v>16000</v>
      </c>
      <c r="G73" s="4" t="s">
        <v>146</v>
      </c>
    </row>
    <row r="74" spans="1:7" x14ac:dyDescent="0.25">
      <c r="A74" s="4">
        <v>1281</v>
      </c>
      <c r="B74" s="66">
        <v>43299</v>
      </c>
      <c r="C74" s="5" t="s">
        <v>14</v>
      </c>
      <c r="D74" s="8" t="s">
        <v>56</v>
      </c>
      <c r="E74" s="6"/>
      <c r="F74" s="6">
        <v>12000</v>
      </c>
      <c r="G74" s="4" t="s">
        <v>147</v>
      </c>
    </row>
    <row r="75" spans="1:7" x14ac:dyDescent="0.25">
      <c r="A75" s="18">
        <v>1282</v>
      </c>
      <c r="B75" s="66">
        <v>43299</v>
      </c>
      <c r="C75" s="5" t="s">
        <v>57</v>
      </c>
      <c r="D75" s="8" t="s">
        <v>58</v>
      </c>
      <c r="E75" s="6"/>
      <c r="F75" s="6">
        <v>250000</v>
      </c>
      <c r="G75" s="4" t="s">
        <v>148</v>
      </c>
    </row>
    <row r="76" spans="1:7" x14ac:dyDescent="0.25">
      <c r="A76" s="4">
        <v>1283</v>
      </c>
      <c r="B76" s="66">
        <v>43299</v>
      </c>
      <c r="C76" s="5" t="s">
        <v>16</v>
      </c>
      <c r="D76" s="8" t="s">
        <v>59</v>
      </c>
      <c r="E76" s="6"/>
      <c r="F76" s="6">
        <v>8000</v>
      </c>
      <c r="G76" s="4" t="s">
        <v>149</v>
      </c>
    </row>
    <row r="77" spans="1:7" x14ac:dyDescent="0.25">
      <c r="A77" s="18">
        <v>1284</v>
      </c>
      <c r="B77" s="66">
        <v>43299</v>
      </c>
      <c r="C77" s="5" t="s">
        <v>16</v>
      </c>
      <c r="D77" s="8" t="s">
        <v>60</v>
      </c>
      <c r="E77" s="6"/>
      <c r="F77" s="6">
        <v>420000</v>
      </c>
      <c r="G77" s="4" t="s">
        <v>150</v>
      </c>
    </row>
    <row r="78" spans="1:7" x14ac:dyDescent="0.25">
      <c r="A78" s="4">
        <v>1285</v>
      </c>
      <c r="B78" s="66">
        <v>43299</v>
      </c>
      <c r="C78" s="5" t="s">
        <v>16</v>
      </c>
      <c r="D78" s="8" t="s">
        <v>61</v>
      </c>
      <c r="E78" s="6"/>
      <c r="F78" s="6">
        <v>245000</v>
      </c>
      <c r="G78" s="4" t="s">
        <v>151</v>
      </c>
    </row>
    <row r="79" spans="1:7" x14ac:dyDescent="0.25">
      <c r="A79" s="18">
        <v>1286</v>
      </c>
      <c r="B79" s="66">
        <v>43299</v>
      </c>
      <c r="C79" s="5" t="s">
        <v>29</v>
      </c>
      <c r="D79" s="8" t="s">
        <v>304</v>
      </c>
      <c r="E79" s="6"/>
      <c r="F79" s="6">
        <v>10000</v>
      </c>
      <c r="G79" s="4" t="s">
        <v>152</v>
      </c>
    </row>
    <row r="80" spans="1:7" x14ac:dyDescent="0.25">
      <c r="A80" s="4">
        <v>1287</v>
      </c>
      <c r="B80" s="66">
        <v>43299</v>
      </c>
      <c r="C80" s="5" t="s">
        <v>8</v>
      </c>
      <c r="D80" s="8" t="s">
        <v>62</v>
      </c>
      <c r="E80" s="6"/>
      <c r="F80" s="6">
        <v>55000</v>
      </c>
      <c r="G80" s="4" t="s">
        <v>153</v>
      </c>
    </row>
    <row r="81" spans="1:7" x14ac:dyDescent="0.25">
      <c r="A81" s="18">
        <v>1288</v>
      </c>
      <c r="B81" s="66">
        <v>43299</v>
      </c>
      <c r="C81" s="5" t="s">
        <v>27</v>
      </c>
      <c r="D81" s="7" t="s">
        <v>63</v>
      </c>
      <c r="E81" s="6"/>
      <c r="F81" s="6">
        <v>81000</v>
      </c>
      <c r="G81" s="4" t="s">
        <v>154</v>
      </c>
    </row>
    <row r="82" spans="1:7" x14ac:dyDescent="0.25">
      <c r="A82" s="4">
        <v>1289</v>
      </c>
      <c r="B82" s="66">
        <v>43299</v>
      </c>
      <c r="C82" s="5" t="s">
        <v>9</v>
      </c>
      <c r="D82" s="7" t="s">
        <v>64</v>
      </c>
      <c r="E82" s="6"/>
      <c r="F82" s="6">
        <v>51000</v>
      </c>
      <c r="G82" s="4" t="s">
        <v>155</v>
      </c>
    </row>
    <row r="83" spans="1:7" x14ac:dyDescent="0.25">
      <c r="A83" s="18">
        <v>1290</v>
      </c>
      <c r="B83" s="66">
        <v>43299</v>
      </c>
      <c r="C83" s="5" t="s">
        <v>16</v>
      </c>
      <c r="D83" s="8" t="s">
        <v>65</v>
      </c>
      <c r="E83" s="6"/>
      <c r="F83" s="6">
        <v>105000</v>
      </c>
      <c r="G83" s="4" t="s">
        <v>156</v>
      </c>
    </row>
    <row r="84" spans="1:7" x14ac:dyDescent="0.25">
      <c r="A84" s="4">
        <v>1291</v>
      </c>
      <c r="B84" s="66">
        <v>43299</v>
      </c>
      <c r="C84" s="5" t="s">
        <v>14</v>
      </c>
      <c r="D84" s="8" t="s">
        <v>66</v>
      </c>
      <c r="E84" s="6"/>
      <c r="F84" s="6">
        <v>30000</v>
      </c>
      <c r="G84" s="4" t="s">
        <v>157</v>
      </c>
    </row>
    <row r="85" spans="1:7" x14ac:dyDescent="0.25">
      <c r="A85" s="18">
        <v>1292</v>
      </c>
      <c r="B85" s="66">
        <v>43299</v>
      </c>
      <c r="C85" s="5" t="s">
        <v>14</v>
      </c>
      <c r="D85" s="7" t="s">
        <v>67</v>
      </c>
      <c r="E85" s="6"/>
      <c r="F85" s="6">
        <v>160000</v>
      </c>
      <c r="G85" s="4" t="s">
        <v>158</v>
      </c>
    </row>
    <row r="86" spans="1:7" x14ac:dyDescent="0.25">
      <c r="A86" s="4">
        <v>1293</v>
      </c>
      <c r="B86" s="66">
        <v>43299</v>
      </c>
      <c r="C86" s="5" t="s">
        <v>14</v>
      </c>
      <c r="D86" s="7" t="s">
        <v>68</v>
      </c>
      <c r="E86" s="6"/>
      <c r="F86" s="6">
        <v>85000</v>
      </c>
      <c r="G86" s="4" t="s">
        <v>159</v>
      </c>
    </row>
    <row r="87" spans="1:7" x14ac:dyDescent="0.25">
      <c r="A87" s="18">
        <v>1294</v>
      </c>
      <c r="B87" s="66">
        <v>43299</v>
      </c>
      <c r="C87" s="5" t="s">
        <v>10</v>
      </c>
      <c r="D87" s="7" t="s">
        <v>69</v>
      </c>
      <c r="E87" s="6"/>
      <c r="F87" s="6">
        <v>70000</v>
      </c>
      <c r="G87" s="4" t="s">
        <v>160</v>
      </c>
    </row>
    <row r="88" spans="1:7" x14ac:dyDescent="0.25">
      <c r="A88" s="4">
        <v>1295</v>
      </c>
      <c r="B88" s="66">
        <v>43299</v>
      </c>
      <c r="C88" s="5" t="s">
        <v>25</v>
      </c>
      <c r="D88" s="8" t="s">
        <v>70</v>
      </c>
      <c r="E88" s="6"/>
      <c r="F88" s="6">
        <v>23000</v>
      </c>
      <c r="G88" s="4" t="s">
        <v>161</v>
      </c>
    </row>
    <row r="89" spans="1:7" x14ac:dyDescent="0.25">
      <c r="A89" s="18">
        <v>1296</v>
      </c>
      <c r="B89" s="66">
        <v>43299</v>
      </c>
      <c r="C89" s="5" t="s">
        <v>27</v>
      </c>
      <c r="D89" s="8" t="s">
        <v>71</v>
      </c>
      <c r="E89" s="6"/>
      <c r="F89" s="6">
        <v>36000</v>
      </c>
      <c r="G89" s="4" t="s">
        <v>162</v>
      </c>
    </row>
    <row r="90" spans="1:7" x14ac:dyDescent="0.25">
      <c r="A90" s="4">
        <v>1297</v>
      </c>
      <c r="B90" s="66">
        <v>43299</v>
      </c>
      <c r="C90" s="5" t="s">
        <v>22</v>
      </c>
      <c r="D90" s="8" t="s">
        <v>227</v>
      </c>
      <c r="E90" s="6"/>
      <c r="F90" s="6">
        <v>400000</v>
      </c>
      <c r="G90" s="4" t="s">
        <v>163</v>
      </c>
    </row>
    <row r="91" spans="1:7" x14ac:dyDescent="0.25">
      <c r="A91" s="18">
        <v>1298</v>
      </c>
      <c r="B91" s="66">
        <v>43299</v>
      </c>
      <c r="C91" s="5" t="s">
        <v>22</v>
      </c>
      <c r="D91" s="8" t="s">
        <v>228</v>
      </c>
      <c r="E91" s="6"/>
      <c r="F91" s="6">
        <v>3970512</v>
      </c>
      <c r="G91" s="4" t="s">
        <v>164</v>
      </c>
    </row>
    <row r="92" spans="1:7" x14ac:dyDescent="0.25">
      <c r="A92" s="4">
        <v>1299</v>
      </c>
      <c r="B92" s="66">
        <v>43299</v>
      </c>
      <c r="C92" s="5" t="s">
        <v>16</v>
      </c>
      <c r="D92" s="8" t="s">
        <v>229</v>
      </c>
      <c r="E92" s="6"/>
      <c r="F92" s="6">
        <v>600000</v>
      </c>
      <c r="G92" s="4" t="s">
        <v>165</v>
      </c>
    </row>
    <row r="93" spans="1:7" x14ac:dyDescent="0.25">
      <c r="A93" s="18">
        <v>1300</v>
      </c>
      <c r="B93" s="66">
        <v>43300</v>
      </c>
      <c r="C93" s="5" t="s">
        <v>29</v>
      </c>
      <c r="D93" s="8" t="s">
        <v>72</v>
      </c>
      <c r="E93" s="6"/>
      <c r="F93" s="6">
        <v>19000</v>
      </c>
      <c r="G93" s="4" t="s">
        <v>166</v>
      </c>
    </row>
    <row r="94" spans="1:7" x14ac:dyDescent="0.25">
      <c r="A94" s="4">
        <v>1301</v>
      </c>
      <c r="B94" s="66">
        <v>43300</v>
      </c>
      <c r="C94" s="5" t="s">
        <v>16</v>
      </c>
      <c r="D94" s="7" t="s">
        <v>73</v>
      </c>
      <c r="E94" s="6"/>
      <c r="F94" s="6">
        <v>50000</v>
      </c>
      <c r="G94" s="4" t="s">
        <v>167</v>
      </c>
    </row>
    <row r="95" spans="1:7" x14ac:dyDescent="0.25">
      <c r="A95" s="18">
        <v>1302</v>
      </c>
      <c r="B95" s="66">
        <v>43300</v>
      </c>
      <c r="C95" s="5" t="s">
        <v>22</v>
      </c>
      <c r="D95" s="7" t="s">
        <v>74</v>
      </c>
      <c r="E95" s="6"/>
      <c r="F95" s="6">
        <v>1328000</v>
      </c>
      <c r="G95" s="4" t="s">
        <v>168</v>
      </c>
    </row>
    <row r="96" spans="1:7" x14ac:dyDescent="0.25">
      <c r="A96" s="4">
        <v>1303</v>
      </c>
      <c r="B96" s="66">
        <v>43300</v>
      </c>
      <c r="C96" s="5" t="s">
        <v>75</v>
      </c>
      <c r="D96" s="7" t="s">
        <v>76</v>
      </c>
      <c r="E96" s="6"/>
      <c r="F96" s="6">
        <v>263000</v>
      </c>
      <c r="G96" s="4" t="s">
        <v>169</v>
      </c>
    </row>
    <row r="97" spans="1:7" x14ac:dyDescent="0.25">
      <c r="A97" s="18">
        <v>1304</v>
      </c>
      <c r="B97" s="66">
        <v>43300</v>
      </c>
      <c r="C97" s="5" t="s">
        <v>16</v>
      </c>
      <c r="D97" s="8" t="s">
        <v>78</v>
      </c>
      <c r="E97" s="6"/>
      <c r="F97" s="9">
        <v>70000</v>
      </c>
      <c r="G97" s="4" t="s">
        <v>170</v>
      </c>
    </row>
    <row r="98" spans="1:7" x14ac:dyDescent="0.25">
      <c r="A98" s="4">
        <v>1305</v>
      </c>
      <c r="B98" s="66">
        <v>43300</v>
      </c>
      <c r="C98" s="5" t="s">
        <v>16</v>
      </c>
      <c r="D98" s="8" t="s">
        <v>80</v>
      </c>
      <c r="E98" s="6"/>
      <c r="F98" s="9">
        <v>10000</v>
      </c>
      <c r="G98" s="4" t="s">
        <v>171</v>
      </c>
    </row>
    <row r="99" spans="1:7" x14ac:dyDescent="0.25">
      <c r="A99" s="18">
        <v>1306</v>
      </c>
      <c r="B99" s="66">
        <v>43300</v>
      </c>
      <c r="C99" s="5" t="s">
        <v>16</v>
      </c>
      <c r="D99" s="8" t="s">
        <v>79</v>
      </c>
      <c r="E99" s="6"/>
      <c r="F99" s="9">
        <v>120000</v>
      </c>
      <c r="G99" s="4" t="s">
        <v>172</v>
      </c>
    </row>
    <row r="100" spans="1:7" x14ac:dyDescent="0.25">
      <c r="A100" s="4">
        <v>1307</v>
      </c>
      <c r="B100" s="66">
        <v>43300</v>
      </c>
      <c r="C100" s="5" t="s">
        <v>9</v>
      </c>
      <c r="D100" s="8" t="s">
        <v>231</v>
      </c>
      <c r="E100" s="6"/>
      <c r="F100" s="9">
        <v>75000</v>
      </c>
      <c r="G100" s="4" t="s">
        <v>173</v>
      </c>
    </row>
    <row r="101" spans="1:7" x14ac:dyDescent="0.25">
      <c r="A101" s="18">
        <v>1308</v>
      </c>
      <c r="B101" s="66">
        <v>43300</v>
      </c>
      <c r="C101" s="5" t="s">
        <v>16</v>
      </c>
      <c r="D101" s="8" t="s">
        <v>305</v>
      </c>
      <c r="E101" s="6"/>
      <c r="F101" s="9">
        <v>16000</v>
      </c>
      <c r="G101" s="4" t="s">
        <v>174</v>
      </c>
    </row>
    <row r="102" spans="1:7" x14ac:dyDescent="0.25">
      <c r="A102" s="61">
        <v>1309</v>
      </c>
      <c r="B102" s="70">
        <v>43300</v>
      </c>
      <c r="C102" s="62" t="s">
        <v>16</v>
      </c>
      <c r="D102" s="65" t="s">
        <v>230</v>
      </c>
      <c r="E102" s="63">
        <v>12000000</v>
      </c>
      <c r="F102" s="72"/>
      <c r="G102" s="61" t="s">
        <v>175</v>
      </c>
    </row>
    <row r="103" spans="1:7" x14ac:dyDescent="0.25">
      <c r="A103" s="18">
        <v>1310</v>
      </c>
      <c r="B103" s="66">
        <v>43300</v>
      </c>
      <c r="C103" s="5" t="s">
        <v>16</v>
      </c>
      <c r="D103" s="8" t="s">
        <v>232</v>
      </c>
      <c r="E103" s="6"/>
      <c r="F103" s="9">
        <v>1900000</v>
      </c>
      <c r="G103" s="4" t="s">
        <v>176</v>
      </c>
    </row>
    <row r="104" spans="1:7" x14ac:dyDescent="0.25">
      <c r="A104" s="4">
        <v>1311</v>
      </c>
      <c r="B104" s="66">
        <v>43300</v>
      </c>
      <c r="C104" s="5" t="s">
        <v>16</v>
      </c>
      <c r="D104" s="8" t="s">
        <v>234</v>
      </c>
      <c r="E104" s="6"/>
      <c r="F104" s="9">
        <v>20000</v>
      </c>
      <c r="G104" s="4" t="s">
        <v>177</v>
      </c>
    </row>
    <row r="105" spans="1:7" x14ac:dyDescent="0.25">
      <c r="A105" s="18">
        <v>1312</v>
      </c>
      <c r="B105" s="66">
        <v>43300</v>
      </c>
      <c r="C105" s="5" t="s">
        <v>22</v>
      </c>
      <c r="D105" s="8" t="s">
        <v>233</v>
      </c>
      <c r="E105" s="6"/>
      <c r="F105" s="9">
        <v>835000</v>
      </c>
      <c r="G105" s="4" t="s">
        <v>178</v>
      </c>
    </row>
    <row r="106" spans="1:7" x14ac:dyDescent="0.25">
      <c r="A106" s="4">
        <v>1313</v>
      </c>
      <c r="B106" s="66">
        <v>43301</v>
      </c>
      <c r="C106" s="5" t="s">
        <v>75</v>
      </c>
      <c r="D106" s="7" t="s">
        <v>77</v>
      </c>
      <c r="E106" s="6"/>
      <c r="F106" s="6">
        <v>2618000</v>
      </c>
      <c r="G106" s="4" t="s">
        <v>179</v>
      </c>
    </row>
    <row r="107" spans="1:7" x14ac:dyDescent="0.25">
      <c r="A107" s="18">
        <v>1314</v>
      </c>
      <c r="B107" s="66">
        <v>43301</v>
      </c>
      <c r="C107" s="5" t="s">
        <v>16</v>
      </c>
      <c r="D107" s="8" t="s">
        <v>235</v>
      </c>
      <c r="E107" s="6"/>
      <c r="F107" s="9">
        <v>150000</v>
      </c>
      <c r="G107" s="4" t="s">
        <v>180</v>
      </c>
    </row>
    <row r="108" spans="1:7" x14ac:dyDescent="0.25">
      <c r="A108" s="4">
        <v>1315</v>
      </c>
      <c r="B108" s="66">
        <v>43301</v>
      </c>
      <c r="C108" s="5" t="s">
        <v>29</v>
      </c>
      <c r="D108" s="8" t="s">
        <v>236</v>
      </c>
      <c r="E108" s="6"/>
      <c r="F108" s="9">
        <v>50000</v>
      </c>
      <c r="G108" s="4" t="s">
        <v>181</v>
      </c>
    </row>
    <row r="109" spans="1:7" x14ac:dyDescent="0.25">
      <c r="A109" s="18">
        <v>1316</v>
      </c>
      <c r="B109" s="66">
        <v>43301</v>
      </c>
      <c r="C109" s="5" t="s">
        <v>25</v>
      </c>
      <c r="D109" s="8" t="s">
        <v>237</v>
      </c>
      <c r="E109" s="6"/>
      <c r="F109" s="9">
        <v>48000</v>
      </c>
      <c r="G109" s="4" t="s">
        <v>182</v>
      </c>
    </row>
    <row r="110" spans="1:7" x14ac:dyDescent="0.25">
      <c r="A110" s="4">
        <v>1317</v>
      </c>
      <c r="B110" s="66">
        <v>43333</v>
      </c>
      <c r="C110" s="5" t="s">
        <v>9</v>
      </c>
      <c r="D110" s="8" t="s">
        <v>238</v>
      </c>
      <c r="E110" s="6"/>
      <c r="F110" s="9">
        <v>17000</v>
      </c>
      <c r="G110" s="4" t="s">
        <v>183</v>
      </c>
    </row>
    <row r="111" spans="1:7" x14ac:dyDescent="0.25">
      <c r="A111" s="18">
        <v>1318</v>
      </c>
      <c r="B111" s="66">
        <v>43333</v>
      </c>
      <c r="C111" s="5" t="s">
        <v>16</v>
      </c>
      <c r="D111" s="8" t="s">
        <v>271</v>
      </c>
      <c r="E111" s="6"/>
      <c r="F111" s="9">
        <v>400000</v>
      </c>
      <c r="G111" s="4" t="s">
        <v>184</v>
      </c>
    </row>
    <row r="112" spans="1:7" x14ac:dyDescent="0.25">
      <c r="A112" s="4">
        <v>1319</v>
      </c>
      <c r="B112" s="66">
        <v>43333</v>
      </c>
      <c r="C112" s="5" t="s">
        <v>16</v>
      </c>
      <c r="D112" s="8" t="s">
        <v>255</v>
      </c>
      <c r="E112" s="6"/>
      <c r="F112" s="9">
        <v>35000</v>
      </c>
      <c r="G112" s="4" t="s">
        <v>185</v>
      </c>
    </row>
    <row r="113" spans="1:7" x14ac:dyDescent="0.25">
      <c r="A113" s="18">
        <v>1320</v>
      </c>
      <c r="B113" s="66">
        <v>43304</v>
      </c>
      <c r="C113" s="5" t="s">
        <v>9</v>
      </c>
      <c r="D113" s="8" t="s">
        <v>239</v>
      </c>
      <c r="E113" s="6"/>
      <c r="F113" s="6">
        <v>5000</v>
      </c>
      <c r="G113" s="4" t="s">
        <v>186</v>
      </c>
    </row>
    <row r="114" spans="1:7" x14ac:dyDescent="0.25">
      <c r="A114" s="4">
        <v>1321</v>
      </c>
      <c r="B114" s="66">
        <v>43304</v>
      </c>
      <c r="C114" s="5" t="s">
        <v>16</v>
      </c>
      <c r="D114" s="8" t="s">
        <v>17</v>
      </c>
      <c r="E114" s="6"/>
      <c r="F114" s="6">
        <v>175000</v>
      </c>
      <c r="G114" s="4" t="s">
        <v>187</v>
      </c>
    </row>
    <row r="115" spans="1:7" x14ac:dyDescent="0.25">
      <c r="A115" s="18">
        <v>1322</v>
      </c>
      <c r="B115" s="66">
        <v>43304</v>
      </c>
      <c r="C115" s="5" t="s">
        <v>25</v>
      </c>
      <c r="D115" s="8" t="s">
        <v>256</v>
      </c>
      <c r="E115" s="6"/>
      <c r="F115" s="6">
        <v>80000</v>
      </c>
      <c r="G115" s="4" t="s">
        <v>188</v>
      </c>
    </row>
    <row r="116" spans="1:7" x14ac:dyDescent="0.25">
      <c r="A116" s="4">
        <v>1323</v>
      </c>
      <c r="B116" s="66">
        <v>43304</v>
      </c>
      <c r="C116" s="5" t="s">
        <v>27</v>
      </c>
      <c r="D116" s="8" t="s">
        <v>28</v>
      </c>
      <c r="E116" s="6"/>
      <c r="F116" s="6">
        <v>135000</v>
      </c>
      <c r="G116" s="4" t="s">
        <v>189</v>
      </c>
    </row>
    <row r="117" spans="1:7" x14ac:dyDescent="0.25">
      <c r="A117" s="18">
        <v>1324</v>
      </c>
      <c r="B117" s="66">
        <v>43304</v>
      </c>
      <c r="C117" s="5" t="s">
        <v>14</v>
      </c>
      <c r="D117" s="8" t="s">
        <v>257</v>
      </c>
      <c r="E117" s="6"/>
      <c r="F117" s="6">
        <v>50000</v>
      </c>
      <c r="G117" s="4" t="s">
        <v>190</v>
      </c>
    </row>
    <row r="118" spans="1:7" x14ac:dyDescent="0.25">
      <c r="A118" s="4">
        <v>1325</v>
      </c>
      <c r="B118" s="66">
        <v>43304</v>
      </c>
      <c r="C118" s="5" t="s">
        <v>9</v>
      </c>
      <c r="D118" s="8" t="s">
        <v>11</v>
      </c>
      <c r="E118" s="6"/>
      <c r="F118" s="112">
        <v>85000</v>
      </c>
      <c r="G118" s="4" t="s">
        <v>191</v>
      </c>
    </row>
    <row r="119" spans="1:7" x14ac:dyDescent="0.25">
      <c r="A119" s="18">
        <v>1326</v>
      </c>
      <c r="B119" s="66">
        <v>43304</v>
      </c>
      <c r="C119" s="5" t="s">
        <v>10</v>
      </c>
      <c r="D119" s="8" t="s">
        <v>258</v>
      </c>
      <c r="E119" s="6"/>
      <c r="F119" s="6">
        <v>70000</v>
      </c>
      <c r="G119" s="4" t="s">
        <v>192</v>
      </c>
    </row>
    <row r="120" spans="1:7" x14ac:dyDescent="0.25">
      <c r="A120" s="4">
        <v>1327</v>
      </c>
      <c r="B120" s="66">
        <v>43304</v>
      </c>
      <c r="C120" s="5" t="s">
        <v>10</v>
      </c>
      <c r="D120" s="8" t="s">
        <v>259</v>
      </c>
      <c r="E120" s="6"/>
      <c r="F120" s="9">
        <v>1700335</v>
      </c>
      <c r="G120" s="4" t="s">
        <v>193</v>
      </c>
    </row>
    <row r="121" spans="1:7" x14ac:dyDescent="0.25">
      <c r="A121" s="18">
        <v>1328</v>
      </c>
      <c r="B121" s="66">
        <v>43304</v>
      </c>
      <c r="C121" s="5" t="s">
        <v>22</v>
      </c>
      <c r="D121" s="8" t="s">
        <v>227</v>
      </c>
      <c r="E121" s="9"/>
      <c r="F121" s="9">
        <v>200000</v>
      </c>
      <c r="G121" s="4" t="s">
        <v>194</v>
      </c>
    </row>
    <row r="122" spans="1:7" x14ac:dyDescent="0.25">
      <c r="A122" s="4">
        <v>1329</v>
      </c>
      <c r="B122" s="66">
        <v>43305</v>
      </c>
      <c r="C122" s="5" t="s">
        <v>9</v>
      </c>
      <c r="D122" s="8" t="s">
        <v>270</v>
      </c>
      <c r="E122" s="6"/>
      <c r="F122" s="9">
        <v>40000</v>
      </c>
      <c r="G122" s="4" t="s">
        <v>195</v>
      </c>
    </row>
    <row r="123" spans="1:7" x14ac:dyDescent="0.25">
      <c r="A123" s="64">
        <v>1330</v>
      </c>
      <c r="B123" s="70">
        <v>43305</v>
      </c>
      <c r="C123" s="62" t="s">
        <v>16</v>
      </c>
      <c r="D123" s="65" t="s">
        <v>264</v>
      </c>
      <c r="E123" s="63">
        <v>9500000</v>
      </c>
      <c r="F123" s="72"/>
      <c r="G123" s="61" t="s">
        <v>196</v>
      </c>
    </row>
    <row r="124" spans="1:7" x14ac:dyDescent="0.25">
      <c r="A124" s="4">
        <v>1331</v>
      </c>
      <c r="B124" s="66">
        <v>43305</v>
      </c>
      <c r="C124" s="5" t="s">
        <v>25</v>
      </c>
      <c r="D124" s="8" t="s">
        <v>266</v>
      </c>
      <c r="E124" s="6"/>
      <c r="F124" s="9">
        <v>600000</v>
      </c>
      <c r="G124" s="4" t="s">
        <v>197</v>
      </c>
    </row>
    <row r="125" spans="1:7" x14ac:dyDescent="0.25">
      <c r="A125" s="18">
        <v>1332</v>
      </c>
      <c r="B125" s="66">
        <v>43305</v>
      </c>
      <c r="C125" s="5" t="s">
        <v>27</v>
      </c>
      <c r="D125" s="8" t="s">
        <v>267</v>
      </c>
      <c r="E125" s="6"/>
      <c r="F125" s="9">
        <v>600000</v>
      </c>
      <c r="G125" s="4" t="s">
        <v>198</v>
      </c>
    </row>
    <row r="126" spans="1:7" x14ac:dyDescent="0.25">
      <c r="A126" s="4">
        <v>1333</v>
      </c>
      <c r="B126" s="66">
        <v>43305</v>
      </c>
      <c r="C126" s="5" t="s">
        <v>29</v>
      </c>
      <c r="D126" s="8" t="s">
        <v>268</v>
      </c>
      <c r="E126" s="6"/>
      <c r="F126" s="9">
        <v>600000</v>
      </c>
      <c r="G126" s="4" t="s">
        <v>199</v>
      </c>
    </row>
    <row r="127" spans="1:7" x14ac:dyDescent="0.25">
      <c r="A127" s="18">
        <v>1334</v>
      </c>
      <c r="B127" s="66">
        <v>43305</v>
      </c>
      <c r="C127" s="5" t="s">
        <v>29</v>
      </c>
      <c r="D127" s="8" t="s">
        <v>276</v>
      </c>
      <c r="E127" s="6"/>
      <c r="F127" s="9">
        <v>100000</v>
      </c>
      <c r="G127" s="4" t="s">
        <v>200</v>
      </c>
    </row>
    <row r="128" spans="1:7" x14ac:dyDescent="0.25">
      <c r="A128" s="4">
        <v>1335</v>
      </c>
      <c r="B128" s="66">
        <v>43305</v>
      </c>
      <c r="C128" s="5" t="s">
        <v>16</v>
      </c>
      <c r="D128" s="8" t="s">
        <v>284</v>
      </c>
      <c r="E128" s="6"/>
      <c r="F128" s="9">
        <v>70000</v>
      </c>
      <c r="G128" s="4" t="s">
        <v>201</v>
      </c>
    </row>
    <row r="129" spans="1:10" x14ac:dyDescent="0.25">
      <c r="A129" s="18">
        <v>1336</v>
      </c>
      <c r="B129" s="66">
        <v>43305</v>
      </c>
      <c r="C129" s="5" t="s">
        <v>16</v>
      </c>
      <c r="D129" s="8" t="s">
        <v>285</v>
      </c>
      <c r="E129" s="6"/>
      <c r="F129" s="9">
        <v>50000</v>
      </c>
      <c r="G129" s="4" t="s">
        <v>202</v>
      </c>
    </row>
    <row r="130" spans="1:10" x14ac:dyDescent="0.25">
      <c r="A130" s="4">
        <v>1337</v>
      </c>
      <c r="B130" s="66">
        <v>43305</v>
      </c>
      <c r="C130" s="5" t="s">
        <v>10</v>
      </c>
      <c r="D130" s="8" t="s">
        <v>286</v>
      </c>
      <c r="E130" s="6"/>
      <c r="F130" s="9">
        <v>5000000</v>
      </c>
      <c r="G130" s="4" t="s">
        <v>203</v>
      </c>
    </row>
    <row r="131" spans="1:10" x14ac:dyDescent="0.25">
      <c r="A131" s="18">
        <v>1338</v>
      </c>
      <c r="B131" s="66">
        <v>43306</v>
      </c>
      <c r="C131" s="5" t="s">
        <v>25</v>
      </c>
      <c r="D131" s="8" t="s">
        <v>288</v>
      </c>
      <c r="E131" s="6"/>
      <c r="F131" s="9">
        <v>23000</v>
      </c>
      <c r="G131" s="4" t="s">
        <v>204</v>
      </c>
    </row>
    <row r="132" spans="1:10" x14ac:dyDescent="0.25">
      <c r="A132" s="4">
        <v>1339</v>
      </c>
      <c r="B132" s="66">
        <v>43306</v>
      </c>
      <c r="C132" s="5" t="s">
        <v>29</v>
      </c>
      <c r="D132" s="8" t="s">
        <v>289</v>
      </c>
      <c r="E132" s="6"/>
      <c r="F132" s="9">
        <v>23000</v>
      </c>
      <c r="G132" s="4" t="s">
        <v>205</v>
      </c>
    </row>
    <row r="133" spans="1:10" x14ac:dyDescent="0.25">
      <c r="A133" s="18">
        <v>1340</v>
      </c>
      <c r="B133" s="66">
        <v>43306</v>
      </c>
      <c r="C133" s="5" t="s">
        <v>16</v>
      </c>
      <c r="D133" s="8" t="s">
        <v>269</v>
      </c>
      <c r="E133" s="6"/>
      <c r="F133" s="9">
        <v>500000</v>
      </c>
      <c r="G133" s="4" t="s">
        <v>206</v>
      </c>
    </row>
    <row r="134" spans="1:10" x14ac:dyDescent="0.25">
      <c r="A134" s="4">
        <v>1341</v>
      </c>
      <c r="B134" s="66">
        <v>43306</v>
      </c>
      <c r="C134" s="5" t="s">
        <v>16</v>
      </c>
      <c r="D134" s="8" t="s">
        <v>48</v>
      </c>
      <c r="E134" s="6"/>
      <c r="F134" s="9">
        <v>70000</v>
      </c>
      <c r="G134" s="4" t="s">
        <v>207</v>
      </c>
    </row>
    <row r="135" spans="1:10" x14ac:dyDescent="0.25">
      <c r="A135" s="18">
        <v>1342</v>
      </c>
      <c r="B135" s="66">
        <v>43306</v>
      </c>
      <c r="C135" s="5" t="s">
        <v>29</v>
      </c>
      <c r="D135" s="8" t="s">
        <v>297</v>
      </c>
      <c r="E135" s="6"/>
      <c r="F135" s="9">
        <v>10000</v>
      </c>
      <c r="G135" s="4" t="s">
        <v>208</v>
      </c>
    </row>
    <row r="136" spans="1:10" x14ac:dyDescent="0.25">
      <c r="A136" s="4">
        <v>1343</v>
      </c>
      <c r="B136" s="66">
        <v>43306</v>
      </c>
      <c r="C136" s="5" t="s">
        <v>25</v>
      </c>
      <c r="D136" s="8" t="s">
        <v>298</v>
      </c>
      <c r="E136" s="6"/>
      <c r="F136" s="9">
        <v>10000</v>
      </c>
      <c r="G136" s="4" t="s">
        <v>209</v>
      </c>
    </row>
    <row r="137" spans="1:10" x14ac:dyDescent="0.25">
      <c r="A137" s="18">
        <v>1344</v>
      </c>
      <c r="B137" s="66">
        <v>43306</v>
      </c>
      <c r="C137" s="5" t="s">
        <v>16</v>
      </c>
      <c r="D137" s="8" t="s">
        <v>287</v>
      </c>
      <c r="E137" s="6"/>
      <c r="F137" s="9">
        <v>320863</v>
      </c>
      <c r="G137" s="4" t="s">
        <v>210</v>
      </c>
      <c r="J137" s="75"/>
    </row>
    <row r="138" spans="1:10" x14ac:dyDescent="0.25">
      <c r="A138" s="4">
        <v>1345</v>
      </c>
      <c r="B138" s="66">
        <v>43306</v>
      </c>
      <c r="C138" s="5" t="s">
        <v>8</v>
      </c>
      <c r="D138" s="8" t="s">
        <v>295</v>
      </c>
      <c r="E138" s="6"/>
      <c r="F138" s="9">
        <v>1000000</v>
      </c>
      <c r="G138" s="4" t="s">
        <v>211</v>
      </c>
      <c r="I138" s="74"/>
      <c r="J138" s="75"/>
    </row>
    <row r="139" spans="1:10" x14ac:dyDescent="0.25">
      <c r="A139" s="18">
        <v>1346</v>
      </c>
      <c r="B139" s="66">
        <v>43306</v>
      </c>
      <c r="C139" s="5" t="s">
        <v>8</v>
      </c>
      <c r="D139" s="8" t="s">
        <v>62</v>
      </c>
      <c r="E139" s="6"/>
      <c r="F139" s="9">
        <v>55000</v>
      </c>
      <c r="G139" s="4" t="s">
        <v>212</v>
      </c>
      <c r="I139" s="74"/>
      <c r="J139" s="75"/>
    </row>
    <row r="140" spans="1:10" x14ac:dyDescent="0.25">
      <c r="A140" s="4">
        <v>1347</v>
      </c>
      <c r="B140" s="66">
        <v>43306</v>
      </c>
      <c r="C140" s="5" t="s">
        <v>22</v>
      </c>
      <c r="D140" s="8" t="s">
        <v>227</v>
      </c>
      <c r="E140" s="6"/>
      <c r="F140" s="9">
        <v>400000</v>
      </c>
      <c r="G140" s="4" t="s">
        <v>213</v>
      </c>
      <c r="I140" s="74"/>
    </row>
    <row r="141" spans="1:10" x14ac:dyDescent="0.25">
      <c r="A141" s="18">
        <v>1348</v>
      </c>
      <c r="B141" s="66">
        <v>43307</v>
      </c>
      <c r="C141" s="5" t="s">
        <v>29</v>
      </c>
      <c r="D141" s="8" t="s">
        <v>299</v>
      </c>
      <c r="E141" s="6"/>
      <c r="F141" s="9">
        <v>28000</v>
      </c>
      <c r="G141" s="4" t="s">
        <v>214</v>
      </c>
      <c r="I141" s="74"/>
    </row>
    <row r="142" spans="1:10" x14ac:dyDescent="0.25">
      <c r="A142" s="4">
        <v>1349</v>
      </c>
      <c r="B142" s="66">
        <v>43307</v>
      </c>
      <c r="C142" s="5" t="s">
        <v>22</v>
      </c>
      <c r="D142" s="8" t="s">
        <v>317</v>
      </c>
      <c r="E142" s="6"/>
      <c r="F142" s="9">
        <v>10000</v>
      </c>
      <c r="G142" s="4" t="s">
        <v>215</v>
      </c>
    </row>
    <row r="143" spans="1:10" x14ac:dyDescent="0.25">
      <c r="A143" s="18">
        <v>1350</v>
      </c>
      <c r="B143" s="66">
        <v>43307</v>
      </c>
      <c r="C143" s="5" t="s">
        <v>25</v>
      </c>
      <c r="D143" s="8" t="s">
        <v>300</v>
      </c>
      <c r="E143" s="6"/>
      <c r="F143" s="9">
        <v>18500</v>
      </c>
      <c r="G143" s="4" t="s">
        <v>216</v>
      </c>
    </row>
    <row r="144" spans="1:10" x14ac:dyDescent="0.25">
      <c r="A144" s="4">
        <v>1351</v>
      </c>
      <c r="B144" s="66">
        <v>43307</v>
      </c>
      <c r="C144" s="5" t="s">
        <v>16</v>
      </c>
      <c r="D144" s="8" t="s">
        <v>296</v>
      </c>
      <c r="E144" s="6"/>
      <c r="F144" s="9">
        <v>1750000</v>
      </c>
      <c r="G144" s="4" t="s">
        <v>217</v>
      </c>
    </row>
    <row r="145" spans="1:10" x14ac:dyDescent="0.25">
      <c r="A145" s="18">
        <v>1352</v>
      </c>
      <c r="B145" s="66">
        <v>43307</v>
      </c>
      <c r="C145" s="5" t="s">
        <v>16</v>
      </c>
      <c r="D145" s="8" t="s">
        <v>301</v>
      </c>
      <c r="E145" s="6"/>
      <c r="F145" s="9">
        <v>400000</v>
      </c>
      <c r="G145" s="4" t="s">
        <v>218</v>
      </c>
    </row>
    <row r="146" spans="1:10" x14ac:dyDescent="0.25">
      <c r="A146" s="4">
        <v>1353</v>
      </c>
      <c r="B146" s="66">
        <v>43307</v>
      </c>
      <c r="C146" s="5" t="s">
        <v>75</v>
      </c>
      <c r="D146" s="8" t="s">
        <v>302</v>
      </c>
      <c r="E146" s="6"/>
      <c r="F146" s="9">
        <v>600000</v>
      </c>
      <c r="G146" s="4" t="s">
        <v>290</v>
      </c>
      <c r="J146" s="75"/>
    </row>
    <row r="147" spans="1:10" x14ac:dyDescent="0.25">
      <c r="A147" s="18">
        <v>1354</v>
      </c>
      <c r="B147" s="66">
        <v>43307</v>
      </c>
      <c r="C147" s="5" t="s">
        <v>16</v>
      </c>
      <c r="D147" s="8" t="s">
        <v>303</v>
      </c>
      <c r="E147" s="6"/>
      <c r="F147" s="9">
        <v>20000</v>
      </c>
      <c r="G147" s="4" t="s">
        <v>291</v>
      </c>
      <c r="J147" s="75"/>
    </row>
    <row r="148" spans="1:10" x14ac:dyDescent="0.25">
      <c r="A148" s="4">
        <v>1355</v>
      </c>
      <c r="B148" s="66">
        <v>43307</v>
      </c>
      <c r="C148" s="5" t="s">
        <v>9</v>
      </c>
      <c r="D148" s="8" t="s">
        <v>306</v>
      </c>
      <c r="E148" s="6"/>
      <c r="F148" s="9">
        <v>600000</v>
      </c>
      <c r="G148" s="4" t="s">
        <v>292</v>
      </c>
      <c r="J148" s="75"/>
    </row>
    <row r="149" spans="1:10" x14ac:dyDescent="0.25">
      <c r="A149" s="18">
        <v>1356</v>
      </c>
      <c r="B149" s="66">
        <v>43307</v>
      </c>
      <c r="C149" s="5" t="s">
        <v>16</v>
      </c>
      <c r="D149" s="8" t="s">
        <v>307</v>
      </c>
      <c r="E149" s="6"/>
      <c r="F149" s="9">
        <v>20000</v>
      </c>
      <c r="G149" s="4" t="s">
        <v>293</v>
      </c>
      <c r="J149" s="75"/>
    </row>
    <row r="150" spans="1:10" x14ac:dyDescent="0.25">
      <c r="A150" s="4">
        <v>1357</v>
      </c>
      <c r="B150" s="66">
        <v>43308</v>
      </c>
      <c r="C150" s="5" t="s">
        <v>27</v>
      </c>
      <c r="D150" s="8" t="s">
        <v>318</v>
      </c>
      <c r="E150" s="6"/>
      <c r="F150" s="9">
        <v>19000</v>
      </c>
      <c r="G150" s="4" t="s">
        <v>294</v>
      </c>
      <c r="J150" s="75"/>
    </row>
    <row r="151" spans="1:10" x14ac:dyDescent="0.25">
      <c r="A151" s="18">
        <v>1358</v>
      </c>
      <c r="B151" s="66">
        <v>43308</v>
      </c>
      <c r="C151" s="5" t="s">
        <v>25</v>
      </c>
      <c r="D151" s="8" t="s">
        <v>319</v>
      </c>
      <c r="E151" s="6"/>
      <c r="F151" s="9">
        <v>19000</v>
      </c>
      <c r="G151" s="4" t="s">
        <v>308</v>
      </c>
      <c r="J151" s="75"/>
    </row>
    <row r="152" spans="1:10" x14ac:dyDescent="0.25">
      <c r="A152" s="4">
        <v>1359</v>
      </c>
      <c r="B152" s="66">
        <v>43308</v>
      </c>
      <c r="C152" s="5" t="s">
        <v>29</v>
      </c>
      <c r="D152" s="8" t="s">
        <v>320</v>
      </c>
      <c r="E152" s="6"/>
      <c r="F152" s="9">
        <v>32000</v>
      </c>
      <c r="G152" s="4" t="s">
        <v>309</v>
      </c>
      <c r="J152" s="75"/>
    </row>
    <row r="153" spans="1:10" x14ac:dyDescent="0.25">
      <c r="A153" s="18">
        <v>1360</v>
      </c>
      <c r="B153" s="66">
        <v>43308</v>
      </c>
      <c r="C153" s="5" t="s">
        <v>10</v>
      </c>
      <c r="D153" s="8" t="s">
        <v>321</v>
      </c>
      <c r="E153" s="6"/>
      <c r="F153" s="9">
        <v>1100000</v>
      </c>
      <c r="G153" s="4" t="s">
        <v>310</v>
      </c>
      <c r="J153" s="75"/>
    </row>
    <row r="154" spans="1:10" x14ac:dyDescent="0.25">
      <c r="A154" s="4">
        <v>1361</v>
      </c>
      <c r="B154" s="66">
        <v>43308</v>
      </c>
      <c r="C154" s="5" t="s">
        <v>16</v>
      </c>
      <c r="D154" s="8" t="s">
        <v>321</v>
      </c>
      <c r="E154" s="6"/>
      <c r="F154" s="9">
        <v>32000</v>
      </c>
      <c r="G154" s="4" t="s">
        <v>311</v>
      </c>
      <c r="J154" s="75"/>
    </row>
    <row r="155" spans="1:10" x14ac:dyDescent="0.25">
      <c r="A155" s="18">
        <v>1362</v>
      </c>
      <c r="B155" s="66">
        <v>43311</v>
      </c>
      <c r="C155" s="5" t="s">
        <v>22</v>
      </c>
      <c r="D155" s="8" t="s">
        <v>414</v>
      </c>
      <c r="E155" s="6"/>
      <c r="F155" s="9">
        <v>70000</v>
      </c>
      <c r="G155" s="4" t="s">
        <v>312</v>
      </c>
      <c r="J155" s="75"/>
    </row>
    <row r="156" spans="1:10" x14ac:dyDescent="0.25">
      <c r="A156" s="4">
        <v>1363</v>
      </c>
      <c r="B156" s="66">
        <v>43311</v>
      </c>
      <c r="C156" s="5" t="s">
        <v>25</v>
      </c>
      <c r="D156" s="8" t="s">
        <v>369</v>
      </c>
      <c r="E156" s="6"/>
      <c r="F156" s="9">
        <v>27000</v>
      </c>
      <c r="G156" s="4" t="s">
        <v>313</v>
      </c>
      <c r="J156" s="75"/>
    </row>
    <row r="157" spans="1:10" x14ac:dyDescent="0.25">
      <c r="A157" s="18">
        <v>1364</v>
      </c>
      <c r="B157" s="66">
        <v>43311</v>
      </c>
      <c r="C157" s="5" t="s">
        <v>29</v>
      </c>
      <c r="D157" s="8" t="s">
        <v>368</v>
      </c>
      <c r="E157" s="6"/>
      <c r="F157" s="9">
        <v>21000</v>
      </c>
      <c r="G157" s="4" t="s">
        <v>314</v>
      </c>
      <c r="J157" s="75"/>
    </row>
    <row r="158" spans="1:10" x14ac:dyDescent="0.25">
      <c r="A158" s="4">
        <v>1365</v>
      </c>
      <c r="B158" s="66">
        <v>43311</v>
      </c>
      <c r="C158" s="5" t="s">
        <v>27</v>
      </c>
      <c r="D158" s="8" t="s">
        <v>370</v>
      </c>
      <c r="E158" s="6"/>
      <c r="F158" s="113">
        <v>29000</v>
      </c>
      <c r="G158" s="4" t="s">
        <v>315</v>
      </c>
      <c r="J158" s="75"/>
    </row>
    <row r="159" spans="1:10" x14ac:dyDescent="0.25">
      <c r="A159" s="18">
        <v>1366</v>
      </c>
      <c r="B159" s="66">
        <v>43311</v>
      </c>
      <c r="C159" s="5" t="s">
        <v>22</v>
      </c>
      <c r="D159" s="8" t="s">
        <v>415</v>
      </c>
      <c r="E159" s="6"/>
      <c r="F159" s="9">
        <v>150000</v>
      </c>
      <c r="G159" s="4" t="s">
        <v>316</v>
      </c>
      <c r="J159" s="75"/>
    </row>
    <row r="160" spans="1:10" x14ac:dyDescent="0.25">
      <c r="A160" s="4">
        <v>1367</v>
      </c>
      <c r="B160" s="66">
        <v>43311</v>
      </c>
      <c r="C160" s="5" t="s">
        <v>57</v>
      </c>
      <c r="D160" s="8" t="s">
        <v>391</v>
      </c>
      <c r="E160" s="6"/>
      <c r="F160" s="9">
        <v>146000</v>
      </c>
      <c r="G160" s="4" t="s">
        <v>372</v>
      </c>
      <c r="J160" s="75"/>
    </row>
    <row r="161" spans="1:10" x14ac:dyDescent="0.25">
      <c r="A161" s="18">
        <v>1368</v>
      </c>
      <c r="B161" s="66">
        <v>43311</v>
      </c>
      <c r="C161" s="5" t="s">
        <v>14</v>
      </c>
      <c r="D161" s="8" t="s">
        <v>398</v>
      </c>
      <c r="E161" s="6"/>
      <c r="F161" s="9">
        <v>65000</v>
      </c>
      <c r="G161" s="4" t="s">
        <v>373</v>
      </c>
      <c r="J161" s="75"/>
    </row>
    <row r="162" spans="1:10" x14ac:dyDescent="0.25">
      <c r="A162" s="4">
        <v>1369</v>
      </c>
      <c r="B162" s="66">
        <v>43311</v>
      </c>
      <c r="C162" s="5" t="s">
        <v>57</v>
      </c>
      <c r="D162" s="8" t="s">
        <v>416</v>
      </c>
      <c r="E162" s="6"/>
      <c r="F162" s="9">
        <v>70000</v>
      </c>
      <c r="G162" s="4" t="s">
        <v>374</v>
      </c>
      <c r="J162" s="75"/>
    </row>
    <row r="163" spans="1:10" x14ac:dyDescent="0.25">
      <c r="A163" s="18">
        <v>1370</v>
      </c>
      <c r="B163" s="66">
        <v>43311</v>
      </c>
      <c r="C163" s="5" t="s">
        <v>9</v>
      </c>
      <c r="D163" s="8" t="s">
        <v>11</v>
      </c>
      <c r="E163" s="6"/>
      <c r="F163" s="9">
        <v>85000</v>
      </c>
      <c r="G163" s="4" t="s">
        <v>375</v>
      </c>
      <c r="J163" s="75"/>
    </row>
    <row r="164" spans="1:10" x14ac:dyDescent="0.25">
      <c r="A164" s="4">
        <v>1371</v>
      </c>
      <c r="B164" s="66">
        <v>43311</v>
      </c>
      <c r="C164" s="5" t="s">
        <v>75</v>
      </c>
      <c r="D164" s="8" t="s">
        <v>433</v>
      </c>
      <c r="E164" s="6"/>
      <c r="F164" s="9">
        <v>95000</v>
      </c>
      <c r="G164" s="4" t="s">
        <v>376</v>
      </c>
      <c r="J164" s="75"/>
    </row>
    <row r="165" spans="1:10" x14ac:dyDescent="0.25">
      <c r="A165" s="18">
        <v>1372</v>
      </c>
      <c r="B165" s="66">
        <v>43311</v>
      </c>
      <c r="C165" s="5" t="s">
        <v>27</v>
      </c>
      <c r="D165" s="8" t="s">
        <v>28</v>
      </c>
      <c r="E165" s="6"/>
      <c r="F165" s="113">
        <v>135000</v>
      </c>
      <c r="G165" s="4" t="s">
        <v>417</v>
      </c>
      <c r="J165" s="75"/>
    </row>
    <row r="166" spans="1:10" x14ac:dyDescent="0.25">
      <c r="A166" s="4">
        <v>1373</v>
      </c>
      <c r="B166" s="66">
        <v>43311</v>
      </c>
      <c r="C166" s="5" t="s">
        <v>14</v>
      </c>
      <c r="D166" s="8" t="s">
        <v>434</v>
      </c>
      <c r="E166" s="6"/>
      <c r="F166" s="9">
        <v>50000</v>
      </c>
      <c r="G166" s="4" t="s">
        <v>418</v>
      </c>
      <c r="J166" s="75"/>
    </row>
    <row r="167" spans="1:10" x14ac:dyDescent="0.25">
      <c r="A167" s="18">
        <v>1374</v>
      </c>
      <c r="B167" s="66">
        <v>43311</v>
      </c>
      <c r="C167" s="5" t="s">
        <v>57</v>
      </c>
      <c r="D167" s="8" t="s">
        <v>435</v>
      </c>
      <c r="E167" s="6"/>
      <c r="F167" s="9">
        <v>50000</v>
      </c>
      <c r="G167" s="4" t="s">
        <v>419</v>
      </c>
      <c r="J167" s="75"/>
    </row>
    <row r="168" spans="1:10" x14ac:dyDescent="0.25">
      <c r="A168" s="4">
        <v>1375</v>
      </c>
      <c r="B168" s="66">
        <v>43311</v>
      </c>
      <c r="C168" s="5" t="s">
        <v>16</v>
      </c>
      <c r="D168" s="8" t="s">
        <v>436</v>
      </c>
      <c r="E168" s="6"/>
      <c r="F168" s="9">
        <v>175000</v>
      </c>
      <c r="G168" s="4" t="s">
        <v>420</v>
      </c>
      <c r="J168" s="75"/>
    </row>
    <row r="169" spans="1:10" x14ac:dyDescent="0.25">
      <c r="A169" s="18">
        <v>1376</v>
      </c>
      <c r="B169" s="66">
        <v>43311</v>
      </c>
      <c r="C169" s="5" t="s">
        <v>29</v>
      </c>
      <c r="D169" s="8" t="s">
        <v>436</v>
      </c>
      <c r="E169" s="4"/>
      <c r="F169" s="9">
        <v>125000</v>
      </c>
      <c r="G169" s="4" t="s">
        <v>421</v>
      </c>
      <c r="J169" s="75"/>
    </row>
    <row r="170" spans="1:10" x14ac:dyDescent="0.25">
      <c r="A170" s="4">
        <v>1377</v>
      </c>
      <c r="B170" s="66">
        <v>43311</v>
      </c>
      <c r="C170" s="5" t="s">
        <v>25</v>
      </c>
      <c r="D170" s="8" t="s">
        <v>436</v>
      </c>
      <c r="E170" s="6"/>
      <c r="F170" s="9">
        <v>85000</v>
      </c>
      <c r="G170" s="4" t="s">
        <v>422</v>
      </c>
      <c r="J170" s="75"/>
    </row>
    <row r="171" spans="1:10" x14ac:dyDescent="0.25">
      <c r="A171" s="18">
        <v>1378</v>
      </c>
      <c r="B171" s="66">
        <v>43312</v>
      </c>
      <c r="C171" s="4" t="s">
        <v>16</v>
      </c>
      <c r="D171" s="4" t="s">
        <v>456</v>
      </c>
      <c r="E171" s="4"/>
      <c r="F171" s="116">
        <v>14000</v>
      </c>
      <c r="G171" s="4" t="s">
        <v>423</v>
      </c>
      <c r="J171" s="75"/>
    </row>
    <row r="172" spans="1:10" x14ac:dyDescent="0.25">
      <c r="A172" s="4">
        <v>1379</v>
      </c>
      <c r="B172" s="66">
        <v>43312</v>
      </c>
      <c r="C172" s="4" t="s">
        <v>25</v>
      </c>
      <c r="D172" s="4" t="s">
        <v>457</v>
      </c>
      <c r="E172" s="4"/>
      <c r="F172" s="116">
        <v>13000</v>
      </c>
      <c r="G172" s="4" t="s">
        <v>424</v>
      </c>
      <c r="J172" s="75"/>
    </row>
    <row r="173" spans="1:10" x14ac:dyDescent="0.25">
      <c r="A173" s="18">
        <v>1380</v>
      </c>
      <c r="B173" s="66">
        <v>43312</v>
      </c>
      <c r="C173" s="5" t="s">
        <v>27</v>
      </c>
      <c r="D173" s="8" t="s">
        <v>458</v>
      </c>
      <c r="E173" s="6"/>
      <c r="F173" s="9">
        <v>36000</v>
      </c>
      <c r="G173" s="4" t="s">
        <v>425</v>
      </c>
      <c r="J173" s="75"/>
    </row>
    <row r="174" spans="1:10" x14ac:dyDescent="0.25">
      <c r="A174" s="4">
        <v>1381</v>
      </c>
      <c r="B174" s="66">
        <v>43312</v>
      </c>
      <c r="C174" s="5" t="s">
        <v>29</v>
      </c>
      <c r="D174" s="8" t="s">
        <v>459</v>
      </c>
      <c r="E174" s="6"/>
      <c r="F174" s="9">
        <v>19000</v>
      </c>
      <c r="G174" s="4" t="s">
        <v>426</v>
      </c>
      <c r="J174" s="75"/>
    </row>
    <row r="175" spans="1:10" x14ac:dyDescent="0.25">
      <c r="A175" s="18">
        <v>1382</v>
      </c>
      <c r="B175" s="66">
        <v>43312</v>
      </c>
      <c r="C175" s="5" t="s">
        <v>29</v>
      </c>
      <c r="D175" s="8" t="s">
        <v>460</v>
      </c>
      <c r="E175" s="6"/>
      <c r="F175" s="9">
        <v>10000</v>
      </c>
      <c r="G175" s="4" t="s">
        <v>427</v>
      </c>
      <c r="J175" s="75"/>
    </row>
    <row r="176" spans="1:10" x14ac:dyDescent="0.25">
      <c r="A176" s="4">
        <v>1383</v>
      </c>
      <c r="B176" s="66">
        <v>43312</v>
      </c>
      <c r="C176" s="5" t="s">
        <v>75</v>
      </c>
      <c r="D176" s="8" t="s">
        <v>461</v>
      </c>
      <c r="E176" s="6"/>
      <c r="F176" s="9">
        <v>16000</v>
      </c>
      <c r="G176" s="4" t="s">
        <v>428</v>
      </c>
      <c r="J176" s="75"/>
    </row>
    <row r="177" spans="1:10" x14ac:dyDescent="0.25">
      <c r="A177" s="18">
        <v>1384</v>
      </c>
      <c r="B177" s="66">
        <v>43312</v>
      </c>
      <c r="C177" s="5" t="s">
        <v>75</v>
      </c>
      <c r="D177" s="8" t="s">
        <v>462</v>
      </c>
      <c r="E177" s="6"/>
      <c r="F177" s="9">
        <v>20000</v>
      </c>
      <c r="G177" s="4" t="s">
        <v>429</v>
      </c>
      <c r="J177" s="75"/>
    </row>
    <row r="178" spans="1:10" x14ac:dyDescent="0.25">
      <c r="A178" s="4">
        <v>1385</v>
      </c>
      <c r="B178" s="66">
        <v>43312</v>
      </c>
      <c r="C178" s="8" t="s">
        <v>16</v>
      </c>
      <c r="D178" s="117" t="s">
        <v>463</v>
      </c>
      <c r="E178" s="9"/>
      <c r="F178" s="9">
        <v>180000</v>
      </c>
      <c r="G178" s="4" t="s">
        <v>430</v>
      </c>
      <c r="J178" s="75"/>
    </row>
    <row r="179" spans="1:10" x14ac:dyDescent="0.25">
      <c r="A179" s="18">
        <v>1386</v>
      </c>
      <c r="B179" s="66">
        <v>43312</v>
      </c>
      <c r="C179" s="8" t="s">
        <v>16</v>
      </c>
      <c r="D179" s="117" t="s">
        <v>453</v>
      </c>
      <c r="E179" s="9"/>
      <c r="F179" s="9">
        <v>8000</v>
      </c>
      <c r="G179" s="4" t="s">
        <v>431</v>
      </c>
      <c r="J179" s="75"/>
    </row>
    <row r="180" spans="1:10" x14ac:dyDescent="0.25">
      <c r="A180" s="69">
        <v>1387</v>
      </c>
      <c r="B180" s="67">
        <v>43312</v>
      </c>
      <c r="C180" s="68" t="s">
        <v>16</v>
      </c>
      <c r="D180" s="120" t="s">
        <v>593</v>
      </c>
      <c r="E180" s="121">
        <v>117500</v>
      </c>
      <c r="F180" s="121"/>
      <c r="G180" s="69" t="s">
        <v>432</v>
      </c>
      <c r="J180" s="75"/>
    </row>
    <row r="181" spans="1:10" x14ac:dyDescent="0.25">
      <c r="A181" s="18">
        <v>1388</v>
      </c>
      <c r="B181" s="66">
        <v>43312</v>
      </c>
      <c r="C181" s="8" t="s">
        <v>16</v>
      </c>
      <c r="D181" s="117" t="s">
        <v>595</v>
      </c>
      <c r="E181" s="9"/>
      <c r="F181" s="9">
        <v>50000</v>
      </c>
      <c r="G181" s="4" t="s">
        <v>454</v>
      </c>
      <c r="J181" s="75"/>
    </row>
    <row r="182" spans="1:10" x14ac:dyDescent="0.25">
      <c r="A182" s="4">
        <v>1389</v>
      </c>
      <c r="B182" s="66">
        <v>43312</v>
      </c>
      <c r="C182" s="8" t="s">
        <v>16</v>
      </c>
      <c r="D182" s="117" t="s">
        <v>596</v>
      </c>
      <c r="E182" s="9"/>
      <c r="F182" s="9">
        <v>87500</v>
      </c>
      <c r="G182" s="4" t="s">
        <v>455</v>
      </c>
      <c r="J182" s="75"/>
    </row>
    <row r="183" spans="1:10" ht="15.75" x14ac:dyDescent="0.25">
      <c r="A183" s="4"/>
      <c r="B183" s="10"/>
      <c r="C183" s="10"/>
      <c r="D183" s="11" t="s">
        <v>12</v>
      </c>
      <c r="E183" s="12">
        <f>SUM(E7:E182)</f>
        <v>63589242</v>
      </c>
      <c r="F183" s="13">
        <f>SUM(F7:F182)</f>
        <v>47887960</v>
      </c>
      <c r="G183" s="4"/>
      <c r="J183" s="75"/>
    </row>
    <row r="184" spans="1:10" ht="15.75" x14ac:dyDescent="0.25">
      <c r="B184" s="14"/>
      <c r="C184" s="14"/>
      <c r="D184" s="15" t="s">
        <v>265</v>
      </c>
      <c r="E184" s="16">
        <f>+E183-F183</f>
        <v>15701282</v>
      </c>
      <c r="F184" s="17"/>
    </row>
    <row r="185" spans="1:10" x14ac:dyDescent="0.25">
      <c r="J185" s="75"/>
    </row>
    <row r="186" spans="1:10" x14ac:dyDescent="0.25">
      <c r="J186" s="75"/>
    </row>
    <row r="187" spans="1:10" x14ac:dyDescent="0.25">
      <c r="J187" s="75"/>
    </row>
    <row r="190" spans="1:10" x14ac:dyDescent="0.25">
      <c r="I190" s="75"/>
    </row>
    <row r="191" spans="1:10" x14ac:dyDescent="0.25">
      <c r="I191" s="75"/>
    </row>
    <row r="192" spans="1:10" x14ac:dyDescent="0.25">
      <c r="I192" s="76"/>
    </row>
  </sheetData>
  <autoFilter ref="A5:F184"/>
  <mergeCells count="2">
    <mergeCell ref="A5:A6"/>
    <mergeCell ref="G5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opLeftCell="A7" workbookViewId="0">
      <selection activeCell="I21" sqref="I21"/>
    </sheetView>
  </sheetViews>
  <sheetFormatPr baseColWidth="10" defaultRowHeight="15" x14ac:dyDescent="0.25"/>
  <cols>
    <col min="1" max="1" width="6.28515625" customWidth="1"/>
    <col min="3" max="3" width="66.5703125" customWidth="1"/>
  </cols>
  <sheetData>
    <row r="1" spans="1:8" x14ac:dyDescent="0.25">
      <c r="A1" s="1" t="s">
        <v>0</v>
      </c>
      <c r="B1" s="2"/>
      <c r="D1" s="1"/>
      <c r="E1" s="2"/>
    </row>
    <row r="2" spans="1:8" x14ac:dyDescent="0.25">
      <c r="A2" s="2"/>
      <c r="B2" s="2"/>
      <c r="D2" s="2"/>
      <c r="E2" s="2"/>
    </row>
    <row r="3" spans="1:8" x14ac:dyDescent="0.25">
      <c r="A3" s="1" t="s">
        <v>240</v>
      </c>
      <c r="B3" s="2"/>
      <c r="D3" s="1"/>
      <c r="E3" s="2"/>
    </row>
    <row r="4" spans="1:8" x14ac:dyDescent="0.25">
      <c r="B4" s="2"/>
      <c r="C4" s="2"/>
      <c r="D4" s="3"/>
      <c r="E4" s="3"/>
    </row>
    <row r="5" spans="1:8" x14ac:dyDescent="0.25">
      <c r="A5" s="35"/>
      <c r="B5" s="35"/>
      <c r="C5" s="35"/>
      <c r="D5" s="36"/>
      <c r="E5" s="37"/>
    </row>
    <row r="6" spans="1:8" x14ac:dyDescent="0.25">
      <c r="A6" s="38" t="s">
        <v>2</v>
      </c>
      <c r="B6" s="38" t="s">
        <v>3</v>
      </c>
      <c r="C6" s="38" t="s">
        <v>5</v>
      </c>
      <c r="D6" s="39" t="s">
        <v>6</v>
      </c>
      <c r="E6" s="40" t="s">
        <v>7</v>
      </c>
    </row>
    <row r="7" spans="1:8" x14ac:dyDescent="0.25">
      <c r="A7" s="41"/>
      <c r="B7" s="42"/>
      <c r="C7" s="42"/>
      <c r="D7" s="60"/>
      <c r="E7" s="43"/>
    </row>
    <row r="8" spans="1:8" x14ac:dyDescent="0.25">
      <c r="A8" s="4"/>
      <c r="B8" s="44"/>
      <c r="C8" s="45" t="s">
        <v>241</v>
      </c>
      <c r="D8" s="49">
        <v>1976378</v>
      </c>
      <c r="E8" s="46"/>
    </row>
    <row r="9" spans="1:8" x14ac:dyDescent="0.25">
      <c r="A9" s="4">
        <v>1</v>
      </c>
      <c r="B9" s="47">
        <v>43283</v>
      </c>
      <c r="C9" s="48" t="s">
        <v>247</v>
      </c>
      <c r="D9" s="51"/>
      <c r="E9" s="52">
        <v>462500</v>
      </c>
    </row>
    <row r="10" spans="1:8" x14ac:dyDescent="0.25">
      <c r="A10" s="4">
        <v>2</v>
      </c>
      <c r="B10" s="47">
        <v>43283</v>
      </c>
      <c r="C10" s="48" t="s">
        <v>242</v>
      </c>
      <c r="D10" s="53"/>
      <c r="E10" s="52">
        <v>56500</v>
      </c>
    </row>
    <row r="11" spans="1:8" x14ac:dyDescent="0.25">
      <c r="A11" s="4">
        <v>3</v>
      </c>
      <c r="B11" s="47">
        <v>43283</v>
      </c>
      <c r="C11" s="48" t="s">
        <v>246</v>
      </c>
      <c r="D11" s="49"/>
      <c r="E11" s="50">
        <v>1200000</v>
      </c>
      <c r="H11" s="129"/>
    </row>
    <row r="12" spans="1:8" x14ac:dyDescent="0.25">
      <c r="A12" s="4">
        <v>4</v>
      </c>
      <c r="B12" s="47">
        <v>43283</v>
      </c>
      <c r="C12" s="48" t="s">
        <v>696</v>
      </c>
      <c r="D12" s="49"/>
      <c r="E12" s="50">
        <v>22600</v>
      </c>
      <c r="H12" s="129"/>
    </row>
    <row r="13" spans="1:8" x14ac:dyDescent="0.25">
      <c r="A13" s="4">
        <v>5</v>
      </c>
      <c r="B13" s="47">
        <v>43284</v>
      </c>
      <c r="C13" s="59" t="s">
        <v>243</v>
      </c>
      <c r="D13" s="49">
        <v>88267005</v>
      </c>
      <c r="E13" s="50"/>
      <c r="H13" s="97"/>
    </row>
    <row r="14" spans="1:8" x14ac:dyDescent="0.25">
      <c r="A14" s="4">
        <v>6</v>
      </c>
      <c r="B14" s="47">
        <v>43285</v>
      </c>
      <c r="C14" s="48" t="s">
        <v>245</v>
      </c>
      <c r="D14" s="49"/>
      <c r="E14" s="50">
        <v>4313750</v>
      </c>
      <c r="H14" s="97"/>
    </row>
    <row r="15" spans="1:8" x14ac:dyDescent="0.25">
      <c r="A15" s="4">
        <v>7</v>
      </c>
      <c r="B15" s="47">
        <v>43285</v>
      </c>
      <c r="C15" s="48" t="s">
        <v>244</v>
      </c>
      <c r="D15" s="49"/>
      <c r="E15" s="50">
        <v>12000000</v>
      </c>
      <c r="H15" s="129"/>
    </row>
    <row r="16" spans="1:8" x14ac:dyDescent="0.25">
      <c r="A16" s="4">
        <v>8</v>
      </c>
      <c r="B16" s="47">
        <v>43290</v>
      </c>
      <c r="C16" s="48" t="s">
        <v>697</v>
      </c>
      <c r="D16" s="49"/>
      <c r="E16" s="50">
        <v>5650</v>
      </c>
      <c r="H16" s="129"/>
    </row>
    <row r="17" spans="1:8" x14ac:dyDescent="0.25">
      <c r="A17" s="4">
        <v>9</v>
      </c>
      <c r="B17" s="47">
        <v>43294</v>
      </c>
      <c r="C17" s="48" t="s">
        <v>248</v>
      </c>
      <c r="D17" s="49"/>
      <c r="E17" s="50">
        <v>3748827</v>
      </c>
      <c r="H17" s="97"/>
    </row>
    <row r="18" spans="1:8" x14ac:dyDescent="0.25">
      <c r="A18" s="4">
        <v>10</v>
      </c>
      <c r="B18" s="47">
        <v>43294</v>
      </c>
      <c r="C18" s="48" t="s">
        <v>249</v>
      </c>
      <c r="D18" s="49"/>
      <c r="E18" s="50">
        <v>56500</v>
      </c>
      <c r="H18" s="97"/>
    </row>
    <row r="19" spans="1:8" x14ac:dyDescent="0.25">
      <c r="A19" s="4">
        <v>11</v>
      </c>
      <c r="B19" s="47">
        <v>43294</v>
      </c>
      <c r="C19" s="48" t="s">
        <v>250</v>
      </c>
      <c r="D19" s="49"/>
      <c r="E19" s="50">
        <v>12000000</v>
      </c>
      <c r="H19" s="129"/>
    </row>
    <row r="20" spans="1:8" x14ac:dyDescent="0.25">
      <c r="A20" s="4">
        <v>12</v>
      </c>
      <c r="B20" s="47">
        <v>43300</v>
      </c>
      <c r="C20" s="48" t="s">
        <v>251</v>
      </c>
      <c r="D20" s="49"/>
      <c r="E20" s="50">
        <v>12000000</v>
      </c>
      <c r="H20" s="129"/>
    </row>
    <row r="21" spans="1:8" x14ac:dyDescent="0.25">
      <c r="A21" s="4">
        <v>13</v>
      </c>
      <c r="B21" s="47">
        <v>43301</v>
      </c>
      <c r="C21" s="315" t="s">
        <v>752</v>
      </c>
      <c r="D21" s="53"/>
      <c r="E21" s="52">
        <v>11676250</v>
      </c>
      <c r="H21" s="97"/>
    </row>
    <row r="22" spans="1:8" x14ac:dyDescent="0.25">
      <c r="A22" s="4">
        <v>14</v>
      </c>
      <c r="B22" s="47">
        <v>43301</v>
      </c>
      <c r="C22" s="315" t="s">
        <v>753</v>
      </c>
      <c r="D22" s="53"/>
      <c r="E22" s="52">
        <v>16081250</v>
      </c>
      <c r="H22" s="97"/>
    </row>
    <row r="23" spans="1:8" x14ac:dyDescent="0.25">
      <c r="A23" s="4">
        <v>15</v>
      </c>
      <c r="B23" s="47">
        <v>43305</v>
      </c>
      <c r="C23" s="48" t="s">
        <v>252</v>
      </c>
      <c r="D23" s="49"/>
      <c r="E23" s="50">
        <v>4313750</v>
      </c>
      <c r="H23" s="97"/>
    </row>
    <row r="24" spans="1:8" x14ac:dyDescent="0.25">
      <c r="A24" s="4">
        <v>16</v>
      </c>
      <c r="B24" s="47">
        <v>43305</v>
      </c>
      <c r="C24" s="48" t="s">
        <v>253</v>
      </c>
      <c r="D24" s="49"/>
      <c r="E24" s="50">
        <v>2213750</v>
      </c>
      <c r="H24" s="97"/>
    </row>
    <row r="25" spans="1:8" x14ac:dyDescent="0.25">
      <c r="A25" s="4">
        <v>17</v>
      </c>
      <c r="B25" s="47">
        <v>43305</v>
      </c>
      <c r="C25" s="48" t="s">
        <v>260</v>
      </c>
      <c r="D25" s="49"/>
      <c r="E25" s="50">
        <v>9500000</v>
      </c>
      <c r="H25" s="129"/>
    </row>
    <row r="26" spans="1:8" x14ac:dyDescent="0.25">
      <c r="A26" s="4">
        <v>18</v>
      </c>
      <c r="B26" s="47">
        <v>43311</v>
      </c>
      <c r="C26" s="48" t="s">
        <v>696</v>
      </c>
      <c r="D26" s="58"/>
      <c r="E26" s="52">
        <v>22600</v>
      </c>
      <c r="H26" s="191"/>
    </row>
    <row r="27" spans="1:8" x14ac:dyDescent="0.25">
      <c r="A27" s="4"/>
      <c r="B27" s="47"/>
      <c r="C27" s="54" t="s">
        <v>12</v>
      </c>
      <c r="D27" s="12">
        <f>SUM(D8:D26)</f>
        <v>90243383</v>
      </c>
      <c r="E27" s="12">
        <f>SUM(E9:E26)</f>
        <v>89673927</v>
      </c>
    </row>
    <row r="28" spans="1:8" x14ac:dyDescent="0.25">
      <c r="A28" s="4"/>
      <c r="B28" s="55"/>
      <c r="C28" s="56" t="s">
        <v>254</v>
      </c>
      <c r="D28" s="16">
        <f>D27-E27</f>
        <v>569456</v>
      </c>
      <c r="E28" s="5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H8" sqref="H8"/>
    </sheetView>
  </sheetViews>
  <sheetFormatPr baseColWidth="10" defaultRowHeight="15" x14ac:dyDescent="0.25"/>
  <cols>
    <col min="1" max="1" width="5.28515625" customWidth="1"/>
    <col min="3" max="3" width="51.42578125" customWidth="1"/>
  </cols>
  <sheetData>
    <row r="1" spans="1:5" x14ac:dyDescent="0.25">
      <c r="A1" s="1" t="s">
        <v>0</v>
      </c>
      <c r="B1" s="2"/>
      <c r="C1" s="2"/>
      <c r="D1" s="3"/>
      <c r="E1" s="3"/>
    </row>
    <row r="2" spans="1:5" x14ac:dyDescent="0.25">
      <c r="A2" s="2"/>
      <c r="B2" s="2"/>
      <c r="C2" s="2"/>
      <c r="D2" s="3"/>
      <c r="E2" s="3"/>
    </row>
    <row r="3" spans="1:5" x14ac:dyDescent="0.25">
      <c r="A3" s="98" t="s">
        <v>363</v>
      </c>
      <c r="B3" s="2"/>
      <c r="C3" s="2"/>
      <c r="D3" s="2"/>
      <c r="E3" s="3"/>
    </row>
    <row r="4" spans="1:5" x14ac:dyDescent="0.25">
      <c r="A4" s="2"/>
      <c r="B4" s="2"/>
      <c r="C4" s="2"/>
      <c r="D4" s="3"/>
      <c r="E4" s="3"/>
    </row>
    <row r="5" spans="1:5" x14ac:dyDescent="0.25">
      <c r="A5" s="38" t="s">
        <v>2</v>
      </c>
      <c r="B5" s="38" t="s">
        <v>3</v>
      </c>
      <c r="C5" s="38" t="s">
        <v>5</v>
      </c>
      <c r="D5" s="39" t="s">
        <v>6</v>
      </c>
      <c r="E5" s="39" t="s">
        <v>7</v>
      </c>
    </row>
    <row r="6" spans="1:5" x14ac:dyDescent="0.25">
      <c r="A6" s="41"/>
      <c r="B6" s="42"/>
      <c r="C6" s="42"/>
      <c r="D6" s="60"/>
      <c r="E6" s="99"/>
    </row>
    <row r="7" spans="1:5" x14ac:dyDescent="0.25">
      <c r="A7" s="55"/>
      <c r="B7" s="47"/>
      <c r="C7" s="100" t="s">
        <v>365</v>
      </c>
      <c r="D7" s="101">
        <v>72.3</v>
      </c>
      <c r="E7" s="102"/>
    </row>
    <row r="8" spans="1:5" x14ac:dyDescent="0.25">
      <c r="A8" s="55">
        <v>1</v>
      </c>
      <c r="B8" s="47">
        <v>43283</v>
      </c>
      <c r="C8" s="48" t="s">
        <v>366</v>
      </c>
      <c r="D8" s="103">
        <v>10000</v>
      </c>
      <c r="E8" s="111"/>
    </row>
    <row r="9" spans="1:5" x14ac:dyDescent="0.25">
      <c r="A9" s="55">
        <v>2</v>
      </c>
      <c r="B9" s="47">
        <v>43283</v>
      </c>
      <c r="C9" s="48" t="s">
        <v>367</v>
      </c>
      <c r="D9" s="53"/>
      <c r="E9" s="53">
        <v>130.80000000000001</v>
      </c>
    </row>
    <row r="10" spans="1:5" x14ac:dyDescent="0.25">
      <c r="A10" s="55">
        <v>3</v>
      </c>
      <c r="B10" s="47">
        <v>43284</v>
      </c>
      <c r="C10" s="48" t="s">
        <v>364</v>
      </c>
      <c r="D10" s="103"/>
      <c r="E10" s="102">
        <v>9800</v>
      </c>
    </row>
    <row r="11" spans="1:5" x14ac:dyDescent="0.25">
      <c r="A11" s="55">
        <v>4</v>
      </c>
      <c r="B11" s="47">
        <v>43290</v>
      </c>
      <c r="C11" s="104" t="s">
        <v>695</v>
      </c>
      <c r="D11" s="103"/>
      <c r="E11" s="53">
        <v>0.63</v>
      </c>
    </row>
    <row r="12" spans="1:5" x14ac:dyDescent="0.25">
      <c r="A12" s="105"/>
      <c r="B12" s="47"/>
      <c r="C12" s="54" t="s">
        <v>12</v>
      </c>
      <c r="D12" s="106">
        <f>SUM(D7:D11)</f>
        <v>10072.299999999999</v>
      </c>
      <c r="E12" s="107">
        <f>SUM(E7:E11)</f>
        <v>9931.4299999999985</v>
      </c>
    </row>
    <row r="13" spans="1:5" x14ac:dyDescent="0.25">
      <c r="A13" s="2"/>
      <c r="B13" s="2"/>
      <c r="C13" s="108" t="s">
        <v>746</v>
      </c>
      <c r="D13" s="109">
        <f>D12-E12</f>
        <v>140.8700000000008</v>
      </c>
      <c r="E13" s="110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7"/>
  <sheetViews>
    <sheetView workbookViewId="0">
      <selection activeCell="B7" sqref="B7"/>
    </sheetView>
  </sheetViews>
  <sheetFormatPr baseColWidth="10" defaultRowHeight="15" x14ac:dyDescent="0.25"/>
  <cols>
    <col min="1" max="1" width="21" bestFit="1" customWidth="1"/>
    <col min="2" max="2" width="27.140625" bestFit="1" customWidth="1"/>
  </cols>
  <sheetData>
    <row r="3" spans="1:2" x14ac:dyDescent="0.25">
      <c r="A3" s="132" t="s">
        <v>623</v>
      </c>
      <c r="B3" t="s">
        <v>625</v>
      </c>
    </row>
    <row r="4" spans="1:2" x14ac:dyDescent="0.25">
      <c r="A4" s="118" t="s">
        <v>10</v>
      </c>
      <c r="B4" s="133">
        <v>8434335</v>
      </c>
    </row>
    <row r="5" spans="1:2" x14ac:dyDescent="0.25">
      <c r="A5" s="118" t="s">
        <v>610</v>
      </c>
      <c r="B5" s="133">
        <v>42973927</v>
      </c>
    </row>
    <row r="6" spans="1:2" x14ac:dyDescent="0.25">
      <c r="A6" s="118" t="s">
        <v>620</v>
      </c>
      <c r="B6" s="133">
        <v>1183657</v>
      </c>
    </row>
    <row r="7" spans="1:2" x14ac:dyDescent="0.25">
      <c r="A7" s="118" t="s">
        <v>14</v>
      </c>
      <c r="B7" s="133">
        <v>1333000</v>
      </c>
    </row>
    <row r="8" spans="1:2" x14ac:dyDescent="0.25">
      <c r="A8" s="118" t="s">
        <v>75</v>
      </c>
      <c r="B8" s="133">
        <v>3292000</v>
      </c>
    </row>
    <row r="9" spans="1:2" x14ac:dyDescent="0.25">
      <c r="A9" s="118" t="s">
        <v>27</v>
      </c>
      <c r="B9" s="133">
        <v>1185000</v>
      </c>
    </row>
    <row r="10" spans="1:2" x14ac:dyDescent="0.25">
      <c r="A10" s="118" t="s">
        <v>9</v>
      </c>
      <c r="B10" s="133">
        <v>1319000</v>
      </c>
    </row>
    <row r="11" spans="1:2" x14ac:dyDescent="0.25">
      <c r="A11" s="118" t="s">
        <v>29</v>
      </c>
      <c r="B11" s="133">
        <v>1123000</v>
      </c>
    </row>
    <row r="12" spans="1:2" x14ac:dyDescent="0.25">
      <c r="A12" s="118" t="s">
        <v>25</v>
      </c>
      <c r="B12" s="133">
        <v>1041500</v>
      </c>
    </row>
    <row r="13" spans="1:2" x14ac:dyDescent="0.25">
      <c r="A13" s="118" t="s">
        <v>16</v>
      </c>
      <c r="B13" s="133">
        <v>18495363</v>
      </c>
    </row>
    <row r="14" spans="1:2" x14ac:dyDescent="0.25">
      <c r="A14" s="118" t="s">
        <v>22</v>
      </c>
      <c r="B14" s="133">
        <v>8691613</v>
      </c>
    </row>
    <row r="15" spans="1:2" x14ac:dyDescent="0.25">
      <c r="A15" s="118" t="s">
        <v>336</v>
      </c>
      <c r="B15" s="133">
        <v>569000</v>
      </c>
    </row>
    <row r="16" spans="1:2" x14ac:dyDescent="0.25">
      <c r="A16" s="118" t="s">
        <v>8</v>
      </c>
      <c r="B16" s="133">
        <v>1470000</v>
      </c>
    </row>
    <row r="17" spans="1:2" x14ac:dyDescent="0.25">
      <c r="A17" s="118" t="s">
        <v>624</v>
      </c>
      <c r="B17" s="133">
        <v>91111395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3"/>
  <sheetViews>
    <sheetView topLeftCell="K1" workbookViewId="0">
      <selection activeCell="P8" sqref="P8"/>
    </sheetView>
  </sheetViews>
  <sheetFormatPr baseColWidth="10" defaultRowHeight="15" x14ac:dyDescent="0.25"/>
  <cols>
    <col min="1" max="1" width="27.140625" bestFit="1" customWidth="1"/>
    <col min="2" max="2" width="23.85546875" customWidth="1"/>
    <col min="3" max="3" width="8" customWidth="1"/>
    <col min="4" max="4" width="10.42578125" customWidth="1"/>
    <col min="5" max="5" width="11.85546875" bestFit="1" customWidth="1"/>
    <col min="6" max="6" width="8" customWidth="1"/>
    <col min="7" max="7" width="8.28515625" customWidth="1"/>
    <col min="8" max="8" width="15.28515625" bestFit="1" customWidth="1"/>
    <col min="9" max="9" width="10" bestFit="1" customWidth="1"/>
    <col min="10" max="10" width="8.28515625" bestFit="1" customWidth="1"/>
    <col min="11" max="11" width="10.5703125" bestFit="1" customWidth="1"/>
    <col min="12" max="12" width="13.5703125" bestFit="1" customWidth="1"/>
    <col min="13" max="13" width="9.42578125" bestFit="1" customWidth="1"/>
    <col min="14" max="14" width="9.85546875" bestFit="1" customWidth="1"/>
    <col min="15" max="15" width="15.140625" bestFit="1" customWidth="1"/>
    <col min="16" max="16" width="17.42578125" bestFit="1" customWidth="1"/>
    <col min="17" max="17" width="13.140625" bestFit="1" customWidth="1"/>
    <col min="18" max="18" width="12.5703125" bestFit="1" customWidth="1"/>
    <col min="19" max="19" width="7" customWidth="1"/>
    <col min="20" max="20" width="12.5703125" bestFit="1" customWidth="1"/>
  </cols>
  <sheetData>
    <row r="3" spans="1:18" x14ac:dyDescent="0.25">
      <c r="A3" s="132" t="s">
        <v>625</v>
      </c>
      <c r="B3" s="132" t="s">
        <v>660</v>
      </c>
    </row>
    <row r="4" spans="1:18" x14ac:dyDescent="0.25">
      <c r="A4" s="132" t="s">
        <v>623</v>
      </c>
      <c r="B4" t="s">
        <v>611</v>
      </c>
      <c r="C4" t="s">
        <v>400</v>
      </c>
      <c r="D4" t="s">
        <v>569</v>
      </c>
      <c r="E4" t="s">
        <v>600</v>
      </c>
      <c r="F4" t="s">
        <v>506</v>
      </c>
      <c r="G4" t="s">
        <v>531</v>
      </c>
      <c r="H4" t="s">
        <v>445</v>
      </c>
      <c r="I4" t="s">
        <v>439</v>
      </c>
      <c r="J4" t="s">
        <v>599</v>
      </c>
      <c r="K4" t="s">
        <v>438</v>
      </c>
      <c r="L4" t="s">
        <v>567</v>
      </c>
      <c r="M4" t="s">
        <v>332</v>
      </c>
      <c r="N4" t="s">
        <v>440</v>
      </c>
      <c r="O4" t="s">
        <v>551</v>
      </c>
      <c r="P4" t="s">
        <v>339</v>
      </c>
      <c r="Q4" t="s">
        <v>514</v>
      </c>
      <c r="R4" t="s">
        <v>624</v>
      </c>
    </row>
    <row r="5" spans="1:18" x14ac:dyDescent="0.25">
      <c r="A5" s="118" t="s">
        <v>333</v>
      </c>
      <c r="B5" s="133">
        <v>1347507</v>
      </c>
      <c r="C5" s="133">
        <v>2760000</v>
      </c>
      <c r="D5" s="133">
        <v>180000</v>
      </c>
      <c r="E5" s="133">
        <v>955000</v>
      </c>
      <c r="F5" s="133">
        <v>5670847</v>
      </c>
      <c r="G5" s="133">
        <v>191000</v>
      </c>
      <c r="H5" s="133">
        <v>4304000</v>
      </c>
      <c r="I5" s="133">
        <v>44985077</v>
      </c>
      <c r="J5" s="133">
        <v>6465000</v>
      </c>
      <c r="K5" s="133">
        <v>1897800</v>
      </c>
      <c r="L5" s="133">
        <v>108000</v>
      </c>
      <c r="M5" s="133">
        <v>14463964</v>
      </c>
      <c r="N5" s="133">
        <v>1324000</v>
      </c>
      <c r="O5" s="133">
        <v>468000</v>
      </c>
      <c r="P5" s="133">
        <v>5941200</v>
      </c>
      <c r="Q5" s="133">
        <v>50000</v>
      </c>
      <c r="R5" s="133">
        <v>91111395</v>
      </c>
    </row>
    <row r="6" spans="1:18" x14ac:dyDescent="0.25">
      <c r="A6" s="192" t="s">
        <v>384</v>
      </c>
      <c r="B6" s="133"/>
      <c r="C6" s="133"/>
      <c r="D6" s="133"/>
      <c r="E6" s="133"/>
      <c r="F6" s="133"/>
      <c r="G6" s="133"/>
      <c r="H6" s="133"/>
      <c r="I6" s="133">
        <v>5235000</v>
      </c>
      <c r="J6" s="133"/>
      <c r="K6" s="133">
        <v>155000</v>
      </c>
      <c r="L6" s="133"/>
      <c r="M6" s="133">
        <v>2356500</v>
      </c>
      <c r="N6" s="133">
        <v>1139000</v>
      </c>
      <c r="O6" s="133">
        <v>180000</v>
      </c>
      <c r="P6" s="133">
        <v>2300000</v>
      </c>
      <c r="Q6" s="133">
        <v>30000</v>
      </c>
      <c r="R6" s="133">
        <v>11395500</v>
      </c>
    </row>
    <row r="7" spans="1:18" x14ac:dyDescent="0.25">
      <c r="A7" s="192" t="s">
        <v>335</v>
      </c>
      <c r="B7" s="133"/>
      <c r="C7" s="133"/>
      <c r="D7" s="133"/>
      <c r="E7" s="133"/>
      <c r="F7" s="133"/>
      <c r="G7" s="133">
        <v>156000</v>
      </c>
      <c r="H7" s="133">
        <v>12000</v>
      </c>
      <c r="I7" s="133">
        <v>10455000</v>
      </c>
      <c r="J7" s="133"/>
      <c r="K7" s="133"/>
      <c r="L7" s="133"/>
      <c r="M7" s="133">
        <v>1441000</v>
      </c>
      <c r="N7" s="133"/>
      <c r="O7" s="133">
        <v>188000</v>
      </c>
      <c r="P7" s="133">
        <v>550000</v>
      </c>
      <c r="Q7" s="133"/>
      <c r="R7" s="133">
        <v>12802000</v>
      </c>
    </row>
    <row r="8" spans="1:18" x14ac:dyDescent="0.25">
      <c r="A8" s="192" t="s">
        <v>451</v>
      </c>
      <c r="B8" s="133"/>
      <c r="C8" s="133"/>
      <c r="D8" s="133"/>
      <c r="E8" s="133"/>
      <c r="F8" s="133">
        <v>5670847</v>
      </c>
      <c r="G8" s="133"/>
      <c r="H8" s="133"/>
      <c r="I8" s="133">
        <v>13467500</v>
      </c>
      <c r="J8" s="133"/>
      <c r="K8" s="133">
        <v>142800</v>
      </c>
      <c r="L8" s="133"/>
      <c r="M8" s="133">
        <v>2962101</v>
      </c>
      <c r="N8" s="133"/>
      <c r="O8" s="133"/>
      <c r="P8" s="133">
        <v>531200</v>
      </c>
      <c r="Q8" s="133"/>
      <c r="R8" s="133">
        <v>22774448</v>
      </c>
    </row>
    <row r="9" spans="1:18" x14ac:dyDescent="0.25">
      <c r="A9" s="192" t="s">
        <v>442</v>
      </c>
      <c r="B9" s="133"/>
      <c r="C9" s="133">
        <v>1310000</v>
      </c>
      <c r="D9" s="133"/>
      <c r="E9" s="133"/>
      <c r="F9" s="133"/>
      <c r="G9" s="133"/>
      <c r="H9" s="133"/>
      <c r="I9" s="133">
        <v>2613750</v>
      </c>
      <c r="J9" s="133"/>
      <c r="K9" s="133"/>
      <c r="L9" s="133"/>
      <c r="M9" s="133">
        <v>160000</v>
      </c>
      <c r="N9" s="133"/>
      <c r="O9" s="133"/>
      <c r="P9" s="133"/>
      <c r="Q9" s="133"/>
      <c r="R9" s="133">
        <v>4083750</v>
      </c>
    </row>
    <row r="10" spans="1:18" x14ac:dyDescent="0.25">
      <c r="A10" s="192" t="s">
        <v>446</v>
      </c>
      <c r="B10" s="133">
        <v>1347507</v>
      </c>
      <c r="C10" s="133"/>
      <c r="D10" s="133">
        <v>180000</v>
      </c>
      <c r="E10" s="133">
        <v>955000</v>
      </c>
      <c r="F10" s="133"/>
      <c r="G10" s="133"/>
      <c r="H10" s="133">
        <v>4292000</v>
      </c>
      <c r="I10" s="133">
        <v>12838827</v>
      </c>
      <c r="J10" s="133">
        <v>6465000</v>
      </c>
      <c r="K10" s="133">
        <v>1600000</v>
      </c>
      <c r="L10" s="133">
        <v>108000</v>
      </c>
      <c r="M10" s="133">
        <v>5662363</v>
      </c>
      <c r="N10" s="133">
        <v>185000</v>
      </c>
      <c r="O10" s="133">
        <v>100000</v>
      </c>
      <c r="P10" s="133"/>
      <c r="Q10" s="133"/>
      <c r="R10" s="133">
        <v>33733697</v>
      </c>
    </row>
    <row r="11" spans="1:18" x14ac:dyDescent="0.25">
      <c r="A11" s="192" t="s">
        <v>508</v>
      </c>
      <c r="B11" s="133"/>
      <c r="C11" s="133">
        <v>1450000</v>
      </c>
      <c r="D11" s="133"/>
      <c r="E11" s="133"/>
      <c r="F11" s="133"/>
      <c r="G11" s="133">
        <v>35000</v>
      </c>
      <c r="H11" s="133"/>
      <c r="I11" s="133"/>
      <c r="J11" s="133"/>
      <c r="K11" s="133"/>
      <c r="L11" s="133"/>
      <c r="M11" s="133">
        <v>1882000</v>
      </c>
      <c r="N11" s="133"/>
      <c r="O11" s="133"/>
      <c r="P11" s="133">
        <v>2560000</v>
      </c>
      <c r="Q11" s="133">
        <v>20000</v>
      </c>
      <c r="R11" s="133">
        <v>5947000</v>
      </c>
    </row>
    <row r="12" spans="1:18" x14ac:dyDescent="0.25">
      <c r="A12" s="192" t="s">
        <v>502</v>
      </c>
      <c r="B12" s="133"/>
      <c r="C12" s="133"/>
      <c r="D12" s="133"/>
      <c r="E12" s="133"/>
      <c r="F12" s="133"/>
      <c r="G12" s="133"/>
      <c r="H12" s="133"/>
      <c r="I12" s="133">
        <v>375000</v>
      </c>
      <c r="J12" s="133"/>
      <c r="K12" s="133"/>
      <c r="L12" s="133"/>
      <c r="M12" s="133"/>
      <c r="N12" s="133"/>
      <c r="O12" s="133"/>
      <c r="P12" s="133"/>
      <c r="Q12" s="133"/>
      <c r="R12" s="133">
        <v>375000</v>
      </c>
    </row>
    <row r="13" spans="1:18" x14ac:dyDescent="0.25">
      <c r="A13" s="118" t="s">
        <v>624</v>
      </c>
      <c r="B13" s="133">
        <v>1347507</v>
      </c>
      <c r="C13" s="133">
        <v>2760000</v>
      </c>
      <c r="D13" s="133">
        <v>180000</v>
      </c>
      <c r="E13" s="133">
        <v>955000</v>
      </c>
      <c r="F13" s="133">
        <v>5670847</v>
      </c>
      <c r="G13" s="133">
        <v>191000</v>
      </c>
      <c r="H13" s="133">
        <v>4304000</v>
      </c>
      <c r="I13" s="133">
        <v>44985077</v>
      </c>
      <c r="J13" s="133">
        <v>6465000</v>
      </c>
      <c r="K13" s="133">
        <v>1897800</v>
      </c>
      <c r="L13" s="133">
        <v>108000</v>
      </c>
      <c r="M13" s="133">
        <v>14463964</v>
      </c>
      <c r="N13" s="133">
        <v>1324000</v>
      </c>
      <c r="O13" s="133">
        <v>468000</v>
      </c>
      <c r="P13" s="133">
        <v>5941200</v>
      </c>
      <c r="Q13" s="133">
        <v>50000</v>
      </c>
      <c r="R13" s="133">
        <v>91111395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4"/>
  <sheetViews>
    <sheetView workbookViewId="0">
      <selection activeCell="G16" sqref="G16"/>
    </sheetView>
  </sheetViews>
  <sheetFormatPr baseColWidth="10" defaultRowHeight="15" x14ac:dyDescent="0.25"/>
  <sheetData>
    <row r="1" spans="1:11" ht="60" x14ac:dyDescent="0.25">
      <c r="A1" s="95" t="s">
        <v>322</v>
      </c>
      <c r="B1" s="96" t="s">
        <v>323</v>
      </c>
      <c r="C1" s="77" t="s">
        <v>324</v>
      </c>
      <c r="D1" s="77" t="s">
        <v>325</v>
      </c>
      <c r="E1" s="115" t="s">
        <v>326</v>
      </c>
      <c r="F1" s="77" t="s">
        <v>4</v>
      </c>
      <c r="G1" s="77" t="s">
        <v>327</v>
      </c>
      <c r="H1" s="77" t="s">
        <v>328</v>
      </c>
      <c r="I1" s="77" t="s">
        <v>329</v>
      </c>
      <c r="J1" s="78" t="s">
        <v>330</v>
      </c>
      <c r="K1" s="78" t="s">
        <v>331</v>
      </c>
    </row>
    <row r="2" spans="1:11" ht="15" customHeight="1" x14ac:dyDescent="0.25">
      <c r="A2" s="85">
        <v>43283</v>
      </c>
      <c r="B2" s="81" t="s">
        <v>377</v>
      </c>
      <c r="C2" s="81" t="s">
        <v>440</v>
      </c>
      <c r="D2" s="131" t="s">
        <v>384</v>
      </c>
      <c r="E2" s="86">
        <v>19000</v>
      </c>
      <c r="F2" s="87" t="s">
        <v>9</v>
      </c>
      <c r="G2" s="83" t="s">
        <v>333</v>
      </c>
      <c r="H2" s="80" t="s">
        <v>89</v>
      </c>
      <c r="I2" s="84" t="s">
        <v>334</v>
      </c>
      <c r="J2" s="81">
        <f>E2/9006</f>
        <v>2.109704641350211</v>
      </c>
      <c r="K2" s="81">
        <v>9006</v>
      </c>
    </row>
    <row r="3" spans="1:11" ht="15" customHeight="1" x14ac:dyDescent="0.25">
      <c r="A3" s="79">
        <v>43283</v>
      </c>
      <c r="B3" s="81" t="s">
        <v>698</v>
      </c>
      <c r="C3" s="84" t="s">
        <v>611</v>
      </c>
      <c r="D3" s="84" t="s">
        <v>446</v>
      </c>
      <c r="E3" s="86">
        <v>22600</v>
      </c>
      <c r="F3" s="84" t="s">
        <v>610</v>
      </c>
      <c r="G3" s="83" t="s">
        <v>333</v>
      </c>
      <c r="H3" s="80" t="s">
        <v>397</v>
      </c>
      <c r="I3" s="84" t="s">
        <v>334</v>
      </c>
      <c r="J3" s="81">
        <f t="shared" ref="J3:J67" si="0">E3/9000</f>
        <v>2.5111111111111111</v>
      </c>
      <c r="K3" s="81">
        <v>9006</v>
      </c>
    </row>
    <row r="4" spans="1:11" ht="15" customHeight="1" x14ac:dyDescent="0.25">
      <c r="A4" s="79">
        <v>43283</v>
      </c>
      <c r="B4" s="83" t="s">
        <v>18</v>
      </c>
      <c r="C4" s="80" t="s">
        <v>332</v>
      </c>
      <c r="D4" s="81" t="s">
        <v>335</v>
      </c>
      <c r="E4" s="82">
        <v>60000</v>
      </c>
      <c r="F4" s="81" t="s">
        <v>10</v>
      </c>
      <c r="G4" s="83" t="s">
        <v>333</v>
      </c>
      <c r="H4" s="80" t="s">
        <v>91</v>
      </c>
      <c r="I4" s="84" t="s">
        <v>334</v>
      </c>
      <c r="J4" s="81">
        <f t="shared" si="0"/>
        <v>6.666666666666667</v>
      </c>
      <c r="K4" s="81">
        <v>9006</v>
      </c>
    </row>
    <row r="5" spans="1:11" ht="15" customHeight="1" x14ac:dyDescent="0.25">
      <c r="A5" s="85">
        <v>43283</v>
      </c>
      <c r="B5" s="81" t="s">
        <v>348</v>
      </c>
      <c r="C5" s="81" t="s">
        <v>332</v>
      </c>
      <c r="D5" s="81" t="s">
        <v>335</v>
      </c>
      <c r="E5" s="86">
        <v>70000</v>
      </c>
      <c r="F5" s="80" t="s">
        <v>14</v>
      </c>
      <c r="G5" s="83" t="s">
        <v>333</v>
      </c>
      <c r="H5" s="80" t="s">
        <v>81</v>
      </c>
      <c r="I5" s="84" t="s">
        <v>334</v>
      </c>
      <c r="J5" s="81">
        <f t="shared" si="0"/>
        <v>7.7777777777777777</v>
      </c>
      <c r="K5" s="81">
        <v>9006</v>
      </c>
    </row>
    <row r="6" spans="1:11" ht="15" customHeight="1" x14ac:dyDescent="0.25">
      <c r="A6" s="85">
        <v>43283</v>
      </c>
      <c r="B6" s="80" t="s">
        <v>349</v>
      </c>
      <c r="C6" s="81" t="s">
        <v>332</v>
      </c>
      <c r="D6" s="81" t="s">
        <v>335</v>
      </c>
      <c r="E6" s="86">
        <v>10000</v>
      </c>
      <c r="F6" s="80" t="s">
        <v>14</v>
      </c>
      <c r="G6" s="83" t="s">
        <v>333</v>
      </c>
      <c r="H6" s="80" t="s">
        <v>88</v>
      </c>
      <c r="I6" s="84" t="s">
        <v>334</v>
      </c>
      <c r="J6" s="81">
        <f t="shared" si="0"/>
        <v>1.1111111111111112</v>
      </c>
      <c r="K6" s="81">
        <v>9006</v>
      </c>
    </row>
    <row r="7" spans="1:11" ht="15" customHeight="1" x14ac:dyDescent="0.25">
      <c r="A7" s="79">
        <v>43283</v>
      </c>
      <c r="B7" s="80" t="s">
        <v>677</v>
      </c>
      <c r="C7" s="81" t="s">
        <v>332</v>
      </c>
      <c r="D7" s="81" t="s">
        <v>384</v>
      </c>
      <c r="E7" s="82">
        <v>27000</v>
      </c>
      <c r="F7" s="89" t="s">
        <v>27</v>
      </c>
      <c r="G7" s="83" t="s">
        <v>333</v>
      </c>
      <c r="H7" s="80" t="s">
        <v>83</v>
      </c>
      <c r="I7" s="84" t="s">
        <v>334</v>
      </c>
      <c r="J7" s="81">
        <f t="shared" si="0"/>
        <v>3</v>
      </c>
      <c r="K7" s="81">
        <v>9006</v>
      </c>
    </row>
    <row r="8" spans="1:11" ht="15" customHeight="1" x14ac:dyDescent="0.25">
      <c r="A8" s="85">
        <v>43283</v>
      </c>
      <c r="B8" s="81" t="s">
        <v>680</v>
      </c>
      <c r="C8" s="81" t="s">
        <v>440</v>
      </c>
      <c r="D8" s="131" t="s">
        <v>384</v>
      </c>
      <c r="E8" s="86">
        <v>20000</v>
      </c>
      <c r="F8" s="87" t="s">
        <v>9</v>
      </c>
      <c r="G8" s="83" t="s">
        <v>333</v>
      </c>
      <c r="H8" s="80" t="s">
        <v>85</v>
      </c>
      <c r="I8" s="84" t="s">
        <v>334</v>
      </c>
      <c r="J8" s="81">
        <f t="shared" si="0"/>
        <v>2.2222222222222223</v>
      </c>
      <c r="K8" s="81">
        <v>9006</v>
      </c>
    </row>
    <row r="9" spans="1:11" ht="15" customHeight="1" x14ac:dyDescent="0.25">
      <c r="A9" s="85">
        <v>43283</v>
      </c>
      <c r="B9" s="81" t="s">
        <v>378</v>
      </c>
      <c r="C9" s="81" t="s">
        <v>440</v>
      </c>
      <c r="D9" s="131" t="s">
        <v>384</v>
      </c>
      <c r="E9" s="86">
        <v>10000</v>
      </c>
      <c r="F9" s="87" t="s">
        <v>9</v>
      </c>
      <c r="G9" s="83" t="s">
        <v>333</v>
      </c>
      <c r="H9" s="80" t="s">
        <v>86</v>
      </c>
      <c r="I9" s="84" t="s">
        <v>334</v>
      </c>
      <c r="J9" s="81">
        <f t="shared" si="0"/>
        <v>1.1111111111111112</v>
      </c>
      <c r="K9" s="81">
        <v>9006</v>
      </c>
    </row>
    <row r="10" spans="1:11" ht="15" customHeight="1" x14ac:dyDescent="0.25">
      <c r="A10" s="79">
        <v>43283</v>
      </c>
      <c r="B10" s="80" t="s">
        <v>687</v>
      </c>
      <c r="C10" s="81" t="s">
        <v>332</v>
      </c>
      <c r="D10" s="81" t="s">
        <v>384</v>
      </c>
      <c r="E10" s="82">
        <v>26000</v>
      </c>
      <c r="F10" s="80" t="s">
        <v>29</v>
      </c>
      <c r="G10" s="83" t="s">
        <v>333</v>
      </c>
      <c r="H10" s="80" t="s">
        <v>82</v>
      </c>
      <c r="I10" s="84" t="s">
        <v>334</v>
      </c>
      <c r="J10" s="81">
        <f t="shared" si="0"/>
        <v>2.8888888888888888</v>
      </c>
      <c r="K10" s="81">
        <v>9006</v>
      </c>
    </row>
    <row r="11" spans="1:11" ht="15" customHeight="1" x14ac:dyDescent="0.25">
      <c r="A11" s="79">
        <v>43283</v>
      </c>
      <c r="B11" s="80" t="s">
        <v>668</v>
      </c>
      <c r="C11" s="81" t="s">
        <v>332</v>
      </c>
      <c r="D11" s="81" t="s">
        <v>384</v>
      </c>
      <c r="E11" s="82">
        <v>36000</v>
      </c>
      <c r="F11" s="80" t="s">
        <v>25</v>
      </c>
      <c r="G11" s="83" t="s">
        <v>333</v>
      </c>
      <c r="H11" s="80" t="s">
        <v>84</v>
      </c>
      <c r="I11" s="84" t="s">
        <v>334</v>
      </c>
      <c r="J11" s="81">
        <f t="shared" si="0"/>
        <v>4</v>
      </c>
      <c r="K11" s="81">
        <v>9006</v>
      </c>
    </row>
    <row r="12" spans="1:11" ht="15" customHeight="1" x14ac:dyDescent="0.25">
      <c r="A12" s="79">
        <v>43283</v>
      </c>
      <c r="B12" s="80" t="s">
        <v>17</v>
      </c>
      <c r="C12" s="81" t="s">
        <v>440</v>
      </c>
      <c r="D12" s="81" t="s">
        <v>446</v>
      </c>
      <c r="E12" s="82">
        <v>185000</v>
      </c>
      <c r="F12" s="80" t="s">
        <v>16</v>
      </c>
      <c r="G12" s="83" t="s">
        <v>333</v>
      </c>
      <c r="H12" s="80" t="s">
        <v>90</v>
      </c>
      <c r="I12" s="84" t="s">
        <v>334</v>
      </c>
      <c r="J12" s="81">
        <f t="shared" si="0"/>
        <v>20.555555555555557</v>
      </c>
      <c r="K12" s="81">
        <v>9006</v>
      </c>
    </row>
    <row r="13" spans="1:11" ht="15" customHeight="1" x14ac:dyDescent="0.25">
      <c r="A13" s="79">
        <v>43283</v>
      </c>
      <c r="B13" s="81" t="s">
        <v>399</v>
      </c>
      <c r="C13" s="81" t="s">
        <v>332</v>
      </c>
      <c r="D13" s="131" t="s">
        <v>442</v>
      </c>
      <c r="E13" s="93">
        <v>10000</v>
      </c>
      <c r="F13" s="84" t="s">
        <v>8</v>
      </c>
      <c r="G13" s="83" t="s">
        <v>333</v>
      </c>
      <c r="H13" s="80" t="s">
        <v>87</v>
      </c>
      <c r="I13" s="84" t="s">
        <v>334</v>
      </c>
      <c r="J13" s="81">
        <f t="shared" si="0"/>
        <v>1.1111111111111112</v>
      </c>
      <c r="K13" s="81">
        <v>9006</v>
      </c>
    </row>
    <row r="14" spans="1:11" ht="15" customHeight="1" x14ac:dyDescent="0.25">
      <c r="A14" s="193">
        <v>43283</v>
      </c>
      <c r="B14" s="80" t="s">
        <v>621</v>
      </c>
      <c r="C14" s="84" t="s">
        <v>611</v>
      </c>
      <c r="D14" s="84" t="s">
        <v>446</v>
      </c>
      <c r="E14" s="86">
        <v>1177984</v>
      </c>
      <c r="F14" s="80" t="s">
        <v>620</v>
      </c>
      <c r="G14" s="83" t="s">
        <v>333</v>
      </c>
      <c r="H14" s="80" t="s">
        <v>622</v>
      </c>
      <c r="I14" s="84" t="s">
        <v>334</v>
      </c>
      <c r="J14" s="81">
        <f t="shared" si="0"/>
        <v>130.88711111111112</v>
      </c>
      <c r="K14" s="81">
        <v>9006</v>
      </c>
    </row>
    <row r="15" spans="1:11" ht="15" customHeight="1" x14ac:dyDescent="0.25">
      <c r="A15" s="193">
        <v>43283</v>
      </c>
      <c r="B15" s="194" t="s">
        <v>247</v>
      </c>
      <c r="C15" s="81" t="s">
        <v>439</v>
      </c>
      <c r="D15" s="81" t="s">
        <v>446</v>
      </c>
      <c r="E15" s="82">
        <v>462500</v>
      </c>
      <c r="F15" s="84" t="s">
        <v>610</v>
      </c>
      <c r="G15" s="83" t="s">
        <v>333</v>
      </c>
      <c r="H15" s="80" t="s">
        <v>622</v>
      </c>
      <c r="I15" s="84" t="s">
        <v>334</v>
      </c>
      <c r="J15" s="81">
        <f t="shared" si="0"/>
        <v>51.388888888888886</v>
      </c>
      <c r="K15" s="81">
        <v>9006</v>
      </c>
    </row>
    <row r="16" spans="1:11" ht="15" customHeight="1" x14ac:dyDescent="0.25">
      <c r="A16" s="193">
        <v>43283</v>
      </c>
      <c r="B16" s="194" t="s">
        <v>242</v>
      </c>
      <c r="C16" s="80" t="s">
        <v>611</v>
      </c>
      <c r="D16" s="92" t="s">
        <v>446</v>
      </c>
      <c r="E16" s="82">
        <v>56500</v>
      </c>
      <c r="F16" s="84" t="s">
        <v>610</v>
      </c>
      <c r="G16" s="83" t="s">
        <v>333</v>
      </c>
      <c r="H16" s="80" t="s">
        <v>622</v>
      </c>
      <c r="I16" s="84" t="s">
        <v>334</v>
      </c>
      <c r="J16" s="81">
        <f t="shared" si="0"/>
        <v>6.2777777777777777</v>
      </c>
      <c r="K16" s="81">
        <v>9006</v>
      </c>
    </row>
    <row r="17" spans="1:11" ht="15" customHeight="1" x14ac:dyDescent="0.25">
      <c r="A17" s="85">
        <v>43284</v>
      </c>
      <c r="B17" s="81" t="s">
        <v>448</v>
      </c>
      <c r="C17" s="81" t="s">
        <v>440</v>
      </c>
      <c r="D17" s="131" t="s">
        <v>384</v>
      </c>
      <c r="E17" s="86">
        <v>19000</v>
      </c>
      <c r="F17" s="87" t="s">
        <v>9</v>
      </c>
      <c r="G17" s="83" t="s">
        <v>333</v>
      </c>
      <c r="H17" s="80" t="s">
        <v>89</v>
      </c>
      <c r="I17" s="84" t="s">
        <v>334</v>
      </c>
      <c r="J17" s="81">
        <f t="shared" si="0"/>
        <v>2.1111111111111112</v>
      </c>
      <c r="K17" s="81">
        <v>9006</v>
      </c>
    </row>
    <row r="18" spans="1:11" ht="15" customHeight="1" x14ac:dyDescent="0.25">
      <c r="A18" s="79">
        <v>43284</v>
      </c>
      <c r="B18" s="80" t="s">
        <v>19</v>
      </c>
      <c r="C18" s="80" t="s">
        <v>332</v>
      </c>
      <c r="D18" s="81" t="s">
        <v>335</v>
      </c>
      <c r="E18" s="82">
        <v>25000</v>
      </c>
      <c r="F18" s="81" t="s">
        <v>10</v>
      </c>
      <c r="G18" s="83" t="s">
        <v>333</v>
      </c>
      <c r="H18" s="80" t="s">
        <v>94</v>
      </c>
      <c r="I18" s="84" t="s">
        <v>334</v>
      </c>
      <c r="J18" s="81">
        <f t="shared" si="0"/>
        <v>2.7777777777777777</v>
      </c>
      <c r="K18" s="81">
        <v>9006</v>
      </c>
    </row>
    <row r="19" spans="1:11" ht="15" customHeight="1" x14ac:dyDescent="0.25">
      <c r="A19" s="85">
        <v>43284</v>
      </c>
      <c r="B19" s="80" t="s">
        <v>349</v>
      </c>
      <c r="C19" s="81" t="s">
        <v>332</v>
      </c>
      <c r="D19" s="81" t="s">
        <v>335</v>
      </c>
      <c r="E19" s="86">
        <v>10000</v>
      </c>
      <c r="F19" s="80" t="s">
        <v>14</v>
      </c>
      <c r="G19" s="83" t="s">
        <v>333</v>
      </c>
      <c r="H19" s="80" t="s">
        <v>88</v>
      </c>
      <c r="I19" s="84" t="s">
        <v>334</v>
      </c>
      <c r="J19" s="81">
        <f t="shared" si="0"/>
        <v>1.1111111111111112</v>
      </c>
      <c r="K19" s="81">
        <v>9006</v>
      </c>
    </row>
    <row r="20" spans="1:11" ht="15" customHeight="1" x14ac:dyDescent="0.25">
      <c r="A20" s="79">
        <v>43284</v>
      </c>
      <c r="B20" s="80" t="s">
        <v>28</v>
      </c>
      <c r="C20" s="81" t="s">
        <v>332</v>
      </c>
      <c r="D20" s="81" t="s">
        <v>384</v>
      </c>
      <c r="E20" s="90">
        <v>135000</v>
      </c>
      <c r="F20" s="89" t="s">
        <v>27</v>
      </c>
      <c r="G20" s="83" t="s">
        <v>333</v>
      </c>
      <c r="H20" s="80" t="s">
        <v>100</v>
      </c>
      <c r="I20" s="84" t="s">
        <v>334</v>
      </c>
      <c r="J20" s="81">
        <f t="shared" si="0"/>
        <v>15</v>
      </c>
      <c r="K20" s="81">
        <v>9006</v>
      </c>
    </row>
    <row r="21" spans="1:11" ht="15" customHeight="1" x14ac:dyDescent="0.25">
      <c r="A21" s="85">
        <v>43284</v>
      </c>
      <c r="B21" s="81" t="s">
        <v>681</v>
      </c>
      <c r="C21" s="81" t="s">
        <v>440</v>
      </c>
      <c r="D21" s="131" t="s">
        <v>384</v>
      </c>
      <c r="E21" s="86">
        <v>70000</v>
      </c>
      <c r="F21" s="87" t="s">
        <v>9</v>
      </c>
      <c r="G21" s="83" t="s">
        <v>333</v>
      </c>
      <c r="H21" s="80" t="s">
        <v>95</v>
      </c>
      <c r="I21" s="84" t="s">
        <v>334</v>
      </c>
      <c r="J21" s="81">
        <f t="shared" si="0"/>
        <v>7.7777777777777777</v>
      </c>
      <c r="K21" s="81">
        <v>9006</v>
      </c>
    </row>
    <row r="22" spans="1:11" ht="15" customHeight="1" x14ac:dyDescent="0.25">
      <c r="A22" s="305">
        <v>43284</v>
      </c>
      <c r="B22" s="306" t="s">
        <v>379</v>
      </c>
      <c r="C22" s="306" t="s">
        <v>551</v>
      </c>
      <c r="D22" s="307" t="s">
        <v>750</v>
      </c>
      <c r="E22" s="308">
        <v>180000</v>
      </c>
      <c r="F22" s="309" t="s">
        <v>9</v>
      </c>
      <c r="G22" s="310" t="s">
        <v>333</v>
      </c>
      <c r="H22" s="311" t="s">
        <v>96</v>
      </c>
      <c r="I22" s="91" t="s">
        <v>334</v>
      </c>
      <c r="J22" s="306">
        <f t="shared" si="0"/>
        <v>20</v>
      </c>
      <c r="K22" s="306">
        <v>9006</v>
      </c>
    </row>
    <row r="23" spans="1:11" ht="15" customHeight="1" x14ac:dyDescent="0.25">
      <c r="A23" s="85">
        <v>43284</v>
      </c>
      <c r="B23" s="80" t="s">
        <v>274</v>
      </c>
      <c r="C23" s="81" t="s">
        <v>440</v>
      </c>
      <c r="D23" s="131" t="s">
        <v>384</v>
      </c>
      <c r="E23" s="86">
        <v>40000</v>
      </c>
      <c r="F23" s="87" t="s">
        <v>9</v>
      </c>
      <c r="G23" s="83" t="s">
        <v>333</v>
      </c>
      <c r="H23" s="80" t="s">
        <v>102</v>
      </c>
      <c r="I23" s="84" t="s">
        <v>334</v>
      </c>
      <c r="J23" s="81">
        <f t="shared" si="0"/>
        <v>4.4444444444444446</v>
      </c>
      <c r="K23" s="81">
        <v>9006</v>
      </c>
    </row>
    <row r="24" spans="1:11" ht="15" customHeight="1" x14ac:dyDescent="0.25">
      <c r="A24" s="79">
        <v>43284</v>
      </c>
      <c r="B24" s="80" t="s">
        <v>30</v>
      </c>
      <c r="C24" s="81" t="s">
        <v>332</v>
      </c>
      <c r="D24" s="81" t="s">
        <v>384</v>
      </c>
      <c r="E24" s="90">
        <v>125000</v>
      </c>
      <c r="F24" s="80" t="s">
        <v>29</v>
      </c>
      <c r="G24" s="83" t="s">
        <v>333</v>
      </c>
      <c r="H24" s="80" t="s">
        <v>101</v>
      </c>
      <c r="I24" s="84" t="s">
        <v>334</v>
      </c>
      <c r="J24" s="81">
        <f t="shared" si="0"/>
        <v>13.888888888888889</v>
      </c>
      <c r="K24" s="81">
        <v>9006</v>
      </c>
    </row>
    <row r="25" spans="1:11" ht="15" customHeight="1" x14ac:dyDescent="0.25">
      <c r="A25" s="79">
        <v>43284</v>
      </c>
      <c r="B25" s="80" t="s">
        <v>26</v>
      </c>
      <c r="C25" s="81" t="s">
        <v>332</v>
      </c>
      <c r="D25" s="81" t="s">
        <v>384</v>
      </c>
      <c r="E25" s="82">
        <v>80000</v>
      </c>
      <c r="F25" s="80" t="s">
        <v>25</v>
      </c>
      <c r="G25" s="83" t="s">
        <v>333</v>
      </c>
      <c r="H25" s="80" t="s">
        <v>99</v>
      </c>
      <c r="I25" s="84" t="s">
        <v>334</v>
      </c>
      <c r="J25" s="81">
        <f t="shared" si="0"/>
        <v>8.8888888888888893</v>
      </c>
      <c r="K25" s="81">
        <v>9006</v>
      </c>
    </row>
    <row r="26" spans="1:11" ht="15" customHeight="1" x14ac:dyDescent="0.25">
      <c r="A26" s="79">
        <v>43284</v>
      </c>
      <c r="B26" s="83" t="s">
        <v>219</v>
      </c>
      <c r="C26" s="81" t="s">
        <v>599</v>
      </c>
      <c r="D26" s="81" t="s">
        <v>446</v>
      </c>
      <c r="E26" s="82">
        <v>300000</v>
      </c>
      <c r="F26" s="87" t="s">
        <v>16</v>
      </c>
      <c r="G26" s="83" t="s">
        <v>333</v>
      </c>
      <c r="H26" s="80" t="s">
        <v>93</v>
      </c>
      <c r="I26" s="84" t="s">
        <v>334</v>
      </c>
      <c r="J26" s="81">
        <f t="shared" si="0"/>
        <v>33.333333333333336</v>
      </c>
      <c r="K26" s="81">
        <v>9006</v>
      </c>
    </row>
    <row r="27" spans="1:11" ht="15" customHeight="1" x14ac:dyDescent="0.25">
      <c r="A27" s="79">
        <v>43284</v>
      </c>
      <c r="B27" s="80" t="s">
        <v>661</v>
      </c>
      <c r="C27" s="81" t="s">
        <v>551</v>
      </c>
      <c r="D27" s="81" t="s">
        <v>446</v>
      </c>
      <c r="E27" s="82">
        <v>100000</v>
      </c>
      <c r="F27" s="87" t="s">
        <v>16</v>
      </c>
      <c r="G27" s="83" t="s">
        <v>333</v>
      </c>
      <c r="H27" s="80" t="s">
        <v>98</v>
      </c>
      <c r="I27" s="84" t="s">
        <v>334</v>
      </c>
      <c r="J27" s="81">
        <f t="shared" si="0"/>
        <v>11.111111111111111</v>
      </c>
      <c r="K27" s="81">
        <v>9006</v>
      </c>
    </row>
    <row r="28" spans="1:11" ht="15" customHeight="1" x14ac:dyDescent="0.25">
      <c r="A28" s="79">
        <v>43284</v>
      </c>
      <c r="B28" s="80" t="s">
        <v>23</v>
      </c>
      <c r="C28" s="87" t="s">
        <v>439</v>
      </c>
      <c r="D28" s="87" t="s">
        <v>502</v>
      </c>
      <c r="E28" s="82">
        <v>100000</v>
      </c>
      <c r="F28" s="80" t="s">
        <v>22</v>
      </c>
      <c r="G28" s="83" t="s">
        <v>333</v>
      </c>
      <c r="H28" s="80" t="s">
        <v>97</v>
      </c>
      <c r="I28" s="84" t="s">
        <v>334</v>
      </c>
      <c r="J28" s="81">
        <f t="shared" si="0"/>
        <v>11.111111111111111</v>
      </c>
      <c r="K28" s="81">
        <v>9006</v>
      </c>
    </row>
    <row r="29" spans="1:11" ht="15" customHeight="1" x14ac:dyDescent="0.25">
      <c r="A29" s="79">
        <v>43284</v>
      </c>
      <c r="B29" s="80" t="s">
        <v>31</v>
      </c>
      <c r="C29" s="80" t="s">
        <v>332</v>
      </c>
      <c r="D29" s="81" t="s">
        <v>451</v>
      </c>
      <c r="E29" s="90">
        <v>70000</v>
      </c>
      <c r="F29" s="80" t="s">
        <v>22</v>
      </c>
      <c r="G29" s="83" t="s">
        <v>333</v>
      </c>
      <c r="H29" s="80" t="s">
        <v>103</v>
      </c>
      <c r="I29" s="84" t="s">
        <v>334</v>
      </c>
      <c r="J29" s="81">
        <f t="shared" si="0"/>
        <v>7.7777777777777777</v>
      </c>
      <c r="K29" s="81">
        <v>9006</v>
      </c>
    </row>
    <row r="30" spans="1:11" ht="15" customHeight="1" x14ac:dyDescent="0.25">
      <c r="A30" s="79">
        <v>43284</v>
      </c>
      <c r="B30" s="80" t="s">
        <v>279</v>
      </c>
      <c r="C30" s="80" t="s">
        <v>332</v>
      </c>
      <c r="D30" s="81" t="s">
        <v>451</v>
      </c>
      <c r="E30" s="82">
        <v>200000</v>
      </c>
      <c r="F30" s="80" t="s">
        <v>22</v>
      </c>
      <c r="G30" s="83" t="s">
        <v>333</v>
      </c>
      <c r="H30" s="80" t="s">
        <v>109</v>
      </c>
      <c r="I30" s="84" t="s">
        <v>334</v>
      </c>
      <c r="J30" s="81">
        <f t="shared" si="0"/>
        <v>22.222222222222221</v>
      </c>
      <c r="K30" s="81">
        <v>9006</v>
      </c>
    </row>
    <row r="31" spans="1:11" ht="15" customHeight="1" x14ac:dyDescent="0.25">
      <c r="A31" s="79">
        <v>43284</v>
      </c>
      <c r="B31" s="81" t="s">
        <v>399</v>
      </c>
      <c r="C31" s="81" t="s">
        <v>332</v>
      </c>
      <c r="D31" s="131" t="s">
        <v>442</v>
      </c>
      <c r="E31" s="93">
        <v>10000</v>
      </c>
      <c r="F31" s="84" t="s">
        <v>8</v>
      </c>
      <c r="G31" s="83" t="s">
        <v>333</v>
      </c>
      <c r="H31" s="80" t="s">
        <v>87</v>
      </c>
      <c r="I31" s="84" t="s">
        <v>334</v>
      </c>
      <c r="J31" s="81">
        <f t="shared" si="0"/>
        <v>1.1111111111111112</v>
      </c>
      <c r="K31" s="81">
        <v>9006</v>
      </c>
    </row>
    <row r="32" spans="1:11" ht="15" customHeight="1" x14ac:dyDescent="0.25">
      <c r="A32" s="85">
        <v>43285</v>
      </c>
      <c r="B32" s="80" t="s">
        <v>349</v>
      </c>
      <c r="C32" s="81" t="s">
        <v>332</v>
      </c>
      <c r="D32" s="81" t="s">
        <v>335</v>
      </c>
      <c r="E32" s="86">
        <v>10000</v>
      </c>
      <c r="F32" s="80" t="s">
        <v>14</v>
      </c>
      <c r="G32" s="83" t="s">
        <v>333</v>
      </c>
      <c r="H32" s="80" t="s">
        <v>88</v>
      </c>
      <c r="I32" s="84" t="s">
        <v>334</v>
      </c>
      <c r="J32" s="81">
        <f t="shared" si="0"/>
        <v>1.1111111111111112</v>
      </c>
      <c r="K32" s="81">
        <v>9006</v>
      </c>
    </row>
    <row r="33" spans="1:11" ht="15" customHeight="1" x14ac:dyDescent="0.25">
      <c r="A33" s="193">
        <v>43285</v>
      </c>
      <c r="B33" s="194" t="s">
        <v>245</v>
      </c>
      <c r="C33" s="80" t="s">
        <v>439</v>
      </c>
      <c r="D33" s="80" t="s">
        <v>446</v>
      </c>
      <c r="E33" s="90">
        <v>4313750</v>
      </c>
      <c r="F33" s="80" t="s">
        <v>610</v>
      </c>
      <c r="G33" s="83" t="s">
        <v>333</v>
      </c>
      <c r="H33" s="80" t="s">
        <v>622</v>
      </c>
      <c r="I33" s="84" t="s">
        <v>334</v>
      </c>
      <c r="J33" s="81">
        <f t="shared" si="0"/>
        <v>479.30555555555554</v>
      </c>
      <c r="K33" s="81">
        <v>9006</v>
      </c>
    </row>
    <row r="34" spans="1:11" ht="15" customHeight="1" x14ac:dyDescent="0.25">
      <c r="A34" s="85">
        <v>43286</v>
      </c>
      <c r="B34" s="80" t="s">
        <v>349</v>
      </c>
      <c r="C34" s="81" t="s">
        <v>332</v>
      </c>
      <c r="D34" s="81" t="s">
        <v>335</v>
      </c>
      <c r="E34" s="86">
        <v>10000</v>
      </c>
      <c r="F34" s="80" t="s">
        <v>14</v>
      </c>
      <c r="G34" s="83" t="s">
        <v>333</v>
      </c>
      <c r="H34" s="80" t="s">
        <v>88</v>
      </c>
      <c r="I34" s="84" t="s">
        <v>334</v>
      </c>
      <c r="J34" s="81">
        <f t="shared" si="0"/>
        <v>1.1111111111111112</v>
      </c>
      <c r="K34" s="81">
        <v>9006</v>
      </c>
    </row>
    <row r="35" spans="1:11" ht="15" customHeight="1" x14ac:dyDescent="0.25">
      <c r="A35" s="79">
        <v>43287</v>
      </c>
      <c r="B35" s="80" t="s">
        <v>261</v>
      </c>
      <c r="C35" s="80" t="s">
        <v>332</v>
      </c>
      <c r="D35" s="81" t="s">
        <v>335</v>
      </c>
      <c r="E35" s="82">
        <v>69000</v>
      </c>
      <c r="F35" s="81" t="s">
        <v>10</v>
      </c>
      <c r="G35" s="83" t="s">
        <v>333</v>
      </c>
      <c r="H35" s="80" t="s">
        <v>106</v>
      </c>
      <c r="I35" s="84" t="s">
        <v>334</v>
      </c>
      <c r="J35" s="81">
        <f t="shared" si="0"/>
        <v>7.666666666666667</v>
      </c>
      <c r="K35" s="81">
        <v>9006</v>
      </c>
    </row>
    <row r="36" spans="1:11" ht="15" customHeight="1" x14ac:dyDescent="0.25">
      <c r="A36" s="85">
        <v>43287</v>
      </c>
      <c r="B36" s="80" t="s">
        <v>349</v>
      </c>
      <c r="C36" s="81" t="s">
        <v>332</v>
      </c>
      <c r="D36" s="81" t="s">
        <v>335</v>
      </c>
      <c r="E36" s="86">
        <v>10000</v>
      </c>
      <c r="F36" s="80" t="s">
        <v>14</v>
      </c>
      <c r="G36" s="83" t="s">
        <v>333</v>
      </c>
      <c r="H36" s="80" t="s">
        <v>88</v>
      </c>
      <c r="I36" s="84" t="s">
        <v>334</v>
      </c>
      <c r="J36" s="81">
        <f t="shared" si="0"/>
        <v>1.1111111111111112</v>
      </c>
      <c r="K36" s="81">
        <v>9006</v>
      </c>
    </row>
    <row r="37" spans="1:11" ht="15" customHeight="1" x14ac:dyDescent="0.25">
      <c r="A37" s="85">
        <v>43287</v>
      </c>
      <c r="B37" s="80" t="s">
        <v>278</v>
      </c>
      <c r="C37" s="81" t="s">
        <v>440</v>
      </c>
      <c r="D37" s="131" t="s">
        <v>384</v>
      </c>
      <c r="E37" s="86">
        <v>35000</v>
      </c>
      <c r="F37" s="87" t="s">
        <v>9</v>
      </c>
      <c r="G37" s="83" t="s">
        <v>333</v>
      </c>
      <c r="H37" s="80" t="s">
        <v>111</v>
      </c>
      <c r="I37" s="84" t="s">
        <v>334</v>
      </c>
      <c r="J37" s="81">
        <f t="shared" si="0"/>
        <v>3.8888888888888888</v>
      </c>
      <c r="K37" s="81">
        <v>9006</v>
      </c>
    </row>
    <row r="38" spans="1:11" ht="15" customHeight="1" x14ac:dyDescent="0.25">
      <c r="A38" s="85">
        <v>43287</v>
      </c>
      <c r="B38" s="81" t="s">
        <v>377</v>
      </c>
      <c r="C38" s="81" t="s">
        <v>440</v>
      </c>
      <c r="D38" s="131" t="s">
        <v>384</v>
      </c>
      <c r="E38" s="86">
        <v>19000</v>
      </c>
      <c r="F38" s="87" t="s">
        <v>9</v>
      </c>
      <c r="G38" s="83" t="s">
        <v>333</v>
      </c>
      <c r="H38" s="80" t="s">
        <v>89</v>
      </c>
      <c r="I38" s="84" t="s">
        <v>334</v>
      </c>
      <c r="J38" s="81">
        <f t="shared" si="0"/>
        <v>2.1111111111111112</v>
      </c>
      <c r="K38" s="81">
        <v>9006</v>
      </c>
    </row>
    <row r="39" spans="1:11" ht="15" customHeight="1" x14ac:dyDescent="0.25">
      <c r="A39" s="79">
        <v>43287</v>
      </c>
      <c r="B39" s="80" t="s">
        <v>220</v>
      </c>
      <c r="C39" s="81" t="s">
        <v>600</v>
      </c>
      <c r="D39" s="81" t="s">
        <v>446</v>
      </c>
      <c r="E39" s="82">
        <v>120000</v>
      </c>
      <c r="F39" s="87" t="s">
        <v>16</v>
      </c>
      <c r="G39" s="83" t="s">
        <v>333</v>
      </c>
      <c r="H39" s="80" t="s">
        <v>105</v>
      </c>
      <c r="I39" s="84" t="s">
        <v>334</v>
      </c>
      <c r="J39" s="81">
        <f t="shared" si="0"/>
        <v>13.333333333333334</v>
      </c>
      <c r="K39" s="81">
        <v>9006</v>
      </c>
    </row>
    <row r="40" spans="1:11" ht="15" customHeight="1" x14ac:dyDescent="0.25">
      <c r="A40" s="79">
        <v>43287</v>
      </c>
      <c r="B40" s="80" t="s">
        <v>221</v>
      </c>
      <c r="C40" s="81" t="s">
        <v>438</v>
      </c>
      <c r="D40" s="81" t="s">
        <v>446</v>
      </c>
      <c r="E40" s="82">
        <v>800000</v>
      </c>
      <c r="F40" s="87" t="s">
        <v>16</v>
      </c>
      <c r="G40" s="83" t="s">
        <v>333</v>
      </c>
      <c r="H40" s="80" t="s">
        <v>107</v>
      </c>
      <c r="I40" s="84" t="s">
        <v>334</v>
      </c>
      <c r="J40" s="81">
        <f t="shared" si="0"/>
        <v>88.888888888888886</v>
      </c>
      <c r="K40" s="81">
        <v>9006</v>
      </c>
    </row>
    <row r="41" spans="1:11" ht="15" customHeight="1" x14ac:dyDescent="0.25">
      <c r="A41" s="79">
        <v>43287</v>
      </c>
      <c r="B41" s="80" t="s">
        <v>277</v>
      </c>
      <c r="C41" s="81" t="s">
        <v>599</v>
      </c>
      <c r="D41" s="81" t="s">
        <v>446</v>
      </c>
      <c r="E41" s="82">
        <v>3000000</v>
      </c>
      <c r="F41" s="87" t="s">
        <v>16</v>
      </c>
      <c r="G41" s="83" t="s">
        <v>333</v>
      </c>
      <c r="H41" s="80" t="s">
        <v>108</v>
      </c>
      <c r="I41" s="84" t="s">
        <v>334</v>
      </c>
      <c r="J41" s="81">
        <f t="shared" si="0"/>
        <v>333.33333333333331</v>
      </c>
      <c r="K41" s="81">
        <v>9006</v>
      </c>
    </row>
    <row r="42" spans="1:11" ht="15" customHeight="1" x14ac:dyDescent="0.25">
      <c r="A42" s="79">
        <v>43287</v>
      </c>
      <c r="B42" s="80" t="s">
        <v>222</v>
      </c>
      <c r="C42" s="81" t="s">
        <v>332</v>
      </c>
      <c r="D42" s="81" t="s">
        <v>446</v>
      </c>
      <c r="E42" s="82">
        <v>1000000</v>
      </c>
      <c r="F42" s="87" t="s">
        <v>16</v>
      </c>
      <c r="G42" s="83" t="s">
        <v>333</v>
      </c>
      <c r="H42" s="80" t="s">
        <v>110</v>
      </c>
      <c r="I42" s="84" t="s">
        <v>334</v>
      </c>
      <c r="J42" s="81">
        <f t="shared" si="0"/>
        <v>111.11111111111111</v>
      </c>
      <c r="K42" s="81">
        <v>9006</v>
      </c>
    </row>
    <row r="43" spans="1:11" ht="15" customHeight="1" x14ac:dyDescent="0.25">
      <c r="A43" s="79">
        <v>43287</v>
      </c>
      <c r="B43" s="80" t="s">
        <v>280</v>
      </c>
      <c r="C43" s="80" t="s">
        <v>332</v>
      </c>
      <c r="D43" s="81" t="s">
        <v>451</v>
      </c>
      <c r="E43" s="82">
        <v>200000</v>
      </c>
      <c r="F43" s="80" t="s">
        <v>22</v>
      </c>
      <c r="G43" s="83" t="s">
        <v>333</v>
      </c>
      <c r="H43" s="80" t="s">
        <v>112</v>
      </c>
      <c r="I43" s="84" t="s">
        <v>334</v>
      </c>
      <c r="J43" s="81">
        <f t="shared" si="0"/>
        <v>22.222222222222221</v>
      </c>
      <c r="K43" s="81">
        <v>9006</v>
      </c>
    </row>
    <row r="44" spans="1:11" ht="15" customHeight="1" x14ac:dyDescent="0.25">
      <c r="A44" s="79">
        <v>43290</v>
      </c>
      <c r="B44" s="80" t="s">
        <v>33</v>
      </c>
      <c r="C44" s="80" t="s">
        <v>332</v>
      </c>
      <c r="D44" s="81" t="s">
        <v>335</v>
      </c>
      <c r="E44" s="82">
        <v>80000</v>
      </c>
      <c r="F44" s="81" t="s">
        <v>10</v>
      </c>
      <c r="G44" s="83" t="s">
        <v>333</v>
      </c>
      <c r="H44" s="80" t="s">
        <v>114</v>
      </c>
      <c r="I44" s="84" t="s">
        <v>334</v>
      </c>
      <c r="J44" s="81">
        <f t="shared" si="0"/>
        <v>8.8888888888888893</v>
      </c>
      <c r="K44" s="81">
        <v>9006</v>
      </c>
    </row>
    <row r="45" spans="1:11" ht="15" customHeight="1" x14ac:dyDescent="0.25">
      <c r="A45" s="79">
        <v>43290</v>
      </c>
      <c r="B45" s="80" t="s">
        <v>441</v>
      </c>
      <c r="C45" s="81" t="s">
        <v>551</v>
      </c>
      <c r="D45" s="81" t="s">
        <v>335</v>
      </c>
      <c r="E45" s="82">
        <v>188000</v>
      </c>
      <c r="F45" s="81" t="s">
        <v>10</v>
      </c>
      <c r="G45" s="83" t="s">
        <v>333</v>
      </c>
      <c r="H45" s="80" t="s">
        <v>115</v>
      </c>
      <c r="I45" s="84" t="s">
        <v>334</v>
      </c>
      <c r="J45" s="81">
        <f t="shared" si="0"/>
        <v>20.888888888888889</v>
      </c>
      <c r="K45" s="81">
        <v>9006</v>
      </c>
    </row>
    <row r="46" spans="1:11" ht="15" customHeight="1" x14ac:dyDescent="0.25">
      <c r="A46" s="79">
        <v>43290</v>
      </c>
      <c r="B46" s="80" t="s">
        <v>34</v>
      </c>
      <c r="C46" s="81" t="s">
        <v>445</v>
      </c>
      <c r="D46" s="81" t="s">
        <v>446</v>
      </c>
      <c r="E46" s="82">
        <v>51000</v>
      </c>
      <c r="F46" s="81" t="s">
        <v>10</v>
      </c>
      <c r="G46" s="83" t="s">
        <v>333</v>
      </c>
      <c r="H46" s="80" t="s">
        <v>116</v>
      </c>
      <c r="I46" s="84" t="s">
        <v>334</v>
      </c>
      <c r="J46" s="81">
        <f t="shared" si="0"/>
        <v>5.666666666666667</v>
      </c>
      <c r="K46" s="81">
        <v>9006</v>
      </c>
    </row>
    <row r="47" spans="1:11" ht="15" customHeight="1" x14ac:dyDescent="0.25">
      <c r="A47" s="79">
        <v>43290</v>
      </c>
      <c r="B47" s="80" t="s">
        <v>35</v>
      </c>
      <c r="C47" s="81" t="s">
        <v>332</v>
      </c>
      <c r="D47" s="81" t="s">
        <v>335</v>
      </c>
      <c r="E47" s="82">
        <v>20000</v>
      </c>
      <c r="F47" s="81" t="s">
        <v>10</v>
      </c>
      <c r="G47" s="83" t="s">
        <v>333</v>
      </c>
      <c r="H47" s="80" t="s">
        <v>117</v>
      </c>
      <c r="I47" s="84" t="s">
        <v>334</v>
      </c>
      <c r="J47" s="81">
        <f t="shared" si="0"/>
        <v>2.2222222222222223</v>
      </c>
      <c r="K47" s="81">
        <v>9006</v>
      </c>
    </row>
    <row r="48" spans="1:11" ht="15" customHeight="1" x14ac:dyDescent="0.25">
      <c r="A48" s="85">
        <v>43290</v>
      </c>
      <c r="B48" s="81" t="s">
        <v>377</v>
      </c>
      <c r="C48" s="81" t="s">
        <v>440</v>
      </c>
      <c r="D48" s="131" t="s">
        <v>384</v>
      </c>
      <c r="E48" s="86">
        <v>19000</v>
      </c>
      <c r="F48" s="87" t="s">
        <v>9</v>
      </c>
      <c r="G48" s="83" t="s">
        <v>333</v>
      </c>
      <c r="H48" s="80" t="s">
        <v>89</v>
      </c>
      <c r="I48" s="84" t="s">
        <v>334</v>
      </c>
      <c r="J48" s="81">
        <f t="shared" si="0"/>
        <v>2.1111111111111112</v>
      </c>
      <c r="K48" s="81">
        <v>9006</v>
      </c>
    </row>
    <row r="49" spans="1:11" ht="15" customHeight="1" x14ac:dyDescent="0.25">
      <c r="A49" s="79">
        <v>43290</v>
      </c>
      <c r="B49" s="80" t="s">
        <v>601</v>
      </c>
      <c r="C49" s="81" t="s">
        <v>445</v>
      </c>
      <c r="D49" s="81" t="s">
        <v>446</v>
      </c>
      <c r="E49" s="82">
        <v>150000</v>
      </c>
      <c r="F49" s="87" t="s">
        <v>16</v>
      </c>
      <c r="G49" s="83" t="s">
        <v>333</v>
      </c>
      <c r="H49" s="80" t="s">
        <v>118</v>
      </c>
      <c r="I49" s="84" t="s">
        <v>334</v>
      </c>
      <c r="J49" s="81">
        <f t="shared" si="0"/>
        <v>16.666666666666668</v>
      </c>
      <c r="K49" s="81">
        <v>9006</v>
      </c>
    </row>
    <row r="50" spans="1:11" ht="15" customHeight="1" x14ac:dyDescent="0.25">
      <c r="A50" s="79">
        <v>43290</v>
      </c>
      <c r="B50" s="80" t="s">
        <v>37</v>
      </c>
      <c r="C50" s="80" t="s">
        <v>332</v>
      </c>
      <c r="D50" s="81" t="s">
        <v>446</v>
      </c>
      <c r="E50" s="82">
        <v>140000</v>
      </c>
      <c r="F50" s="87" t="s">
        <v>16</v>
      </c>
      <c r="G50" s="83" t="s">
        <v>333</v>
      </c>
      <c r="H50" s="80" t="s">
        <v>119</v>
      </c>
      <c r="I50" s="84" t="s">
        <v>334</v>
      </c>
      <c r="J50" s="81">
        <f t="shared" si="0"/>
        <v>15.555555555555555</v>
      </c>
      <c r="K50" s="81">
        <v>9006</v>
      </c>
    </row>
    <row r="51" spans="1:11" ht="15" customHeight="1" x14ac:dyDescent="0.25">
      <c r="A51" s="79">
        <v>43290</v>
      </c>
      <c r="B51" s="80" t="s">
        <v>38</v>
      </c>
      <c r="C51" s="80" t="s">
        <v>332</v>
      </c>
      <c r="D51" s="81" t="s">
        <v>446</v>
      </c>
      <c r="E51" s="82">
        <v>37000</v>
      </c>
      <c r="F51" s="87" t="s">
        <v>16</v>
      </c>
      <c r="G51" s="83" t="s">
        <v>333</v>
      </c>
      <c r="H51" s="80" t="s">
        <v>120</v>
      </c>
      <c r="I51" s="84" t="s">
        <v>334</v>
      </c>
      <c r="J51" s="81">
        <f t="shared" si="0"/>
        <v>4.1111111111111107</v>
      </c>
      <c r="K51" s="81">
        <v>9006</v>
      </c>
    </row>
    <row r="52" spans="1:11" ht="15" customHeight="1" x14ac:dyDescent="0.25">
      <c r="A52" s="79">
        <v>43290</v>
      </c>
      <c r="B52" s="80" t="s">
        <v>223</v>
      </c>
      <c r="C52" s="80" t="s">
        <v>599</v>
      </c>
      <c r="D52" s="81" t="s">
        <v>446</v>
      </c>
      <c r="E52" s="82">
        <v>75000</v>
      </c>
      <c r="F52" s="87" t="s">
        <v>16</v>
      </c>
      <c r="G52" s="83" t="s">
        <v>333</v>
      </c>
      <c r="H52" s="80" t="s">
        <v>122</v>
      </c>
      <c r="I52" s="84" t="s">
        <v>334</v>
      </c>
      <c r="J52" s="81">
        <f t="shared" si="0"/>
        <v>8.3333333333333339</v>
      </c>
      <c r="K52" s="81">
        <v>9006</v>
      </c>
    </row>
    <row r="53" spans="1:11" ht="15" customHeight="1" x14ac:dyDescent="0.25">
      <c r="A53" s="79">
        <v>43290</v>
      </c>
      <c r="B53" s="80" t="s">
        <v>279</v>
      </c>
      <c r="C53" s="80" t="s">
        <v>332</v>
      </c>
      <c r="D53" s="81" t="s">
        <v>451</v>
      </c>
      <c r="E53" s="82">
        <v>200000</v>
      </c>
      <c r="F53" s="80" t="s">
        <v>22</v>
      </c>
      <c r="G53" s="83" t="s">
        <v>333</v>
      </c>
      <c r="H53" s="80" t="s">
        <v>113</v>
      </c>
      <c r="I53" s="84" t="s">
        <v>334</v>
      </c>
      <c r="J53" s="81">
        <f t="shared" si="0"/>
        <v>22.222222222222221</v>
      </c>
      <c r="K53" s="81">
        <v>9006</v>
      </c>
    </row>
    <row r="54" spans="1:11" ht="15" customHeight="1" x14ac:dyDescent="0.25">
      <c r="A54" s="79">
        <v>43290</v>
      </c>
      <c r="B54" s="80" t="s">
        <v>44</v>
      </c>
      <c r="C54" s="80" t="s">
        <v>332</v>
      </c>
      <c r="D54" s="81" t="s">
        <v>451</v>
      </c>
      <c r="E54" s="82">
        <v>40000</v>
      </c>
      <c r="F54" s="80" t="s">
        <v>22</v>
      </c>
      <c r="G54" s="83" t="s">
        <v>333</v>
      </c>
      <c r="H54" s="80" t="s">
        <v>121</v>
      </c>
      <c r="I54" s="84" t="s">
        <v>334</v>
      </c>
      <c r="J54" s="81">
        <f t="shared" si="0"/>
        <v>4.4444444444444446</v>
      </c>
      <c r="K54" s="81">
        <v>9006</v>
      </c>
    </row>
    <row r="55" spans="1:11" ht="15" customHeight="1" x14ac:dyDescent="0.25">
      <c r="A55" s="79">
        <v>43290</v>
      </c>
      <c r="B55" s="81" t="s">
        <v>399</v>
      </c>
      <c r="C55" s="81" t="s">
        <v>332</v>
      </c>
      <c r="D55" s="131" t="s">
        <v>442</v>
      </c>
      <c r="E55" s="93">
        <v>10000</v>
      </c>
      <c r="F55" s="84" t="s">
        <v>8</v>
      </c>
      <c r="G55" s="83" t="s">
        <v>333</v>
      </c>
      <c r="H55" s="80" t="s">
        <v>87</v>
      </c>
      <c r="I55" s="84" t="s">
        <v>334</v>
      </c>
      <c r="J55" s="81">
        <f t="shared" si="0"/>
        <v>1.1111111111111112</v>
      </c>
      <c r="K55" s="81">
        <v>9006</v>
      </c>
    </row>
    <row r="56" spans="1:11" ht="15" customHeight="1" x14ac:dyDescent="0.25">
      <c r="A56" s="79">
        <v>43290</v>
      </c>
      <c r="B56" s="81" t="s">
        <v>699</v>
      </c>
      <c r="C56" s="84" t="s">
        <v>611</v>
      </c>
      <c r="D56" s="84" t="s">
        <v>446</v>
      </c>
      <c r="E56" s="93">
        <v>5650</v>
      </c>
      <c r="F56" s="84" t="s">
        <v>610</v>
      </c>
      <c r="G56" s="83" t="s">
        <v>333</v>
      </c>
      <c r="H56" s="80" t="s">
        <v>397</v>
      </c>
      <c r="I56" s="84" t="s">
        <v>334</v>
      </c>
      <c r="J56" s="81">
        <f t="shared" si="0"/>
        <v>0.62777777777777777</v>
      </c>
      <c r="K56" s="81">
        <v>9006</v>
      </c>
    </row>
    <row r="57" spans="1:11" ht="15" customHeight="1" x14ac:dyDescent="0.25">
      <c r="A57" s="85">
        <v>43290</v>
      </c>
      <c r="B57" s="81" t="s">
        <v>699</v>
      </c>
      <c r="C57" s="80" t="s">
        <v>611</v>
      </c>
      <c r="D57" s="92" t="s">
        <v>446</v>
      </c>
      <c r="E57" s="86">
        <v>5673</v>
      </c>
      <c r="F57" s="92" t="s">
        <v>620</v>
      </c>
      <c r="G57" s="83" t="s">
        <v>333</v>
      </c>
      <c r="H57" s="80" t="s">
        <v>622</v>
      </c>
      <c r="I57" s="84" t="s">
        <v>334</v>
      </c>
      <c r="J57" s="81">
        <f t="shared" si="0"/>
        <v>0.6303333333333333</v>
      </c>
      <c r="K57" s="81">
        <v>9006</v>
      </c>
    </row>
    <row r="58" spans="1:11" ht="15" customHeight="1" x14ac:dyDescent="0.25">
      <c r="A58" s="79">
        <v>43291</v>
      </c>
      <c r="B58" s="81" t="s">
        <v>399</v>
      </c>
      <c r="C58" s="81" t="s">
        <v>332</v>
      </c>
      <c r="D58" s="131" t="s">
        <v>442</v>
      </c>
      <c r="E58" s="93">
        <v>10000</v>
      </c>
      <c r="F58" s="84" t="s">
        <v>8</v>
      </c>
      <c r="G58" s="83" t="s">
        <v>333</v>
      </c>
      <c r="H58" s="80" t="s">
        <v>87</v>
      </c>
      <c r="I58" s="84" t="s">
        <v>334</v>
      </c>
      <c r="J58" s="81">
        <f t="shared" si="0"/>
        <v>1.1111111111111112</v>
      </c>
      <c r="K58" s="81">
        <v>9006</v>
      </c>
    </row>
    <row r="59" spans="1:11" ht="15" customHeight="1" x14ac:dyDescent="0.25">
      <c r="A59" s="79">
        <v>43292</v>
      </c>
      <c r="B59" s="80" t="s">
        <v>283</v>
      </c>
      <c r="C59" s="81" t="s">
        <v>332</v>
      </c>
      <c r="D59" s="81" t="s">
        <v>335</v>
      </c>
      <c r="E59" s="82">
        <v>80000</v>
      </c>
      <c r="F59" s="81" t="s">
        <v>10</v>
      </c>
      <c r="G59" s="83" t="s">
        <v>333</v>
      </c>
      <c r="H59" s="80" t="s">
        <v>124</v>
      </c>
      <c r="I59" s="84" t="s">
        <v>334</v>
      </c>
      <c r="J59" s="81">
        <f t="shared" si="0"/>
        <v>8.8888888888888893</v>
      </c>
      <c r="K59" s="81">
        <v>9006</v>
      </c>
    </row>
    <row r="60" spans="1:11" ht="15" customHeight="1" x14ac:dyDescent="0.25">
      <c r="A60" s="79">
        <v>43292</v>
      </c>
      <c r="B60" s="80" t="s">
        <v>45</v>
      </c>
      <c r="C60" s="80" t="s">
        <v>332</v>
      </c>
      <c r="D60" s="81" t="s">
        <v>446</v>
      </c>
      <c r="E60" s="82">
        <v>37000</v>
      </c>
      <c r="F60" s="87" t="s">
        <v>16</v>
      </c>
      <c r="G60" s="83" t="s">
        <v>333</v>
      </c>
      <c r="H60" s="80" t="s">
        <v>123</v>
      </c>
      <c r="I60" s="84" t="s">
        <v>334</v>
      </c>
      <c r="J60" s="81">
        <f t="shared" si="0"/>
        <v>4.1111111111111107</v>
      </c>
      <c r="K60" s="81">
        <v>9006</v>
      </c>
    </row>
    <row r="61" spans="1:11" ht="15" customHeight="1" x14ac:dyDescent="0.25">
      <c r="A61" s="79">
        <v>43292</v>
      </c>
      <c r="B61" s="81" t="s">
        <v>399</v>
      </c>
      <c r="C61" s="81" t="s">
        <v>332</v>
      </c>
      <c r="D61" s="131" t="s">
        <v>442</v>
      </c>
      <c r="E61" s="93">
        <v>10000</v>
      </c>
      <c r="F61" s="84" t="s">
        <v>8</v>
      </c>
      <c r="G61" s="83" t="s">
        <v>333</v>
      </c>
      <c r="H61" s="80" t="s">
        <v>87</v>
      </c>
      <c r="I61" s="84" t="s">
        <v>334</v>
      </c>
      <c r="J61" s="81">
        <f t="shared" si="0"/>
        <v>1.1111111111111112</v>
      </c>
      <c r="K61" s="81">
        <v>9006</v>
      </c>
    </row>
    <row r="62" spans="1:11" ht="15" customHeight="1" x14ac:dyDescent="0.25">
      <c r="A62" s="85">
        <v>43293</v>
      </c>
      <c r="B62" s="81" t="s">
        <v>377</v>
      </c>
      <c r="C62" s="81" t="s">
        <v>440</v>
      </c>
      <c r="D62" s="131" t="s">
        <v>384</v>
      </c>
      <c r="E62" s="86">
        <v>19000</v>
      </c>
      <c r="F62" s="87" t="s">
        <v>9</v>
      </c>
      <c r="G62" s="83" t="s">
        <v>333</v>
      </c>
      <c r="H62" s="80" t="s">
        <v>89</v>
      </c>
      <c r="I62" s="84" t="s">
        <v>334</v>
      </c>
      <c r="J62" s="81">
        <f t="shared" si="0"/>
        <v>2.1111111111111112</v>
      </c>
      <c r="K62" s="81">
        <v>9006</v>
      </c>
    </row>
    <row r="63" spans="1:11" ht="15" customHeight="1" x14ac:dyDescent="0.25">
      <c r="A63" s="79">
        <v>43293</v>
      </c>
      <c r="B63" s="80" t="s">
        <v>224</v>
      </c>
      <c r="C63" s="80" t="s">
        <v>332</v>
      </c>
      <c r="D63" s="81" t="s">
        <v>451</v>
      </c>
      <c r="E63" s="82">
        <v>200000</v>
      </c>
      <c r="F63" s="80" t="s">
        <v>22</v>
      </c>
      <c r="G63" s="83" t="s">
        <v>333</v>
      </c>
      <c r="H63" s="80" t="s">
        <v>125</v>
      </c>
      <c r="I63" s="84" t="s">
        <v>334</v>
      </c>
      <c r="J63" s="81">
        <f t="shared" si="0"/>
        <v>22.222222222222221</v>
      </c>
      <c r="K63" s="81">
        <v>9006</v>
      </c>
    </row>
    <row r="64" spans="1:11" ht="15" customHeight="1" x14ac:dyDescent="0.25">
      <c r="A64" s="79">
        <v>43293</v>
      </c>
      <c r="B64" s="81" t="s">
        <v>399</v>
      </c>
      <c r="C64" s="81" t="s">
        <v>332</v>
      </c>
      <c r="D64" s="131" t="s">
        <v>442</v>
      </c>
      <c r="E64" s="93">
        <v>10000</v>
      </c>
      <c r="F64" s="84" t="s">
        <v>8</v>
      </c>
      <c r="G64" s="83" t="s">
        <v>333</v>
      </c>
      <c r="H64" s="80" t="s">
        <v>87</v>
      </c>
      <c r="I64" s="84" t="s">
        <v>334</v>
      </c>
      <c r="J64" s="81">
        <f t="shared" si="0"/>
        <v>1.1111111111111112</v>
      </c>
      <c r="K64" s="81">
        <v>9006</v>
      </c>
    </row>
    <row r="65" spans="1:11" ht="15" customHeight="1" x14ac:dyDescent="0.25">
      <c r="A65" s="85">
        <v>43294</v>
      </c>
      <c r="B65" s="80" t="s">
        <v>337</v>
      </c>
      <c r="C65" s="81" t="s">
        <v>332</v>
      </c>
      <c r="D65" s="81" t="s">
        <v>335</v>
      </c>
      <c r="E65" s="86">
        <v>15000</v>
      </c>
      <c r="F65" s="80" t="s">
        <v>14</v>
      </c>
      <c r="G65" s="83" t="s">
        <v>333</v>
      </c>
      <c r="H65" s="80" t="s">
        <v>354</v>
      </c>
      <c r="I65" s="84" t="s">
        <v>334</v>
      </c>
      <c r="J65" s="81">
        <f t="shared" si="0"/>
        <v>1.6666666666666667</v>
      </c>
      <c r="K65" s="81">
        <v>9006</v>
      </c>
    </row>
    <row r="66" spans="1:11" ht="15" customHeight="1" x14ac:dyDescent="0.25">
      <c r="A66" s="79">
        <v>43294</v>
      </c>
      <c r="B66" s="80" t="s">
        <v>49</v>
      </c>
      <c r="C66" s="81" t="s">
        <v>332</v>
      </c>
      <c r="D66" s="81" t="s">
        <v>335</v>
      </c>
      <c r="E66" s="82">
        <v>19000</v>
      </c>
      <c r="F66" s="81" t="s">
        <v>10</v>
      </c>
      <c r="G66" s="83" t="s">
        <v>333</v>
      </c>
      <c r="H66" s="80" t="s">
        <v>133</v>
      </c>
      <c r="I66" s="84" t="s">
        <v>334</v>
      </c>
      <c r="J66" s="81">
        <f t="shared" si="0"/>
        <v>2.1111111111111112</v>
      </c>
      <c r="K66" s="81">
        <v>9006</v>
      </c>
    </row>
    <row r="67" spans="1:11" ht="15" customHeight="1" x14ac:dyDescent="0.25">
      <c r="A67" s="85">
        <v>43294</v>
      </c>
      <c r="B67" s="80" t="s">
        <v>338</v>
      </c>
      <c r="C67" s="81" t="s">
        <v>332</v>
      </c>
      <c r="D67" s="81" t="s">
        <v>335</v>
      </c>
      <c r="E67" s="86">
        <v>70000</v>
      </c>
      <c r="F67" s="80" t="s">
        <v>14</v>
      </c>
      <c r="G67" s="83" t="s">
        <v>333</v>
      </c>
      <c r="H67" s="80" t="s">
        <v>353</v>
      </c>
      <c r="I67" s="84" t="s">
        <v>334</v>
      </c>
      <c r="J67" s="81">
        <f t="shared" si="0"/>
        <v>7.7777777777777777</v>
      </c>
      <c r="K67" s="81">
        <v>9006</v>
      </c>
    </row>
    <row r="68" spans="1:11" ht="15" customHeight="1" x14ac:dyDescent="0.25">
      <c r="A68" s="85">
        <v>43294</v>
      </c>
      <c r="B68" s="80" t="s">
        <v>662</v>
      </c>
      <c r="C68" s="81" t="s">
        <v>339</v>
      </c>
      <c r="D68" s="81" t="s">
        <v>335</v>
      </c>
      <c r="E68" s="86">
        <v>100000</v>
      </c>
      <c r="F68" s="80" t="s">
        <v>14</v>
      </c>
      <c r="G68" s="83" t="s">
        <v>333</v>
      </c>
      <c r="H68" s="80" t="s">
        <v>355</v>
      </c>
      <c r="I68" s="84" t="s">
        <v>334</v>
      </c>
      <c r="J68" s="81">
        <f t="shared" ref="J68:J132" si="1">E68/9000</f>
        <v>11.111111111111111</v>
      </c>
      <c r="K68" s="81">
        <v>9006</v>
      </c>
    </row>
    <row r="69" spans="1:11" ht="15" customHeight="1" x14ac:dyDescent="0.25">
      <c r="A69" s="79">
        <v>43294</v>
      </c>
      <c r="B69" s="80" t="s">
        <v>668</v>
      </c>
      <c r="C69" s="81" t="s">
        <v>332</v>
      </c>
      <c r="D69" s="81" t="s">
        <v>384</v>
      </c>
      <c r="E69" s="82">
        <v>23000</v>
      </c>
      <c r="F69" s="89" t="s">
        <v>27</v>
      </c>
      <c r="G69" s="83" t="s">
        <v>333</v>
      </c>
      <c r="H69" s="80" t="s">
        <v>128</v>
      </c>
      <c r="I69" s="84" t="s">
        <v>334</v>
      </c>
      <c r="J69" s="81">
        <f t="shared" si="1"/>
        <v>2.5555555555555554</v>
      </c>
      <c r="K69" s="81">
        <v>9006</v>
      </c>
    </row>
    <row r="70" spans="1:11" ht="15" customHeight="1" x14ac:dyDescent="0.25">
      <c r="A70" s="79">
        <v>43294</v>
      </c>
      <c r="B70" s="80" t="s">
        <v>43</v>
      </c>
      <c r="C70" s="81" t="s">
        <v>438</v>
      </c>
      <c r="D70" s="81" t="s">
        <v>384</v>
      </c>
      <c r="E70" s="82">
        <v>10000</v>
      </c>
      <c r="F70" s="89" t="s">
        <v>27</v>
      </c>
      <c r="G70" s="83" t="s">
        <v>333</v>
      </c>
      <c r="H70" s="80" t="s">
        <v>130</v>
      </c>
      <c r="I70" s="84" t="s">
        <v>334</v>
      </c>
      <c r="J70" s="81">
        <f t="shared" si="1"/>
        <v>1.1111111111111112</v>
      </c>
      <c r="K70" s="81">
        <v>9006</v>
      </c>
    </row>
    <row r="71" spans="1:11" ht="15" customHeight="1" x14ac:dyDescent="0.25">
      <c r="A71" s="85">
        <v>43294</v>
      </c>
      <c r="B71" s="81" t="s">
        <v>380</v>
      </c>
      <c r="C71" s="81" t="s">
        <v>440</v>
      </c>
      <c r="D71" s="131" t="s">
        <v>384</v>
      </c>
      <c r="E71" s="86">
        <v>13000</v>
      </c>
      <c r="F71" s="87" t="s">
        <v>9</v>
      </c>
      <c r="G71" s="83" t="s">
        <v>333</v>
      </c>
      <c r="H71" s="80" t="s">
        <v>132</v>
      </c>
      <c r="I71" s="84" t="s">
        <v>334</v>
      </c>
      <c r="J71" s="81">
        <f t="shared" si="1"/>
        <v>1.4444444444444444</v>
      </c>
      <c r="K71" s="81">
        <v>9006</v>
      </c>
    </row>
    <row r="72" spans="1:11" ht="15" customHeight="1" x14ac:dyDescent="0.25">
      <c r="A72" s="85">
        <v>43294</v>
      </c>
      <c r="B72" s="81" t="s">
        <v>377</v>
      </c>
      <c r="C72" s="81" t="s">
        <v>440</v>
      </c>
      <c r="D72" s="131" t="s">
        <v>384</v>
      </c>
      <c r="E72" s="86">
        <v>17000</v>
      </c>
      <c r="F72" s="87" t="s">
        <v>9</v>
      </c>
      <c r="G72" s="83" t="s">
        <v>333</v>
      </c>
      <c r="H72" s="80" t="s">
        <v>155</v>
      </c>
      <c r="I72" s="84" t="s">
        <v>334</v>
      </c>
      <c r="J72" s="81">
        <f t="shared" si="1"/>
        <v>1.8888888888888888</v>
      </c>
      <c r="K72" s="81">
        <v>9006</v>
      </c>
    </row>
    <row r="73" spans="1:11" ht="15" customHeight="1" x14ac:dyDescent="0.25">
      <c r="A73" s="79">
        <v>43294</v>
      </c>
      <c r="B73" s="80" t="s">
        <v>669</v>
      </c>
      <c r="C73" s="81" t="s">
        <v>332</v>
      </c>
      <c r="D73" s="81" t="s">
        <v>384</v>
      </c>
      <c r="E73" s="82">
        <v>20000</v>
      </c>
      <c r="F73" s="80" t="s">
        <v>25</v>
      </c>
      <c r="G73" s="83" t="s">
        <v>333</v>
      </c>
      <c r="H73" s="80" t="s">
        <v>127</v>
      </c>
      <c r="I73" s="84" t="s">
        <v>334</v>
      </c>
      <c r="J73" s="81">
        <f t="shared" si="1"/>
        <v>2.2222222222222223</v>
      </c>
      <c r="K73" s="81">
        <v>9006</v>
      </c>
    </row>
    <row r="74" spans="1:11" ht="15" customHeight="1" x14ac:dyDescent="0.25">
      <c r="A74" s="79">
        <v>43294</v>
      </c>
      <c r="B74" s="80" t="s">
        <v>43</v>
      </c>
      <c r="C74" s="81" t="s">
        <v>438</v>
      </c>
      <c r="D74" s="81" t="s">
        <v>384</v>
      </c>
      <c r="E74" s="82">
        <v>10000</v>
      </c>
      <c r="F74" s="80" t="s">
        <v>25</v>
      </c>
      <c r="G74" s="83" t="s">
        <v>333</v>
      </c>
      <c r="H74" s="80" t="s">
        <v>129</v>
      </c>
      <c r="I74" s="84" t="s">
        <v>334</v>
      </c>
      <c r="J74" s="81">
        <f t="shared" si="1"/>
        <v>1.1111111111111112</v>
      </c>
      <c r="K74" s="81">
        <v>9006</v>
      </c>
    </row>
    <row r="75" spans="1:11" ht="15" customHeight="1" x14ac:dyDescent="0.25">
      <c r="A75" s="79">
        <v>43294</v>
      </c>
      <c r="B75" s="80" t="s">
        <v>225</v>
      </c>
      <c r="C75" s="80" t="s">
        <v>445</v>
      </c>
      <c r="D75" s="81" t="s">
        <v>446</v>
      </c>
      <c r="E75" s="82">
        <v>1000000</v>
      </c>
      <c r="F75" s="87" t="s">
        <v>16</v>
      </c>
      <c r="G75" s="83" t="s">
        <v>333</v>
      </c>
      <c r="H75" s="80" t="s">
        <v>126</v>
      </c>
      <c r="I75" s="84" t="s">
        <v>334</v>
      </c>
      <c r="J75" s="81">
        <f t="shared" si="1"/>
        <v>111.11111111111111</v>
      </c>
      <c r="K75" s="81">
        <v>9006</v>
      </c>
    </row>
    <row r="76" spans="1:11" ht="15" customHeight="1" x14ac:dyDescent="0.25">
      <c r="A76" s="79">
        <v>43294</v>
      </c>
      <c r="B76" s="80" t="s">
        <v>48</v>
      </c>
      <c r="C76" s="80" t="s">
        <v>332</v>
      </c>
      <c r="D76" s="81" t="s">
        <v>446</v>
      </c>
      <c r="E76" s="82">
        <v>70000</v>
      </c>
      <c r="F76" s="87" t="s">
        <v>16</v>
      </c>
      <c r="G76" s="83" t="s">
        <v>333</v>
      </c>
      <c r="H76" s="80" t="s">
        <v>131</v>
      </c>
      <c r="I76" s="84" t="s">
        <v>334</v>
      </c>
      <c r="J76" s="81">
        <f t="shared" si="1"/>
        <v>7.7777777777777777</v>
      </c>
      <c r="K76" s="81">
        <v>9006</v>
      </c>
    </row>
    <row r="77" spans="1:11" ht="15" customHeight="1" x14ac:dyDescent="0.25">
      <c r="A77" s="79">
        <v>43294</v>
      </c>
      <c r="B77" s="80" t="s">
        <v>54</v>
      </c>
      <c r="C77" s="80" t="s">
        <v>332</v>
      </c>
      <c r="D77" s="81" t="s">
        <v>446</v>
      </c>
      <c r="E77" s="82">
        <v>35000</v>
      </c>
      <c r="F77" s="87" t="s">
        <v>16</v>
      </c>
      <c r="G77" s="83" t="s">
        <v>333</v>
      </c>
      <c r="H77" s="80" t="s">
        <v>138</v>
      </c>
      <c r="I77" s="84" t="s">
        <v>334</v>
      </c>
      <c r="J77" s="81">
        <f t="shared" si="1"/>
        <v>3.8888888888888888</v>
      </c>
      <c r="K77" s="81">
        <v>9006</v>
      </c>
    </row>
    <row r="78" spans="1:11" ht="15" customHeight="1" x14ac:dyDescent="0.25">
      <c r="A78" s="79">
        <v>43294</v>
      </c>
      <c r="B78" s="80" t="s">
        <v>226</v>
      </c>
      <c r="C78" s="80" t="s">
        <v>332</v>
      </c>
      <c r="D78" s="81" t="s">
        <v>446</v>
      </c>
      <c r="E78" s="82">
        <v>3000000</v>
      </c>
      <c r="F78" s="87" t="s">
        <v>16</v>
      </c>
      <c r="G78" s="83" t="s">
        <v>333</v>
      </c>
      <c r="H78" s="80" t="s">
        <v>139</v>
      </c>
      <c r="I78" s="84" t="s">
        <v>334</v>
      </c>
      <c r="J78" s="81">
        <f t="shared" si="1"/>
        <v>333.33333333333331</v>
      </c>
      <c r="K78" s="81">
        <v>9006</v>
      </c>
    </row>
    <row r="79" spans="1:11" ht="15" customHeight="1" x14ac:dyDescent="0.25">
      <c r="A79" s="79">
        <v>43294</v>
      </c>
      <c r="B79" s="80" t="s">
        <v>281</v>
      </c>
      <c r="C79" s="80" t="s">
        <v>445</v>
      </c>
      <c r="D79" s="81" t="s">
        <v>446</v>
      </c>
      <c r="E79" s="82">
        <v>270000</v>
      </c>
      <c r="F79" s="87" t="s">
        <v>16</v>
      </c>
      <c r="G79" s="83" t="s">
        <v>333</v>
      </c>
      <c r="H79" s="80" t="s">
        <v>142</v>
      </c>
      <c r="I79" s="84" t="s">
        <v>334</v>
      </c>
      <c r="J79" s="81">
        <f t="shared" si="1"/>
        <v>30</v>
      </c>
      <c r="K79" s="81">
        <v>9006</v>
      </c>
    </row>
    <row r="80" spans="1:11" ht="15" customHeight="1" x14ac:dyDescent="0.25">
      <c r="A80" s="79">
        <v>43294</v>
      </c>
      <c r="B80" s="80" t="s">
        <v>282</v>
      </c>
      <c r="C80" s="80" t="s">
        <v>599</v>
      </c>
      <c r="D80" s="81" t="s">
        <v>446</v>
      </c>
      <c r="E80" s="82">
        <v>40000</v>
      </c>
      <c r="F80" s="87" t="s">
        <v>16</v>
      </c>
      <c r="G80" s="83" t="s">
        <v>333</v>
      </c>
      <c r="H80" s="80" t="s">
        <v>143</v>
      </c>
      <c r="I80" s="84" t="s">
        <v>334</v>
      </c>
      <c r="J80" s="81">
        <f t="shared" si="1"/>
        <v>4.4444444444444446</v>
      </c>
      <c r="K80" s="81">
        <v>9006</v>
      </c>
    </row>
    <row r="81" spans="1:11" ht="15" customHeight="1" x14ac:dyDescent="0.25">
      <c r="A81" s="79">
        <v>43294</v>
      </c>
      <c r="B81" s="81" t="s">
        <v>399</v>
      </c>
      <c r="C81" s="81" t="s">
        <v>332</v>
      </c>
      <c r="D81" s="131" t="s">
        <v>442</v>
      </c>
      <c r="E81" s="93">
        <v>10000</v>
      </c>
      <c r="F81" s="84" t="s">
        <v>8</v>
      </c>
      <c r="G81" s="83" t="s">
        <v>333</v>
      </c>
      <c r="H81" s="80" t="s">
        <v>87</v>
      </c>
      <c r="I81" s="84" t="s">
        <v>334</v>
      </c>
      <c r="J81" s="81">
        <f t="shared" si="1"/>
        <v>1.1111111111111112</v>
      </c>
      <c r="K81" s="81">
        <v>9006</v>
      </c>
    </row>
    <row r="82" spans="1:11" ht="15" customHeight="1" x14ac:dyDescent="0.25">
      <c r="A82" s="193">
        <v>43294</v>
      </c>
      <c r="B82" s="194" t="s">
        <v>248</v>
      </c>
      <c r="C82" s="81" t="s">
        <v>439</v>
      </c>
      <c r="D82" s="81" t="s">
        <v>446</v>
      </c>
      <c r="E82" s="86">
        <v>3748827</v>
      </c>
      <c r="F82" s="80" t="s">
        <v>610</v>
      </c>
      <c r="G82" s="83" t="s">
        <v>333</v>
      </c>
      <c r="H82" s="80" t="s">
        <v>622</v>
      </c>
      <c r="I82" s="84" t="s">
        <v>334</v>
      </c>
      <c r="J82" s="81">
        <f t="shared" si="1"/>
        <v>416.53633333333335</v>
      </c>
      <c r="K82" s="81">
        <v>9006</v>
      </c>
    </row>
    <row r="83" spans="1:11" ht="15" customHeight="1" x14ac:dyDescent="0.25">
      <c r="A83" s="193">
        <v>43294</v>
      </c>
      <c r="B83" s="194" t="s">
        <v>249</v>
      </c>
      <c r="C83" s="80" t="s">
        <v>611</v>
      </c>
      <c r="D83" s="92" t="s">
        <v>446</v>
      </c>
      <c r="E83" s="86">
        <v>56500</v>
      </c>
      <c r="F83" s="80" t="s">
        <v>610</v>
      </c>
      <c r="G83" s="83" t="s">
        <v>333</v>
      </c>
      <c r="H83" s="80" t="s">
        <v>622</v>
      </c>
      <c r="I83" s="84" t="s">
        <v>334</v>
      </c>
      <c r="J83" s="81">
        <f t="shared" si="1"/>
        <v>6.2777777777777777</v>
      </c>
      <c r="K83" s="81">
        <v>9006</v>
      </c>
    </row>
    <row r="84" spans="1:11" ht="15" customHeight="1" x14ac:dyDescent="0.25">
      <c r="A84" s="85">
        <v>43295</v>
      </c>
      <c r="B84" s="80" t="s">
        <v>662</v>
      </c>
      <c r="C84" s="81" t="s">
        <v>339</v>
      </c>
      <c r="D84" s="81" t="s">
        <v>335</v>
      </c>
      <c r="E84" s="86">
        <v>100000</v>
      </c>
      <c r="F84" s="80" t="s">
        <v>14</v>
      </c>
      <c r="G84" s="83" t="s">
        <v>333</v>
      </c>
      <c r="H84" s="80" t="s">
        <v>356</v>
      </c>
      <c r="I84" s="84" t="s">
        <v>334</v>
      </c>
      <c r="J84" s="81">
        <f t="shared" si="1"/>
        <v>11.111111111111111</v>
      </c>
      <c r="K84" s="81">
        <v>9006</v>
      </c>
    </row>
    <row r="85" spans="1:11" ht="15" customHeight="1" x14ac:dyDescent="0.25">
      <c r="A85" s="85">
        <v>43295</v>
      </c>
      <c r="B85" s="80" t="s">
        <v>340</v>
      </c>
      <c r="C85" s="81" t="s">
        <v>531</v>
      </c>
      <c r="D85" s="81" t="s">
        <v>335</v>
      </c>
      <c r="E85" s="86">
        <v>36000</v>
      </c>
      <c r="F85" s="80" t="s">
        <v>14</v>
      </c>
      <c r="G85" s="83" t="s">
        <v>333</v>
      </c>
      <c r="H85" s="80" t="s">
        <v>357</v>
      </c>
      <c r="I85" s="84" t="s">
        <v>334</v>
      </c>
      <c r="J85" s="81">
        <f t="shared" si="1"/>
        <v>4</v>
      </c>
      <c r="K85" s="81">
        <v>9006</v>
      </c>
    </row>
    <row r="86" spans="1:11" ht="15" customHeight="1" x14ac:dyDescent="0.25">
      <c r="A86" s="85">
        <v>43295</v>
      </c>
      <c r="B86" s="80" t="s">
        <v>341</v>
      </c>
      <c r="C86" s="81" t="s">
        <v>531</v>
      </c>
      <c r="D86" s="81" t="s">
        <v>335</v>
      </c>
      <c r="E86" s="86">
        <v>60000</v>
      </c>
      <c r="F86" s="80" t="s">
        <v>14</v>
      </c>
      <c r="G86" s="83" t="s">
        <v>333</v>
      </c>
      <c r="H86" s="80" t="s">
        <v>358</v>
      </c>
      <c r="I86" s="84" t="s">
        <v>334</v>
      </c>
      <c r="J86" s="81">
        <f t="shared" si="1"/>
        <v>6.666666666666667</v>
      </c>
      <c r="K86" s="81">
        <v>9006</v>
      </c>
    </row>
    <row r="87" spans="1:11" ht="15" customHeight="1" x14ac:dyDescent="0.25">
      <c r="A87" s="85">
        <v>43295</v>
      </c>
      <c r="B87" s="80" t="s">
        <v>342</v>
      </c>
      <c r="C87" s="81" t="s">
        <v>531</v>
      </c>
      <c r="D87" s="81" t="s">
        <v>335</v>
      </c>
      <c r="E87" s="86">
        <v>30000</v>
      </c>
      <c r="F87" s="80" t="s">
        <v>14</v>
      </c>
      <c r="G87" s="83" t="s">
        <v>333</v>
      </c>
      <c r="H87" s="80" t="s">
        <v>359</v>
      </c>
      <c r="I87" s="84" t="s">
        <v>334</v>
      </c>
      <c r="J87" s="81">
        <f t="shared" si="1"/>
        <v>3.3333333333333335</v>
      </c>
      <c r="K87" s="81">
        <v>9006</v>
      </c>
    </row>
    <row r="88" spans="1:11" ht="15" customHeight="1" x14ac:dyDescent="0.25">
      <c r="A88" s="85">
        <v>43295</v>
      </c>
      <c r="B88" s="80" t="s">
        <v>343</v>
      </c>
      <c r="C88" s="81" t="s">
        <v>531</v>
      </c>
      <c r="D88" s="81" t="s">
        <v>335</v>
      </c>
      <c r="E88" s="86">
        <v>30000</v>
      </c>
      <c r="F88" s="80" t="s">
        <v>14</v>
      </c>
      <c r="G88" s="83" t="s">
        <v>333</v>
      </c>
      <c r="H88" s="80" t="s">
        <v>360</v>
      </c>
      <c r="I88" s="84" t="s">
        <v>334</v>
      </c>
      <c r="J88" s="81">
        <f t="shared" si="1"/>
        <v>3.3333333333333335</v>
      </c>
      <c r="K88" s="81">
        <v>9006</v>
      </c>
    </row>
    <row r="89" spans="1:11" ht="15" customHeight="1" x14ac:dyDescent="0.25">
      <c r="A89" s="85">
        <v>43295</v>
      </c>
      <c r="B89" s="80" t="s">
        <v>344</v>
      </c>
      <c r="C89" s="81" t="s">
        <v>332</v>
      </c>
      <c r="D89" s="81" t="s">
        <v>335</v>
      </c>
      <c r="E89" s="86">
        <v>14000</v>
      </c>
      <c r="F89" s="80" t="s">
        <v>14</v>
      </c>
      <c r="G89" s="83" t="s">
        <v>333</v>
      </c>
      <c r="H89" s="80" t="s">
        <v>361</v>
      </c>
      <c r="I89" s="84" t="s">
        <v>334</v>
      </c>
      <c r="J89" s="81">
        <f t="shared" si="1"/>
        <v>1.5555555555555556</v>
      </c>
      <c r="K89" s="81">
        <v>9006</v>
      </c>
    </row>
    <row r="90" spans="1:11" ht="15" customHeight="1" x14ac:dyDescent="0.25">
      <c r="A90" s="85">
        <v>43295</v>
      </c>
      <c r="B90" s="80" t="s">
        <v>345</v>
      </c>
      <c r="C90" s="81" t="s">
        <v>332</v>
      </c>
      <c r="D90" s="81" t="s">
        <v>335</v>
      </c>
      <c r="E90" s="86">
        <v>70000</v>
      </c>
      <c r="F90" s="80" t="s">
        <v>14</v>
      </c>
      <c r="G90" s="83" t="s">
        <v>333</v>
      </c>
      <c r="H90" s="80" t="s">
        <v>353</v>
      </c>
      <c r="I90" s="84" t="s">
        <v>334</v>
      </c>
      <c r="J90" s="81">
        <f t="shared" si="1"/>
        <v>7.7777777777777777</v>
      </c>
      <c r="K90" s="81">
        <v>9006</v>
      </c>
    </row>
    <row r="91" spans="1:11" ht="15" customHeight="1" x14ac:dyDescent="0.25">
      <c r="A91" s="85">
        <v>43295</v>
      </c>
      <c r="B91" s="80" t="s">
        <v>346</v>
      </c>
      <c r="C91" s="81" t="s">
        <v>332</v>
      </c>
      <c r="D91" s="81" t="s">
        <v>335</v>
      </c>
      <c r="E91" s="86">
        <v>30000</v>
      </c>
      <c r="F91" s="80" t="s">
        <v>14</v>
      </c>
      <c r="G91" s="83" t="s">
        <v>333</v>
      </c>
      <c r="H91" s="80" t="s">
        <v>362</v>
      </c>
      <c r="I91" s="84" t="s">
        <v>334</v>
      </c>
      <c r="J91" s="81">
        <f t="shared" si="1"/>
        <v>3.3333333333333335</v>
      </c>
      <c r="K91" s="81">
        <v>9006</v>
      </c>
    </row>
    <row r="92" spans="1:11" ht="15" customHeight="1" x14ac:dyDescent="0.25">
      <c r="A92" s="85">
        <v>43295</v>
      </c>
      <c r="B92" s="80" t="s">
        <v>347</v>
      </c>
      <c r="C92" s="81" t="s">
        <v>339</v>
      </c>
      <c r="D92" s="81" t="s">
        <v>335</v>
      </c>
      <c r="E92" s="86">
        <v>250000</v>
      </c>
      <c r="F92" s="80" t="s">
        <v>14</v>
      </c>
      <c r="G92" s="83" t="s">
        <v>333</v>
      </c>
      <c r="H92" s="80" t="s">
        <v>352</v>
      </c>
      <c r="I92" s="84" t="s">
        <v>334</v>
      </c>
      <c r="J92" s="81">
        <f t="shared" si="1"/>
        <v>27.777777777777779</v>
      </c>
      <c r="K92" s="81">
        <v>9006</v>
      </c>
    </row>
    <row r="93" spans="1:11" ht="15" customHeight="1" x14ac:dyDescent="0.25">
      <c r="A93" s="79">
        <v>43295</v>
      </c>
      <c r="B93" s="80" t="s">
        <v>224</v>
      </c>
      <c r="C93" s="80" t="s">
        <v>332</v>
      </c>
      <c r="D93" s="81" t="s">
        <v>451</v>
      </c>
      <c r="E93" s="82">
        <v>200000</v>
      </c>
      <c r="F93" s="80" t="s">
        <v>22</v>
      </c>
      <c r="G93" s="83" t="s">
        <v>333</v>
      </c>
      <c r="H93" s="80" t="s">
        <v>141</v>
      </c>
      <c r="I93" s="84" t="s">
        <v>334</v>
      </c>
      <c r="J93" s="81">
        <f t="shared" si="1"/>
        <v>22.222222222222221</v>
      </c>
      <c r="K93" s="81">
        <v>9006</v>
      </c>
    </row>
    <row r="94" spans="1:11" ht="15" customHeight="1" x14ac:dyDescent="0.25">
      <c r="A94" s="79">
        <v>43295</v>
      </c>
      <c r="B94" s="81" t="s">
        <v>401</v>
      </c>
      <c r="C94" s="81" t="s">
        <v>400</v>
      </c>
      <c r="D94" s="131" t="s">
        <v>442</v>
      </c>
      <c r="E94" s="93">
        <v>210000</v>
      </c>
      <c r="F94" s="84" t="s">
        <v>8</v>
      </c>
      <c r="G94" s="83" t="s">
        <v>333</v>
      </c>
      <c r="H94" s="80" t="s">
        <v>137</v>
      </c>
      <c r="I94" s="84" t="s">
        <v>334</v>
      </c>
      <c r="J94" s="81">
        <f t="shared" si="1"/>
        <v>23.333333333333332</v>
      </c>
      <c r="K94" s="81">
        <v>9006</v>
      </c>
    </row>
    <row r="95" spans="1:11" ht="15" customHeight="1" x14ac:dyDescent="0.25">
      <c r="A95" s="79">
        <v>43295</v>
      </c>
      <c r="B95" s="81" t="s">
        <v>402</v>
      </c>
      <c r="C95" s="81" t="s">
        <v>400</v>
      </c>
      <c r="D95" s="131" t="s">
        <v>442</v>
      </c>
      <c r="E95" s="93">
        <v>100000</v>
      </c>
      <c r="F95" s="84" t="s">
        <v>8</v>
      </c>
      <c r="G95" s="83" t="s">
        <v>333</v>
      </c>
      <c r="H95" s="80" t="s">
        <v>137</v>
      </c>
      <c r="I95" s="84" t="s">
        <v>334</v>
      </c>
      <c r="J95" s="81">
        <f t="shared" si="1"/>
        <v>11.111111111111111</v>
      </c>
      <c r="K95" s="81">
        <v>9006</v>
      </c>
    </row>
    <row r="96" spans="1:11" ht="15" customHeight="1" x14ac:dyDescent="0.25">
      <c r="A96" s="85">
        <v>43297</v>
      </c>
      <c r="B96" s="80" t="s">
        <v>349</v>
      </c>
      <c r="C96" s="81" t="s">
        <v>332</v>
      </c>
      <c r="D96" s="81" t="s">
        <v>335</v>
      </c>
      <c r="E96" s="86">
        <v>10000</v>
      </c>
      <c r="F96" s="80" t="s">
        <v>14</v>
      </c>
      <c r="G96" s="83" t="s">
        <v>333</v>
      </c>
      <c r="H96" s="80" t="s">
        <v>88</v>
      </c>
      <c r="I96" s="84" t="s">
        <v>334</v>
      </c>
      <c r="J96" s="81">
        <f t="shared" si="1"/>
        <v>1.1111111111111112</v>
      </c>
      <c r="K96" s="81">
        <v>9006</v>
      </c>
    </row>
    <row r="97" spans="1:11" ht="15" customHeight="1" x14ac:dyDescent="0.25">
      <c r="A97" s="79">
        <v>43297</v>
      </c>
      <c r="B97" s="80" t="s">
        <v>34</v>
      </c>
      <c r="C97" s="80" t="s">
        <v>445</v>
      </c>
      <c r="D97" s="81" t="s">
        <v>446</v>
      </c>
      <c r="E97" s="82">
        <v>65000</v>
      </c>
      <c r="F97" s="87" t="s">
        <v>16</v>
      </c>
      <c r="G97" s="83" t="s">
        <v>333</v>
      </c>
      <c r="H97" s="80" t="s">
        <v>145</v>
      </c>
      <c r="I97" s="84" t="s">
        <v>334</v>
      </c>
      <c r="J97" s="81">
        <f t="shared" si="1"/>
        <v>7.2222222222222223</v>
      </c>
      <c r="K97" s="81">
        <v>9006</v>
      </c>
    </row>
    <row r="98" spans="1:11" ht="15" customHeight="1" x14ac:dyDescent="0.25">
      <c r="A98" s="79">
        <v>43299</v>
      </c>
      <c r="B98" s="83" t="s">
        <v>69</v>
      </c>
      <c r="C98" s="81" t="s">
        <v>332</v>
      </c>
      <c r="D98" s="81" t="s">
        <v>335</v>
      </c>
      <c r="E98" s="82">
        <v>70000</v>
      </c>
      <c r="F98" s="81" t="s">
        <v>10</v>
      </c>
      <c r="G98" s="83" t="s">
        <v>333</v>
      </c>
      <c r="H98" s="80" t="s">
        <v>160</v>
      </c>
      <c r="I98" s="84" t="s">
        <v>334</v>
      </c>
      <c r="J98" s="81">
        <f t="shared" si="1"/>
        <v>7.7777777777777777</v>
      </c>
      <c r="K98" s="81">
        <v>9006</v>
      </c>
    </row>
    <row r="99" spans="1:11" ht="15" customHeight="1" x14ac:dyDescent="0.25">
      <c r="A99" s="85">
        <v>43299</v>
      </c>
      <c r="B99" s="83" t="s">
        <v>504</v>
      </c>
      <c r="C99" s="87" t="s">
        <v>439</v>
      </c>
      <c r="D99" s="87" t="s">
        <v>502</v>
      </c>
      <c r="E99" s="86">
        <v>160000</v>
      </c>
      <c r="F99" s="80" t="s">
        <v>14</v>
      </c>
      <c r="G99" s="83" t="s">
        <v>333</v>
      </c>
      <c r="H99" s="80" t="s">
        <v>158</v>
      </c>
      <c r="I99" s="84" t="s">
        <v>334</v>
      </c>
      <c r="J99" s="81">
        <f t="shared" si="1"/>
        <v>17.777777777777779</v>
      </c>
      <c r="K99" s="81">
        <v>9006</v>
      </c>
    </row>
    <row r="100" spans="1:11" ht="15" customHeight="1" x14ac:dyDescent="0.25">
      <c r="A100" s="85">
        <v>43299</v>
      </c>
      <c r="B100" s="83" t="s">
        <v>503</v>
      </c>
      <c r="C100" s="87" t="s">
        <v>439</v>
      </c>
      <c r="D100" s="87" t="s">
        <v>502</v>
      </c>
      <c r="E100" s="86">
        <v>85000</v>
      </c>
      <c r="F100" s="80" t="s">
        <v>14</v>
      </c>
      <c r="G100" s="83" t="s">
        <v>333</v>
      </c>
      <c r="H100" s="80" t="s">
        <v>159</v>
      </c>
      <c r="I100" s="84" t="s">
        <v>334</v>
      </c>
      <c r="J100" s="81">
        <f t="shared" si="1"/>
        <v>9.4444444444444446</v>
      </c>
      <c r="K100" s="81">
        <v>9006</v>
      </c>
    </row>
    <row r="101" spans="1:11" ht="15" customHeight="1" x14ac:dyDescent="0.25">
      <c r="A101" s="85">
        <v>43299</v>
      </c>
      <c r="B101" s="80" t="s">
        <v>350</v>
      </c>
      <c r="C101" s="81" t="s">
        <v>332</v>
      </c>
      <c r="D101" s="81" t="s">
        <v>335</v>
      </c>
      <c r="E101" s="86">
        <v>16000</v>
      </c>
      <c r="F101" s="80" t="s">
        <v>14</v>
      </c>
      <c r="G101" s="83" t="s">
        <v>333</v>
      </c>
      <c r="H101" s="80" t="s">
        <v>146</v>
      </c>
      <c r="I101" s="84" t="s">
        <v>334</v>
      </c>
      <c r="J101" s="81">
        <f t="shared" si="1"/>
        <v>1.7777777777777777</v>
      </c>
      <c r="K101" s="81">
        <v>9006</v>
      </c>
    </row>
    <row r="102" spans="1:11" ht="15" customHeight="1" x14ac:dyDescent="0.25">
      <c r="A102" s="85">
        <v>43299</v>
      </c>
      <c r="B102" s="80" t="s">
        <v>351</v>
      </c>
      <c r="C102" s="81" t="s">
        <v>445</v>
      </c>
      <c r="D102" s="81" t="s">
        <v>335</v>
      </c>
      <c r="E102" s="86">
        <v>12000</v>
      </c>
      <c r="F102" s="80" t="s">
        <v>14</v>
      </c>
      <c r="G102" s="83" t="s">
        <v>333</v>
      </c>
      <c r="H102" s="80" t="s">
        <v>147</v>
      </c>
      <c r="I102" s="84" t="s">
        <v>334</v>
      </c>
      <c r="J102" s="81">
        <f t="shared" si="1"/>
        <v>1.3333333333333333</v>
      </c>
      <c r="K102" s="81">
        <v>9006</v>
      </c>
    </row>
    <row r="103" spans="1:11" ht="15" customHeight="1" x14ac:dyDescent="0.25">
      <c r="A103" s="85">
        <v>43299</v>
      </c>
      <c r="B103" s="80" t="s">
        <v>349</v>
      </c>
      <c r="C103" s="81" t="s">
        <v>332</v>
      </c>
      <c r="D103" s="81" t="s">
        <v>335</v>
      </c>
      <c r="E103" s="86">
        <v>10000</v>
      </c>
      <c r="F103" s="80" t="s">
        <v>14</v>
      </c>
      <c r="G103" s="83" t="s">
        <v>333</v>
      </c>
      <c r="H103" s="80" t="s">
        <v>157</v>
      </c>
      <c r="I103" s="84" t="s">
        <v>334</v>
      </c>
      <c r="J103" s="81">
        <f t="shared" si="1"/>
        <v>1.1111111111111112</v>
      </c>
      <c r="K103" s="81">
        <v>9006</v>
      </c>
    </row>
    <row r="104" spans="1:11" ht="15" customHeight="1" x14ac:dyDescent="0.25">
      <c r="A104" s="79">
        <v>43299</v>
      </c>
      <c r="B104" s="83" t="s">
        <v>63</v>
      </c>
      <c r="C104" s="81" t="s">
        <v>332</v>
      </c>
      <c r="D104" s="81" t="s">
        <v>384</v>
      </c>
      <c r="E104" s="82">
        <v>81000</v>
      </c>
      <c r="F104" s="89" t="s">
        <v>27</v>
      </c>
      <c r="G104" s="83" t="s">
        <v>333</v>
      </c>
      <c r="H104" s="80" t="s">
        <v>154</v>
      </c>
      <c r="I104" s="84" t="s">
        <v>334</v>
      </c>
      <c r="J104" s="81">
        <f t="shared" si="1"/>
        <v>9</v>
      </c>
      <c r="K104" s="81">
        <v>9006</v>
      </c>
    </row>
    <row r="105" spans="1:11" ht="15" customHeight="1" x14ac:dyDescent="0.25">
      <c r="A105" s="79">
        <v>43299</v>
      </c>
      <c r="B105" s="80" t="s">
        <v>678</v>
      </c>
      <c r="C105" s="81" t="s">
        <v>332</v>
      </c>
      <c r="D105" s="81" t="s">
        <v>384</v>
      </c>
      <c r="E105" s="82">
        <v>36000</v>
      </c>
      <c r="F105" s="89" t="s">
        <v>27</v>
      </c>
      <c r="G105" s="83" t="s">
        <v>333</v>
      </c>
      <c r="H105" s="80" t="s">
        <v>162</v>
      </c>
      <c r="I105" s="84" t="s">
        <v>334</v>
      </c>
      <c r="J105" s="81">
        <f t="shared" si="1"/>
        <v>4</v>
      </c>
      <c r="K105" s="81">
        <v>9006</v>
      </c>
    </row>
    <row r="106" spans="1:11" ht="15" customHeight="1" x14ac:dyDescent="0.25">
      <c r="A106" s="85">
        <v>43299</v>
      </c>
      <c r="B106" s="81" t="s">
        <v>381</v>
      </c>
      <c r="C106" s="81" t="s">
        <v>440</v>
      </c>
      <c r="D106" s="131" t="s">
        <v>384</v>
      </c>
      <c r="E106" s="86">
        <v>17000</v>
      </c>
      <c r="F106" s="87" t="s">
        <v>9</v>
      </c>
      <c r="G106" s="83" t="s">
        <v>333</v>
      </c>
      <c r="H106" s="80" t="s">
        <v>155</v>
      </c>
      <c r="I106" s="84" t="s">
        <v>334</v>
      </c>
      <c r="J106" s="81">
        <f t="shared" si="1"/>
        <v>1.8888888888888888</v>
      </c>
      <c r="K106" s="81">
        <v>9006</v>
      </c>
    </row>
    <row r="107" spans="1:11" ht="15" customHeight="1" x14ac:dyDescent="0.25">
      <c r="A107" s="79">
        <v>43299</v>
      </c>
      <c r="B107" s="80" t="s">
        <v>663</v>
      </c>
      <c r="C107" s="81" t="s">
        <v>438</v>
      </c>
      <c r="D107" s="81" t="s">
        <v>384</v>
      </c>
      <c r="E107" s="82">
        <v>10000</v>
      </c>
      <c r="F107" s="80" t="s">
        <v>29</v>
      </c>
      <c r="G107" s="83" t="s">
        <v>333</v>
      </c>
      <c r="H107" s="80" t="s">
        <v>152</v>
      </c>
      <c r="I107" s="84" t="s">
        <v>334</v>
      </c>
      <c r="J107" s="81">
        <f t="shared" si="1"/>
        <v>1.1111111111111112</v>
      </c>
      <c r="K107" s="81">
        <v>9006</v>
      </c>
    </row>
    <row r="108" spans="1:11" ht="15" customHeight="1" x14ac:dyDescent="0.25">
      <c r="A108" s="79">
        <v>43299</v>
      </c>
      <c r="B108" s="80" t="s">
        <v>689</v>
      </c>
      <c r="C108" s="81" t="s">
        <v>332</v>
      </c>
      <c r="D108" s="81" t="s">
        <v>384</v>
      </c>
      <c r="E108" s="82">
        <v>23000</v>
      </c>
      <c r="F108" s="80" t="s">
        <v>25</v>
      </c>
      <c r="G108" s="83" t="s">
        <v>333</v>
      </c>
      <c r="H108" s="80" t="s">
        <v>161</v>
      </c>
      <c r="I108" s="84" t="s">
        <v>334</v>
      </c>
      <c r="J108" s="81">
        <f t="shared" si="1"/>
        <v>2.5555555555555554</v>
      </c>
      <c r="K108" s="81">
        <v>9006</v>
      </c>
    </row>
    <row r="109" spans="1:11" ht="15" customHeight="1" x14ac:dyDescent="0.25">
      <c r="A109" s="79">
        <v>43299</v>
      </c>
      <c r="B109" s="80" t="s">
        <v>59</v>
      </c>
      <c r="C109" s="80" t="s">
        <v>567</v>
      </c>
      <c r="D109" s="81" t="s">
        <v>446</v>
      </c>
      <c r="E109" s="82">
        <v>8000</v>
      </c>
      <c r="F109" s="87" t="s">
        <v>16</v>
      </c>
      <c r="G109" s="83" t="s">
        <v>333</v>
      </c>
      <c r="H109" s="80" t="s">
        <v>149</v>
      </c>
      <c r="I109" s="84" t="s">
        <v>334</v>
      </c>
      <c r="J109" s="81">
        <f t="shared" si="1"/>
        <v>0.88888888888888884</v>
      </c>
      <c r="K109" s="81">
        <v>9006</v>
      </c>
    </row>
    <row r="110" spans="1:11" ht="15" customHeight="1" x14ac:dyDescent="0.25">
      <c r="A110" s="79">
        <v>43299</v>
      </c>
      <c r="B110" s="80" t="s">
        <v>602</v>
      </c>
      <c r="C110" s="80" t="s">
        <v>445</v>
      </c>
      <c r="D110" s="81" t="s">
        <v>446</v>
      </c>
      <c r="E110" s="82">
        <v>420000</v>
      </c>
      <c r="F110" s="87" t="s">
        <v>16</v>
      </c>
      <c r="G110" s="83" t="s">
        <v>333</v>
      </c>
      <c r="H110" s="80" t="s">
        <v>150</v>
      </c>
      <c r="I110" s="84" t="s">
        <v>334</v>
      </c>
      <c r="J110" s="81">
        <f t="shared" si="1"/>
        <v>46.666666666666664</v>
      </c>
      <c r="K110" s="81">
        <v>9006</v>
      </c>
    </row>
    <row r="111" spans="1:11" ht="15" customHeight="1" x14ac:dyDescent="0.25">
      <c r="A111" s="79">
        <v>43299</v>
      </c>
      <c r="B111" s="80" t="s">
        <v>603</v>
      </c>
      <c r="C111" s="80" t="s">
        <v>332</v>
      </c>
      <c r="D111" s="81" t="s">
        <v>446</v>
      </c>
      <c r="E111" s="82">
        <v>245000</v>
      </c>
      <c r="F111" s="87" t="s">
        <v>16</v>
      </c>
      <c r="G111" s="83" t="s">
        <v>333</v>
      </c>
      <c r="H111" s="80" t="s">
        <v>151</v>
      </c>
      <c r="I111" s="84" t="s">
        <v>334</v>
      </c>
      <c r="J111" s="81">
        <f t="shared" si="1"/>
        <v>27.222222222222221</v>
      </c>
      <c r="K111" s="81">
        <v>9006</v>
      </c>
    </row>
    <row r="112" spans="1:11" ht="15" customHeight="1" x14ac:dyDescent="0.25">
      <c r="A112" s="79">
        <v>43299</v>
      </c>
      <c r="B112" s="80" t="s">
        <v>65</v>
      </c>
      <c r="C112" s="80" t="s">
        <v>332</v>
      </c>
      <c r="D112" s="81" t="s">
        <v>446</v>
      </c>
      <c r="E112" s="82">
        <v>105000</v>
      </c>
      <c r="F112" s="87" t="s">
        <v>16</v>
      </c>
      <c r="G112" s="83" t="s">
        <v>333</v>
      </c>
      <c r="H112" s="80" t="s">
        <v>156</v>
      </c>
      <c r="I112" s="84" t="s">
        <v>334</v>
      </c>
      <c r="J112" s="81">
        <f t="shared" si="1"/>
        <v>11.666666666666666</v>
      </c>
      <c r="K112" s="81">
        <v>9006</v>
      </c>
    </row>
    <row r="113" spans="1:11" ht="15" customHeight="1" x14ac:dyDescent="0.25">
      <c r="A113" s="79">
        <v>43299</v>
      </c>
      <c r="B113" s="80" t="s">
        <v>229</v>
      </c>
      <c r="C113" s="80" t="s">
        <v>599</v>
      </c>
      <c r="D113" s="81" t="s">
        <v>446</v>
      </c>
      <c r="E113" s="82">
        <v>600000</v>
      </c>
      <c r="F113" s="87" t="s">
        <v>16</v>
      </c>
      <c r="G113" s="83" t="s">
        <v>333</v>
      </c>
      <c r="H113" s="80" t="s">
        <v>165</v>
      </c>
      <c r="I113" s="84" t="s">
        <v>334</v>
      </c>
      <c r="J113" s="81">
        <f t="shared" si="1"/>
        <v>66.666666666666671</v>
      </c>
      <c r="K113" s="81">
        <v>9006</v>
      </c>
    </row>
    <row r="114" spans="1:11" ht="15" customHeight="1" x14ac:dyDescent="0.25">
      <c r="A114" s="79">
        <v>43299</v>
      </c>
      <c r="B114" s="80" t="s">
        <v>227</v>
      </c>
      <c r="C114" s="80" t="s">
        <v>332</v>
      </c>
      <c r="D114" s="81" t="s">
        <v>451</v>
      </c>
      <c r="E114" s="82">
        <v>400000</v>
      </c>
      <c r="F114" s="80" t="s">
        <v>22</v>
      </c>
      <c r="G114" s="83" t="s">
        <v>333</v>
      </c>
      <c r="H114" s="80" t="s">
        <v>163</v>
      </c>
      <c r="I114" s="84" t="s">
        <v>334</v>
      </c>
      <c r="J114" s="81">
        <f t="shared" si="1"/>
        <v>44.444444444444443</v>
      </c>
      <c r="K114" s="81">
        <v>9006</v>
      </c>
    </row>
    <row r="115" spans="1:11" ht="15" customHeight="1" x14ac:dyDescent="0.25">
      <c r="A115" s="79">
        <v>43299</v>
      </c>
      <c r="B115" s="80" t="s">
        <v>664</v>
      </c>
      <c r="C115" s="80" t="s">
        <v>506</v>
      </c>
      <c r="D115" s="81" t="s">
        <v>451</v>
      </c>
      <c r="E115" s="82">
        <v>3970512</v>
      </c>
      <c r="F115" s="80" t="s">
        <v>22</v>
      </c>
      <c r="G115" s="83" t="s">
        <v>333</v>
      </c>
      <c r="H115" s="80" t="s">
        <v>164</v>
      </c>
      <c r="I115" s="84" t="s">
        <v>334</v>
      </c>
      <c r="J115" s="81">
        <f t="shared" si="1"/>
        <v>441.16800000000001</v>
      </c>
      <c r="K115" s="81">
        <v>9006</v>
      </c>
    </row>
    <row r="116" spans="1:11" ht="15" customHeight="1" x14ac:dyDescent="0.25">
      <c r="A116" s="79">
        <v>43299</v>
      </c>
      <c r="B116" s="81" t="s">
        <v>399</v>
      </c>
      <c r="C116" s="81" t="s">
        <v>332</v>
      </c>
      <c r="D116" s="131" t="s">
        <v>442</v>
      </c>
      <c r="E116" s="93">
        <v>10000</v>
      </c>
      <c r="F116" s="84" t="s">
        <v>8</v>
      </c>
      <c r="G116" s="83" t="s">
        <v>333</v>
      </c>
      <c r="H116" s="80" t="s">
        <v>153</v>
      </c>
      <c r="I116" s="84" t="s">
        <v>334</v>
      </c>
      <c r="J116" s="81">
        <f t="shared" si="1"/>
        <v>1.1111111111111112</v>
      </c>
      <c r="K116" s="81">
        <v>9006</v>
      </c>
    </row>
    <row r="117" spans="1:11" ht="15" customHeight="1" x14ac:dyDescent="0.25">
      <c r="A117" s="85">
        <v>43300</v>
      </c>
      <c r="B117" s="80" t="s">
        <v>349</v>
      </c>
      <c r="C117" s="81" t="s">
        <v>332</v>
      </c>
      <c r="D117" s="81" t="s">
        <v>335</v>
      </c>
      <c r="E117" s="86">
        <v>10000</v>
      </c>
      <c r="F117" s="80" t="s">
        <v>14</v>
      </c>
      <c r="G117" s="83" t="s">
        <v>333</v>
      </c>
      <c r="H117" s="80" t="s">
        <v>157</v>
      </c>
      <c r="I117" s="84" t="s">
        <v>334</v>
      </c>
      <c r="J117" s="81">
        <f t="shared" si="1"/>
        <v>1.1111111111111112</v>
      </c>
      <c r="K117" s="81">
        <v>9006</v>
      </c>
    </row>
    <row r="118" spans="1:11" ht="15" customHeight="1" x14ac:dyDescent="0.25">
      <c r="A118" s="85">
        <v>43300</v>
      </c>
      <c r="B118" s="81" t="s">
        <v>377</v>
      </c>
      <c r="C118" s="81" t="s">
        <v>440</v>
      </c>
      <c r="D118" s="131" t="s">
        <v>384</v>
      </c>
      <c r="E118" s="86">
        <v>17000</v>
      </c>
      <c r="F118" s="87" t="s">
        <v>9</v>
      </c>
      <c r="G118" s="83" t="s">
        <v>333</v>
      </c>
      <c r="H118" s="80" t="s">
        <v>155</v>
      </c>
      <c r="I118" s="84" t="s">
        <v>334</v>
      </c>
      <c r="J118" s="81">
        <f t="shared" si="1"/>
        <v>1.8888888888888888</v>
      </c>
      <c r="K118" s="81">
        <v>9006</v>
      </c>
    </row>
    <row r="119" spans="1:11" ht="15" customHeight="1" x14ac:dyDescent="0.25">
      <c r="A119" s="79">
        <v>43300</v>
      </c>
      <c r="B119" s="80" t="s">
        <v>231</v>
      </c>
      <c r="C119" s="81" t="s">
        <v>440</v>
      </c>
      <c r="D119" s="131" t="s">
        <v>384</v>
      </c>
      <c r="E119" s="86">
        <v>75000</v>
      </c>
      <c r="F119" s="87" t="s">
        <v>9</v>
      </c>
      <c r="G119" s="83" t="s">
        <v>333</v>
      </c>
      <c r="H119" s="80" t="s">
        <v>173</v>
      </c>
      <c r="I119" s="84" t="s">
        <v>334</v>
      </c>
      <c r="J119" s="81">
        <f t="shared" si="1"/>
        <v>8.3333333333333339</v>
      </c>
      <c r="K119" s="81">
        <v>9006</v>
      </c>
    </row>
    <row r="120" spans="1:11" ht="15" customHeight="1" x14ac:dyDescent="0.25">
      <c r="A120" s="79">
        <v>43300</v>
      </c>
      <c r="B120" s="80" t="s">
        <v>665</v>
      </c>
      <c r="C120" s="81" t="s">
        <v>332</v>
      </c>
      <c r="D120" s="81" t="s">
        <v>384</v>
      </c>
      <c r="E120" s="82">
        <v>19000</v>
      </c>
      <c r="F120" s="80" t="s">
        <v>29</v>
      </c>
      <c r="G120" s="83" t="s">
        <v>333</v>
      </c>
      <c r="H120" s="80" t="s">
        <v>166</v>
      </c>
      <c r="I120" s="84" t="s">
        <v>334</v>
      </c>
      <c r="J120" s="81">
        <f t="shared" si="1"/>
        <v>2.1111111111111112</v>
      </c>
      <c r="K120" s="81">
        <v>9006</v>
      </c>
    </row>
    <row r="121" spans="1:11" ht="15" customHeight="1" x14ac:dyDescent="0.25">
      <c r="A121" s="79">
        <v>43300</v>
      </c>
      <c r="B121" s="83" t="s">
        <v>73</v>
      </c>
      <c r="C121" s="80" t="s">
        <v>332</v>
      </c>
      <c r="D121" s="81" t="s">
        <v>446</v>
      </c>
      <c r="E121" s="82">
        <v>50000</v>
      </c>
      <c r="F121" s="87" t="s">
        <v>16</v>
      </c>
      <c r="G121" s="83" t="s">
        <v>333</v>
      </c>
      <c r="H121" s="80" t="s">
        <v>167</v>
      </c>
      <c r="I121" s="84" t="s">
        <v>334</v>
      </c>
      <c r="J121" s="81">
        <f t="shared" si="1"/>
        <v>5.5555555555555554</v>
      </c>
      <c r="K121" s="81">
        <v>9006</v>
      </c>
    </row>
    <row r="122" spans="1:11" ht="15" customHeight="1" x14ac:dyDescent="0.25">
      <c r="A122" s="79">
        <v>43300</v>
      </c>
      <c r="B122" s="80" t="s">
        <v>78</v>
      </c>
      <c r="C122" s="80" t="s">
        <v>332</v>
      </c>
      <c r="D122" s="81" t="s">
        <v>446</v>
      </c>
      <c r="E122" s="90">
        <v>70000</v>
      </c>
      <c r="F122" s="87" t="s">
        <v>16</v>
      </c>
      <c r="G122" s="83" t="s">
        <v>333</v>
      </c>
      <c r="H122" s="80" t="s">
        <v>170</v>
      </c>
      <c r="I122" s="84" t="s">
        <v>334</v>
      </c>
      <c r="J122" s="81">
        <f t="shared" si="1"/>
        <v>7.7777777777777777</v>
      </c>
      <c r="K122" s="81">
        <v>9006</v>
      </c>
    </row>
    <row r="123" spans="1:11" ht="15" customHeight="1" x14ac:dyDescent="0.25">
      <c r="A123" s="79">
        <v>43300</v>
      </c>
      <c r="B123" s="80" t="s">
        <v>80</v>
      </c>
      <c r="C123" s="80" t="s">
        <v>332</v>
      </c>
      <c r="D123" s="81" t="s">
        <v>446</v>
      </c>
      <c r="E123" s="90">
        <v>10000</v>
      </c>
      <c r="F123" s="87" t="s">
        <v>16</v>
      </c>
      <c r="G123" s="83" t="s">
        <v>333</v>
      </c>
      <c r="H123" s="80" t="s">
        <v>171</v>
      </c>
      <c r="I123" s="84" t="s">
        <v>334</v>
      </c>
      <c r="J123" s="81">
        <f t="shared" si="1"/>
        <v>1.1111111111111112</v>
      </c>
      <c r="K123" s="81">
        <v>9006</v>
      </c>
    </row>
    <row r="124" spans="1:11" ht="15" customHeight="1" x14ac:dyDescent="0.25">
      <c r="A124" s="79">
        <v>43300</v>
      </c>
      <c r="B124" s="80" t="s">
        <v>305</v>
      </c>
      <c r="C124" s="80" t="s">
        <v>439</v>
      </c>
      <c r="D124" s="81" t="s">
        <v>502</v>
      </c>
      <c r="E124" s="90">
        <v>16000</v>
      </c>
      <c r="F124" s="87" t="s">
        <v>16</v>
      </c>
      <c r="G124" s="83" t="s">
        <v>333</v>
      </c>
      <c r="H124" s="80" t="s">
        <v>174</v>
      </c>
      <c r="I124" s="84" t="s">
        <v>334</v>
      </c>
      <c r="J124" s="81">
        <f t="shared" si="1"/>
        <v>1.7777777777777777</v>
      </c>
      <c r="K124" s="81">
        <v>9006</v>
      </c>
    </row>
    <row r="125" spans="1:11" ht="15" customHeight="1" x14ac:dyDescent="0.25">
      <c r="A125" s="79">
        <v>43300</v>
      </c>
      <c r="B125" s="80" t="s">
        <v>232</v>
      </c>
      <c r="C125" s="80" t="s">
        <v>445</v>
      </c>
      <c r="D125" s="81" t="s">
        <v>446</v>
      </c>
      <c r="E125" s="90">
        <v>1900000</v>
      </c>
      <c r="F125" s="87" t="s">
        <v>16</v>
      </c>
      <c r="G125" s="83" t="s">
        <v>333</v>
      </c>
      <c r="H125" s="80" t="s">
        <v>176</v>
      </c>
      <c r="I125" s="84" t="s">
        <v>334</v>
      </c>
      <c r="J125" s="81">
        <f t="shared" si="1"/>
        <v>211.11111111111111</v>
      </c>
      <c r="K125" s="81">
        <v>9006</v>
      </c>
    </row>
    <row r="126" spans="1:11" ht="15" customHeight="1" x14ac:dyDescent="0.25">
      <c r="A126" s="79">
        <v>43300</v>
      </c>
      <c r="B126" s="80" t="s">
        <v>234</v>
      </c>
      <c r="C126" s="80" t="s">
        <v>567</v>
      </c>
      <c r="D126" s="81" t="s">
        <v>446</v>
      </c>
      <c r="E126" s="90">
        <v>20000</v>
      </c>
      <c r="F126" s="87" t="s">
        <v>16</v>
      </c>
      <c r="G126" s="83" t="s">
        <v>333</v>
      </c>
      <c r="H126" s="80" t="s">
        <v>177</v>
      </c>
      <c r="I126" s="84" t="s">
        <v>334</v>
      </c>
      <c r="J126" s="81">
        <f t="shared" si="1"/>
        <v>2.2222222222222223</v>
      </c>
      <c r="K126" s="81">
        <v>9006</v>
      </c>
    </row>
    <row r="127" spans="1:11" ht="15" customHeight="1" x14ac:dyDescent="0.25">
      <c r="A127" s="79">
        <v>43300</v>
      </c>
      <c r="B127" s="80" t="s">
        <v>606</v>
      </c>
      <c r="C127" s="80" t="s">
        <v>339</v>
      </c>
      <c r="D127" s="81" t="s">
        <v>451</v>
      </c>
      <c r="E127" s="82">
        <v>531200</v>
      </c>
      <c r="F127" s="80" t="s">
        <v>22</v>
      </c>
      <c r="G127" s="83" t="s">
        <v>333</v>
      </c>
      <c r="H127" s="80" t="s">
        <v>168</v>
      </c>
      <c r="I127" s="84" t="s">
        <v>334</v>
      </c>
      <c r="J127" s="81">
        <f t="shared" si="1"/>
        <v>59.022222222222226</v>
      </c>
      <c r="K127" s="81">
        <v>9006</v>
      </c>
    </row>
    <row r="128" spans="1:11" ht="15" customHeight="1" x14ac:dyDescent="0.25">
      <c r="A128" s="79">
        <v>43300</v>
      </c>
      <c r="B128" s="80" t="s">
        <v>605</v>
      </c>
      <c r="C128" s="80" t="s">
        <v>332</v>
      </c>
      <c r="D128" s="81" t="s">
        <v>451</v>
      </c>
      <c r="E128" s="82">
        <v>664000</v>
      </c>
      <c r="F128" s="80" t="s">
        <v>22</v>
      </c>
      <c r="G128" s="83" t="s">
        <v>333</v>
      </c>
      <c r="H128" s="80" t="s">
        <v>168</v>
      </c>
      <c r="I128" s="84" t="s">
        <v>334</v>
      </c>
      <c r="J128" s="81">
        <f t="shared" si="1"/>
        <v>73.777777777777771</v>
      </c>
      <c r="K128" s="81">
        <v>9006</v>
      </c>
    </row>
    <row r="129" spans="1:11" ht="15" customHeight="1" x14ac:dyDescent="0.25">
      <c r="A129" s="79">
        <v>43300</v>
      </c>
      <c r="B129" s="80" t="s">
        <v>607</v>
      </c>
      <c r="C129" s="80" t="s">
        <v>438</v>
      </c>
      <c r="D129" s="81" t="s">
        <v>451</v>
      </c>
      <c r="E129" s="82">
        <v>132800</v>
      </c>
      <c r="F129" s="80" t="s">
        <v>22</v>
      </c>
      <c r="G129" s="83" t="s">
        <v>333</v>
      </c>
      <c r="H129" s="80" t="s">
        <v>168</v>
      </c>
      <c r="I129" s="84" t="s">
        <v>334</v>
      </c>
      <c r="J129" s="81">
        <f t="shared" si="1"/>
        <v>14.755555555555556</v>
      </c>
      <c r="K129" s="81">
        <v>9006</v>
      </c>
    </row>
    <row r="130" spans="1:11" ht="15" customHeight="1" x14ac:dyDescent="0.25">
      <c r="A130" s="85">
        <v>43300</v>
      </c>
      <c r="B130" s="88" t="s">
        <v>385</v>
      </c>
      <c r="C130" s="80" t="s">
        <v>332</v>
      </c>
      <c r="D130" s="80" t="s">
        <v>335</v>
      </c>
      <c r="E130" s="86">
        <v>55000</v>
      </c>
      <c r="F130" s="80" t="s">
        <v>336</v>
      </c>
      <c r="G130" s="83" t="s">
        <v>333</v>
      </c>
      <c r="H130" s="80" t="s">
        <v>395</v>
      </c>
      <c r="I130" s="84" t="s">
        <v>334</v>
      </c>
      <c r="J130" s="81">
        <f t="shared" si="1"/>
        <v>6.1111111111111107</v>
      </c>
      <c r="K130" s="81">
        <v>9006</v>
      </c>
    </row>
    <row r="131" spans="1:11" ht="15" customHeight="1" x14ac:dyDescent="0.25">
      <c r="A131" s="85">
        <v>43300</v>
      </c>
      <c r="B131" s="88" t="s">
        <v>386</v>
      </c>
      <c r="C131" s="80" t="s">
        <v>332</v>
      </c>
      <c r="D131" s="80" t="s">
        <v>335</v>
      </c>
      <c r="E131" s="86">
        <v>10000</v>
      </c>
      <c r="F131" s="80" t="s">
        <v>336</v>
      </c>
      <c r="G131" s="83" t="s">
        <v>333</v>
      </c>
      <c r="H131" s="80" t="s">
        <v>396</v>
      </c>
      <c r="I131" s="84" t="s">
        <v>334</v>
      </c>
      <c r="J131" s="81">
        <f t="shared" si="1"/>
        <v>1.1111111111111112</v>
      </c>
      <c r="K131" s="81">
        <v>9006</v>
      </c>
    </row>
    <row r="132" spans="1:11" ht="15" customHeight="1" x14ac:dyDescent="0.25">
      <c r="A132" s="85">
        <v>43300</v>
      </c>
      <c r="B132" s="88" t="s">
        <v>443</v>
      </c>
      <c r="C132" s="80" t="s">
        <v>339</v>
      </c>
      <c r="D132" s="80" t="s">
        <v>335</v>
      </c>
      <c r="E132" s="86">
        <v>100000</v>
      </c>
      <c r="F132" s="80" t="s">
        <v>336</v>
      </c>
      <c r="G132" s="83" t="s">
        <v>333</v>
      </c>
      <c r="H132" s="80" t="s">
        <v>392</v>
      </c>
      <c r="I132" s="84" t="s">
        <v>334</v>
      </c>
      <c r="J132" s="81">
        <f t="shared" si="1"/>
        <v>11.111111111111111</v>
      </c>
      <c r="K132" s="81">
        <v>9006</v>
      </c>
    </row>
    <row r="133" spans="1:11" ht="15" customHeight="1" x14ac:dyDescent="0.25">
      <c r="A133" s="79">
        <v>43300</v>
      </c>
      <c r="B133" s="81" t="s">
        <v>399</v>
      </c>
      <c r="C133" s="81" t="s">
        <v>332</v>
      </c>
      <c r="D133" s="131" t="s">
        <v>442</v>
      </c>
      <c r="E133" s="93">
        <v>10000</v>
      </c>
      <c r="F133" s="84" t="s">
        <v>8</v>
      </c>
      <c r="G133" s="83" t="s">
        <v>333</v>
      </c>
      <c r="H133" s="80" t="s">
        <v>153</v>
      </c>
      <c r="I133" s="84" t="s">
        <v>334</v>
      </c>
      <c r="J133" s="81">
        <f t="shared" ref="J133:J196" si="2">E133/9000</f>
        <v>1.1111111111111112</v>
      </c>
      <c r="K133" s="81">
        <v>9006</v>
      </c>
    </row>
    <row r="134" spans="1:11" ht="15" customHeight="1" x14ac:dyDescent="0.25">
      <c r="A134" s="79">
        <v>43301</v>
      </c>
      <c r="B134" s="80" t="s">
        <v>691</v>
      </c>
      <c r="C134" s="80" t="s">
        <v>445</v>
      </c>
      <c r="D134" s="81" t="s">
        <v>446</v>
      </c>
      <c r="E134" s="90">
        <v>100000</v>
      </c>
      <c r="F134" s="87" t="s">
        <v>16</v>
      </c>
      <c r="G134" s="83" t="s">
        <v>333</v>
      </c>
      <c r="H134" s="80" t="s">
        <v>693</v>
      </c>
      <c r="I134" s="84" t="s">
        <v>334</v>
      </c>
      <c r="J134" s="81">
        <f t="shared" si="2"/>
        <v>11.111111111111111</v>
      </c>
      <c r="K134" s="81">
        <v>9006</v>
      </c>
    </row>
    <row r="135" spans="1:11" ht="15" customHeight="1" x14ac:dyDescent="0.25">
      <c r="A135" s="79">
        <v>43301</v>
      </c>
      <c r="B135" s="80" t="s">
        <v>692</v>
      </c>
      <c r="C135" s="80" t="s">
        <v>445</v>
      </c>
      <c r="D135" s="81" t="s">
        <v>446</v>
      </c>
      <c r="E135" s="90">
        <v>20000</v>
      </c>
      <c r="F135" s="87" t="s">
        <v>16</v>
      </c>
      <c r="G135" s="83" t="s">
        <v>333</v>
      </c>
      <c r="H135" s="80" t="s">
        <v>694</v>
      </c>
      <c r="I135" s="84" t="s">
        <v>334</v>
      </c>
      <c r="J135" s="81">
        <f t="shared" si="2"/>
        <v>2.2222222222222223</v>
      </c>
      <c r="K135" s="81">
        <v>9006</v>
      </c>
    </row>
    <row r="136" spans="1:11" ht="15" customHeight="1" x14ac:dyDescent="0.25">
      <c r="A136" s="85">
        <v>43301</v>
      </c>
      <c r="B136" s="80" t="s">
        <v>349</v>
      </c>
      <c r="C136" s="81" t="s">
        <v>332</v>
      </c>
      <c r="D136" s="81" t="s">
        <v>335</v>
      </c>
      <c r="E136" s="86">
        <v>10000</v>
      </c>
      <c r="F136" s="80" t="s">
        <v>14</v>
      </c>
      <c r="G136" s="83" t="s">
        <v>333</v>
      </c>
      <c r="H136" s="80" t="s">
        <v>157</v>
      </c>
      <c r="I136" s="84" t="s">
        <v>334</v>
      </c>
      <c r="J136" s="81">
        <f t="shared" si="2"/>
        <v>1.1111111111111112</v>
      </c>
      <c r="K136" s="81">
        <v>9006</v>
      </c>
    </row>
    <row r="137" spans="1:11" ht="15" customHeight="1" x14ac:dyDescent="0.25">
      <c r="A137" s="79">
        <v>43301</v>
      </c>
      <c r="B137" s="84" t="s">
        <v>552</v>
      </c>
      <c r="C137" s="84" t="s">
        <v>332</v>
      </c>
      <c r="D137" s="81" t="s">
        <v>384</v>
      </c>
      <c r="E137" s="86">
        <v>19000</v>
      </c>
      <c r="F137" s="80" t="s">
        <v>75</v>
      </c>
      <c r="G137" s="83" t="s">
        <v>333</v>
      </c>
      <c r="H137" s="80" t="s">
        <v>464</v>
      </c>
      <c r="I137" s="84" t="s">
        <v>334</v>
      </c>
      <c r="J137" s="81">
        <f t="shared" si="2"/>
        <v>2.1111111111111112</v>
      </c>
      <c r="K137" s="81">
        <v>9006</v>
      </c>
    </row>
    <row r="138" spans="1:11" ht="15" customHeight="1" x14ac:dyDescent="0.25">
      <c r="A138" s="79">
        <v>43301</v>
      </c>
      <c r="B138" s="84" t="s">
        <v>553</v>
      </c>
      <c r="C138" s="84" t="s">
        <v>332</v>
      </c>
      <c r="D138" s="81" t="s">
        <v>384</v>
      </c>
      <c r="E138" s="86">
        <v>12000</v>
      </c>
      <c r="F138" s="80" t="s">
        <v>75</v>
      </c>
      <c r="G138" s="83" t="s">
        <v>333</v>
      </c>
      <c r="H138" s="80" t="s">
        <v>465</v>
      </c>
      <c r="I138" s="84" t="s">
        <v>334</v>
      </c>
      <c r="J138" s="81">
        <f t="shared" si="2"/>
        <v>1.3333333333333333</v>
      </c>
      <c r="K138" s="81">
        <v>9006</v>
      </c>
    </row>
    <row r="139" spans="1:11" ht="15" customHeight="1" x14ac:dyDescent="0.25">
      <c r="A139" s="79">
        <v>43301</v>
      </c>
      <c r="B139" s="84" t="s">
        <v>554</v>
      </c>
      <c r="C139" s="84" t="s">
        <v>438</v>
      </c>
      <c r="D139" s="81" t="s">
        <v>384</v>
      </c>
      <c r="E139" s="86">
        <v>20000</v>
      </c>
      <c r="F139" s="80" t="s">
        <v>75</v>
      </c>
      <c r="G139" s="83" t="s">
        <v>333</v>
      </c>
      <c r="H139" s="80" t="s">
        <v>466</v>
      </c>
      <c r="I139" s="84" t="s">
        <v>334</v>
      </c>
      <c r="J139" s="81">
        <f t="shared" si="2"/>
        <v>2.2222222222222223</v>
      </c>
      <c r="K139" s="81">
        <v>9006</v>
      </c>
    </row>
    <row r="140" spans="1:11" ht="15" customHeight="1" x14ac:dyDescent="0.25">
      <c r="A140" s="79">
        <v>43301</v>
      </c>
      <c r="B140" s="84" t="s">
        <v>555</v>
      </c>
      <c r="C140" s="84" t="s">
        <v>339</v>
      </c>
      <c r="D140" s="81" t="s">
        <v>384</v>
      </c>
      <c r="E140" s="86">
        <v>100000</v>
      </c>
      <c r="F140" s="80" t="s">
        <v>75</v>
      </c>
      <c r="G140" s="83" t="s">
        <v>333</v>
      </c>
      <c r="H140" s="80" t="s">
        <v>467</v>
      </c>
      <c r="I140" s="84" t="s">
        <v>334</v>
      </c>
      <c r="J140" s="81">
        <f t="shared" si="2"/>
        <v>11.111111111111111</v>
      </c>
      <c r="K140" s="81">
        <v>9006</v>
      </c>
    </row>
    <row r="141" spans="1:11" ht="15" customHeight="1" x14ac:dyDescent="0.25">
      <c r="A141" s="79">
        <v>43301</v>
      </c>
      <c r="B141" s="80" t="s">
        <v>236</v>
      </c>
      <c r="C141" s="81" t="s">
        <v>332</v>
      </c>
      <c r="D141" s="81" t="s">
        <v>384</v>
      </c>
      <c r="E141" s="90">
        <v>50000</v>
      </c>
      <c r="F141" s="80" t="s">
        <v>29</v>
      </c>
      <c r="G141" s="83" t="s">
        <v>333</v>
      </c>
      <c r="H141" s="80" t="s">
        <v>181</v>
      </c>
      <c r="I141" s="84" t="s">
        <v>334</v>
      </c>
      <c r="J141" s="81">
        <f t="shared" si="2"/>
        <v>5.5555555555555554</v>
      </c>
      <c r="K141" s="81">
        <v>9006</v>
      </c>
    </row>
    <row r="142" spans="1:11" ht="15" customHeight="1" x14ac:dyDescent="0.25">
      <c r="A142" s="79">
        <v>43301</v>
      </c>
      <c r="B142" s="80" t="s">
        <v>237</v>
      </c>
      <c r="C142" s="81" t="s">
        <v>332</v>
      </c>
      <c r="D142" s="81" t="s">
        <v>384</v>
      </c>
      <c r="E142" s="90">
        <v>48000</v>
      </c>
      <c r="F142" s="80" t="s">
        <v>25</v>
      </c>
      <c r="G142" s="83" t="s">
        <v>333</v>
      </c>
      <c r="H142" s="80" t="s">
        <v>182</v>
      </c>
      <c r="I142" s="84" t="s">
        <v>334</v>
      </c>
      <c r="J142" s="81">
        <f t="shared" si="2"/>
        <v>5.333333333333333</v>
      </c>
      <c r="K142" s="81">
        <v>9006</v>
      </c>
    </row>
    <row r="143" spans="1:11" ht="15" customHeight="1" x14ac:dyDescent="0.25">
      <c r="A143" s="79">
        <v>43301</v>
      </c>
      <c r="B143" s="80" t="s">
        <v>235</v>
      </c>
      <c r="C143" s="81" t="s">
        <v>445</v>
      </c>
      <c r="D143" s="81" t="s">
        <v>446</v>
      </c>
      <c r="E143" s="90">
        <v>150000</v>
      </c>
      <c r="F143" s="87" t="s">
        <v>16</v>
      </c>
      <c r="G143" s="83" t="s">
        <v>333</v>
      </c>
      <c r="H143" s="80" t="s">
        <v>180</v>
      </c>
      <c r="I143" s="84" t="s">
        <v>334</v>
      </c>
      <c r="J143" s="81">
        <f t="shared" si="2"/>
        <v>16.666666666666668</v>
      </c>
      <c r="K143" s="81">
        <v>9006</v>
      </c>
    </row>
    <row r="144" spans="1:11" ht="15" customHeight="1" x14ac:dyDescent="0.25">
      <c r="A144" s="85">
        <v>43301</v>
      </c>
      <c r="B144" s="88" t="s">
        <v>387</v>
      </c>
      <c r="C144" s="80" t="s">
        <v>332</v>
      </c>
      <c r="D144" s="80" t="s">
        <v>335</v>
      </c>
      <c r="E144" s="86">
        <v>22000</v>
      </c>
      <c r="F144" s="80" t="s">
        <v>336</v>
      </c>
      <c r="G144" s="83" t="s">
        <v>333</v>
      </c>
      <c r="H144" s="80" t="s">
        <v>397</v>
      </c>
      <c r="I144" s="84" t="s">
        <v>334</v>
      </c>
      <c r="J144" s="81">
        <f t="shared" si="2"/>
        <v>2.4444444444444446</v>
      </c>
      <c r="K144" s="81">
        <v>9006</v>
      </c>
    </row>
    <row r="145" spans="1:11" ht="15" customHeight="1" x14ac:dyDescent="0.25">
      <c r="A145" s="79">
        <v>43301</v>
      </c>
      <c r="B145" s="81" t="s">
        <v>399</v>
      </c>
      <c r="C145" s="81" t="s">
        <v>332</v>
      </c>
      <c r="D145" s="131" t="s">
        <v>442</v>
      </c>
      <c r="E145" s="93">
        <v>10000</v>
      </c>
      <c r="F145" s="84" t="s">
        <v>8</v>
      </c>
      <c r="G145" s="83" t="s">
        <v>333</v>
      </c>
      <c r="H145" s="80" t="s">
        <v>153</v>
      </c>
      <c r="I145" s="84" t="s">
        <v>334</v>
      </c>
      <c r="J145" s="81">
        <f t="shared" si="2"/>
        <v>1.1111111111111112</v>
      </c>
      <c r="K145" s="81">
        <v>9006</v>
      </c>
    </row>
    <row r="146" spans="1:11" ht="15" customHeight="1" x14ac:dyDescent="0.25">
      <c r="A146" s="193">
        <v>43301</v>
      </c>
      <c r="B146" s="83" t="s">
        <v>612</v>
      </c>
      <c r="C146" s="80" t="s">
        <v>439</v>
      </c>
      <c r="D146" s="81" t="s">
        <v>451</v>
      </c>
      <c r="E146" s="82">
        <v>13467500</v>
      </c>
      <c r="F146" s="84" t="s">
        <v>610</v>
      </c>
      <c r="G146" s="83" t="s">
        <v>333</v>
      </c>
      <c r="H146" s="80" t="s">
        <v>622</v>
      </c>
      <c r="I146" s="84" t="s">
        <v>334</v>
      </c>
      <c r="J146" s="81">
        <f t="shared" si="2"/>
        <v>1496.3888888888889</v>
      </c>
      <c r="K146" s="81">
        <v>9006</v>
      </c>
    </row>
    <row r="147" spans="1:11" ht="15" customHeight="1" x14ac:dyDescent="0.25">
      <c r="A147" s="193">
        <v>43301</v>
      </c>
      <c r="B147" s="83" t="s">
        <v>613</v>
      </c>
      <c r="C147" s="80" t="s">
        <v>439</v>
      </c>
      <c r="D147" s="84" t="s">
        <v>442</v>
      </c>
      <c r="E147" s="86">
        <v>2613750</v>
      </c>
      <c r="F147" s="84" t="s">
        <v>610</v>
      </c>
      <c r="G147" s="83" t="s">
        <v>333</v>
      </c>
      <c r="H147" s="80" t="s">
        <v>622</v>
      </c>
      <c r="I147" s="84" t="s">
        <v>334</v>
      </c>
      <c r="J147" s="81">
        <f t="shared" si="2"/>
        <v>290.41666666666669</v>
      </c>
      <c r="K147" s="81">
        <v>9006</v>
      </c>
    </row>
    <row r="148" spans="1:11" ht="15" customHeight="1" x14ac:dyDescent="0.25">
      <c r="A148" s="193">
        <v>43301</v>
      </c>
      <c r="B148" s="194" t="s">
        <v>666</v>
      </c>
      <c r="C148" s="80" t="s">
        <v>439</v>
      </c>
      <c r="D148" s="80" t="s">
        <v>335</v>
      </c>
      <c r="E148" s="86">
        <v>2913750</v>
      </c>
      <c r="F148" s="84" t="s">
        <v>610</v>
      </c>
      <c r="G148" s="83" t="s">
        <v>333</v>
      </c>
      <c r="H148" s="80" t="s">
        <v>622</v>
      </c>
      <c r="I148" s="84" t="s">
        <v>334</v>
      </c>
      <c r="J148" s="81">
        <f t="shared" si="2"/>
        <v>323.75</v>
      </c>
      <c r="K148" s="81">
        <v>9006</v>
      </c>
    </row>
    <row r="149" spans="1:11" ht="15" customHeight="1" x14ac:dyDescent="0.25">
      <c r="A149" s="193">
        <v>43301</v>
      </c>
      <c r="B149" s="194" t="s">
        <v>614</v>
      </c>
      <c r="C149" s="80" t="s">
        <v>439</v>
      </c>
      <c r="D149" s="80" t="s">
        <v>335</v>
      </c>
      <c r="E149" s="86">
        <v>2713750</v>
      </c>
      <c r="F149" s="84" t="s">
        <v>610</v>
      </c>
      <c r="G149" s="83" t="s">
        <v>333</v>
      </c>
      <c r="H149" s="80" t="s">
        <v>622</v>
      </c>
      <c r="I149" s="84" t="s">
        <v>334</v>
      </c>
      <c r="J149" s="81">
        <f t="shared" si="2"/>
        <v>301.52777777777777</v>
      </c>
      <c r="K149" s="81">
        <v>9006</v>
      </c>
    </row>
    <row r="150" spans="1:11" ht="15" customHeight="1" x14ac:dyDescent="0.25">
      <c r="A150" s="193">
        <v>43301</v>
      </c>
      <c r="B150" s="194" t="s">
        <v>615</v>
      </c>
      <c r="C150" s="80" t="s">
        <v>439</v>
      </c>
      <c r="D150" s="80" t="s">
        <v>335</v>
      </c>
      <c r="E150" s="86">
        <v>2613750</v>
      </c>
      <c r="F150" s="84" t="s">
        <v>610</v>
      </c>
      <c r="G150" s="83" t="s">
        <v>333</v>
      </c>
      <c r="H150" s="80" t="s">
        <v>622</v>
      </c>
      <c r="I150" s="84" t="s">
        <v>334</v>
      </c>
      <c r="J150" s="81">
        <f t="shared" si="2"/>
        <v>290.41666666666669</v>
      </c>
      <c r="K150" s="81">
        <v>9006</v>
      </c>
    </row>
    <row r="151" spans="1:11" ht="15" customHeight="1" x14ac:dyDescent="0.25">
      <c r="A151" s="193">
        <v>43301</v>
      </c>
      <c r="B151" s="194" t="s">
        <v>616</v>
      </c>
      <c r="C151" s="80" t="s">
        <v>439</v>
      </c>
      <c r="D151" s="80" t="s">
        <v>384</v>
      </c>
      <c r="E151" s="82">
        <v>1910000</v>
      </c>
      <c r="F151" s="84" t="s">
        <v>610</v>
      </c>
      <c r="G151" s="83" t="s">
        <v>333</v>
      </c>
      <c r="H151" s="80" t="s">
        <v>622</v>
      </c>
      <c r="I151" s="84" t="s">
        <v>334</v>
      </c>
      <c r="J151" s="81">
        <f t="shared" si="2"/>
        <v>212.22222222222223</v>
      </c>
      <c r="K151" s="81">
        <v>9006</v>
      </c>
    </row>
    <row r="152" spans="1:11" ht="15" customHeight="1" x14ac:dyDescent="0.25">
      <c r="A152" s="193">
        <v>43301</v>
      </c>
      <c r="B152" s="194" t="s">
        <v>617</v>
      </c>
      <c r="C152" s="80" t="s">
        <v>439</v>
      </c>
      <c r="D152" s="94" t="s">
        <v>384</v>
      </c>
      <c r="E152" s="82">
        <v>1525000</v>
      </c>
      <c r="F152" s="84" t="s">
        <v>610</v>
      </c>
      <c r="G152" s="83" t="s">
        <v>333</v>
      </c>
      <c r="H152" s="80" t="s">
        <v>622</v>
      </c>
      <c r="I152" s="84" t="s">
        <v>334</v>
      </c>
      <c r="J152" s="81">
        <f t="shared" si="2"/>
        <v>169.44444444444446</v>
      </c>
      <c r="K152" s="81">
        <v>9006</v>
      </c>
    </row>
    <row r="153" spans="1:11" ht="15" customHeight="1" x14ac:dyDescent="0.25">
      <c r="A153" s="79">
        <v>43302</v>
      </c>
      <c r="B153" s="84" t="s">
        <v>553</v>
      </c>
      <c r="C153" s="84" t="s">
        <v>332</v>
      </c>
      <c r="D153" s="81" t="s">
        <v>384</v>
      </c>
      <c r="E153" s="86">
        <v>12000</v>
      </c>
      <c r="F153" s="80" t="s">
        <v>75</v>
      </c>
      <c r="G153" s="83" t="s">
        <v>333</v>
      </c>
      <c r="H153" s="80" t="s">
        <v>682</v>
      </c>
      <c r="I153" s="84" t="s">
        <v>334</v>
      </c>
      <c r="J153" s="81">
        <f t="shared" si="2"/>
        <v>1.3333333333333333</v>
      </c>
      <c r="K153" s="81">
        <v>9006</v>
      </c>
    </row>
    <row r="154" spans="1:11" ht="15" customHeight="1" x14ac:dyDescent="0.25">
      <c r="A154" s="79">
        <v>43302</v>
      </c>
      <c r="B154" s="84" t="s">
        <v>555</v>
      </c>
      <c r="C154" s="84" t="s">
        <v>339</v>
      </c>
      <c r="D154" s="81" t="s">
        <v>384</v>
      </c>
      <c r="E154" s="86">
        <v>100000</v>
      </c>
      <c r="F154" s="80" t="s">
        <v>75</v>
      </c>
      <c r="G154" s="83" t="s">
        <v>333</v>
      </c>
      <c r="H154" s="80" t="s">
        <v>468</v>
      </c>
      <c r="I154" s="84" t="s">
        <v>334</v>
      </c>
      <c r="J154" s="81">
        <f t="shared" si="2"/>
        <v>11.111111111111111</v>
      </c>
      <c r="K154" s="81">
        <v>9006</v>
      </c>
    </row>
    <row r="155" spans="1:11" ht="15" customHeight="1" x14ac:dyDescent="0.25">
      <c r="A155" s="79">
        <v>43302</v>
      </c>
      <c r="B155" s="84" t="s">
        <v>557</v>
      </c>
      <c r="C155" s="84" t="s">
        <v>332</v>
      </c>
      <c r="D155" s="81" t="s">
        <v>384</v>
      </c>
      <c r="E155" s="86">
        <v>15000</v>
      </c>
      <c r="F155" s="80" t="s">
        <v>75</v>
      </c>
      <c r="G155" s="83" t="s">
        <v>333</v>
      </c>
      <c r="H155" s="80" t="s">
        <v>469</v>
      </c>
      <c r="I155" s="84" t="s">
        <v>334</v>
      </c>
      <c r="J155" s="81">
        <f t="shared" si="2"/>
        <v>1.6666666666666667</v>
      </c>
      <c r="K155" s="81">
        <v>9006</v>
      </c>
    </row>
    <row r="156" spans="1:11" ht="15" customHeight="1" x14ac:dyDescent="0.25">
      <c r="A156" s="79">
        <v>43302</v>
      </c>
      <c r="B156" s="84" t="s">
        <v>556</v>
      </c>
      <c r="C156" s="84" t="s">
        <v>332</v>
      </c>
      <c r="D156" s="81" t="s">
        <v>384</v>
      </c>
      <c r="E156" s="86">
        <v>180000</v>
      </c>
      <c r="F156" s="80" t="s">
        <v>75</v>
      </c>
      <c r="G156" s="83" t="s">
        <v>333</v>
      </c>
      <c r="H156" s="80" t="s">
        <v>470</v>
      </c>
      <c r="I156" s="84" t="s">
        <v>334</v>
      </c>
      <c r="J156" s="81">
        <f t="shared" si="2"/>
        <v>20</v>
      </c>
      <c r="K156" s="81">
        <v>9006</v>
      </c>
    </row>
    <row r="157" spans="1:11" ht="15" customHeight="1" x14ac:dyDescent="0.25">
      <c r="A157" s="79">
        <v>43302</v>
      </c>
      <c r="B157" s="84" t="s">
        <v>347</v>
      </c>
      <c r="C157" s="84" t="s">
        <v>339</v>
      </c>
      <c r="D157" s="81" t="s">
        <v>384</v>
      </c>
      <c r="E157" s="86">
        <v>250000</v>
      </c>
      <c r="F157" s="80" t="s">
        <v>75</v>
      </c>
      <c r="G157" s="83" t="s">
        <v>333</v>
      </c>
      <c r="H157" s="80" t="s">
        <v>475</v>
      </c>
      <c r="I157" s="84" t="s">
        <v>334</v>
      </c>
      <c r="J157" s="81">
        <f t="shared" si="2"/>
        <v>27.777777777777779</v>
      </c>
      <c r="K157" s="81">
        <v>9006</v>
      </c>
    </row>
    <row r="158" spans="1:11" ht="15" customHeight="1" x14ac:dyDescent="0.25">
      <c r="A158" s="85">
        <v>43302</v>
      </c>
      <c r="B158" s="81" t="s">
        <v>377</v>
      </c>
      <c r="C158" s="81" t="s">
        <v>440</v>
      </c>
      <c r="D158" s="131" t="s">
        <v>384</v>
      </c>
      <c r="E158" s="86">
        <v>17000</v>
      </c>
      <c r="F158" s="87" t="s">
        <v>9</v>
      </c>
      <c r="G158" s="83" t="s">
        <v>333</v>
      </c>
      <c r="H158" s="80" t="s">
        <v>183</v>
      </c>
      <c r="I158" s="84" t="s">
        <v>334</v>
      </c>
      <c r="J158" s="81">
        <f t="shared" si="2"/>
        <v>1.8888888888888888</v>
      </c>
      <c r="K158" s="81">
        <v>9006</v>
      </c>
    </row>
    <row r="159" spans="1:11" ht="15" customHeight="1" x14ac:dyDescent="0.25">
      <c r="A159" s="79">
        <v>43302</v>
      </c>
      <c r="B159" s="80" t="s">
        <v>667</v>
      </c>
      <c r="C159" s="80" t="s">
        <v>600</v>
      </c>
      <c r="D159" s="81" t="s">
        <v>446</v>
      </c>
      <c r="E159" s="90">
        <v>835000</v>
      </c>
      <c r="F159" s="80" t="s">
        <v>22</v>
      </c>
      <c r="G159" s="83" t="s">
        <v>333</v>
      </c>
      <c r="H159" s="80" t="s">
        <v>178</v>
      </c>
      <c r="I159" s="84" t="s">
        <v>334</v>
      </c>
      <c r="J159" s="81">
        <f t="shared" si="2"/>
        <v>92.777777777777771</v>
      </c>
      <c r="K159" s="81">
        <v>9006</v>
      </c>
    </row>
    <row r="160" spans="1:11" ht="15" customHeight="1" x14ac:dyDescent="0.25">
      <c r="A160" s="85">
        <v>43302</v>
      </c>
      <c r="B160" s="88" t="s">
        <v>388</v>
      </c>
      <c r="C160" s="80" t="s">
        <v>332</v>
      </c>
      <c r="D160" s="80" t="s">
        <v>335</v>
      </c>
      <c r="E160" s="86">
        <v>20000</v>
      </c>
      <c r="F160" s="80" t="s">
        <v>336</v>
      </c>
      <c r="G160" s="83" t="s">
        <v>333</v>
      </c>
      <c r="H160" s="80" t="s">
        <v>397</v>
      </c>
      <c r="I160" s="84" t="s">
        <v>334</v>
      </c>
      <c r="J160" s="81">
        <f t="shared" si="2"/>
        <v>2.2222222222222223</v>
      </c>
      <c r="K160" s="81">
        <v>9006</v>
      </c>
    </row>
    <row r="161" spans="1:11" ht="15" customHeight="1" x14ac:dyDescent="0.25">
      <c r="A161" s="79">
        <v>43302</v>
      </c>
      <c r="B161" s="80" t="s">
        <v>271</v>
      </c>
      <c r="C161" s="80" t="s">
        <v>438</v>
      </c>
      <c r="D161" s="81" t="s">
        <v>446</v>
      </c>
      <c r="E161" s="90">
        <v>400000</v>
      </c>
      <c r="F161" s="87" t="s">
        <v>16</v>
      </c>
      <c r="G161" s="83" t="s">
        <v>333</v>
      </c>
      <c r="H161" s="80" t="s">
        <v>184</v>
      </c>
      <c r="I161" s="84" t="s">
        <v>334</v>
      </c>
      <c r="J161" s="81">
        <f t="shared" si="2"/>
        <v>44.444444444444443</v>
      </c>
      <c r="K161" s="81">
        <v>9006</v>
      </c>
    </row>
    <row r="162" spans="1:11" x14ac:dyDescent="0.25">
      <c r="A162" s="79">
        <v>43302</v>
      </c>
      <c r="B162" s="80" t="s">
        <v>255</v>
      </c>
      <c r="C162" s="80" t="s">
        <v>332</v>
      </c>
      <c r="D162" s="81" t="s">
        <v>446</v>
      </c>
      <c r="E162" s="90">
        <v>35000</v>
      </c>
      <c r="F162" s="87" t="s">
        <v>16</v>
      </c>
      <c r="G162" s="83" t="s">
        <v>333</v>
      </c>
      <c r="H162" s="80" t="s">
        <v>185</v>
      </c>
      <c r="I162" s="84" t="s">
        <v>334</v>
      </c>
      <c r="J162" s="81">
        <f t="shared" si="2"/>
        <v>3.8888888888888888</v>
      </c>
      <c r="K162" s="81">
        <v>9006</v>
      </c>
    </row>
    <row r="163" spans="1:11" x14ac:dyDescent="0.25">
      <c r="A163" s="79">
        <v>43303</v>
      </c>
      <c r="B163" s="84" t="s">
        <v>675</v>
      </c>
      <c r="C163" s="84" t="s">
        <v>332</v>
      </c>
      <c r="D163" s="81" t="s">
        <v>384</v>
      </c>
      <c r="E163" s="86">
        <v>10000</v>
      </c>
      <c r="F163" s="80" t="s">
        <v>75</v>
      </c>
      <c r="G163" s="83" t="s">
        <v>333</v>
      </c>
      <c r="H163" s="80" t="s">
        <v>471</v>
      </c>
      <c r="I163" s="84" t="s">
        <v>334</v>
      </c>
      <c r="J163" s="81">
        <f t="shared" si="2"/>
        <v>1.1111111111111112</v>
      </c>
      <c r="K163" s="81">
        <v>9006</v>
      </c>
    </row>
    <row r="164" spans="1:11" x14ac:dyDescent="0.25">
      <c r="A164" s="79">
        <v>43303</v>
      </c>
      <c r="B164" s="84" t="s">
        <v>676</v>
      </c>
      <c r="C164" s="84" t="s">
        <v>332</v>
      </c>
      <c r="D164" s="81" t="s">
        <v>384</v>
      </c>
      <c r="E164" s="86">
        <v>25000</v>
      </c>
      <c r="F164" s="80" t="s">
        <v>75</v>
      </c>
      <c r="G164" s="83" t="s">
        <v>333</v>
      </c>
      <c r="H164" s="80" t="s">
        <v>470</v>
      </c>
      <c r="I164" s="84" t="s">
        <v>334</v>
      </c>
      <c r="J164" s="81">
        <f t="shared" si="2"/>
        <v>2.7777777777777777</v>
      </c>
      <c r="K164" s="81">
        <v>9006</v>
      </c>
    </row>
    <row r="165" spans="1:11" x14ac:dyDescent="0.25">
      <c r="A165" s="79">
        <v>43303</v>
      </c>
      <c r="B165" s="84" t="s">
        <v>558</v>
      </c>
      <c r="C165" s="84" t="s">
        <v>332</v>
      </c>
      <c r="D165" s="81" t="s">
        <v>384</v>
      </c>
      <c r="E165" s="86">
        <v>250000</v>
      </c>
      <c r="F165" s="80" t="s">
        <v>75</v>
      </c>
      <c r="G165" s="83" t="s">
        <v>333</v>
      </c>
      <c r="H165" s="80" t="s">
        <v>472</v>
      </c>
      <c r="I165" s="84" t="s">
        <v>334</v>
      </c>
      <c r="J165" s="81">
        <f t="shared" si="2"/>
        <v>27.777777777777779</v>
      </c>
      <c r="K165" s="81">
        <v>9006</v>
      </c>
    </row>
    <row r="166" spans="1:11" x14ac:dyDescent="0.25">
      <c r="A166" s="79">
        <v>43303</v>
      </c>
      <c r="B166" s="84" t="s">
        <v>684</v>
      </c>
      <c r="C166" s="84" t="s">
        <v>332</v>
      </c>
      <c r="D166" s="81" t="s">
        <v>384</v>
      </c>
      <c r="E166" s="86">
        <v>20000</v>
      </c>
      <c r="F166" s="80" t="s">
        <v>75</v>
      </c>
      <c r="G166" s="83" t="s">
        <v>333</v>
      </c>
      <c r="H166" s="80" t="s">
        <v>491</v>
      </c>
      <c r="I166" s="84" t="s">
        <v>334</v>
      </c>
      <c r="J166" s="81">
        <f t="shared" si="2"/>
        <v>2.2222222222222223</v>
      </c>
      <c r="K166" s="81">
        <v>9006</v>
      </c>
    </row>
    <row r="167" spans="1:11" x14ac:dyDescent="0.25">
      <c r="A167" s="79">
        <v>43303</v>
      </c>
      <c r="B167" s="84" t="s">
        <v>555</v>
      </c>
      <c r="C167" s="84" t="s">
        <v>339</v>
      </c>
      <c r="D167" s="81" t="s">
        <v>384</v>
      </c>
      <c r="E167" s="86">
        <v>100000</v>
      </c>
      <c r="F167" s="80" t="s">
        <v>75</v>
      </c>
      <c r="G167" s="83" t="s">
        <v>333</v>
      </c>
      <c r="H167" s="80" t="s">
        <v>473</v>
      </c>
      <c r="I167" s="84" t="s">
        <v>334</v>
      </c>
      <c r="J167" s="81">
        <f t="shared" si="2"/>
        <v>11.111111111111111</v>
      </c>
      <c r="K167" s="81">
        <v>9006</v>
      </c>
    </row>
    <row r="168" spans="1:11" x14ac:dyDescent="0.25">
      <c r="A168" s="79">
        <v>43303</v>
      </c>
      <c r="B168" s="84" t="s">
        <v>560</v>
      </c>
      <c r="C168" s="84" t="s">
        <v>332</v>
      </c>
      <c r="D168" s="81" t="s">
        <v>384</v>
      </c>
      <c r="E168" s="86">
        <v>50000</v>
      </c>
      <c r="F168" s="80" t="s">
        <v>75</v>
      </c>
      <c r="G168" s="83" t="s">
        <v>333</v>
      </c>
      <c r="H168" s="80" t="s">
        <v>474</v>
      </c>
      <c r="I168" s="84" t="s">
        <v>334</v>
      </c>
      <c r="J168" s="81">
        <f t="shared" si="2"/>
        <v>5.5555555555555554</v>
      </c>
      <c r="K168" s="81">
        <v>9006</v>
      </c>
    </row>
    <row r="169" spans="1:11" x14ac:dyDescent="0.25">
      <c r="A169" s="79">
        <v>43303</v>
      </c>
      <c r="B169" s="84" t="s">
        <v>347</v>
      </c>
      <c r="C169" s="84" t="s">
        <v>339</v>
      </c>
      <c r="D169" s="81" t="s">
        <v>384</v>
      </c>
      <c r="E169" s="86">
        <v>250000</v>
      </c>
      <c r="F169" s="80" t="s">
        <v>75</v>
      </c>
      <c r="G169" s="83" t="s">
        <v>333</v>
      </c>
      <c r="H169" s="80" t="s">
        <v>475</v>
      </c>
      <c r="I169" s="84" t="s">
        <v>334</v>
      </c>
      <c r="J169" s="81">
        <f t="shared" si="2"/>
        <v>27.777777777777779</v>
      </c>
      <c r="K169" s="81">
        <v>9006</v>
      </c>
    </row>
    <row r="170" spans="1:11" x14ac:dyDescent="0.25">
      <c r="A170" s="85">
        <v>43303</v>
      </c>
      <c r="B170" s="88" t="s">
        <v>388</v>
      </c>
      <c r="C170" s="80" t="s">
        <v>332</v>
      </c>
      <c r="D170" s="80" t="s">
        <v>335</v>
      </c>
      <c r="E170" s="86">
        <v>21000</v>
      </c>
      <c r="F170" s="80" t="s">
        <v>336</v>
      </c>
      <c r="G170" s="83" t="s">
        <v>333</v>
      </c>
      <c r="H170" s="80" t="s">
        <v>397</v>
      </c>
      <c r="I170" s="84" t="s">
        <v>334</v>
      </c>
      <c r="J170" s="81">
        <f t="shared" si="2"/>
        <v>2.3333333333333335</v>
      </c>
      <c r="K170" s="81">
        <v>9006</v>
      </c>
    </row>
    <row r="171" spans="1:11" x14ac:dyDescent="0.25">
      <c r="A171" s="85">
        <v>43303</v>
      </c>
      <c r="B171" s="88" t="s">
        <v>345</v>
      </c>
      <c r="C171" s="80" t="s">
        <v>332</v>
      </c>
      <c r="D171" s="80" t="s">
        <v>335</v>
      </c>
      <c r="E171" s="86">
        <v>70000</v>
      </c>
      <c r="F171" s="80" t="s">
        <v>336</v>
      </c>
      <c r="G171" s="83" t="s">
        <v>333</v>
      </c>
      <c r="H171" s="80" t="s">
        <v>394</v>
      </c>
      <c r="I171" s="84" t="s">
        <v>334</v>
      </c>
      <c r="J171" s="81">
        <f t="shared" si="2"/>
        <v>7.7777777777777777</v>
      </c>
      <c r="K171" s="81">
        <v>9006</v>
      </c>
    </row>
    <row r="172" spans="1:11" x14ac:dyDescent="0.25">
      <c r="A172" s="85">
        <v>43303</v>
      </c>
      <c r="B172" s="88" t="s">
        <v>389</v>
      </c>
      <c r="C172" s="80" t="s">
        <v>332</v>
      </c>
      <c r="D172" s="80" t="s">
        <v>335</v>
      </c>
      <c r="E172" s="86">
        <v>20000</v>
      </c>
      <c r="F172" s="80" t="s">
        <v>336</v>
      </c>
      <c r="G172" s="83" t="s">
        <v>333</v>
      </c>
      <c r="H172" s="80" t="s">
        <v>397</v>
      </c>
      <c r="I172" s="84" t="s">
        <v>334</v>
      </c>
      <c r="J172" s="81">
        <f t="shared" si="2"/>
        <v>2.2222222222222223</v>
      </c>
      <c r="K172" s="81">
        <v>9006</v>
      </c>
    </row>
    <row r="173" spans="1:11" x14ac:dyDescent="0.25">
      <c r="A173" s="85">
        <v>43303</v>
      </c>
      <c r="B173" s="88" t="s">
        <v>390</v>
      </c>
      <c r="C173" s="80" t="s">
        <v>332</v>
      </c>
      <c r="D173" s="80" t="s">
        <v>335</v>
      </c>
      <c r="E173" s="86">
        <v>15000</v>
      </c>
      <c r="F173" s="80" t="s">
        <v>336</v>
      </c>
      <c r="G173" s="83" t="s">
        <v>333</v>
      </c>
      <c r="H173" s="80" t="s">
        <v>393</v>
      </c>
      <c r="I173" s="84" t="s">
        <v>334</v>
      </c>
      <c r="J173" s="81">
        <f t="shared" si="2"/>
        <v>1.6666666666666667</v>
      </c>
      <c r="K173" s="81">
        <v>9006</v>
      </c>
    </row>
    <row r="174" spans="1:11" x14ac:dyDescent="0.25">
      <c r="A174" s="79">
        <v>43304</v>
      </c>
      <c r="B174" s="80" t="s">
        <v>258</v>
      </c>
      <c r="C174" s="81" t="s">
        <v>332</v>
      </c>
      <c r="D174" s="81" t="s">
        <v>335</v>
      </c>
      <c r="E174" s="82">
        <v>70000</v>
      </c>
      <c r="F174" s="81" t="s">
        <v>10</v>
      </c>
      <c r="G174" s="83" t="s">
        <v>333</v>
      </c>
      <c r="H174" s="80" t="s">
        <v>192</v>
      </c>
      <c r="I174" s="84" t="s">
        <v>334</v>
      </c>
      <c r="J174" s="81">
        <f t="shared" si="2"/>
        <v>7.7777777777777777</v>
      </c>
      <c r="K174" s="81">
        <v>9006</v>
      </c>
    </row>
    <row r="175" spans="1:11" x14ac:dyDescent="0.25">
      <c r="A175" s="79">
        <v>43304</v>
      </c>
      <c r="B175" s="80" t="s">
        <v>505</v>
      </c>
      <c r="C175" s="81" t="s">
        <v>506</v>
      </c>
      <c r="D175" s="81" t="s">
        <v>451</v>
      </c>
      <c r="E175" s="90">
        <v>1700335</v>
      </c>
      <c r="F175" s="81" t="s">
        <v>10</v>
      </c>
      <c r="G175" s="83" t="s">
        <v>333</v>
      </c>
      <c r="H175" s="80" t="s">
        <v>193</v>
      </c>
      <c r="I175" s="84" t="s">
        <v>334</v>
      </c>
      <c r="J175" s="81">
        <f t="shared" si="2"/>
        <v>188.92611111111111</v>
      </c>
      <c r="K175" s="81">
        <v>9006</v>
      </c>
    </row>
    <row r="176" spans="1:11" x14ac:dyDescent="0.25">
      <c r="A176" s="85">
        <v>43304</v>
      </c>
      <c r="B176" s="80" t="s">
        <v>349</v>
      </c>
      <c r="C176" s="81" t="s">
        <v>332</v>
      </c>
      <c r="D176" s="81" t="s">
        <v>335</v>
      </c>
      <c r="E176" s="86">
        <v>10000</v>
      </c>
      <c r="F176" s="80" t="s">
        <v>14</v>
      </c>
      <c r="G176" s="83" t="s">
        <v>333</v>
      </c>
      <c r="H176" s="80" t="s">
        <v>190</v>
      </c>
      <c r="I176" s="84" t="s">
        <v>334</v>
      </c>
      <c r="J176" s="81">
        <f t="shared" si="2"/>
        <v>1.1111111111111112</v>
      </c>
      <c r="K176" s="81">
        <v>9006</v>
      </c>
    </row>
    <row r="177" spans="1:11" x14ac:dyDescent="0.25">
      <c r="A177" s="79">
        <v>43304</v>
      </c>
      <c r="B177" s="84" t="s">
        <v>683</v>
      </c>
      <c r="C177" s="84" t="s">
        <v>332</v>
      </c>
      <c r="D177" s="81" t="s">
        <v>384</v>
      </c>
      <c r="E177" s="86">
        <v>10000</v>
      </c>
      <c r="F177" s="80" t="s">
        <v>75</v>
      </c>
      <c r="G177" s="83" t="s">
        <v>333</v>
      </c>
      <c r="H177" s="80" t="s">
        <v>476</v>
      </c>
      <c r="I177" s="84" t="s">
        <v>334</v>
      </c>
      <c r="J177" s="81">
        <f t="shared" si="2"/>
        <v>1.1111111111111112</v>
      </c>
      <c r="K177" s="81">
        <v>9006</v>
      </c>
    </row>
    <row r="178" spans="1:11" ht="15" customHeight="1" x14ac:dyDescent="0.25">
      <c r="A178" s="79">
        <v>43304</v>
      </c>
      <c r="B178" s="84" t="s">
        <v>559</v>
      </c>
      <c r="C178" s="84" t="s">
        <v>332</v>
      </c>
      <c r="D178" s="81" t="s">
        <v>384</v>
      </c>
      <c r="E178" s="86">
        <v>20000</v>
      </c>
      <c r="F178" s="80" t="s">
        <v>75</v>
      </c>
      <c r="G178" s="83" t="s">
        <v>333</v>
      </c>
      <c r="H178" s="80" t="s">
        <v>685</v>
      </c>
      <c r="I178" s="84" t="s">
        <v>334</v>
      </c>
      <c r="J178" s="81">
        <f t="shared" si="2"/>
        <v>2.2222222222222223</v>
      </c>
      <c r="K178" s="81">
        <v>9006</v>
      </c>
    </row>
    <row r="179" spans="1:11" ht="15" customHeight="1" x14ac:dyDescent="0.25">
      <c r="A179" s="79">
        <v>43304</v>
      </c>
      <c r="B179" s="84" t="s">
        <v>670</v>
      </c>
      <c r="C179" s="84" t="s">
        <v>332</v>
      </c>
      <c r="D179" s="81" t="s">
        <v>384</v>
      </c>
      <c r="E179" s="86">
        <v>20000</v>
      </c>
      <c r="F179" s="80" t="s">
        <v>75</v>
      </c>
      <c r="G179" s="83" t="s">
        <v>333</v>
      </c>
      <c r="H179" s="80" t="s">
        <v>686</v>
      </c>
      <c r="I179" s="84" t="s">
        <v>334</v>
      </c>
      <c r="J179" s="81">
        <f t="shared" si="2"/>
        <v>2.2222222222222223</v>
      </c>
      <c r="K179" s="81">
        <v>9006</v>
      </c>
    </row>
    <row r="180" spans="1:11" ht="15" customHeight="1" x14ac:dyDescent="0.25">
      <c r="A180" s="79">
        <v>43304</v>
      </c>
      <c r="B180" s="84" t="s">
        <v>670</v>
      </c>
      <c r="C180" s="84" t="s">
        <v>332</v>
      </c>
      <c r="D180" s="81" t="s">
        <v>384</v>
      </c>
      <c r="E180" s="86">
        <v>50000</v>
      </c>
      <c r="F180" s="80" t="s">
        <v>75</v>
      </c>
      <c r="G180" s="83" t="s">
        <v>333</v>
      </c>
      <c r="H180" s="80" t="s">
        <v>477</v>
      </c>
      <c r="I180" s="84" t="s">
        <v>334</v>
      </c>
      <c r="J180" s="81">
        <f t="shared" si="2"/>
        <v>5.5555555555555554</v>
      </c>
      <c r="K180" s="81">
        <v>9006</v>
      </c>
    </row>
    <row r="181" spans="1:11" ht="15" customHeight="1" x14ac:dyDescent="0.25">
      <c r="A181" s="79">
        <v>43304</v>
      </c>
      <c r="B181" s="84" t="s">
        <v>555</v>
      </c>
      <c r="C181" s="84" t="s">
        <v>339</v>
      </c>
      <c r="D181" s="81" t="s">
        <v>384</v>
      </c>
      <c r="E181" s="86">
        <v>100000</v>
      </c>
      <c r="F181" s="80" t="s">
        <v>75</v>
      </c>
      <c r="G181" s="83" t="s">
        <v>333</v>
      </c>
      <c r="H181" s="80" t="s">
        <v>478</v>
      </c>
      <c r="I181" s="84" t="s">
        <v>334</v>
      </c>
      <c r="J181" s="80">
        <f t="shared" si="2"/>
        <v>11.111111111111111</v>
      </c>
      <c r="K181" s="81">
        <v>9006</v>
      </c>
    </row>
    <row r="182" spans="1:11" ht="15" customHeight="1" x14ac:dyDescent="0.25">
      <c r="A182" s="79">
        <v>43304</v>
      </c>
      <c r="B182" s="84" t="s">
        <v>347</v>
      </c>
      <c r="C182" s="84" t="s">
        <v>339</v>
      </c>
      <c r="D182" s="81" t="s">
        <v>384</v>
      </c>
      <c r="E182" s="86">
        <v>250000</v>
      </c>
      <c r="F182" s="80" t="s">
        <v>75</v>
      </c>
      <c r="G182" s="83" t="s">
        <v>333</v>
      </c>
      <c r="H182" s="80" t="s">
        <v>475</v>
      </c>
      <c r="I182" s="84" t="s">
        <v>334</v>
      </c>
      <c r="J182" s="80">
        <f t="shared" si="2"/>
        <v>27.777777777777779</v>
      </c>
      <c r="K182" s="81">
        <v>9006</v>
      </c>
    </row>
    <row r="183" spans="1:11" ht="15" customHeight="1" x14ac:dyDescent="0.25">
      <c r="A183" s="79">
        <v>43304</v>
      </c>
      <c r="B183" s="80" t="s">
        <v>28</v>
      </c>
      <c r="C183" s="81" t="s">
        <v>332</v>
      </c>
      <c r="D183" s="81" t="s">
        <v>384</v>
      </c>
      <c r="E183" s="82">
        <v>135000</v>
      </c>
      <c r="F183" s="89" t="s">
        <v>27</v>
      </c>
      <c r="G183" s="83" t="s">
        <v>333</v>
      </c>
      <c r="H183" s="80" t="s">
        <v>189</v>
      </c>
      <c r="I183" s="84" t="s">
        <v>334</v>
      </c>
      <c r="J183" s="81">
        <f t="shared" si="2"/>
        <v>15</v>
      </c>
      <c r="K183" s="81">
        <v>9006</v>
      </c>
    </row>
    <row r="184" spans="1:11" ht="15" customHeight="1" x14ac:dyDescent="0.25">
      <c r="A184" s="85">
        <v>43304</v>
      </c>
      <c r="B184" s="81" t="s">
        <v>377</v>
      </c>
      <c r="C184" s="81" t="s">
        <v>440</v>
      </c>
      <c r="D184" s="131" t="s">
        <v>384</v>
      </c>
      <c r="E184" s="86">
        <v>17000</v>
      </c>
      <c r="F184" s="87" t="s">
        <v>9</v>
      </c>
      <c r="G184" s="83" t="s">
        <v>333</v>
      </c>
      <c r="H184" s="80" t="s">
        <v>191</v>
      </c>
      <c r="I184" s="84" t="s">
        <v>334</v>
      </c>
      <c r="J184" s="81">
        <f t="shared" si="2"/>
        <v>1.8888888888888888</v>
      </c>
      <c r="K184" s="81">
        <v>9006</v>
      </c>
    </row>
    <row r="185" spans="1:11" ht="15" customHeight="1" x14ac:dyDescent="0.25">
      <c r="A185" s="85">
        <v>43304</v>
      </c>
      <c r="B185" s="80" t="s">
        <v>239</v>
      </c>
      <c r="C185" s="81" t="s">
        <v>440</v>
      </c>
      <c r="D185" s="131" t="s">
        <v>384</v>
      </c>
      <c r="E185" s="86">
        <v>5000</v>
      </c>
      <c r="F185" s="87" t="s">
        <v>9</v>
      </c>
      <c r="G185" s="83" t="s">
        <v>333</v>
      </c>
      <c r="H185" s="80" t="s">
        <v>186</v>
      </c>
      <c r="I185" s="84" t="s">
        <v>334</v>
      </c>
      <c r="J185" s="81">
        <f t="shared" si="2"/>
        <v>0.55555555555555558</v>
      </c>
      <c r="K185" s="81">
        <v>9006</v>
      </c>
    </row>
    <row r="186" spans="1:11" ht="15" customHeight="1" x14ac:dyDescent="0.25">
      <c r="A186" s="79">
        <v>43304</v>
      </c>
      <c r="B186" s="80" t="s">
        <v>256</v>
      </c>
      <c r="C186" s="81" t="s">
        <v>332</v>
      </c>
      <c r="D186" s="81" t="s">
        <v>384</v>
      </c>
      <c r="E186" s="82">
        <v>80000</v>
      </c>
      <c r="F186" s="80" t="s">
        <v>25</v>
      </c>
      <c r="G186" s="83" t="s">
        <v>333</v>
      </c>
      <c r="H186" s="80" t="s">
        <v>188</v>
      </c>
      <c r="I186" s="84" t="s">
        <v>334</v>
      </c>
      <c r="J186" s="81">
        <f t="shared" si="2"/>
        <v>8.8888888888888893</v>
      </c>
      <c r="K186" s="81">
        <v>9006</v>
      </c>
    </row>
    <row r="187" spans="1:11" ht="15" customHeight="1" x14ac:dyDescent="0.25">
      <c r="A187" s="79">
        <v>43304</v>
      </c>
      <c r="B187" s="80" t="s">
        <v>17</v>
      </c>
      <c r="C187" s="80" t="s">
        <v>332</v>
      </c>
      <c r="D187" s="81" t="s">
        <v>446</v>
      </c>
      <c r="E187" s="82">
        <v>175000</v>
      </c>
      <c r="F187" s="87" t="s">
        <v>16</v>
      </c>
      <c r="G187" s="83" t="s">
        <v>333</v>
      </c>
      <c r="H187" s="80" t="s">
        <v>187</v>
      </c>
      <c r="I187" s="84" t="s">
        <v>334</v>
      </c>
      <c r="J187" s="81">
        <f t="shared" si="2"/>
        <v>19.444444444444443</v>
      </c>
      <c r="K187" s="81">
        <v>9006</v>
      </c>
    </row>
    <row r="188" spans="1:11" ht="15" customHeight="1" x14ac:dyDescent="0.25">
      <c r="A188" s="79">
        <v>43304</v>
      </c>
      <c r="B188" s="80" t="s">
        <v>227</v>
      </c>
      <c r="C188" s="80" t="s">
        <v>332</v>
      </c>
      <c r="D188" s="81" t="s">
        <v>451</v>
      </c>
      <c r="E188" s="90">
        <v>200000</v>
      </c>
      <c r="F188" s="80" t="s">
        <v>22</v>
      </c>
      <c r="G188" s="83" t="s">
        <v>333</v>
      </c>
      <c r="H188" s="80" t="s">
        <v>194</v>
      </c>
      <c r="I188" s="84" t="s">
        <v>334</v>
      </c>
      <c r="J188" s="81">
        <f t="shared" si="2"/>
        <v>22.222222222222221</v>
      </c>
      <c r="K188" s="81">
        <v>9006</v>
      </c>
    </row>
    <row r="189" spans="1:11" ht="15" customHeight="1" x14ac:dyDescent="0.25">
      <c r="A189" s="79">
        <v>43304</v>
      </c>
      <c r="B189" s="81" t="s">
        <v>399</v>
      </c>
      <c r="C189" s="81" t="s">
        <v>332</v>
      </c>
      <c r="D189" s="131" t="s">
        <v>442</v>
      </c>
      <c r="E189" s="93">
        <v>10000</v>
      </c>
      <c r="F189" s="84" t="s">
        <v>8</v>
      </c>
      <c r="G189" s="83" t="s">
        <v>333</v>
      </c>
      <c r="H189" s="80" t="s">
        <v>153</v>
      </c>
      <c r="I189" s="84" t="s">
        <v>334</v>
      </c>
      <c r="J189" s="81">
        <f t="shared" si="2"/>
        <v>1.1111111111111112</v>
      </c>
      <c r="K189" s="81">
        <v>9006</v>
      </c>
    </row>
    <row r="190" spans="1:11" ht="15" customHeight="1" x14ac:dyDescent="0.25">
      <c r="A190" s="79">
        <v>43305</v>
      </c>
      <c r="B190" s="84" t="s">
        <v>555</v>
      </c>
      <c r="C190" s="84" t="s">
        <v>339</v>
      </c>
      <c r="D190" s="81" t="s">
        <v>384</v>
      </c>
      <c r="E190" s="86">
        <v>100000</v>
      </c>
      <c r="F190" s="80" t="s">
        <v>75</v>
      </c>
      <c r="G190" s="83" t="s">
        <v>333</v>
      </c>
      <c r="H190" s="80" t="s">
        <v>479</v>
      </c>
      <c r="I190" s="84" t="s">
        <v>334</v>
      </c>
      <c r="J190" s="81">
        <f t="shared" si="2"/>
        <v>11.111111111111111</v>
      </c>
      <c r="K190" s="81">
        <v>9006</v>
      </c>
    </row>
    <row r="191" spans="1:11" ht="15" customHeight="1" x14ac:dyDescent="0.25">
      <c r="A191" s="79">
        <v>43305</v>
      </c>
      <c r="B191" s="84" t="s">
        <v>561</v>
      </c>
      <c r="C191" s="84" t="s">
        <v>438</v>
      </c>
      <c r="D191" s="81" t="s">
        <v>384</v>
      </c>
      <c r="E191" s="86">
        <v>10000</v>
      </c>
      <c r="F191" s="80" t="s">
        <v>75</v>
      </c>
      <c r="G191" s="83" t="s">
        <v>333</v>
      </c>
      <c r="H191" s="80" t="s">
        <v>480</v>
      </c>
      <c r="I191" s="84" t="s">
        <v>334</v>
      </c>
      <c r="J191" s="81">
        <f t="shared" si="2"/>
        <v>1.1111111111111112</v>
      </c>
      <c r="K191" s="81">
        <v>9006</v>
      </c>
    </row>
    <row r="192" spans="1:11" ht="15" customHeight="1" x14ac:dyDescent="0.25">
      <c r="A192" s="79">
        <v>43305</v>
      </c>
      <c r="B192" s="84" t="s">
        <v>347</v>
      </c>
      <c r="C192" s="84" t="s">
        <v>339</v>
      </c>
      <c r="D192" s="81" t="s">
        <v>384</v>
      </c>
      <c r="E192" s="86">
        <v>250000</v>
      </c>
      <c r="F192" s="80" t="s">
        <v>75</v>
      </c>
      <c r="G192" s="83" t="s">
        <v>333</v>
      </c>
      <c r="H192" s="80" t="s">
        <v>475</v>
      </c>
      <c r="I192" s="84" t="s">
        <v>334</v>
      </c>
      <c r="J192" s="81">
        <f t="shared" si="2"/>
        <v>27.777777777777779</v>
      </c>
      <c r="K192" s="81">
        <v>9006</v>
      </c>
    </row>
    <row r="193" spans="1:12" ht="15" customHeight="1" x14ac:dyDescent="0.25">
      <c r="A193" s="79">
        <v>43305</v>
      </c>
      <c r="B193" s="80" t="s">
        <v>267</v>
      </c>
      <c r="C193" s="81" t="s">
        <v>439</v>
      </c>
      <c r="D193" s="81" t="s">
        <v>384</v>
      </c>
      <c r="E193" s="90">
        <v>600000</v>
      </c>
      <c r="F193" s="89" t="s">
        <v>27</v>
      </c>
      <c r="G193" s="83" t="s">
        <v>333</v>
      </c>
      <c r="H193" s="80" t="s">
        <v>198</v>
      </c>
      <c r="I193" s="84" t="s">
        <v>334</v>
      </c>
      <c r="J193" s="81">
        <f t="shared" si="2"/>
        <v>66.666666666666671</v>
      </c>
      <c r="K193" s="81">
        <v>9006</v>
      </c>
      <c r="L193" s="114"/>
    </row>
    <row r="194" spans="1:12" ht="15" customHeight="1" x14ac:dyDescent="0.25">
      <c r="A194" s="85">
        <v>43305</v>
      </c>
      <c r="B194" s="81" t="s">
        <v>377</v>
      </c>
      <c r="C194" s="81" t="s">
        <v>440</v>
      </c>
      <c r="D194" s="131" t="s">
        <v>384</v>
      </c>
      <c r="E194" s="86">
        <v>17000</v>
      </c>
      <c r="F194" s="87" t="s">
        <v>9</v>
      </c>
      <c r="G194" s="83" t="s">
        <v>333</v>
      </c>
      <c r="H194" s="80" t="s">
        <v>191</v>
      </c>
      <c r="I194" s="84" t="s">
        <v>334</v>
      </c>
      <c r="J194" s="81">
        <f t="shared" si="2"/>
        <v>1.8888888888888888</v>
      </c>
      <c r="K194" s="81">
        <v>9006</v>
      </c>
    </row>
    <row r="195" spans="1:12" ht="15" customHeight="1" x14ac:dyDescent="0.25">
      <c r="A195" s="85">
        <v>43305</v>
      </c>
      <c r="B195" s="81" t="s">
        <v>382</v>
      </c>
      <c r="C195" s="81" t="s">
        <v>440</v>
      </c>
      <c r="D195" s="131" t="s">
        <v>384</v>
      </c>
      <c r="E195" s="86">
        <v>40000</v>
      </c>
      <c r="F195" s="87" t="s">
        <v>9</v>
      </c>
      <c r="G195" s="83" t="s">
        <v>333</v>
      </c>
      <c r="H195" s="80" t="s">
        <v>195</v>
      </c>
      <c r="I195" s="84" t="s">
        <v>334</v>
      </c>
      <c r="J195" s="81">
        <f t="shared" si="2"/>
        <v>4.4444444444444446</v>
      </c>
      <c r="K195" s="81">
        <v>9006</v>
      </c>
    </row>
    <row r="196" spans="1:12" ht="15" customHeight="1" x14ac:dyDescent="0.25">
      <c r="A196" s="79">
        <v>43305</v>
      </c>
      <c r="B196" s="80" t="s">
        <v>268</v>
      </c>
      <c r="C196" s="81" t="s">
        <v>439</v>
      </c>
      <c r="D196" s="81" t="s">
        <v>384</v>
      </c>
      <c r="E196" s="90">
        <v>600000</v>
      </c>
      <c r="F196" s="80" t="s">
        <v>29</v>
      </c>
      <c r="G196" s="83" t="s">
        <v>333</v>
      </c>
      <c r="H196" s="80" t="s">
        <v>199</v>
      </c>
      <c r="I196" s="84" t="s">
        <v>334</v>
      </c>
      <c r="J196" s="81">
        <f t="shared" si="2"/>
        <v>66.666666666666671</v>
      </c>
      <c r="K196" s="81">
        <v>9006</v>
      </c>
    </row>
    <row r="197" spans="1:12" ht="15" customHeight="1" x14ac:dyDescent="0.25">
      <c r="A197" s="79">
        <v>43305</v>
      </c>
      <c r="B197" s="80" t="s">
        <v>276</v>
      </c>
      <c r="C197" s="81" t="s">
        <v>332</v>
      </c>
      <c r="D197" s="81" t="s">
        <v>384</v>
      </c>
      <c r="E197" s="90">
        <v>100000</v>
      </c>
      <c r="F197" s="80" t="s">
        <v>29</v>
      </c>
      <c r="G197" s="83" t="s">
        <v>333</v>
      </c>
      <c r="H197" s="80" t="s">
        <v>200</v>
      </c>
      <c r="I197" s="84" t="s">
        <v>334</v>
      </c>
      <c r="J197" s="81">
        <f t="shared" ref="J197:J260" si="3">E197/9000</f>
        <v>11.111111111111111</v>
      </c>
      <c r="K197" s="81">
        <v>9006</v>
      </c>
    </row>
    <row r="198" spans="1:12" ht="15" customHeight="1" x14ac:dyDescent="0.25">
      <c r="A198" s="79">
        <v>43305</v>
      </c>
      <c r="B198" s="80" t="s">
        <v>266</v>
      </c>
      <c r="C198" s="81" t="s">
        <v>439</v>
      </c>
      <c r="D198" s="81" t="s">
        <v>384</v>
      </c>
      <c r="E198" s="90">
        <v>600000</v>
      </c>
      <c r="F198" s="80" t="s">
        <v>25</v>
      </c>
      <c r="G198" s="83" t="s">
        <v>333</v>
      </c>
      <c r="H198" s="80" t="s">
        <v>197</v>
      </c>
      <c r="I198" s="84" t="s">
        <v>334</v>
      </c>
      <c r="J198" s="81">
        <f t="shared" si="3"/>
        <v>66.666666666666671</v>
      </c>
      <c r="K198" s="81">
        <v>9006</v>
      </c>
    </row>
    <row r="199" spans="1:12" ht="15" customHeight="1" x14ac:dyDescent="0.25">
      <c r="A199" s="79">
        <v>43305</v>
      </c>
      <c r="B199" s="80" t="s">
        <v>284</v>
      </c>
      <c r="C199" s="80" t="s">
        <v>445</v>
      </c>
      <c r="D199" s="81" t="s">
        <v>446</v>
      </c>
      <c r="E199" s="90">
        <v>70000</v>
      </c>
      <c r="F199" s="87" t="s">
        <v>16</v>
      </c>
      <c r="G199" s="83" t="s">
        <v>333</v>
      </c>
      <c r="H199" s="80" t="s">
        <v>201</v>
      </c>
      <c r="I199" s="84" t="s">
        <v>334</v>
      </c>
      <c r="J199" s="81">
        <f t="shared" si="3"/>
        <v>7.7777777777777777</v>
      </c>
      <c r="K199" s="81">
        <v>9006</v>
      </c>
    </row>
    <row r="200" spans="1:12" ht="15" customHeight="1" x14ac:dyDescent="0.25">
      <c r="A200" s="79">
        <v>43305</v>
      </c>
      <c r="B200" s="80" t="s">
        <v>285</v>
      </c>
      <c r="C200" s="80" t="s">
        <v>599</v>
      </c>
      <c r="D200" s="81" t="s">
        <v>446</v>
      </c>
      <c r="E200" s="90">
        <v>50000</v>
      </c>
      <c r="F200" s="87" t="s">
        <v>16</v>
      </c>
      <c r="G200" s="83" t="s">
        <v>333</v>
      </c>
      <c r="H200" s="80" t="s">
        <v>202</v>
      </c>
      <c r="I200" s="84" t="s">
        <v>334</v>
      </c>
      <c r="J200" s="81">
        <f t="shared" si="3"/>
        <v>5.5555555555555554</v>
      </c>
      <c r="K200" s="81">
        <v>9006</v>
      </c>
    </row>
    <row r="201" spans="1:12" ht="15" customHeight="1" x14ac:dyDescent="0.25">
      <c r="A201" s="79">
        <v>43305</v>
      </c>
      <c r="B201" s="81" t="s">
        <v>399</v>
      </c>
      <c r="C201" s="81" t="s">
        <v>332</v>
      </c>
      <c r="D201" s="131" t="s">
        <v>442</v>
      </c>
      <c r="E201" s="93">
        <v>10000</v>
      </c>
      <c r="F201" s="84" t="s">
        <v>8</v>
      </c>
      <c r="G201" s="83" t="s">
        <v>333</v>
      </c>
      <c r="H201" s="80" t="s">
        <v>153</v>
      </c>
      <c r="I201" s="84" t="s">
        <v>334</v>
      </c>
      <c r="J201" s="81">
        <f t="shared" si="3"/>
        <v>1.1111111111111112</v>
      </c>
      <c r="K201" s="81">
        <v>9006</v>
      </c>
    </row>
    <row r="202" spans="1:12" ht="15" customHeight="1" x14ac:dyDescent="0.25">
      <c r="A202" s="193">
        <v>43305</v>
      </c>
      <c r="B202" s="194" t="s">
        <v>618</v>
      </c>
      <c r="C202" s="80" t="s">
        <v>439</v>
      </c>
      <c r="D202" s="94" t="s">
        <v>446</v>
      </c>
      <c r="E202" s="86">
        <v>4313750</v>
      </c>
      <c r="F202" s="80" t="s">
        <v>610</v>
      </c>
      <c r="G202" s="83" t="s">
        <v>333</v>
      </c>
      <c r="H202" s="80" t="s">
        <v>622</v>
      </c>
      <c r="I202" s="84" t="s">
        <v>334</v>
      </c>
      <c r="J202" s="81">
        <f t="shared" si="3"/>
        <v>479.30555555555554</v>
      </c>
      <c r="K202" s="81">
        <v>9006</v>
      </c>
    </row>
    <row r="203" spans="1:12" ht="15" customHeight="1" x14ac:dyDescent="0.25">
      <c r="A203" s="193">
        <v>43305</v>
      </c>
      <c r="B203" s="194" t="s">
        <v>619</v>
      </c>
      <c r="C203" s="80" t="s">
        <v>439</v>
      </c>
      <c r="D203" s="80" t="s">
        <v>335</v>
      </c>
      <c r="E203" s="86">
        <v>2213750</v>
      </c>
      <c r="F203" s="80" t="s">
        <v>610</v>
      </c>
      <c r="G203" s="83" t="s">
        <v>333</v>
      </c>
      <c r="H203" s="80" t="s">
        <v>622</v>
      </c>
      <c r="I203" s="84" t="s">
        <v>334</v>
      </c>
      <c r="J203" s="81">
        <f t="shared" si="3"/>
        <v>245.97222222222223</v>
      </c>
      <c r="K203" s="81">
        <v>9006</v>
      </c>
    </row>
    <row r="204" spans="1:12" ht="15" customHeight="1" x14ac:dyDescent="0.25">
      <c r="A204" s="79">
        <v>43306</v>
      </c>
      <c r="B204" s="81" t="s">
        <v>399</v>
      </c>
      <c r="C204" s="81" t="s">
        <v>332</v>
      </c>
      <c r="D204" s="131" t="s">
        <v>442</v>
      </c>
      <c r="E204" s="93">
        <v>10000</v>
      </c>
      <c r="F204" s="84" t="s">
        <v>8</v>
      </c>
      <c r="G204" s="83" t="s">
        <v>333</v>
      </c>
      <c r="H204" s="80" t="s">
        <v>212</v>
      </c>
      <c r="I204" s="84" t="s">
        <v>334</v>
      </c>
      <c r="J204" s="81">
        <f t="shared" si="3"/>
        <v>1.1111111111111112</v>
      </c>
      <c r="K204" s="81">
        <v>9006</v>
      </c>
    </row>
    <row r="205" spans="1:12" ht="15" customHeight="1" x14ac:dyDescent="0.25">
      <c r="A205" s="79">
        <v>43306</v>
      </c>
      <c r="B205" s="80" t="s">
        <v>507</v>
      </c>
      <c r="C205" s="81" t="s">
        <v>332</v>
      </c>
      <c r="D205" s="81" t="s">
        <v>508</v>
      </c>
      <c r="E205" s="90">
        <v>490000</v>
      </c>
      <c r="F205" s="81" t="s">
        <v>10</v>
      </c>
      <c r="G205" s="83" t="s">
        <v>333</v>
      </c>
      <c r="H205" s="80" t="s">
        <v>509</v>
      </c>
      <c r="I205" s="84" t="s">
        <v>334</v>
      </c>
      <c r="J205" s="81">
        <f t="shared" si="3"/>
        <v>54.444444444444443</v>
      </c>
      <c r="K205" s="81">
        <v>9006</v>
      </c>
    </row>
    <row r="206" spans="1:12" ht="15" customHeight="1" x14ac:dyDescent="0.25">
      <c r="A206" s="79">
        <v>43306</v>
      </c>
      <c r="B206" s="80" t="s">
        <v>519</v>
      </c>
      <c r="C206" s="81" t="s">
        <v>517</v>
      </c>
      <c r="D206" s="81" t="s">
        <v>508</v>
      </c>
      <c r="E206" s="90">
        <v>240000</v>
      </c>
      <c r="F206" s="81" t="s">
        <v>10</v>
      </c>
      <c r="G206" s="83" t="s">
        <v>333</v>
      </c>
      <c r="H206" s="80" t="s">
        <v>521</v>
      </c>
      <c r="I206" s="84" t="s">
        <v>334</v>
      </c>
      <c r="J206" s="81">
        <f t="shared" si="3"/>
        <v>26.666666666666668</v>
      </c>
      <c r="K206" s="81">
        <v>9006</v>
      </c>
    </row>
    <row r="207" spans="1:12" ht="15" customHeight="1" x14ac:dyDescent="0.25">
      <c r="A207" s="79">
        <v>43306</v>
      </c>
      <c r="B207" s="80" t="s">
        <v>520</v>
      </c>
      <c r="C207" s="81" t="s">
        <v>517</v>
      </c>
      <c r="D207" s="81" t="s">
        <v>508</v>
      </c>
      <c r="E207" s="90">
        <v>240000</v>
      </c>
      <c r="F207" s="81" t="s">
        <v>10</v>
      </c>
      <c r="G207" s="83" t="s">
        <v>333</v>
      </c>
      <c r="H207" s="80" t="s">
        <v>522</v>
      </c>
      <c r="I207" s="84" t="s">
        <v>334</v>
      </c>
      <c r="J207" s="81">
        <f t="shared" si="3"/>
        <v>26.666666666666668</v>
      </c>
      <c r="K207" s="81">
        <v>9006</v>
      </c>
    </row>
    <row r="208" spans="1:12" ht="15" customHeight="1" x14ac:dyDescent="0.25">
      <c r="A208" s="79">
        <v>43306</v>
      </c>
      <c r="B208" s="80" t="s">
        <v>523</v>
      </c>
      <c r="C208" s="81" t="s">
        <v>517</v>
      </c>
      <c r="D208" s="81" t="s">
        <v>508</v>
      </c>
      <c r="E208" s="90">
        <v>240000</v>
      </c>
      <c r="F208" s="81" t="s">
        <v>10</v>
      </c>
      <c r="G208" s="83" t="s">
        <v>333</v>
      </c>
      <c r="H208" s="80" t="s">
        <v>524</v>
      </c>
      <c r="I208" s="84" t="s">
        <v>334</v>
      </c>
      <c r="J208" s="81">
        <f t="shared" si="3"/>
        <v>26.666666666666668</v>
      </c>
      <c r="K208" s="81">
        <v>9006</v>
      </c>
    </row>
    <row r="209" spans="1:11" ht="15" customHeight="1" x14ac:dyDescent="0.25">
      <c r="A209" s="79">
        <v>43306</v>
      </c>
      <c r="B209" s="84" t="s">
        <v>555</v>
      </c>
      <c r="C209" s="84" t="s">
        <v>339</v>
      </c>
      <c r="D209" s="81" t="s">
        <v>384</v>
      </c>
      <c r="E209" s="86">
        <v>100000</v>
      </c>
      <c r="F209" s="80" t="s">
        <v>75</v>
      </c>
      <c r="G209" s="83" t="s">
        <v>333</v>
      </c>
      <c r="H209" s="80" t="s">
        <v>481</v>
      </c>
      <c r="I209" s="84" t="s">
        <v>334</v>
      </c>
      <c r="J209" s="81">
        <f t="shared" si="3"/>
        <v>11.111111111111111</v>
      </c>
      <c r="K209" s="81">
        <v>9006</v>
      </c>
    </row>
    <row r="210" spans="1:11" ht="15" customHeight="1" x14ac:dyDescent="0.25">
      <c r="A210" s="79">
        <v>43306</v>
      </c>
      <c r="B210" s="84" t="s">
        <v>347</v>
      </c>
      <c r="C210" s="84" t="s">
        <v>339</v>
      </c>
      <c r="D210" s="81" t="s">
        <v>384</v>
      </c>
      <c r="E210" s="86">
        <v>250000</v>
      </c>
      <c r="F210" s="80" t="s">
        <v>75</v>
      </c>
      <c r="G210" s="83" t="s">
        <v>333</v>
      </c>
      <c r="H210" s="80" t="s">
        <v>475</v>
      </c>
      <c r="I210" s="84" t="s">
        <v>334</v>
      </c>
      <c r="J210" s="81">
        <f t="shared" si="3"/>
        <v>27.777777777777779</v>
      </c>
      <c r="K210" s="81">
        <v>9006</v>
      </c>
    </row>
    <row r="211" spans="1:11" ht="15" customHeight="1" x14ac:dyDescent="0.25">
      <c r="A211" s="79">
        <v>43306</v>
      </c>
      <c r="B211" s="84" t="s">
        <v>562</v>
      </c>
      <c r="C211" s="84" t="s">
        <v>438</v>
      </c>
      <c r="D211" s="81" t="s">
        <v>384</v>
      </c>
      <c r="E211" s="86">
        <v>10000</v>
      </c>
      <c r="F211" s="80" t="s">
        <v>75</v>
      </c>
      <c r="G211" s="83" t="s">
        <v>333</v>
      </c>
      <c r="H211" s="80" t="s">
        <v>482</v>
      </c>
      <c r="I211" s="84" t="s">
        <v>334</v>
      </c>
      <c r="J211" s="81">
        <f t="shared" si="3"/>
        <v>1.1111111111111112</v>
      </c>
      <c r="K211" s="81">
        <v>9006</v>
      </c>
    </row>
    <row r="212" spans="1:11" ht="15" customHeight="1" x14ac:dyDescent="0.25">
      <c r="A212" s="79">
        <v>43306</v>
      </c>
      <c r="B212" s="84" t="s">
        <v>671</v>
      </c>
      <c r="C212" s="84" t="s">
        <v>332</v>
      </c>
      <c r="D212" s="81" t="s">
        <v>384</v>
      </c>
      <c r="E212" s="86">
        <v>40000</v>
      </c>
      <c r="F212" s="80" t="s">
        <v>75</v>
      </c>
      <c r="G212" s="83" t="s">
        <v>333</v>
      </c>
      <c r="H212" s="80" t="s">
        <v>483</v>
      </c>
      <c r="I212" s="84" t="s">
        <v>334</v>
      </c>
      <c r="J212" s="81">
        <f t="shared" si="3"/>
        <v>4.4444444444444446</v>
      </c>
      <c r="K212" s="81">
        <v>9006</v>
      </c>
    </row>
    <row r="213" spans="1:11" ht="15" customHeight="1" x14ac:dyDescent="0.25">
      <c r="A213" s="79">
        <v>43306</v>
      </c>
      <c r="B213" s="84" t="s">
        <v>563</v>
      </c>
      <c r="C213" s="84" t="s">
        <v>332</v>
      </c>
      <c r="D213" s="81" t="s">
        <v>384</v>
      </c>
      <c r="E213" s="86">
        <v>50000</v>
      </c>
      <c r="F213" s="80" t="s">
        <v>75</v>
      </c>
      <c r="G213" s="83" t="s">
        <v>333</v>
      </c>
      <c r="H213" s="80" t="s">
        <v>484</v>
      </c>
      <c r="I213" s="84" t="s">
        <v>334</v>
      </c>
      <c r="J213" s="81">
        <f t="shared" si="3"/>
        <v>5.5555555555555554</v>
      </c>
      <c r="K213" s="81">
        <v>9006</v>
      </c>
    </row>
    <row r="214" spans="1:11" ht="15" customHeight="1" x14ac:dyDescent="0.25">
      <c r="A214" s="79">
        <v>43306</v>
      </c>
      <c r="B214" s="80" t="s">
        <v>688</v>
      </c>
      <c r="C214" s="81" t="s">
        <v>332</v>
      </c>
      <c r="D214" s="81" t="s">
        <v>384</v>
      </c>
      <c r="E214" s="90">
        <v>23000</v>
      </c>
      <c r="F214" s="80" t="s">
        <v>29</v>
      </c>
      <c r="G214" s="83" t="s">
        <v>333</v>
      </c>
      <c r="H214" s="80" t="s">
        <v>205</v>
      </c>
      <c r="I214" s="84" t="s">
        <v>334</v>
      </c>
      <c r="J214" s="81">
        <f t="shared" si="3"/>
        <v>2.5555555555555554</v>
      </c>
      <c r="K214" s="81">
        <v>9006</v>
      </c>
    </row>
    <row r="215" spans="1:11" ht="15" customHeight="1" x14ac:dyDescent="0.25">
      <c r="A215" s="79">
        <v>43306</v>
      </c>
      <c r="B215" s="80" t="s">
        <v>297</v>
      </c>
      <c r="C215" s="81" t="s">
        <v>438</v>
      </c>
      <c r="D215" s="81" t="s">
        <v>384</v>
      </c>
      <c r="E215" s="90">
        <v>10000</v>
      </c>
      <c r="F215" s="80" t="s">
        <v>29</v>
      </c>
      <c r="G215" s="83" t="s">
        <v>333</v>
      </c>
      <c r="H215" s="80" t="s">
        <v>208</v>
      </c>
      <c r="I215" s="84" t="s">
        <v>334</v>
      </c>
      <c r="J215" s="81">
        <f t="shared" si="3"/>
        <v>1.1111111111111112</v>
      </c>
      <c r="K215" s="81">
        <v>9006</v>
      </c>
    </row>
    <row r="216" spans="1:11" ht="15" customHeight="1" x14ac:dyDescent="0.25">
      <c r="A216" s="79">
        <v>43306</v>
      </c>
      <c r="B216" s="80" t="s">
        <v>672</v>
      </c>
      <c r="C216" s="81" t="s">
        <v>332</v>
      </c>
      <c r="D216" s="81" t="s">
        <v>384</v>
      </c>
      <c r="E216" s="90">
        <v>23000</v>
      </c>
      <c r="F216" s="80" t="s">
        <v>25</v>
      </c>
      <c r="G216" s="83" t="s">
        <v>333</v>
      </c>
      <c r="H216" s="80" t="s">
        <v>204</v>
      </c>
      <c r="I216" s="84" t="s">
        <v>334</v>
      </c>
      <c r="J216" s="81">
        <f t="shared" si="3"/>
        <v>2.5555555555555554</v>
      </c>
      <c r="K216" s="81">
        <v>9006</v>
      </c>
    </row>
    <row r="217" spans="1:11" ht="15" customHeight="1" x14ac:dyDescent="0.25">
      <c r="A217" s="79">
        <v>43306</v>
      </c>
      <c r="B217" s="80" t="s">
        <v>298</v>
      </c>
      <c r="C217" s="81" t="s">
        <v>438</v>
      </c>
      <c r="D217" s="81" t="s">
        <v>384</v>
      </c>
      <c r="E217" s="90">
        <v>10000</v>
      </c>
      <c r="F217" s="80" t="s">
        <v>25</v>
      </c>
      <c r="G217" s="83" t="s">
        <v>333</v>
      </c>
      <c r="H217" s="80" t="s">
        <v>209</v>
      </c>
      <c r="I217" s="84" t="s">
        <v>334</v>
      </c>
      <c r="J217" s="81">
        <f t="shared" si="3"/>
        <v>1.1111111111111112</v>
      </c>
      <c r="K217" s="81">
        <v>9006</v>
      </c>
    </row>
    <row r="218" spans="1:11" ht="15" customHeight="1" x14ac:dyDescent="0.25">
      <c r="A218" s="79">
        <v>43306</v>
      </c>
      <c r="B218" s="80" t="s">
        <v>269</v>
      </c>
      <c r="C218" s="80" t="s">
        <v>599</v>
      </c>
      <c r="D218" s="81" t="s">
        <v>446</v>
      </c>
      <c r="E218" s="90">
        <v>500000</v>
      </c>
      <c r="F218" s="87" t="s">
        <v>16</v>
      </c>
      <c r="G218" s="83" t="s">
        <v>333</v>
      </c>
      <c r="H218" s="80" t="s">
        <v>206</v>
      </c>
      <c r="I218" s="84" t="s">
        <v>334</v>
      </c>
      <c r="J218" s="81">
        <f t="shared" si="3"/>
        <v>55.555555555555557</v>
      </c>
      <c r="K218" s="81">
        <v>9006</v>
      </c>
    </row>
    <row r="219" spans="1:11" ht="15" customHeight="1" x14ac:dyDescent="0.25">
      <c r="A219" s="79">
        <v>43306</v>
      </c>
      <c r="B219" s="80" t="s">
        <v>48</v>
      </c>
      <c r="C219" s="80" t="s">
        <v>332</v>
      </c>
      <c r="D219" s="81" t="s">
        <v>446</v>
      </c>
      <c r="E219" s="90">
        <v>70000</v>
      </c>
      <c r="F219" s="87" t="s">
        <v>16</v>
      </c>
      <c r="G219" s="83" t="s">
        <v>333</v>
      </c>
      <c r="H219" s="80" t="s">
        <v>207</v>
      </c>
      <c r="I219" s="84" t="s">
        <v>334</v>
      </c>
      <c r="J219" s="81">
        <f t="shared" si="3"/>
        <v>7.7777777777777777</v>
      </c>
      <c r="K219" s="81">
        <v>9006</v>
      </c>
    </row>
    <row r="220" spans="1:11" ht="15" customHeight="1" x14ac:dyDescent="0.25">
      <c r="A220" s="79">
        <v>43306</v>
      </c>
      <c r="B220" s="80" t="s">
        <v>287</v>
      </c>
      <c r="C220" s="80" t="s">
        <v>332</v>
      </c>
      <c r="D220" s="81" t="s">
        <v>446</v>
      </c>
      <c r="E220" s="90">
        <v>320863</v>
      </c>
      <c r="F220" s="87" t="s">
        <v>16</v>
      </c>
      <c r="G220" s="83" t="s">
        <v>333</v>
      </c>
      <c r="H220" s="80" t="s">
        <v>210</v>
      </c>
      <c r="I220" s="84" t="s">
        <v>334</v>
      </c>
      <c r="J220" s="81">
        <f t="shared" si="3"/>
        <v>35.651444444444444</v>
      </c>
      <c r="K220" s="81">
        <v>9006</v>
      </c>
    </row>
    <row r="221" spans="1:11" ht="15" customHeight="1" x14ac:dyDescent="0.25">
      <c r="A221" s="79">
        <v>43306</v>
      </c>
      <c r="B221" s="80" t="s">
        <v>227</v>
      </c>
      <c r="C221" s="80" t="s">
        <v>332</v>
      </c>
      <c r="D221" s="81" t="s">
        <v>451</v>
      </c>
      <c r="E221" s="90">
        <v>400000</v>
      </c>
      <c r="F221" s="80" t="s">
        <v>22</v>
      </c>
      <c r="G221" s="83" t="s">
        <v>333</v>
      </c>
      <c r="H221" s="80" t="s">
        <v>213</v>
      </c>
      <c r="I221" s="84" t="s">
        <v>334</v>
      </c>
      <c r="J221" s="81">
        <f t="shared" si="3"/>
        <v>44.444444444444443</v>
      </c>
      <c r="K221" s="81">
        <v>9006</v>
      </c>
    </row>
    <row r="222" spans="1:11" ht="15" customHeight="1" x14ac:dyDescent="0.25">
      <c r="A222" s="85">
        <v>43306</v>
      </c>
      <c r="B222" s="88" t="s">
        <v>450</v>
      </c>
      <c r="C222" s="80" t="s">
        <v>332</v>
      </c>
      <c r="D222" s="80" t="s">
        <v>335</v>
      </c>
      <c r="E222" s="86">
        <v>60000</v>
      </c>
      <c r="F222" s="80" t="s">
        <v>336</v>
      </c>
      <c r="G222" s="83" t="s">
        <v>333</v>
      </c>
      <c r="H222" s="80" t="s">
        <v>372</v>
      </c>
      <c r="I222" s="84" t="s">
        <v>334</v>
      </c>
      <c r="J222" s="81">
        <f t="shared" si="3"/>
        <v>6.666666666666667</v>
      </c>
      <c r="K222" s="81">
        <v>9006</v>
      </c>
    </row>
    <row r="223" spans="1:11" ht="15" customHeight="1" x14ac:dyDescent="0.25">
      <c r="A223" s="79">
        <v>43307</v>
      </c>
      <c r="B223" s="80" t="s">
        <v>510</v>
      </c>
      <c r="C223" s="81" t="s">
        <v>332</v>
      </c>
      <c r="D223" s="81" t="s">
        <v>508</v>
      </c>
      <c r="E223" s="90">
        <v>500000</v>
      </c>
      <c r="F223" s="81" t="s">
        <v>10</v>
      </c>
      <c r="G223" s="83" t="s">
        <v>333</v>
      </c>
      <c r="H223" s="80" t="s">
        <v>509</v>
      </c>
      <c r="I223" s="84" t="s">
        <v>334</v>
      </c>
      <c r="J223" s="81">
        <f t="shared" si="3"/>
        <v>55.555555555555557</v>
      </c>
      <c r="K223" s="81">
        <v>9006</v>
      </c>
    </row>
    <row r="224" spans="1:11" ht="15" customHeight="1" x14ac:dyDescent="0.25">
      <c r="A224" s="79">
        <v>43307</v>
      </c>
      <c r="B224" s="80" t="s">
        <v>513</v>
      </c>
      <c r="C224" s="81" t="s">
        <v>514</v>
      </c>
      <c r="D224" s="81" t="s">
        <v>508</v>
      </c>
      <c r="E224" s="90">
        <v>20000</v>
      </c>
      <c r="F224" s="81" t="s">
        <v>10</v>
      </c>
      <c r="G224" s="83" t="s">
        <v>333</v>
      </c>
      <c r="H224" s="80" t="s">
        <v>203</v>
      </c>
      <c r="I224" s="84" t="s">
        <v>334</v>
      </c>
      <c r="J224" s="81">
        <f t="shared" si="3"/>
        <v>2.2222222222222223</v>
      </c>
      <c r="K224" s="81">
        <v>9006</v>
      </c>
    </row>
    <row r="225" spans="1:11" ht="15" customHeight="1" x14ac:dyDescent="0.25">
      <c r="A225" s="79">
        <v>43307</v>
      </c>
      <c r="B225" s="80" t="s">
        <v>528</v>
      </c>
      <c r="C225" s="81" t="s">
        <v>400</v>
      </c>
      <c r="D225" s="81" t="s">
        <v>508</v>
      </c>
      <c r="E225" s="90">
        <v>250000</v>
      </c>
      <c r="F225" s="81" t="s">
        <v>10</v>
      </c>
      <c r="G225" s="83" t="s">
        <v>333</v>
      </c>
      <c r="H225" s="80" t="s">
        <v>525</v>
      </c>
      <c r="I225" s="84" t="s">
        <v>334</v>
      </c>
      <c r="J225" s="81">
        <f t="shared" si="3"/>
        <v>27.777777777777779</v>
      </c>
      <c r="K225" s="81">
        <v>9006</v>
      </c>
    </row>
    <row r="226" spans="1:11" ht="15" customHeight="1" x14ac:dyDescent="0.25">
      <c r="A226" s="79">
        <v>43307</v>
      </c>
      <c r="B226" s="80" t="s">
        <v>529</v>
      </c>
      <c r="C226" s="81" t="s">
        <v>400</v>
      </c>
      <c r="D226" s="81" t="s">
        <v>508</v>
      </c>
      <c r="E226" s="90">
        <v>200000</v>
      </c>
      <c r="F226" s="81" t="s">
        <v>10</v>
      </c>
      <c r="G226" s="83" t="s">
        <v>333</v>
      </c>
      <c r="H226" s="80" t="s">
        <v>526</v>
      </c>
      <c r="I226" s="84" t="s">
        <v>334</v>
      </c>
      <c r="J226" s="81">
        <f t="shared" si="3"/>
        <v>22.222222222222221</v>
      </c>
      <c r="K226" s="81">
        <v>9006</v>
      </c>
    </row>
    <row r="227" spans="1:11" ht="15" customHeight="1" x14ac:dyDescent="0.25">
      <c r="A227" s="79">
        <v>43307</v>
      </c>
      <c r="B227" s="80" t="s">
        <v>530</v>
      </c>
      <c r="C227" s="81" t="s">
        <v>531</v>
      </c>
      <c r="D227" s="81" t="s">
        <v>508</v>
      </c>
      <c r="E227" s="90">
        <v>15000</v>
      </c>
      <c r="F227" s="81" t="s">
        <v>10</v>
      </c>
      <c r="G227" s="83" t="s">
        <v>333</v>
      </c>
      <c r="H227" s="80" t="s">
        <v>532</v>
      </c>
      <c r="I227" s="84" t="s">
        <v>334</v>
      </c>
      <c r="J227" s="81">
        <f t="shared" si="3"/>
        <v>1.6666666666666667</v>
      </c>
      <c r="K227" s="81">
        <v>9006</v>
      </c>
    </row>
    <row r="228" spans="1:11" ht="15" customHeight="1" x14ac:dyDescent="0.25">
      <c r="A228" s="79">
        <v>43307</v>
      </c>
      <c r="B228" s="80" t="s">
        <v>534</v>
      </c>
      <c r="C228" s="81" t="s">
        <v>332</v>
      </c>
      <c r="D228" s="81" t="s">
        <v>508</v>
      </c>
      <c r="E228" s="90">
        <v>12000</v>
      </c>
      <c r="F228" s="81" t="s">
        <v>10</v>
      </c>
      <c r="G228" s="83" t="s">
        <v>333</v>
      </c>
      <c r="H228" s="80" t="s">
        <v>533</v>
      </c>
      <c r="I228" s="84" t="s">
        <v>334</v>
      </c>
      <c r="J228" s="81">
        <f t="shared" si="3"/>
        <v>1.3333333333333333</v>
      </c>
      <c r="K228" s="81">
        <v>9006</v>
      </c>
    </row>
    <row r="229" spans="1:11" ht="15" customHeight="1" x14ac:dyDescent="0.25">
      <c r="A229" s="79">
        <v>43307</v>
      </c>
      <c r="B229" s="80" t="s">
        <v>535</v>
      </c>
      <c r="C229" s="81" t="s">
        <v>332</v>
      </c>
      <c r="D229" s="81" t="s">
        <v>508</v>
      </c>
      <c r="E229" s="90">
        <v>12000</v>
      </c>
      <c r="F229" s="81" t="s">
        <v>10</v>
      </c>
      <c r="G229" s="83" t="s">
        <v>333</v>
      </c>
      <c r="H229" s="80" t="s">
        <v>536</v>
      </c>
      <c r="I229" s="84" t="s">
        <v>334</v>
      </c>
      <c r="J229" s="81">
        <f t="shared" si="3"/>
        <v>1.3333333333333333</v>
      </c>
      <c r="K229" s="81">
        <v>9006</v>
      </c>
    </row>
    <row r="230" spans="1:11" ht="15" customHeight="1" x14ac:dyDescent="0.25">
      <c r="A230" s="79">
        <v>43307</v>
      </c>
      <c r="B230" s="80" t="s">
        <v>537</v>
      </c>
      <c r="C230" s="81" t="s">
        <v>332</v>
      </c>
      <c r="D230" s="81" t="s">
        <v>508</v>
      </c>
      <c r="E230" s="90">
        <v>20000</v>
      </c>
      <c r="F230" s="81" t="s">
        <v>10</v>
      </c>
      <c r="G230" s="83" t="s">
        <v>333</v>
      </c>
      <c r="H230" s="80" t="s">
        <v>539</v>
      </c>
      <c r="I230" s="84" t="s">
        <v>334</v>
      </c>
      <c r="J230" s="81">
        <f t="shared" si="3"/>
        <v>2.2222222222222223</v>
      </c>
      <c r="K230" s="81">
        <v>9006</v>
      </c>
    </row>
    <row r="231" spans="1:11" ht="15" customHeight="1" x14ac:dyDescent="0.25">
      <c r="A231" s="79">
        <v>43307</v>
      </c>
      <c r="B231" s="80" t="s">
        <v>538</v>
      </c>
      <c r="C231" s="81" t="s">
        <v>400</v>
      </c>
      <c r="D231" s="81" t="s">
        <v>508</v>
      </c>
      <c r="E231" s="90">
        <v>200000</v>
      </c>
      <c r="F231" s="81" t="s">
        <v>10</v>
      </c>
      <c r="G231" s="83" t="s">
        <v>333</v>
      </c>
      <c r="H231" s="80" t="s">
        <v>527</v>
      </c>
      <c r="I231" s="84" t="s">
        <v>334</v>
      </c>
      <c r="J231" s="81">
        <f t="shared" si="3"/>
        <v>22.222222222222221</v>
      </c>
      <c r="K231" s="81">
        <v>9006</v>
      </c>
    </row>
    <row r="232" spans="1:11" ht="15" customHeight="1" x14ac:dyDescent="0.25">
      <c r="A232" s="79">
        <v>43307</v>
      </c>
      <c r="B232" s="84" t="s">
        <v>564</v>
      </c>
      <c r="C232" s="84" t="s">
        <v>438</v>
      </c>
      <c r="D232" s="81" t="s">
        <v>384</v>
      </c>
      <c r="E232" s="86">
        <v>20000</v>
      </c>
      <c r="F232" s="80" t="s">
        <v>75</v>
      </c>
      <c r="G232" s="83" t="s">
        <v>333</v>
      </c>
      <c r="H232" s="80" t="s">
        <v>485</v>
      </c>
      <c r="I232" s="84" t="s">
        <v>334</v>
      </c>
      <c r="J232" s="81">
        <f t="shared" si="3"/>
        <v>2.2222222222222223</v>
      </c>
      <c r="K232" s="81">
        <v>9006</v>
      </c>
    </row>
    <row r="233" spans="1:11" ht="15" customHeight="1" x14ac:dyDescent="0.25">
      <c r="A233" s="79">
        <v>43307</v>
      </c>
      <c r="B233" s="84" t="s">
        <v>561</v>
      </c>
      <c r="C233" s="84" t="s">
        <v>438</v>
      </c>
      <c r="D233" s="81" t="s">
        <v>384</v>
      </c>
      <c r="E233" s="86">
        <v>10000</v>
      </c>
      <c r="F233" s="80" t="s">
        <v>75</v>
      </c>
      <c r="G233" s="83" t="s">
        <v>333</v>
      </c>
      <c r="H233" s="80" t="s">
        <v>486</v>
      </c>
      <c r="I233" s="84" t="s">
        <v>334</v>
      </c>
      <c r="J233" s="81">
        <f t="shared" si="3"/>
        <v>1.1111111111111112</v>
      </c>
      <c r="K233" s="81">
        <v>9006</v>
      </c>
    </row>
    <row r="234" spans="1:11" ht="15" customHeight="1" x14ac:dyDescent="0.25">
      <c r="A234" s="79">
        <v>43307</v>
      </c>
      <c r="B234" s="84" t="s">
        <v>673</v>
      </c>
      <c r="C234" s="84" t="s">
        <v>332</v>
      </c>
      <c r="D234" s="81" t="s">
        <v>384</v>
      </c>
      <c r="E234" s="86">
        <v>30000</v>
      </c>
      <c r="F234" s="80" t="s">
        <v>75</v>
      </c>
      <c r="G234" s="83" t="s">
        <v>333</v>
      </c>
      <c r="H234" s="80" t="s">
        <v>487</v>
      </c>
      <c r="I234" s="84" t="s">
        <v>334</v>
      </c>
      <c r="J234" s="81">
        <f t="shared" si="3"/>
        <v>3.3333333333333335</v>
      </c>
      <c r="K234" s="81">
        <v>9006</v>
      </c>
    </row>
    <row r="235" spans="1:11" ht="15" customHeight="1" x14ac:dyDescent="0.25">
      <c r="A235" s="79">
        <v>43307</v>
      </c>
      <c r="B235" s="84" t="s">
        <v>565</v>
      </c>
      <c r="C235" s="84" t="s">
        <v>514</v>
      </c>
      <c r="D235" s="81" t="s">
        <v>384</v>
      </c>
      <c r="E235" s="86">
        <v>30000</v>
      </c>
      <c r="F235" s="80" t="s">
        <v>75</v>
      </c>
      <c r="G235" s="83" t="s">
        <v>333</v>
      </c>
      <c r="H235" s="80" t="s">
        <v>488</v>
      </c>
      <c r="I235" s="84" t="s">
        <v>334</v>
      </c>
      <c r="J235" s="81">
        <f t="shared" si="3"/>
        <v>3.3333333333333335</v>
      </c>
      <c r="K235" s="81">
        <v>9006</v>
      </c>
    </row>
    <row r="236" spans="1:11" ht="15" customHeight="1" x14ac:dyDescent="0.25">
      <c r="A236" s="79">
        <v>43307</v>
      </c>
      <c r="B236" s="84" t="s">
        <v>555</v>
      </c>
      <c r="C236" s="84" t="s">
        <v>339</v>
      </c>
      <c r="D236" s="81" t="s">
        <v>384</v>
      </c>
      <c r="E236" s="86">
        <v>100000</v>
      </c>
      <c r="F236" s="80" t="s">
        <v>75</v>
      </c>
      <c r="G236" s="83" t="s">
        <v>333</v>
      </c>
      <c r="H236" s="80" t="s">
        <v>489</v>
      </c>
      <c r="I236" s="84" t="s">
        <v>334</v>
      </c>
      <c r="J236" s="81">
        <f t="shared" si="3"/>
        <v>11.111111111111111</v>
      </c>
      <c r="K236" s="81">
        <v>9006</v>
      </c>
    </row>
    <row r="237" spans="1:11" ht="15" customHeight="1" x14ac:dyDescent="0.25">
      <c r="A237" s="79">
        <v>43307</v>
      </c>
      <c r="B237" s="84" t="s">
        <v>347</v>
      </c>
      <c r="C237" s="84" t="s">
        <v>339</v>
      </c>
      <c r="D237" s="81" t="s">
        <v>384</v>
      </c>
      <c r="E237" s="86">
        <v>250000</v>
      </c>
      <c r="F237" s="80" t="s">
        <v>75</v>
      </c>
      <c r="G237" s="83" t="s">
        <v>333</v>
      </c>
      <c r="H237" s="80" t="s">
        <v>490</v>
      </c>
      <c r="I237" s="84" t="s">
        <v>334</v>
      </c>
      <c r="J237" s="81">
        <f t="shared" si="3"/>
        <v>27.777777777777779</v>
      </c>
      <c r="K237" s="81">
        <v>9006</v>
      </c>
    </row>
    <row r="238" spans="1:11" ht="15" customHeight="1" x14ac:dyDescent="0.25">
      <c r="A238" s="85">
        <v>43307</v>
      </c>
      <c r="B238" s="81" t="s">
        <v>383</v>
      </c>
      <c r="C238" s="81" t="s">
        <v>440</v>
      </c>
      <c r="D238" s="131" t="s">
        <v>384</v>
      </c>
      <c r="E238" s="86">
        <v>600000</v>
      </c>
      <c r="F238" s="87" t="s">
        <v>9</v>
      </c>
      <c r="G238" s="83" t="s">
        <v>333</v>
      </c>
      <c r="H238" s="80" t="s">
        <v>292</v>
      </c>
      <c r="I238" s="84" t="s">
        <v>334</v>
      </c>
      <c r="J238" s="81">
        <f t="shared" si="3"/>
        <v>66.666666666666671</v>
      </c>
      <c r="K238" s="81">
        <v>9006</v>
      </c>
    </row>
    <row r="239" spans="1:11" ht="15" customHeight="1" x14ac:dyDescent="0.25">
      <c r="A239" s="79">
        <v>43307</v>
      </c>
      <c r="B239" s="80" t="s">
        <v>674</v>
      </c>
      <c r="C239" s="81" t="s">
        <v>332</v>
      </c>
      <c r="D239" s="81" t="s">
        <v>384</v>
      </c>
      <c r="E239" s="90">
        <v>28000</v>
      </c>
      <c r="F239" s="80" t="s">
        <v>29</v>
      </c>
      <c r="G239" s="83" t="s">
        <v>333</v>
      </c>
      <c r="H239" s="80" t="s">
        <v>214</v>
      </c>
      <c r="I239" s="84" t="s">
        <v>334</v>
      </c>
      <c r="J239" s="81">
        <f t="shared" si="3"/>
        <v>3.1111111111111112</v>
      </c>
      <c r="K239" s="81">
        <v>9006</v>
      </c>
    </row>
    <row r="240" spans="1:11" ht="15" customHeight="1" x14ac:dyDescent="0.25">
      <c r="A240" s="79">
        <v>43307</v>
      </c>
      <c r="B240" s="80" t="s">
        <v>690</v>
      </c>
      <c r="C240" s="81" t="s">
        <v>332</v>
      </c>
      <c r="D240" s="81" t="s">
        <v>384</v>
      </c>
      <c r="E240" s="90">
        <v>18500</v>
      </c>
      <c r="F240" s="80" t="s">
        <v>25</v>
      </c>
      <c r="G240" s="83" t="s">
        <v>333</v>
      </c>
      <c r="H240" s="80" t="s">
        <v>216</v>
      </c>
      <c r="I240" s="84" t="s">
        <v>334</v>
      </c>
      <c r="J240" s="81">
        <f t="shared" si="3"/>
        <v>2.0555555555555554</v>
      </c>
      <c r="K240" s="81">
        <v>9006</v>
      </c>
    </row>
    <row r="241" spans="1:11" ht="15" customHeight="1" x14ac:dyDescent="0.25">
      <c r="A241" s="79">
        <v>43307</v>
      </c>
      <c r="B241" s="80" t="s">
        <v>296</v>
      </c>
      <c r="C241" s="80" t="s">
        <v>599</v>
      </c>
      <c r="D241" s="81" t="s">
        <v>446</v>
      </c>
      <c r="E241" s="90">
        <v>1750000</v>
      </c>
      <c r="F241" s="87" t="s">
        <v>16</v>
      </c>
      <c r="G241" s="83" t="s">
        <v>333</v>
      </c>
      <c r="H241" s="80" t="s">
        <v>217</v>
      </c>
      <c r="I241" s="84" t="s">
        <v>334</v>
      </c>
      <c r="J241" s="81">
        <f t="shared" si="3"/>
        <v>194.44444444444446</v>
      </c>
      <c r="K241" s="81">
        <v>9006</v>
      </c>
    </row>
    <row r="242" spans="1:11" ht="15" customHeight="1" x14ac:dyDescent="0.25">
      <c r="A242" s="79">
        <v>43307</v>
      </c>
      <c r="B242" s="80" t="s">
        <v>604</v>
      </c>
      <c r="C242" s="80" t="s">
        <v>438</v>
      </c>
      <c r="D242" s="81" t="s">
        <v>446</v>
      </c>
      <c r="E242" s="90">
        <v>400000</v>
      </c>
      <c r="F242" s="87" t="s">
        <v>16</v>
      </c>
      <c r="G242" s="83" t="s">
        <v>333</v>
      </c>
      <c r="H242" s="80" t="s">
        <v>218</v>
      </c>
      <c r="I242" s="84" t="s">
        <v>334</v>
      </c>
      <c r="J242" s="81">
        <f t="shared" si="3"/>
        <v>44.444444444444443</v>
      </c>
      <c r="K242" s="81">
        <v>9006</v>
      </c>
    </row>
    <row r="243" spans="1:11" ht="15" customHeight="1" x14ac:dyDescent="0.25">
      <c r="A243" s="79">
        <v>43307</v>
      </c>
      <c r="B243" s="80" t="s">
        <v>303</v>
      </c>
      <c r="C243" s="80" t="s">
        <v>567</v>
      </c>
      <c r="D243" s="81" t="s">
        <v>446</v>
      </c>
      <c r="E243" s="90">
        <v>20000</v>
      </c>
      <c r="F243" s="87" t="s">
        <v>16</v>
      </c>
      <c r="G243" s="83" t="s">
        <v>333</v>
      </c>
      <c r="H243" s="80" t="s">
        <v>291</v>
      </c>
      <c r="I243" s="84" t="s">
        <v>334</v>
      </c>
      <c r="J243" s="81">
        <f t="shared" si="3"/>
        <v>2.2222222222222223</v>
      </c>
      <c r="K243" s="81">
        <v>9006</v>
      </c>
    </row>
    <row r="244" spans="1:11" ht="15" customHeight="1" x14ac:dyDescent="0.25">
      <c r="A244" s="79">
        <v>43307</v>
      </c>
      <c r="B244" s="80" t="s">
        <v>307</v>
      </c>
      <c r="C244" s="80" t="s">
        <v>567</v>
      </c>
      <c r="D244" s="81" t="s">
        <v>446</v>
      </c>
      <c r="E244" s="90">
        <v>20000</v>
      </c>
      <c r="F244" s="87" t="s">
        <v>16</v>
      </c>
      <c r="G244" s="83" t="s">
        <v>333</v>
      </c>
      <c r="H244" s="80" t="s">
        <v>293</v>
      </c>
      <c r="I244" s="84" t="s">
        <v>334</v>
      </c>
      <c r="J244" s="81">
        <f t="shared" si="3"/>
        <v>2.2222222222222223</v>
      </c>
      <c r="K244" s="81">
        <v>9006</v>
      </c>
    </row>
    <row r="245" spans="1:11" ht="15" customHeight="1" x14ac:dyDescent="0.25">
      <c r="A245" s="79">
        <v>43307</v>
      </c>
      <c r="B245" s="80" t="s">
        <v>317</v>
      </c>
      <c r="C245" s="80" t="s">
        <v>438</v>
      </c>
      <c r="D245" s="81" t="s">
        <v>451</v>
      </c>
      <c r="E245" s="90">
        <v>10000</v>
      </c>
      <c r="F245" s="80" t="s">
        <v>22</v>
      </c>
      <c r="G245" s="83" t="s">
        <v>333</v>
      </c>
      <c r="H245" s="80" t="s">
        <v>215</v>
      </c>
      <c r="I245" s="84" t="s">
        <v>334</v>
      </c>
      <c r="J245" s="81">
        <f t="shared" si="3"/>
        <v>1.1111111111111112</v>
      </c>
      <c r="K245" s="81">
        <v>9006</v>
      </c>
    </row>
    <row r="246" spans="1:11" ht="15" customHeight="1" x14ac:dyDescent="0.25">
      <c r="A246" s="79">
        <v>43307</v>
      </c>
      <c r="B246" s="81" t="s">
        <v>403</v>
      </c>
      <c r="C246" s="81" t="s">
        <v>400</v>
      </c>
      <c r="D246" s="131" t="s">
        <v>442</v>
      </c>
      <c r="E246" s="93">
        <v>100000</v>
      </c>
      <c r="F246" s="84" t="s">
        <v>8</v>
      </c>
      <c r="G246" s="83" t="s">
        <v>333</v>
      </c>
      <c r="H246" s="80" t="s">
        <v>492</v>
      </c>
      <c r="I246" s="84" t="s">
        <v>334</v>
      </c>
      <c r="J246" s="81">
        <f t="shared" si="3"/>
        <v>11.111111111111111</v>
      </c>
      <c r="K246" s="81">
        <v>9006</v>
      </c>
    </row>
    <row r="247" spans="1:11" ht="15" customHeight="1" x14ac:dyDescent="0.25">
      <c r="A247" s="79">
        <v>43307</v>
      </c>
      <c r="B247" s="81" t="s">
        <v>404</v>
      </c>
      <c r="C247" s="81" t="s">
        <v>400</v>
      </c>
      <c r="D247" s="131" t="s">
        <v>442</v>
      </c>
      <c r="E247" s="93">
        <v>100000</v>
      </c>
      <c r="F247" s="84" t="s">
        <v>8</v>
      </c>
      <c r="G247" s="83" t="s">
        <v>333</v>
      </c>
      <c r="H247" s="80" t="s">
        <v>493</v>
      </c>
      <c r="I247" s="84" t="s">
        <v>334</v>
      </c>
      <c r="J247" s="81">
        <f t="shared" si="3"/>
        <v>11.111111111111111</v>
      </c>
      <c r="K247" s="81">
        <v>9006</v>
      </c>
    </row>
    <row r="248" spans="1:11" ht="15" customHeight="1" x14ac:dyDescent="0.25">
      <c r="A248" s="79">
        <v>43307</v>
      </c>
      <c r="B248" s="81" t="s">
        <v>405</v>
      </c>
      <c r="C248" s="81" t="s">
        <v>400</v>
      </c>
      <c r="D248" s="131" t="s">
        <v>442</v>
      </c>
      <c r="E248" s="93">
        <v>100000</v>
      </c>
      <c r="F248" s="84" t="s">
        <v>8</v>
      </c>
      <c r="G248" s="83" t="s">
        <v>333</v>
      </c>
      <c r="H248" s="80" t="s">
        <v>494</v>
      </c>
      <c r="I248" s="84" t="s">
        <v>334</v>
      </c>
      <c r="J248" s="81">
        <f t="shared" si="3"/>
        <v>11.111111111111111</v>
      </c>
      <c r="K248" s="81">
        <v>9006</v>
      </c>
    </row>
    <row r="249" spans="1:11" ht="15" customHeight="1" x14ac:dyDescent="0.25">
      <c r="A249" s="79">
        <v>43307</v>
      </c>
      <c r="B249" s="81" t="s">
        <v>406</v>
      </c>
      <c r="C249" s="81" t="s">
        <v>400</v>
      </c>
      <c r="D249" s="131" t="s">
        <v>442</v>
      </c>
      <c r="E249" s="93">
        <v>100000</v>
      </c>
      <c r="F249" s="84" t="s">
        <v>8</v>
      </c>
      <c r="G249" s="83" t="s">
        <v>333</v>
      </c>
      <c r="H249" s="80" t="s">
        <v>495</v>
      </c>
      <c r="I249" s="84" t="s">
        <v>334</v>
      </c>
      <c r="J249" s="81">
        <f t="shared" si="3"/>
        <v>11.111111111111111</v>
      </c>
      <c r="K249" s="81">
        <v>9006</v>
      </c>
    </row>
    <row r="250" spans="1:11" ht="15" customHeight="1" x14ac:dyDescent="0.25">
      <c r="A250" s="79">
        <v>43307</v>
      </c>
      <c r="B250" s="81" t="s">
        <v>407</v>
      </c>
      <c r="C250" s="81" t="s">
        <v>400</v>
      </c>
      <c r="D250" s="131" t="s">
        <v>442</v>
      </c>
      <c r="E250" s="93">
        <v>100000</v>
      </c>
      <c r="F250" s="84" t="s">
        <v>8</v>
      </c>
      <c r="G250" s="83" t="s">
        <v>333</v>
      </c>
      <c r="H250" s="80" t="s">
        <v>496</v>
      </c>
      <c r="I250" s="84" t="s">
        <v>334</v>
      </c>
      <c r="J250" s="81">
        <f t="shared" si="3"/>
        <v>11.111111111111111</v>
      </c>
      <c r="K250" s="81">
        <v>9006</v>
      </c>
    </row>
    <row r="251" spans="1:11" ht="15" customHeight="1" x14ac:dyDescent="0.25">
      <c r="A251" s="79">
        <v>43307</v>
      </c>
      <c r="B251" s="81" t="s">
        <v>408</v>
      </c>
      <c r="C251" s="81" t="s">
        <v>400</v>
      </c>
      <c r="D251" s="131" t="s">
        <v>442</v>
      </c>
      <c r="E251" s="93">
        <v>100000</v>
      </c>
      <c r="F251" s="84" t="s">
        <v>8</v>
      </c>
      <c r="G251" s="83" t="s">
        <v>333</v>
      </c>
      <c r="H251" s="80" t="s">
        <v>497</v>
      </c>
      <c r="I251" s="84" t="s">
        <v>334</v>
      </c>
      <c r="J251" s="81">
        <f t="shared" si="3"/>
        <v>11.111111111111111</v>
      </c>
      <c r="K251" s="81">
        <v>9006</v>
      </c>
    </row>
    <row r="252" spans="1:11" ht="15" customHeight="1" x14ac:dyDescent="0.25">
      <c r="A252" s="79">
        <v>43307</v>
      </c>
      <c r="B252" s="81" t="s">
        <v>409</v>
      </c>
      <c r="C252" s="81" t="s">
        <v>400</v>
      </c>
      <c r="D252" s="131" t="s">
        <v>442</v>
      </c>
      <c r="E252" s="93">
        <v>100000</v>
      </c>
      <c r="F252" s="84" t="s">
        <v>8</v>
      </c>
      <c r="G252" s="83" t="s">
        <v>333</v>
      </c>
      <c r="H252" s="80" t="s">
        <v>498</v>
      </c>
      <c r="I252" s="84" t="s">
        <v>334</v>
      </c>
      <c r="J252" s="81">
        <f t="shared" si="3"/>
        <v>11.111111111111111</v>
      </c>
      <c r="K252" s="81">
        <v>9006</v>
      </c>
    </row>
    <row r="253" spans="1:11" ht="15" customHeight="1" x14ac:dyDescent="0.25">
      <c r="A253" s="79">
        <v>43307</v>
      </c>
      <c r="B253" s="81" t="s">
        <v>410</v>
      </c>
      <c r="C253" s="81" t="s">
        <v>400</v>
      </c>
      <c r="D253" s="131" t="s">
        <v>442</v>
      </c>
      <c r="E253" s="93">
        <v>100000</v>
      </c>
      <c r="F253" s="84" t="s">
        <v>8</v>
      </c>
      <c r="G253" s="83" t="s">
        <v>333</v>
      </c>
      <c r="H253" s="80" t="s">
        <v>499</v>
      </c>
      <c r="I253" s="84" t="s">
        <v>334</v>
      </c>
      <c r="J253" s="81">
        <f t="shared" si="3"/>
        <v>11.111111111111111</v>
      </c>
      <c r="K253" s="81">
        <v>9006</v>
      </c>
    </row>
    <row r="254" spans="1:11" ht="15" customHeight="1" x14ac:dyDescent="0.25">
      <c r="A254" s="79">
        <v>43307</v>
      </c>
      <c r="B254" s="81" t="s">
        <v>411</v>
      </c>
      <c r="C254" s="81" t="s">
        <v>400</v>
      </c>
      <c r="D254" s="131" t="s">
        <v>442</v>
      </c>
      <c r="E254" s="93">
        <v>100000</v>
      </c>
      <c r="F254" s="84" t="s">
        <v>8</v>
      </c>
      <c r="G254" s="83" t="s">
        <v>333</v>
      </c>
      <c r="H254" s="80" t="s">
        <v>500</v>
      </c>
      <c r="I254" s="84" t="s">
        <v>334</v>
      </c>
      <c r="J254" s="81">
        <f t="shared" si="3"/>
        <v>11.111111111111111</v>
      </c>
      <c r="K254" s="81">
        <v>9006</v>
      </c>
    </row>
    <row r="255" spans="1:11" ht="15" customHeight="1" x14ac:dyDescent="0.25">
      <c r="A255" s="79">
        <v>43307</v>
      </c>
      <c r="B255" s="81" t="s">
        <v>412</v>
      </c>
      <c r="C255" s="81" t="s">
        <v>400</v>
      </c>
      <c r="D255" s="131" t="s">
        <v>442</v>
      </c>
      <c r="E255" s="93">
        <v>100000</v>
      </c>
      <c r="F255" s="84" t="s">
        <v>8</v>
      </c>
      <c r="G255" s="83" t="s">
        <v>333</v>
      </c>
      <c r="H255" s="80" t="s">
        <v>501</v>
      </c>
      <c r="I255" s="84" t="s">
        <v>334</v>
      </c>
      <c r="J255" s="81">
        <f t="shared" si="3"/>
        <v>11.111111111111111</v>
      </c>
      <c r="K255" s="81">
        <v>9006</v>
      </c>
    </row>
    <row r="256" spans="1:11" ht="15" customHeight="1" x14ac:dyDescent="0.25">
      <c r="A256" s="79">
        <v>43308</v>
      </c>
      <c r="B256" s="80" t="s">
        <v>511</v>
      </c>
      <c r="C256" s="81" t="s">
        <v>332</v>
      </c>
      <c r="D256" s="81" t="s">
        <v>508</v>
      </c>
      <c r="E256" s="90">
        <v>300000</v>
      </c>
      <c r="F256" s="81" t="s">
        <v>10</v>
      </c>
      <c r="G256" s="83" t="s">
        <v>333</v>
      </c>
      <c r="H256" s="80" t="s">
        <v>509</v>
      </c>
      <c r="I256" s="84" t="s">
        <v>334</v>
      </c>
      <c r="J256" s="81">
        <f t="shared" si="3"/>
        <v>33.333333333333336</v>
      </c>
      <c r="K256" s="81">
        <v>9006</v>
      </c>
    </row>
    <row r="257" spans="1:11" ht="15" customHeight="1" x14ac:dyDescent="0.25">
      <c r="A257" s="79">
        <v>43308</v>
      </c>
      <c r="B257" s="80" t="s">
        <v>512</v>
      </c>
      <c r="C257" s="81" t="s">
        <v>332</v>
      </c>
      <c r="D257" s="81" t="s">
        <v>508</v>
      </c>
      <c r="E257" s="90">
        <v>100000</v>
      </c>
      <c r="F257" s="81" t="s">
        <v>10</v>
      </c>
      <c r="G257" s="83" t="s">
        <v>333</v>
      </c>
      <c r="H257" s="80" t="s">
        <v>509</v>
      </c>
      <c r="I257" s="84" t="s">
        <v>334</v>
      </c>
      <c r="J257" s="81">
        <f t="shared" si="3"/>
        <v>11.111111111111111</v>
      </c>
      <c r="K257" s="81">
        <v>9006</v>
      </c>
    </row>
    <row r="258" spans="1:11" ht="15" customHeight="1" x14ac:dyDescent="0.25">
      <c r="A258" s="79">
        <v>43308</v>
      </c>
      <c r="B258" s="80" t="s">
        <v>515</v>
      </c>
      <c r="C258" s="81" t="s">
        <v>445</v>
      </c>
      <c r="D258" s="81" t="s">
        <v>446</v>
      </c>
      <c r="E258" s="90">
        <v>20000</v>
      </c>
      <c r="F258" s="81" t="s">
        <v>10</v>
      </c>
      <c r="G258" s="83" t="s">
        <v>333</v>
      </c>
      <c r="H258" s="80" t="s">
        <v>509</v>
      </c>
      <c r="I258" s="84" t="s">
        <v>334</v>
      </c>
      <c r="J258" s="81">
        <f t="shared" si="3"/>
        <v>2.2222222222222223</v>
      </c>
      <c r="K258" s="81">
        <v>9006</v>
      </c>
    </row>
    <row r="259" spans="1:11" ht="15" customHeight="1" x14ac:dyDescent="0.25">
      <c r="A259" s="79">
        <v>43308</v>
      </c>
      <c r="B259" s="80" t="s">
        <v>516</v>
      </c>
      <c r="C259" s="81" t="s">
        <v>517</v>
      </c>
      <c r="D259" s="81" t="s">
        <v>508</v>
      </c>
      <c r="E259" s="90">
        <v>1680000</v>
      </c>
      <c r="F259" s="81" t="s">
        <v>10</v>
      </c>
      <c r="G259" s="83" t="s">
        <v>333</v>
      </c>
      <c r="H259" s="80" t="s">
        <v>518</v>
      </c>
      <c r="I259" s="84" t="s">
        <v>334</v>
      </c>
      <c r="J259" s="81">
        <f t="shared" si="3"/>
        <v>186.66666666666666</v>
      </c>
      <c r="K259" s="81">
        <v>9006</v>
      </c>
    </row>
    <row r="260" spans="1:11" ht="15" customHeight="1" x14ac:dyDescent="0.25">
      <c r="A260" s="79">
        <v>43308</v>
      </c>
      <c r="B260" s="80" t="s">
        <v>540</v>
      </c>
      <c r="C260" s="81" t="s">
        <v>400</v>
      </c>
      <c r="D260" s="81" t="s">
        <v>508</v>
      </c>
      <c r="E260" s="90">
        <v>200000</v>
      </c>
      <c r="F260" s="81" t="s">
        <v>10</v>
      </c>
      <c r="G260" s="83" t="s">
        <v>333</v>
      </c>
      <c r="H260" s="80" t="s">
        <v>541</v>
      </c>
      <c r="I260" s="84" t="s">
        <v>334</v>
      </c>
      <c r="J260" s="81">
        <f t="shared" si="3"/>
        <v>22.222222222222221</v>
      </c>
      <c r="K260" s="81">
        <v>9006</v>
      </c>
    </row>
    <row r="261" spans="1:11" ht="15" customHeight="1" x14ac:dyDescent="0.25">
      <c r="A261" s="79">
        <v>43308</v>
      </c>
      <c r="B261" s="80" t="s">
        <v>542</v>
      </c>
      <c r="C261" s="81" t="s">
        <v>400</v>
      </c>
      <c r="D261" s="81" t="s">
        <v>508</v>
      </c>
      <c r="E261" s="90">
        <v>200000</v>
      </c>
      <c r="F261" s="81" t="s">
        <v>10</v>
      </c>
      <c r="G261" s="83" t="s">
        <v>333</v>
      </c>
      <c r="H261" s="80" t="s">
        <v>543</v>
      </c>
      <c r="I261" s="84" t="s">
        <v>334</v>
      </c>
      <c r="J261" s="81">
        <f t="shared" ref="J261:J324" si="4">E261/9000</f>
        <v>22.222222222222221</v>
      </c>
      <c r="K261" s="81">
        <v>9006</v>
      </c>
    </row>
    <row r="262" spans="1:11" ht="15" customHeight="1" x14ac:dyDescent="0.25">
      <c r="A262" s="79">
        <v>43308</v>
      </c>
      <c r="B262" s="80" t="s">
        <v>544</v>
      </c>
      <c r="C262" s="81" t="s">
        <v>400</v>
      </c>
      <c r="D262" s="81" t="s">
        <v>508</v>
      </c>
      <c r="E262" s="90">
        <v>200000</v>
      </c>
      <c r="F262" s="81" t="s">
        <v>10</v>
      </c>
      <c r="G262" s="83" t="s">
        <v>333</v>
      </c>
      <c r="H262" s="80" t="s">
        <v>545</v>
      </c>
      <c r="I262" s="84" t="s">
        <v>334</v>
      </c>
      <c r="J262" s="81">
        <f t="shared" si="4"/>
        <v>22.222222222222221</v>
      </c>
      <c r="K262" s="81">
        <v>9006</v>
      </c>
    </row>
    <row r="263" spans="1:11" ht="15" customHeight="1" x14ac:dyDescent="0.25">
      <c r="A263" s="79">
        <v>43308</v>
      </c>
      <c r="B263" s="80" t="s">
        <v>546</v>
      </c>
      <c r="C263" s="81" t="s">
        <v>400</v>
      </c>
      <c r="D263" s="81" t="s">
        <v>508</v>
      </c>
      <c r="E263" s="90">
        <v>200000</v>
      </c>
      <c r="F263" s="81" t="s">
        <v>10</v>
      </c>
      <c r="G263" s="83" t="s">
        <v>333</v>
      </c>
      <c r="H263" s="80" t="s">
        <v>547</v>
      </c>
      <c r="I263" s="84" t="s">
        <v>334</v>
      </c>
      <c r="J263" s="81">
        <f t="shared" si="4"/>
        <v>22.222222222222221</v>
      </c>
      <c r="K263" s="81">
        <v>9006</v>
      </c>
    </row>
    <row r="264" spans="1:11" ht="15" customHeight="1" x14ac:dyDescent="0.25">
      <c r="A264" s="79">
        <v>43308</v>
      </c>
      <c r="B264" s="80" t="s">
        <v>548</v>
      </c>
      <c r="C264" s="81" t="s">
        <v>332</v>
      </c>
      <c r="D264" s="81" t="s">
        <v>508</v>
      </c>
      <c r="E264" s="90">
        <v>10000</v>
      </c>
      <c r="F264" s="81" t="s">
        <v>10</v>
      </c>
      <c r="G264" s="83" t="s">
        <v>333</v>
      </c>
      <c r="H264" s="80" t="s">
        <v>549</v>
      </c>
      <c r="I264" s="84" t="s">
        <v>334</v>
      </c>
      <c r="J264" s="81">
        <f t="shared" si="4"/>
        <v>1.1111111111111112</v>
      </c>
      <c r="K264" s="81">
        <v>9006</v>
      </c>
    </row>
    <row r="265" spans="1:11" ht="15" customHeight="1" x14ac:dyDescent="0.25">
      <c r="A265" s="79">
        <v>43308</v>
      </c>
      <c r="B265" s="80" t="s">
        <v>550</v>
      </c>
      <c r="C265" s="81" t="s">
        <v>332</v>
      </c>
      <c r="D265" s="81" t="s">
        <v>508</v>
      </c>
      <c r="E265" s="90">
        <v>5000</v>
      </c>
      <c r="F265" s="81" t="s">
        <v>10</v>
      </c>
      <c r="G265" s="83" t="s">
        <v>333</v>
      </c>
      <c r="H265" s="80" t="s">
        <v>509</v>
      </c>
      <c r="I265" s="84" t="s">
        <v>334</v>
      </c>
      <c r="J265" s="81">
        <f t="shared" si="4"/>
        <v>0.55555555555555558</v>
      </c>
      <c r="K265" s="81">
        <v>9006</v>
      </c>
    </row>
    <row r="266" spans="1:11" ht="15" customHeight="1" x14ac:dyDescent="0.25">
      <c r="A266" s="79">
        <v>43308</v>
      </c>
      <c r="B266" s="80" t="s">
        <v>570</v>
      </c>
      <c r="C266" s="81" t="s">
        <v>332</v>
      </c>
      <c r="D266" s="81" t="s">
        <v>508</v>
      </c>
      <c r="E266" s="90">
        <v>15000</v>
      </c>
      <c r="F266" s="81" t="s">
        <v>10</v>
      </c>
      <c r="G266" s="83" t="s">
        <v>333</v>
      </c>
      <c r="H266" s="80" t="s">
        <v>571</v>
      </c>
      <c r="I266" s="84" t="s">
        <v>334</v>
      </c>
      <c r="J266" s="81">
        <f t="shared" si="4"/>
        <v>1.6666666666666667</v>
      </c>
      <c r="K266" s="81">
        <v>9006</v>
      </c>
    </row>
    <row r="267" spans="1:11" ht="15" customHeight="1" x14ac:dyDescent="0.25">
      <c r="A267" s="79">
        <v>43308</v>
      </c>
      <c r="B267" s="80" t="s">
        <v>583</v>
      </c>
      <c r="C267" s="81" t="s">
        <v>531</v>
      </c>
      <c r="D267" s="81" t="s">
        <v>508</v>
      </c>
      <c r="E267" s="90">
        <v>20000</v>
      </c>
      <c r="F267" s="81" t="s">
        <v>10</v>
      </c>
      <c r="G267" s="83" t="s">
        <v>333</v>
      </c>
      <c r="H267" s="80" t="s">
        <v>572</v>
      </c>
      <c r="I267" s="84" t="s">
        <v>334</v>
      </c>
      <c r="J267" s="81">
        <f t="shared" si="4"/>
        <v>2.2222222222222223</v>
      </c>
      <c r="K267" s="81">
        <v>9006</v>
      </c>
    </row>
    <row r="268" spans="1:11" ht="15" customHeight="1" x14ac:dyDescent="0.25">
      <c r="A268" s="79">
        <v>43308</v>
      </c>
      <c r="B268" s="80" t="s">
        <v>584</v>
      </c>
      <c r="C268" s="81" t="s">
        <v>332</v>
      </c>
      <c r="D268" s="81" t="s">
        <v>508</v>
      </c>
      <c r="E268" s="90">
        <v>5000</v>
      </c>
      <c r="F268" s="81" t="s">
        <v>10</v>
      </c>
      <c r="G268" s="83" t="s">
        <v>333</v>
      </c>
      <c r="H268" s="80" t="s">
        <v>573</v>
      </c>
      <c r="I268" s="84" t="s">
        <v>334</v>
      </c>
      <c r="J268" s="81">
        <f t="shared" si="4"/>
        <v>0.55555555555555558</v>
      </c>
      <c r="K268" s="81">
        <v>9006</v>
      </c>
    </row>
    <row r="269" spans="1:11" ht="15" customHeight="1" x14ac:dyDescent="0.25">
      <c r="A269" s="79">
        <v>43308</v>
      </c>
      <c r="B269" s="80" t="s">
        <v>585</v>
      </c>
      <c r="C269" s="81" t="s">
        <v>332</v>
      </c>
      <c r="D269" s="81" t="s">
        <v>508</v>
      </c>
      <c r="E269" s="90">
        <v>10000</v>
      </c>
      <c r="F269" s="81" t="s">
        <v>10</v>
      </c>
      <c r="G269" s="83" t="s">
        <v>333</v>
      </c>
      <c r="H269" s="80" t="s">
        <v>574</v>
      </c>
      <c r="I269" s="84" t="s">
        <v>334</v>
      </c>
      <c r="J269" s="81">
        <f t="shared" si="4"/>
        <v>1.1111111111111112</v>
      </c>
      <c r="K269" s="81">
        <v>9006</v>
      </c>
    </row>
    <row r="270" spans="1:11" ht="15" customHeight="1" x14ac:dyDescent="0.25">
      <c r="A270" s="79">
        <v>43308</v>
      </c>
      <c r="B270" s="80" t="s">
        <v>585</v>
      </c>
      <c r="C270" s="81" t="s">
        <v>332</v>
      </c>
      <c r="D270" s="81" t="s">
        <v>508</v>
      </c>
      <c r="E270" s="90">
        <v>10000</v>
      </c>
      <c r="F270" s="81" t="s">
        <v>10</v>
      </c>
      <c r="G270" s="83" t="s">
        <v>333</v>
      </c>
      <c r="H270" s="80" t="s">
        <v>575</v>
      </c>
      <c r="I270" s="84" t="s">
        <v>334</v>
      </c>
      <c r="J270" s="81">
        <f t="shared" si="4"/>
        <v>1.1111111111111112</v>
      </c>
      <c r="K270" s="81">
        <v>9006</v>
      </c>
    </row>
    <row r="271" spans="1:11" ht="15" customHeight="1" x14ac:dyDescent="0.25">
      <c r="A271" s="79">
        <v>43308</v>
      </c>
      <c r="B271" s="80" t="s">
        <v>586</v>
      </c>
      <c r="C271" s="81" t="s">
        <v>332</v>
      </c>
      <c r="D271" s="81" t="s">
        <v>508</v>
      </c>
      <c r="E271" s="90">
        <v>10000</v>
      </c>
      <c r="F271" s="81" t="s">
        <v>10</v>
      </c>
      <c r="G271" s="83" t="s">
        <v>333</v>
      </c>
      <c r="H271" s="80" t="s">
        <v>576</v>
      </c>
      <c r="I271" s="84" t="s">
        <v>334</v>
      </c>
      <c r="J271" s="81">
        <f t="shared" si="4"/>
        <v>1.1111111111111112</v>
      </c>
      <c r="K271" s="81">
        <v>9006</v>
      </c>
    </row>
    <row r="272" spans="1:11" ht="15" customHeight="1" x14ac:dyDescent="0.25">
      <c r="A272" s="79">
        <v>43308</v>
      </c>
      <c r="B272" s="80" t="s">
        <v>587</v>
      </c>
      <c r="C272" s="81" t="s">
        <v>332</v>
      </c>
      <c r="D272" s="81" t="s">
        <v>508</v>
      </c>
      <c r="E272" s="90">
        <v>10000</v>
      </c>
      <c r="F272" s="81" t="s">
        <v>10</v>
      </c>
      <c r="G272" s="83" t="s">
        <v>333</v>
      </c>
      <c r="H272" s="80" t="s">
        <v>577</v>
      </c>
      <c r="I272" s="84" t="s">
        <v>334</v>
      </c>
      <c r="J272" s="81">
        <f t="shared" si="4"/>
        <v>1.1111111111111112</v>
      </c>
      <c r="K272" s="81">
        <v>9006</v>
      </c>
    </row>
    <row r="273" spans="1:11" ht="15" customHeight="1" x14ac:dyDescent="0.25">
      <c r="A273" s="79">
        <v>43308</v>
      </c>
      <c r="B273" s="80" t="s">
        <v>590</v>
      </c>
      <c r="C273" s="81" t="s">
        <v>332</v>
      </c>
      <c r="D273" s="81" t="s">
        <v>508</v>
      </c>
      <c r="E273" s="90">
        <v>180000</v>
      </c>
      <c r="F273" s="81" t="s">
        <v>10</v>
      </c>
      <c r="G273" s="83" t="s">
        <v>333</v>
      </c>
      <c r="H273" s="80" t="s">
        <v>578</v>
      </c>
      <c r="I273" s="84" t="s">
        <v>334</v>
      </c>
      <c r="J273" s="81">
        <f t="shared" si="4"/>
        <v>20</v>
      </c>
      <c r="K273" s="81">
        <v>9006</v>
      </c>
    </row>
    <row r="274" spans="1:11" ht="15" customHeight="1" x14ac:dyDescent="0.25">
      <c r="A274" s="79">
        <v>43308</v>
      </c>
      <c r="B274" s="80" t="s">
        <v>591</v>
      </c>
      <c r="C274" s="81" t="s">
        <v>332</v>
      </c>
      <c r="D274" s="81" t="s">
        <v>508</v>
      </c>
      <c r="E274" s="90">
        <v>180000</v>
      </c>
      <c r="F274" s="81" t="s">
        <v>10</v>
      </c>
      <c r="G274" s="83" t="s">
        <v>333</v>
      </c>
      <c r="H274" s="80" t="s">
        <v>579</v>
      </c>
      <c r="I274" s="84" t="s">
        <v>334</v>
      </c>
      <c r="J274" s="81">
        <f t="shared" si="4"/>
        <v>20</v>
      </c>
      <c r="K274" s="81">
        <v>9006</v>
      </c>
    </row>
    <row r="275" spans="1:11" ht="15" customHeight="1" x14ac:dyDescent="0.25">
      <c r="A275" s="79">
        <v>43308</v>
      </c>
      <c r="B275" s="84" t="s">
        <v>555</v>
      </c>
      <c r="C275" s="84" t="s">
        <v>339</v>
      </c>
      <c r="D275" s="81" t="s">
        <v>384</v>
      </c>
      <c r="E275" s="86">
        <v>100000</v>
      </c>
      <c r="F275" s="80" t="s">
        <v>75</v>
      </c>
      <c r="G275" s="83" t="s">
        <v>333</v>
      </c>
      <c r="H275" s="80" t="s">
        <v>290</v>
      </c>
      <c r="I275" s="84" t="s">
        <v>334</v>
      </c>
      <c r="J275" s="81">
        <f t="shared" si="4"/>
        <v>11.111111111111111</v>
      </c>
      <c r="K275" s="81">
        <v>9006</v>
      </c>
    </row>
    <row r="276" spans="1:11" ht="15" customHeight="1" x14ac:dyDescent="0.25">
      <c r="A276" s="79">
        <v>43308</v>
      </c>
      <c r="B276" s="80" t="s">
        <v>674</v>
      </c>
      <c r="C276" s="81" t="s">
        <v>332</v>
      </c>
      <c r="D276" s="81" t="s">
        <v>384</v>
      </c>
      <c r="E276" s="90">
        <v>19000</v>
      </c>
      <c r="F276" s="89" t="s">
        <v>27</v>
      </c>
      <c r="G276" s="83" t="s">
        <v>333</v>
      </c>
      <c r="H276" s="80" t="s">
        <v>294</v>
      </c>
      <c r="I276" s="84" t="s">
        <v>334</v>
      </c>
      <c r="J276" s="81">
        <f t="shared" si="4"/>
        <v>2.1111111111111112</v>
      </c>
      <c r="K276" s="81">
        <v>9006</v>
      </c>
    </row>
    <row r="277" spans="1:11" ht="15" customHeight="1" x14ac:dyDescent="0.25">
      <c r="A277" s="79">
        <v>43308</v>
      </c>
      <c r="B277" s="80" t="s">
        <v>674</v>
      </c>
      <c r="C277" s="81" t="s">
        <v>332</v>
      </c>
      <c r="D277" s="81" t="s">
        <v>384</v>
      </c>
      <c r="E277" s="90">
        <v>32000</v>
      </c>
      <c r="F277" s="80" t="s">
        <v>29</v>
      </c>
      <c r="G277" s="83" t="s">
        <v>333</v>
      </c>
      <c r="H277" s="80" t="s">
        <v>309</v>
      </c>
      <c r="I277" s="84" t="s">
        <v>334</v>
      </c>
      <c r="J277" s="81">
        <f t="shared" si="4"/>
        <v>3.5555555555555554</v>
      </c>
      <c r="K277" s="81">
        <v>9006</v>
      </c>
    </row>
    <row r="278" spans="1:11" ht="15" customHeight="1" x14ac:dyDescent="0.25">
      <c r="A278" s="79">
        <v>43308</v>
      </c>
      <c r="B278" s="80" t="s">
        <v>674</v>
      </c>
      <c r="C278" s="81" t="s">
        <v>332</v>
      </c>
      <c r="D278" s="81" t="s">
        <v>384</v>
      </c>
      <c r="E278" s="90">
        <v>19000</v>
      </c>
      <c r="F278" s="80" t="s">
        <v>25</v>
      </c>
      <c r="G278" s="83" t="s">
        <v>333</v>
      </c>
      <c r="H278" s="80" t="s">
        <v>308</v>
      </c>
      <c r="I278" s="84" t="s">
        <v>334</v>
      </c>
      <c r="J278" s="81">
        <f t="shared" si="4"/>
        <v>2.1111111111111112</v>
      </c>
      <c r="K278" s="81">
        <v>9006</v>
      </c>
    </row>
    <row r="279" spans="1:11" ht="15" customHeight="1" x14ac:dyDescent="0.25">
      <c r="A279" s="79">
        <v>43308</v>
      </c>
      <c r="B279" s="80" t="s">
        <v>321</v>
      </c>
      <c r="C279" s="80" t="s">
        <v>567</v>
      </c>
      <c r="D279" s="81" t="s">
        <v>446</v>
      </c>
      <c r="E279" s="90">
        <v>32000</v>
      </c>
      <c r="F279" s="87" t="s">
        <v>16</v>
      </c>
      <c r="G279" s="83" t="s">
        <v>333</v>
      </c>
      <c r="H279" s="80" t="s">
        <v>311</v>
      </c>
      <c r="I279" s="84" t="s">
        <v>334</v>
      </c>
      <c r="J279" s="81">
        <f t="shared" si="4"/>
        <v>3.5555555555555554</v>
      </c>
      <c r="K279" s="81">
        <v>9006</v>
      </c>
    </row>
    <row r="280" spans="1:11" ht="15" customHeight="1" x14ac:dyDescent="0.25">
      <c r="A280" s="79">
        <v>43308</v>
      </c>
      <c r="B280" s="81" t="s">
        <v>399</v>
      </c>
      <c r="C280" s="81" t="s">
        <v>332</v>
      </c>
      <c r="D280" s="131" t="s">
        <v>442</v>
      </c>
      <c r="E280" s="93">
        <v>10000</v>
      </c>
      <c r="F280" s="84" t="s">
        <v>8</v>
      </c>
      <c r="G280" s="83" t="s">
        <v>333</v>
      </c>
      <c r="H280" s="80" t="s">
        <v>212</v>
      </c>
      <c r="I280" s="84" t="s">
        <v>334</v>
      </c>
      <c r="J280" s="81">
        <f t="shared" si="4"/>
        <v>1.1111111111111112</v>
      </c>
      <c r="K280" s="81">
        <v>9006</v>
      </c>
    </row>
    <row r="281" spans="1:11" ht="15" customHeight="1" x14ac:dyDescent="0.25">
      <c r="A281" s="79">
        <v>43309</v>
      </c>
      <c r="B281" s="80" t="s">
        <v>588</v>
      </c>
      <c r="C281" s="81" t="s">
        <v>517</v>
      </c>
      <c r="D281" s="81" t="s">
        <v>508</v>
      </c>
      <c r="E281" s="90">
        <v>80000</v>
      </c>
      <c r="F281" s="81" t="s">
        <v>10</v>
      </c>
      <c r="G281" s="83" t="s">
        <v>333</v>
      </c>
      <c r="H281" s="80" t="s">
        <v>580</v>
      </c>
      <c r="I281" s="84" t="s">
        <v>334</v>
      </c>
      <c r="J281" s="81">
        <f t="shared" si="4"/>
        <v>8.8888888888888893</v>
      </c>
      <c r="K281" s="81">
        <v>9006</v>
      </c>
    </row>
    <row r="282" spans="1:11" ht="15" customHeight="1" x14ac:dyDescent="0.25">
      <c r="A282" s="79">
        <v>43309</v>
      </c>
      <c r="B282" s="80" t="s">
        <v>589</v>
      </c>
      <c r="C282" s="81" t="s">
        <v>517</v>
      </c>
      <c r="D282" s="81" t="s">
        <v>508</v>
      </c>
      <c r="E282" s="90">
        <v>80000</v>
      </c>
      <c r="F282" s="81" t="s">
        <v>10</v>
      </c>
      <c r="G282" s="83" t="s">
        <v>333</v>
      </c>
      <c r="H282" s="80" t="s">
        <v>580</v>
      </c>
      <c r="I282" s="84" t="s">
        <v>334</v>
      </c>
      <c r="J282" s="81">
        <f t="shared" si="4"/>
        <v>8.8888888888888893</v>
      </c>
      <c r="K282" s="81">
        <v>9006</v>
      </c>
    </row>
    <row r="283" spans="1:11" ht="15" customHeight="1" x14ac:dyDescent="0.25">
      <c r="A283" s="79">
        <v>43309</v>
      </c>
      <c r="B283" s="80" t="s">
        <v>592</v>
      </c>
      <c r="C283" s="81" t="s">
        <v>332</v>
      </c>
      <c r="D283" s="81" t="s">
        <v>508</v>
      </c>
      <c r="E283" s="90">
        <v>13000</v>
      </c>
      <c r="F283" s="81" t="s">
        <v>10</v>
      </c>
      <c r="G283" s="83" t="s">
        <v>333</v>
      </c>
      <c r="H283" s="80" t="s">
        <v>581</v>
      </c>
      <c r="I283" s="84" t="s">
        <v>334</v>
      </c>
      <c r="J283" s="81">
        <f t="shared" si="4"/>
        <v>1.4444444444444444</v>
      </c>
      <c r="K283" s="81">
        <v>9006</v>
      </c>
    </row>
    <row r="284" spans="1:11" ht="15" customHeight="1" x14ac:dyDescent="0.25">
      <c r="A284" s="85">
        <v>43309</v>
      </c>
      <c r="B284" s="88" t="s">
        <v>449</v>
      </c>
      <c r="C284" s="80" t="s">
        <v>332</v>
      </c>
      <c r="D284" s="80" t="s">
        <v>335</v>
      </c>
      <c r="E284" s="86">
        <v>60000</v>
      </c>
      <c r="F284" s="80" t="s">
        <v>336</v>
      </c>
      <c r="G284" s="83" t="s">
        <v>333</v>
      </c>
      <c r="H284" s="80" t="s">
        <v>372</v>
      </c>
      <c r="I284" s="84" t="s">
        <v>334</v>
      </c>
      <c r="J284" s="81">
        <f t="shared" si="4"/>
        <v>6.666666666666667</v>
      </c>
      <c r="K284" s="81">
        <v>9006</v>
      </c>
    </row>
    <row r="285" spans="1:11" ht="15" customHeight="1" x14ac:dyDescent="0.25">
      <c r="A285" s="85">
        <v>43309</v>
      </c>
      <c r="B285" s="88" t="s">
        <v>444</v>
      </c>
      <c r="C285" s="81" t="s">
        <v>445</v>
      </c>
      <c r="D285" s="81" t="s">
        <v>446</v>
      </c>
      <c r="E285" s="86">
        <v>26000</v>
      </c>
      <c r="F285" s="80" t="s">
        <v>336</v>
      </c>
      <c r="G285" s="83" t="s">
        <v>333</v>
      </c>
      <c r="H285" s="80" t="s">
        <v>373</v>
      </c>
      <c r="I285" s="84" t="s">
        <v>334</v>
      </c>
      <c r="J285" s="81">
        <f t="shared" si="4"/>
        <v>2.8888888888888888</v>
      </c>
      <c r="K285" s="81">
        <v>9006</v>
      </c>
    </row>
    <row r="286" spans="1:11" ht="15" customHeight="1" x14ac:dyDescent="0.25">
      <c r="A286" s="85">
        <v>43311</v>
      </c>
      <c r="B286" s="80" t="s">
        <v>398</v>
      </c>
      <c r="C286" s="81" t="s">
        <v>332</v>
      </c>
      <c r="D286" s="81" t="s">
        <v>335</v>
      </c>
      <c r="E286" s="86">
        <v>65000</v>
      </c>
      <c r="F286" s="80" t="s">
        <v>14</v>
      </c>
      <c r="G286" s="83" t="s">
        <v>333</v>
      </c>
      <c r="H286" s="80" t="s">
        <v>374</v>
      </c>
      <c r="I286" s="84" t="s">
        <v>334</v>
      </c>
      <c r="J286" s="81">
        <f t="shared" si="4"/>
        <v>7.2222222222222223</v>
      </c>
      <c r="K286" s="81">
        <v>9006</v>
      </c>
    </row>
    <row r="287" spans="1:11" ht="15" customHeight="1" x14ac:dyDescent="0.25">
      <c r="A287" s="85">
        <v>43311</v>
      </c>
      <c r="B287" s="80" t="s">
        <v>349</v>
      </c>
      <c r="C287" s="81" t="s">
        <v>332</v>
      </c>
      <c r="D287" s="81" t="s">
        <v>335</v>
      </c>
      <c r="E287" s="86">
        <v>10000</v>
      </c>
      <c r="F287" s="80" t="s">
        <v>14</v>
      </c>
      <c r="G287" s="83" t="s">
        <v>333</v>
      </c>
      <c r="H287" s="80" t="s">
        <v>419</v>
      </c>
      <c r="I287" s="84" t="s">
        <v>334</v>
      </c>
      <c r="J287" s="81">
        <f t="shared" si="4"/>
        <v>1.1111111111111112</v>
      </c>
      <c r="K287" s="81">
        <v>9006</v>
      </c>
    </row>
    <row r="288" spans="1:11" ht="15" customHeight="1" x14ac:dyDescent="0.25">
      <c r="A288" s="79">
        <v>43311</v>
      </c>
      <c r="B288" s="84" t="s">
        <v>566</v>
      </c>
      <c r="C288" s="84" t="s">
        <v>438</v>
      </c>
      <c r="D288" s="81" t="s">
        <v>384</v>
      </c>
      <c r="E288" s="86">
        <v>5000</v>
      </c>
      <c r="F288" s="80" t="s">
        <v>75</v>
      </c>
      <c r="G288" s="83" t="s">
        <v>333</v>
      </c>
      <c r="H288" s="80" t="s">
        <v>290</v>
      </c>
      <c r="I288" s="84" t="s">
        <v>334</v>
      </c>
      <c r="J288" s="81">
        <f t="shared" si="4"/>
        <v>0.55555555555555558</v>
      </c>
      <c r="K288" s="81">
        <v>9006</v>
      </c>
    </row>
    <row r="289" spans="1:11" ht="15" customHeight="1" x14ac:dyDescent="0.25">
      <c r="A289" s="79">
        <v>43311</v>
      </c>
      <c r="B289" s="84" t="s">
        <v>399</v>
      </c>
      <c r="C289" s="84" t="s">
        <v>332</v>
      </c>
      <c r="D289" s="81" t="s">
        <v>384</v>
      </c>
      <c r="E289" s="86">
        <v>19000</v>
      </c>
      <c r="F289" s="80" t="s">
        <v>75</v>
      </c>
      <c r="G289" s="83" t="s">
        <v>333</v>
      </c>
      <c r="H289" s="80" t="s">
        <v>417</v>
      </c>
      <c r="I289" s="84" t="s">
        <v>334</v>
      </c>
      <c r="J289" s="81">
        <f t="shared" si="4"/>
        <v>2.1111111111111112</v>
      </c>
      <c r="K289" s="81">
        <v>9006</v>
      </c>
    </row>
    <row r="290" spans="1:11" ht="15" customHeight="1" x14ac:dyDescent="0.25">
      <c r="A290" s="79">
        <v>43311</v>
      </c>
      <c r="B290" s="80" t="s">
        <v>679</v>
      </c>
      <c r="C290" s="81" t="s">
        <v>332</v>
      </c>
      <c r="D290" s="81" t="s">
        <v>384</v>
      </c>
      <c r="E290" s="90">
        <v>29000</v>
      </c>
      <c r="F290" s="89" t="s">
        <v>27</v>
      </c>
      <c r="G290" s="83" t="s">
        <v>333</v>
      </c>
      <c r="H290" s="80" t="s">
        <v>314</v>
      </c>
      <c r="I290" s="84" t="s">
        <v>334</v>
      </c>
      <c r="J290" s="81">
        <f t="shared" si="4"/>
        <v>3.2222222222222223</v>
      </c>
      <c r="K290" s="81">
        <v>9006</v>
      </c>
    </row>
    <row r="291" spans="1:11" ht="15" customHeight="1" x14ac:dyDescent="0.25">
      <c r="A291" s="79">
        <v>43311</v>
      </c>
      <c r="B291" s="80" t="s">
        <v>437</v>
      </c>
      <c r="C291" s="81" t="s">
        <v>332</v>
      </c>
      <c r="D291" s="81" t="s">
        <v>384</v>
      </c>
      <c r="E291" s="90">
        <v>27000</v>
      </c>
      <c r="F291" s="89" t="s">
        <v>27</v>
      </c>
      <c r="G291" s="83" t="s">
        <v>333</v>
      </c>
      <c r="H291" s="80" t="s">
        <v>418</v>
      </c>
      <c r="I291" s="84" t="s">
        <v>334</v>
      </c>
      <c r="J291" s="81">
        <f t="shared" si="4"/>
        <v>3</v>
      </c>
      <c r="K291" s="81">
        <v>9006</v>
      </c>
    </row>
    <row r="292" spans="1:11" ht="15" customHeight="1" x14ac:dyDescent="0.25">
      <c r="A292" s="85">
        <v>43311</v>
      </c>
      <c r="B292" s="81" t="s">
        <v>377</v>
      </c>
      <c r="C292" s="81" t="s">
        <v>440</v>
      </c>
      <c r="D292" s="131" t="s">
        <v>384</v>
      </c>
      <c r="E292" s="86">
        <v>17000</v>
      </c>
      <c r="F292" s="87" t="s">
        <v>9</v>
      </c>
      <c r="G292" s="83" t="s">
        <v>333</v>
      </c>
      <c r="H292" s="80" t="s">
        <v>191</v>
      </c>
      <c r="I292" s="84" t="s">
        <v>334</v>
      </c>
      <c r="J292" s="81">
        <f t="shared" si="4"/>
        <v>1.8888888888888888</v>
      </c>
      <c r="K292" s="81">
        <v>9006</v>
      </c>
    </row>
    <row r="293" spans="1:11" ht="15" customHeight="1" x14ac:dyDescent="0.25">
      <c r="A293" s="79">
        <v>43311</v>
      </c>
      <c r="B293" s="80" t="s">
        <v>674</v>
      </c>
      <c r="C293" s="80" t="s">
        <v>332</v>
      </c>
      <c r="D293" s="80" t="s">
        <v>384</v>
      </c>
      <c r="E293" s="90">
        <v>21000</v>
      </c>
      <c r="F293" s="80" t="s">
        <v>29</v>
      </c>
      <c r="G293" s="83" t="s">
        <v>333</v>
      </c>
      <c r="H293" s="80" t="s">
        <v>315</v>
      </c>
      <c r="I293" s="84" t="s">
        <v>334</v>
      </c>
      <c r="J293" s="81">
        <f t="shared" si="4"/>
        <v>2.3333333333333335</v>
      </c>
      <c r="K293" s="81">
        <v>9006</v>
      </c>
    </row>
    <row r="294" spans="1:11" ht="15" customHeight="1" x14ac:dyDescent="0.25">
      <c r="A294" s="79">
        <v>43311</v>
      </c>
      <c r="B294" s="80" t="s">
        <v>448</v>
      </c>
      <c r="C294" s="81" t="s">
        <v>332</v>
      </c>
      <c r="D294" s="81" t="s">
        <v>384</v>
      </c>
      <c r="E294" s="90">
        <v>25000</v>
      </c>
      <c r="F294" s="80" t="s">
        <v>29</v>
      </c>
      <c r="G294" s="83" t="s">
        <v>333</v>
      </c>
      <c r="H294" s="80" t="s">
        <v>419</v>
      </c>
      <c r="I294" s="84" t="s">
        <v>334</v>
      </c>
      <c r="J294" s="81">
        <f t="shared" si="4"/>
        <v>2.7777777777777777</v>
      </c>
      <c r="K294" s="81">
        <v>9006</v>
      </c>
    </row>
    <row r="295" spans="1:11" ht="15" customHeight="1" x14ac:dyDescent="0.25">
      <c r="A295" s="79">
        <v>43311</v>
      </c>
      <c r="B295" s="80" t="s">
        <v>674</v>
      </c>
      <c r="C295" s="81" t="s">
        <v>332</v>
      </c>
      <c r="D295" s="81" t="s">
        <v>384</v>
      </c>
      <c r="E295" s="90">
        <v>27000</v>
      </c>
      <c r="F295" s="80" t="s">
        <v>25</v>
      </c>
      <c r="G295" s="83" t="s">
        <v>333</v>
      </c>
      <c r="H295" s="80" t="s">
        <v>313</v>
      </c>
      <c r="I295" s="84" t="s">
        <v>334</v>
      </c>
      <c r="J295" s="81">
        <f t="shared" si="4"/>
        <v>3</v>
      </c>
      <c r="K295" s="81">
        <v>9006</v>
      </c>
    </row>
    <row r="296" spans="1:11" ht="15" customHeight="1" x14ac:dyDescent="0.25">
      <c r="A296" s="79">
        <v>43311</v>
      </c>
      <c r="B296" s="80" t="s">
        <v>447</v>
      </c>
      <c r="C296" s="81" t="s">
        <v>332</v>
      </c>
      <c r="D296" s="81" t="s">
        <v>384</v>
      </c>
      <c r="E296" s="90">
        <v>17000</v>
      </c>
      <c r="F296" s="80" t="s">
        <v>25</v>
      </c>
      <c r="G296" s="83" t="s">
        <v>333</v>
      </c>
      <c r="H296" s="80" t="s">
        <v>422</v>
      </c>
      <c r="I296" s="84" t="s">
        <v>334</v>
      </c>
      <c r="J296" s="81">
        <f t="shared" si="4"/>
        <v>1.8888888888888888</v>
      </c>
      <c r="K296" s="81">
        <v>9006</v>
      </c>
    </row>
    <row r="297" spans="1:11" ht="15" customHeight="1" x14ac:dyDescent="0.25">
      <c r="A297" s="79">
        <v>43311</v>
      </c>
      <c r="B297" s="80" t="s">
        <v>436</v>
      </c>
      <c r="C297" s="81" t="s">
        <v>332</v>
      </c>
      <c r="D297" s="81" t="s">
        <v>446</v>
      </c>
      <c r="E297" s="90">
        <v>175000</v>
      </c>
      <c r="F297" s="87" t="s">
        <v>16</v>
      </c>
      <c r="G297" s="83" t="s">
        <v>333</v>
      </c>
      <c r="H297" s="80" t="s">
        <v>422</v>
      </c>
      <c r="I297" s="84" t="s">
        <v>334</v>
      </c>
      <c r="J297" s="81">
        <f t="shared" si="4"/>
        <v>19.444444444444443</v>
      </c>
      <c r="K297" s="81">
        <v>9006</v>
      </c>
    </row>
    <row r="298" spans="1:11" ht="15" customHeight="1" x14ac:dyDescent="0.25">
      <c r="A298" s="79">
        <v>43311</v>
      </c>
      <c r="B298" s="80" t="s">
        <v>413</v>
      </c>
      <c r="C298" s="80" t="s">
        <v>332</v>
      </c>
      <c r="D298" s="81" t="s">
        <v>451</v>
      </c>
      <c r="E298" s="90">
        <v>70000</v>
      </c>
      <c r="F298" s="80" t="s">
        <v>22</v>
      </c>
      <c r="G298" s="83" t="s">
        <v>333</v>
      </c>
      <c r="H298" s="80" t="s">
        <v>312</v>
      </c>
      <c r="I298" s="84" t="s">
        <v>334</v>
      </c>
      <c r="J298" s="81">
        <f t="shared" si="4"/>
        <v>7.7777777777777777</v>
      </c>
      <c r="K298" s="81">
        <v>9006</v>
      </c>
    </row>
    <row r="299" spans="1:11" ht="15" customHeight="1" x14ac:dyDescent="0.25">
      <c r="A299" s="79">
        <v>43311</v>
      </c>
      <c r="B299" s="80" t="s">
        <v>371</v>
      </c>
      <c r="C299" s="80" t="s">
        <v>599</v>
      </c>
      <c r="D299" s="81" t="s">
        <v>446</v>
      </c>
      <c r="E299" s="90">
        <v>150000</v>
      </c>
      <c r="F299" s="80" t="s">
        <v>22</v>
      </c>
      <c r="G299" s="83" t="s">
        <v>333</v>
      </c>
      <c r="H299" s="80" t="s">
        <v>316</v>
      </c>
      <c r="I299" s="84" t="s">
        <v>334</v>
      </c>
      <c r="J299" s="81">
        <f t="shared" si="4"/>
        <v>16.666666666666668</v>
      </c>
      <c r="K299" s="81">
        <v>9006</v>
      </c>
    </row>
    <row r="300" spans="1:11" ht="15" customHeight="1" x14ac:dyDescent="0.25">
      <c r="A300" s="85">
        <v>43311</v>
      </c>
      <c r="B300" s="80" t="s">
        <v>416</v>
      </c>
      <c r="C300" s="80" t="s">
        <v>332</v>
      </c>
      <c r="D300" s="80" t="s">
        <v>335</v>
      </c>
      <c r="E300" s="86">
        <v>70000</v>
      </c>
      <c r="F300" s="80" t="s">
        <v>336</v>
      </c>
      <c r="G300" s="83" t="s">
        <v>333</v>
      </c>
      <c r="H300" s="80" t="s">
        <v>375</v>
      </c>
      <c r="I300" s="84" t="s">
        <v>334</v>
      </c>
      <c r="J300" s="81">
        <f t="shared" si="4"/>
        <v>7.7777777777777777</v>
      </c>
      <c r="K300" s="81">
        <v>9006</v>
      </c>
    </row>
    <row r="301" spans="1:11" ht="15" customHeight="1" x14ac:dyDescent="0.25">
      <c r="A301" s="85">
        <v>43311</v>
      </c>
      <c r="B301" s="80" t="s">
        <v>448</v>
      </c>
      <c r="C301" s="80" t="s">
        <v>332</v>
      </c>
      <c r="D301" s="80" t="s">
        <v>335</v>
      </c>
      <c r="E301" s="86">
        <v>10000</v>
      </c>
      <c r="F301" s="80" t="s">
        <v>336</v>
      </c>
      <c r="G301" s="83" t="s">
        <v>333</v>
      </c>
      <c r="H301" s="80" t="s">
        <v>421</v>
      </c>
      <c r="I301" s="84" t="s">
        <v>334</v>
      </c>
      <c r="J301" s="81">
        <f t="shared" si="4"/>
        <v>1.1111111111111112</v>
      </c>
      <c r="K301" s="81">
        <v>9006</v>
      </c>
    </row>
    <row r="302" spans="1:11" ht="15" customHeight="1" x14ac:dyDescent="0.25">
      <c r="A302" s="79">
        <v>43311</v>
      </c>
      <c r="B302" s="81" t="s">
        <v>399</v>
      </c>
      <c r="C302" s="81" t="s">
        <v>332</v>
      </c>
      <c r="D302" s="131" t="s">
        <v>442</v>
      </c>
      <c r="E302" s="93">
        <v>10000</v>
      </c>
      <c r="F302" s="84" t="s">
        <v>8</v>
      </c>
      <c r="G302" s="83" t="s">
        <v>333</v>
      </c>
      <c r="H302" s="80" t="s">
        <v>212</v>
      </c>
      <c r="I302" s="84" t="s">
        <v>334</v>
      </c>
      <c r="J302" s="81">
        <f t="shared" si="4"/>
        <v>1.1111111111111112</v>
      </c>
      <c r="K302" s="81">
        <v>9006</v>
      </c>
    </row>
    <row r="303" spans="1:11" ht="15" customHeight="1" x14ac:dyDescent="0.25">
      <c r="A303" s="79">
        <v>43312</v>
      </c>
      <c r="B303" s="119" t="s">
        <v>597</v>
      </c>
      <c r="C303" s="81" t="s">
        <v>332</v>
      </c>
      <c r="D303" s="81" t="s">
        <v>335</v>
      </c>
      <c r="E303" s="90">
        <v>35000</v>
      </c>
      <c r="F303" s="81" t="s">
        <v>10</v>
      </c>
      <c r="G303" s="83" t="s">
        <v>333</v>
      </c>
      <c r="H303" s="80" t="s">
        <v>582</v>
      </c>
      <c r="I303" s="84" t="s">
        <v>334</v>
      </c>
      <c r="J303" s="81">
        <f t="shared" si="4"/>
        <v>3.8888888888888888</v>
      </c>
      <c r="K303" s="81">
        <v>9006</v>
      </c>
    </row>
    <row r="304" spans="1:11" ht="15" customHeight="1" x14ac:dyDescent="0.25">
      <c r="A304" s="85">
        <v>43312</v>
      </c>
      <c r="B304" s="80" t="s">
        <v>349</v>
      </c>
      <c r="C304" s="81" t="s">
        <v>332</v>
      </c>
      <c r="D304" s="81" t="s">
        <v>335</v>
      </c>
      <c r="E304" s="86">
        <v>10000</v>
      </c>
      <c r="F304" s="80" t="s">
        <v>14</v>
      </c>
      <c r="G304" s="83" t="s">
        <v>333</v>
      </c>
      <c r="H304" s="80" t="s">
        <v>419</v>
      </c>
      <c r="I304" s="84" t="s">
        <v>334</v>
      </c>
      <c r="J304" s="81">
        <f t="shared" si="4"/>
        <v>1.1111111111111112</v>
      </c>
      <c r="K304" s="81">
        <v>9006</v>
      </c>
    </row>
    <row r="305" spans="1:13" ht="15" customHeight="1" x14ac:dyDescent="0.25">
      <c r="A305" s="79">
        <v>43312</v>
      </c>
      <c r="B305" s="84" t="s">
        <v>399</v>
      </c>
      <c r="C305" s="84" t="s">
        <v>332</v>
      </c>
      <c r="D305" s="81" t="s">
        <v>384</v>
      </c>
      <c r="E305" s="86">
        <v>19000</v>
      </c>
      <c r="F305" s="80" t="s">
        <v>75</v>
      </c>
      <c r="G305" s="83" t="s">
        <v>333</v>
      </c>
      <c r="H305" s="80" t="s">
        <v>417</v>
      </c>
      <c r="I305" s="84" t="s">
        <v>334</v>
      </c>
      <c r="J305" s="81">
        <f t="shared" si="4"/>
        <v>2.1111111111111112</v>
      </c>
      <c r="K305" s="81">
        <v>9006</v>
      </c>
    </row>
    <row r="306" spans="1:13" ht="15" customHeight="1" x14ac:dyDescent="0.25">
      <c r="A306" s="79">
        <v>43312</v>
      </c>
      <c r="B306" s="80" t="s">
        <v>674</v>
      </c>
      <c r="C306" s="84" t="s">
        <v>332</v>
      </c>
      <c r="D306" s="81" t="s">
        <v>384</v>
      </c>
      <c r="E306" s="86">
        <v>16000</v>
      </c>
      <c r="F306" s="80" t="s">
        <v>75</v>
      </c>
      <c r="G306" s="83" t="s">
        <v>333</v>
      </c>
      <c r="H306" s="80" t="s">
        <v>428</v>
      </c>
      <c r="I306" s="84" t="s">
        <v>334</v>
      </c>
      <c r="J306" s="81">
        <f t="shared" si="4"/>
        <v>1.7777777777777777</v>
      </c>
      <c r="K306" s="81">
        <v>9006</v>
      </c>
    </row>
    <row r="307" spans="1:13" ht="15" customHeight="1" x14ac:dyDescent="0.25">
      <c r="A307" s="79">
        <v>43312</v>
      </c>
      <c r="B307" s="80" t="s">
        <v>462</v>
      </c>
      <c r="C307" s="81" t="s">
        <v>438</v>
      </c>
      <c r="D307" s="81" t="s">
        <v>384</v>
      </c>
      <c r="E307" s="86">
        <v>20000</v>
      </c>
      <c r="F307" s="80" t="s">
        <v>75</v>
      </c>
      <c r="G307" s="83" t="s">
        <v>333</v>
      </c>
      <c r="H307" s="80" t="s">
        <v>429</v>
      </c>
      <c r="I307" s="84" t="s">
        <v>334</v>
      </c>
      <c r="J307" s="81">
        <f t="shared" si="4"/>
        <v>2.2222222222222223</v>
      </c>
      <c r="K307" s="81">
        <v>9006</v>
      </c>
    </row>
    <row r="308" spans="1:13" ht="15" customHeight="1" x14ac:dyDescent="0.25">
      <c r="A308" s="79">
        <v>43312</v>
      </c>
      <c r="B308" s="80" t="s">
        <v>437</v>
      </c>
      <c r="C308" s="81" t="s">
        <v>332</v>
      </c>
      <c r="D308" s="81" t="s">
        <v>384</v>
      </c>
      <c r="E308" s="90">
        <v>27000</v>
      </c>
      <c r="F308" s="89" t="s">
        <v>27</v>
      </c>
      <c r="G308" s="83" t="s">
        <v>333</v>
      </c>
      <c r="H308" s="80" t="s">
        <v>418</v>
      </c>
      <c r="I308" s="84" t="s">
        <v>334</v>
      </c>
      <c r="J308" s="81">
        <f t="shared" si="4"/>
        <v>3</v>
      </c>
      <c r="K308" s="81">
        <v>9006</v>
      </c>
      <c r="L308" s="130"/>
    </row>
    <row r="309" spans="1:13" ht="15" customHeight="1" x14ac:dyDescent="0.25">
      <c r="A309" s="79">
        <v>43312</v>
      </c>
      <c r="B309" s="80" t="s">
        <v>668</v>
      </c>
      <c r="C309" s="81" t="s">
        <v>332</v>
      </c>
      <c r="D309" s="81" t="s">
        <v>384</v>
      </c>
      <c r="E309" s="90">
        <v>36000</v>
      </c>
      <c r="F309" s="89" t="s">
        <v>27</v>
      </c>
      <c r="G309" s="83" t="s">
        <v>333</v>
      </c>
      <c r="H309" s="80" t="s">
        <v>425</v>
      </c>
      <c r="I309" s="84" t="s">
        <v>334</v>
      </c>
      <c r="J309" s="81">
        <f t="shared" si="4"/>
        <v>4</v>
      </c>
      <c r="K309" s="81">
        <v>9006</v>
      </c>
      <c r="M309" s="128"/>
    </row>
    <row r="310" spans="1:13" ht="15" customHeight="1" x14ac:dyDescent="0.25">
      <c r="A310" s="85">
        <v>43312</v>
      </c>
      <c r="B310" s="81" t="s">
        <v>377</v>
      </c>
      <c r="C310" s="81" t="s">
        <v>440</v>
      </c>
      <c r="D310" s="131" t="s">
        <v>384</v>
      </c>
      <c r="E310" s="86">
        <v>17000</v>
      </c>
      <c r="F310" s="87" t="s">
        <v>9</v>
      </c>
      <c r="G310" s="83" t="s">
        <v>333</v>
      </c>
      <c r="H310" s="80" t="s">
        <v>191</v>
      </c>
      <c r="I310" s="84" t="s">
        <v>334</v>
      </c>
      <c r="J310" s="81">
        <f t="shared" si="4"/>
        <v>1.8888888888888888</v>
      </c>
      <c r="K310" s="81">
        <v>9006</v>
      </c>
      <c r="M310" s="128"/>
    </row>
    <row r="311" spans="1:13" ht="15" customHeight="1" x14ac:dyDescent="0.25">
      <c r="A311" s="79">
        <v>43312</v>
      </c>
      <c r="B311" s="80" t="s">
        <v>448</v>
      </c>
      <c r="C311" s="81" t="s">
        <v>332</v>
      </c>
      <c r="D311" s="81" t="s">
        <v>384</v>
      </c>
      <c r="E311" s="90">
        <v>25000</v>
      </c>
      <c r="F311" s="80" t="s">
        <v>29</v>
      </c>
      <c r="G311" s="83" t="s">
        <v>333</v>
      </c>
      <c r="H311" s="80" t="s">
        <v>419</v>
      </c>
      <c r="I311" s="84" t="s">
        <v>334</v>
      </c>
      <c r="J311" s="81">
        <f t="shared" si="4"/>
        <v>2.7777777777777777</v>
      </c>
      <c r="K311" s="81">
        <v>9006</v>
      </c>
      <c r="M311" s="129"/>
    </row>
    <row r="312" spans="1:13" ht="15" customHeight="1" x14ac:dyDescent="0.25">
      <c r="A312" s="79">
        <v>43312</v>
      </c>
      <c r="B312" s="80" t="s">
        <v>674</v>
      </c>
      <c r="C312" s="80" t="s">
        <v>332</v>
      </c>
      <c r="D312" s="80" t="s">
        <v>384</v>
      </c>
      <c r="E312" s="90">
        <v>19000</v>
      </c>
      <c r="F312" s="80" t="s">
        <v>29</v>
      </c>
      <c r="G312" s="83" t="s">
        <v>333</v>
      </c>
      <c r="H312" s="80" t="s">
        <v>426</v>
      </c>
      <c r="I312" s="83" t="s">
        <v>334</v>
      </c>
      <c r="J312" s="81">
        <f t="shared" si="4"/>
        <v>2.1111111111111112</v>
      </c>
      <c r="K312" s="81">
        <v>9006</v>
      </c>
      <c r="M312" s="129"/>
    </row>
    <row r="313" spans="1:13" ht="15" customHeight="1" x14ac:dyDescent="0.25">
      <c r="A313" s="79">
        <v>43312</v>
      </c>
      <c r="B313" s="80" t="s">
        <v>460</v>
      </c>
      <c r="C313" s="81" t="s">
        <v>438</v>
      </c>
      <c r="D313" s="80" t="s">
        <v>384</v>
      </c>
      <c r="E313" s="90">
        <v>10000</v>
      </c>
      <c r="F313" s="80" t="s">
        <v>29</v>
      </c>
      <c r="G313" s="83" t="s">
        <v>333</v>
      </c>
      <c r="H313" s="80" t="s">
        <v>427</v>
      </c>
      <c r="I313" s="83"/>
      <c r="J313" s="81">
        <f t="shared" si="4"/>
        <v>1.1111111111111112</v>
      </c>
      <c r="K313" s="81">
        <v>9006</v>
      </c>
      <c r="M313" s="129"/>
    </row>
    <row r="314" spans="1:13" ht="15" customHeight="1" x14ac:dyDescent="0.25">
      <c r="A314" s="79">
        <v>43312</v>
      </c>
      <c r="B314" s="80" t="s">
        <v>447</v>
      </c>
      <c r="C314" s="81" t="s">
        <v>332</v>
      </c>
      <c r="D314" s="81" t="s">
        <v>384</v>
      </c>
      <c r="E314" s="90">
        <v>17000</v>
      </c>
      <c r="F314" s="80" t="s">
        <v>25</v>
      </c>
      <c r="G314" s="83" t="s">
        <v>333</v>
      </c>
      <c r="H314" s="80" t="s">
        <v>422</v>
      </c>
      <c r="I314" s="84" t="s">
        <v>334</v>
      </c>
      <c r="J314" s="81">
        <f t="shared" si="4"/>
        <v>1.8888888888888888</v>
      </c>
      <c r="K314" s="81">
        <v>9006</v>
      </c>
      <c r="M314" s="128"/>
    </row>
    <row r="315" spans="1:13" ht="15" customHeight="1" x14ac:dyDescent="0.25">
      <c r="A315" s="79">
        <v>43312</v>
      </c>
      <c r="B315" s="80" t="s">
        <v>674</v>
      </c>
      <c r="C315" s="81" t="s">
        <v>332</v>
      </c>
      <c r="D315" s="81" t="s">
        <v>384</v>
      </c>
      <c r="E315" s="90">
        <v>13000</v>
      </c>
      <c r="F315" s="80" t="s">
        <v>25</v>
      </c>
      <c r="G315" s="83" t="s">
        <v>333</v>
      </c>
      <c r="H315" s="80" t="s">
        <v>424</v>
      </c>
      <c r="I315" s="84" t="s">
        <v>334</v>
      </c>
      <c r="J315" s="81">
        <f t="shared" si="4"/>
        <v>1.4444444444444444</v>
      </c>
      <c r="K315" s="81">
        <v>9006</v>
      </c>
      <c r="M315" s="128"/>
    </row>
    <row r="316" spans="1:13" ht="15" customHeight="1" x14ac:dyDescent="0.25">
      <c r="A316" s="79">
        <v>43312</v>
      </c>
      <c r="B316" s="80" t="s">
        <v>456</v>
      </c>
      <c r="C316" s="81" t="s">
        <v>439</v>
      </c>
      <c r="D316" s="81" t="s">
        <v>502</v>
      </c>
      <c r="E316" s="90">
        <v>14000</v>
      </c>
      <c r="F316" s="87" t="s">
        <v>16</v>
      </c>
      <c r="G316" s="83" t="s">
        <v>333</v>
      </c>
      <c r="H316" s="80" t="s">
        <v>423</v>
      </c>
      <c r="I316" s="84" t="s">
        <v>334</v>
      </c>
      <c r="J316" s="81">
        <f t="shared" si="4"/>
        <v>1.5555555555555556</v>
      </c>
      <c r="K316" s="81">
        <v>9006</v>
      </c>
      <c r="M316" s="129"/>
    </row>
    <row r="317" spans="1:13" ht="15" customHeight="1" x14ac:dyDescent="0.25">
      <c r="A317" s="312">
        <v>43312</v>
      </c>
      <c r="B317" s="313" t="s">
        <v>463</v>
      </c>
      <c r="C317" s="306" t="s">
        <v>599</v>
      </c>
      <c r="D317" s="306" t="s">
        <v>446</v>
      </c>
      <c r="E317" s="314">
        <v>8000</v>
      </c>
      <c r="F317" s="309" t="s">
        <v>16</v>
      </c>
      <c r="G317" s="310" t="s">
        <v>333</v>
      </c>
      <c r="H317" s="311" t="s">
        <v>431</v>
      </c>
      <c r="I317" s="91" t="s">
        <v>334</v>
      </c>
      <c r="J317" s="306">
        <f t="shared" si="4"/>
        <v>0.88888888888888884</v>
      </c>
      <c r="K317" s="306">
        <v>9006</v>
      </c>
      <c r="M317" s="129"/>
    </row>
    <row r="318" spans="1:13" ht="15" customHeight="1" x14ac:dyDescent="0.25">
      <c r="A318" s="312">
        <v>43312</v>
      </c>
      <c r="B318" s="313" t="s">
        <v>568</v>
      </c>
      <c r="C318" s="306" t="s">
        <v>599</v>
      </c>
      <c r="D318" s="306" t="s">
        <v>446</v>
      </c>
      <c r="E318" s="314">
        <v>180000</v>
      </c>
      <c r="F318" s="309" t="s">
        <v>16</v>
      </c>
      <c r="G318" s="310" t="s">
        <v>333</v>
      </c>
      <c r="H318" s="311" t="s">
        <v>430</v>
      </c>
      <c r="I318" s="91" t="s">
        <v>334</v>
      </c>
      <c r="J318" s="306">
        <f t="shared" si="4"/>
        <v>20</v>
      </c>
      <c r="K318" s="306">
        <v>9006</v>
      </c>
      <c r="M318" s="128"/>
    </row>
    <row r="319" spans="1:13" ht="15" customHeight="1" x14ac:dyDescent="0.25">
      <c r="A319" s="79">
        <v>43312</v>
      </c>
      <c r="B319" s="119" t="s">
        <v>594</v>
      </c>
      <c r="C319" s="81" t="s">
        <v>445</v>
      </c>
      <c r="D319" s="81" t="s">
        <v>446</v>
      </c>
      <c r="E319" s="90">
        <v>50000</v>
      </c>
      <c r="F319" s="87" t="s">
        <v>16</v>
      </c>
      <c r="G319" s="83" t="s">
        <v>333</v>
      </c>
      <c r="H319" s="80" t="s">
        <v>454</v>
      </c>
      <c r="I319" s="84" t="s">
        <v>334</v>
      </c>
      <c r="J319" s="81">
        <f t="shared" si="4"/>
        <v>5.5555555555555554</v>
      </c>
      <c r="K319" s="81">
        <v>9006</v>
      </c>
      <c r="M319" s="128"/>
    </row>
    <row r="320" spans="1:13" ht="15" customHeight="1" x14ac:dyDescent="0.25">
      <c r="A320" s="79">
        <v>43312</v>
      </c>
      <c r="B320" s="119" t="s">
        <v>596</v>
      </c>
      <c r="C320" s="81" t="s">
        <v>332</v>
      </c>
      <c r="D320" s="81" t="s">
        <v>446</v>
      </c>
      <c r="E320" s="90">
        <v>87500</v>
      </c>
      <c r="F320" s="87" t="s">
        <v>16</v>
      </c>
      <c r="G320" s="83" t="s">
        <v>333</v>
      </c>
      <c r="H320" s="80" t="s">
        <v>455</v>
      </c>
      <c r="I320" s="84" t="s">
        <v>334</v>
      </c>
      <c r="J320" s="81">
        <f t="shared" si="4"/>
        <v>9.7222222222222214</v>
      </c>
      <c r="K320" s="81">
        <v>9006</v>
      </c>
      <c r="M320" s="97"/>
    </row>
    <row r="321" spans="1:13" ht="15" customHeight="1" x14ac:dyDescent="0.25">
      <c r="A321" s="79">
        <v>43312</v>
      </c>
      <c r="B321" s="80" t="s">
        <v>608</v>
      </c>
      <c r="C321" s="80" t="s">
        <v>332</v>
      </c>
      <c r="D321" s="81" t="s">
        <v>451</v>
      </c>
      <c r="E321" s="90">
        <v>118101</v>
      </c>
      <c r="F321" s="80" t="s">
        <v>22</v>
      </c>
      <c r="G321" s="83" t="s">
        <v>333</v>
      </c>
      <c r="H321" s="80" t="s">
        <v>609</v>
      </c>
      <c r="I321" s="84" t="s">
        <v>334</v>
      </c>
      <c r="J321" s="81">
        <f t="shared" si="4"/>
        <v>13.122333333333334</v>
      </c>
      <c r="K321" s="81">
        <v>9006</v>
      </c>
      <c r="M321" s="97"/>
    </row>
    <row r="322" spans="1:13" ht="15" customHeight="1" x14ac:dyDescent="0.25">
      <c r="A322" s="85">
        <v>43312</v>
      </c>
      <c r="B322" s="80" t="s">
        <v>448</v>
      </c>
      <c r="C322" s="80" t="s">
        <v>332</v>
      </c>
      <c r="D322" s="80" t="s">
        <v>335</v>
      </c>
      <c r="E322" s="86">
        <v>10000</v>
      </c>
      <c r="F322" s="80" t="s">
        <v>336</v>
      </c>
      <c r="G322" s="83" t="s">
        <v>333</v>
      </c>
      <c r="H322" s="80" t="s">
        <v>421</v>
      </c>
      <c r="I322" s="84" t="s">
        <v>334</v>
      </c>
      <c r="J322" s="81">
        <f t="shared" si="4"/>
        <v>1.1111111111111112</v>
      </c>
      <c r="K322" s="81">
        <v>9006</v>
      </c>
    </row>
    <row r="323" spans="1:13" ht="15" customHeight="1" x14ac:dyDescent="0.25">
      <c r="A323" s="79">
        <v>43312</v>
      </c>
      <c r="B323" s="81" t="s">
        <v>399</v>
      </c>
      <c r="C323" s="81" t="s">
        <v>332</v>
      </c>
      <c r="D323" s="131" t="s">
        <v>442</v>
      </c>
      <c r="E323" s="93">
        <v>10000</v>
      </c>
      <c r="F323" s="84" t="s">
        <v>8</v>
      </c>
      <c r="G323" s="83" t="s">
        <v>333</v>
      </c>
      <c r="H323" s="80" t="s">
        <v>212</v>
      </c>
      <c r="I323" s="84" t="s">
        <v>334</v>
      </c>
      <c r="J323" s="81">
        <f t="shared" si="4"/>
        <v>1.1111111111111112</v>
      </c>
      <c r="K323" s="81">
        <v>9006</v>
      </c>
    </row>
    <row r="324" spans="1:13" ht="15" customHeight="1" x14ac:dyDescent="0.25">
      <c r="A324" s="85">
        <v>43312</v>
      </c>
      <c r="B324" s="81" t="s">
        <v>696</v>
      </c>
      <c r="C324" s="80" t="s">
        <v>611</v>
      </c>
      <c r="D324" s="92" t="s">
        <v>446</v>
      </c>
      <c r="E324" s="93">
        <v>22600</v>
      </c>
      <c r="F324" s="81" t="s">
        <v>610</v>
      </c>
      <c r="G324" s="83" t="s">
        <v>333</v>
      </c>
      <c r="H324" s="80" t="s">
        <v>622</v>
      </c>
      <c r="I324" s="84" t="s">
        <v>334</v>
      </c>
      <c r="J324" s="81">
        <f t="shared" si="4"/>
        <v>2.5111111111111111</v>
      </c>
      <c r="K324" s="81">
        <v>9006</v>
      </c>
    </row>
    <row r="325" spans="1:13" x14ac:dyDescent="0.25">
      <c r="A325" s="88"/>
      <c r="B325" s="81"/>
      <c r="C325" s="81"/>
      <c r="D325" s="80"/>
      <c r="E325" s="93"/>
      <c r="F325" s="81"/>
      <c r="G325" s="83"/>
      <c r="H325" s="80"/>
      <c r="I325" s="84"/>
      <c r="J325" s="81"/>
      <c r="K325" s="81"/>
    </row>
    <row r="326" spans="1:13" x14ac:dyDescent="0.25">
      <c r="A326" s="88"/>
      <c r="B326" s="81"/>
      <c r="C326" s="81"/>
      <c r="D326" s="80"/>
      <c r="E326" s="93"/>
      <c r="F326" s="81"/>
      <c r="G326" s="83"/>
      <c r="H326" s="80"/>
      <c r="I326" s="84"/>
      <c r="J326" s="81"/>
      <c r="K326" s="81"/>
    </row>
    <row r="327" spans="1:13" x14ac:dyDescent="0.25">
      <c r="A327" s="88"/>
      <c r="B327" s="81"/>
      <c r="C327" s="81"/>
      <c r="D327" s="80"/>
      <c r="E327" s="93"/>
      <c r="F327" s="81"/>
      <c r="G327" s="83"/>
      <c r="H327" s="80"/>
      <c r="I327" s="84"/>
      <c r="J327" s="81"/>
      <c r="K327" s="81"/>
    </row>
    <row r="328" spans="1:13" x14ac:dyDescent="0.25">
      <c r="A328" s="88"/>
      <c r="B328" s="81"/>
      <c r="C328" s="81"/>
      <c r="D328" s="80"/>
      <c r="E328" s="93"/>
      <c r="F328" s="81"/>
      <c r="G328" s="83"/>
      <c r="H328" s="80"/>
      <c r="I328" s="84"/>
      <c r="J328" s="81"/>
      <c r="K328" s="81"/>
    </row>
    <row r="329" spans="1:13" x14ac:dyDescent="0.25">
      <c r="A329" s="88"/>
      <c r="B329" s="81"/>
      <c r="C329" s="81"/>
      <c r="D329" s="80"/>
      <c r="E329" s="93"/>
      <c r="F329" s="81"/>
      <c r="G329" s="83"/>
      <c r="H329" s="80"/>
      <c r="I329" s="84"/>
      <c r="J329" s="81"/>
      <c r="K329" s="81"/>
    </row>
    <row r="330" spans="1:13" x14ac:dyDescent="0.25">
      <c r="A330" s="88"/>
      <c r="B330" s="81"/>
      <c r="C330" s="81"/>
      <c r="D330" s="80"/>
      <c r="E330" s="93"/>
      <c r="F330" s="81"/>
      <c r="G330" s="83"/>
      <c r="H330" s="80"/>
      <c r="I330" s="84"/>
      <c r="J330" s="81"/>
      <c r="K330" s="81"/>
    </row>
    <row r="331" spans="1:13" x14ac:dyDescent="0.25">
      <c r="A331" s="88"/>
      <c r="B331" s="81"/>
      <c r="C331" s="81"/>
      <c r="D331" s="80"/>
      <c r="E331" s="93"/>
      <c r="F331" s="81"/>
      <c r="G331" s="83"/>
      <c r="H331" s="80"/>
      <c r="I331" s="84"/>
      <c r="J331" s="81"/>
      <c r="K331" s="81"/>
    </row>
    <row r="332" spans="1:13" x14ac:dyDescent="0.25">
      <c r="A332" s="88"/>
      <c r="B332" s="81"/>
      <c r="C332" s="81"/>
      <c r="D332" s="80"/>
      <c r="E332" s="93"/>
      <c r="F332" s="81"/>
      <c r="G332" s="83"/>
      <c r="H332" s="80"/>
      <c r="I332" s="84"/>
      <c r="J332" s="81"/>
      <c r="K332" s="81"/>
    </row>
    <row r="333" spans="1:13" x14ac:dyDescent="0.25">
      <c r="A333" s="88"/>
      <c r="B333" s="81"/>
      <c r="C333" s="81"/>
      <c r="D333" s="80"/>
      <c r="E333" s="93"/>
      <c r="F333" s="81"/>
      <c r="G333" s="83"/>
      <c r="H333" s="80"/>
      <c r="I333" s="84"/>
      <c r="J333" s="81"/>
      <c r="K333" s="81"/>
    </row>
    <row r="334" spans="1:13" x14ac:dyDescent="0.25">
      <c r="A334" s="88"/>
      <c r="B334" s="81"/>
      <c r="C334" s="81"/>
      <c r="D334" s="80"/>
      <c r="E334" s="93"/>
      <c r="F334" s="81"/>
      <c r="G334" s="83"/>
      <c r="H334" s="80"/>
      <c r="I334" s="84"/>
      <c r="J334" s="81"/>
      <c r="K334" s="81"/>
    </row>
    <row r="335" spans="1:13" x14ac:dyDescent="0.25">
      <c r="A335" s="88"/>
      <c r="B335" s="81"/>
      <c r="C335" s="81"/>
      <c r="D335" s="80"/>
      <c r="E335" s="93"/>
      <c r="F335" s="81"/>
      <c r="G335" s="83"/>
      <c r="H335" s="80"/>
      <c r="I335" s="84"/>
      <c r="J335" s="81"/>
      <c r="K335" s="81"/>
    </row>
    <row r="336" spans="1:13" x14ac:dyDescent="0.25">
      <c r="A336" s="88"/>
      <c r="B336" s="81"/>
      <c r="C336" s="81"/>
      <c r="D336" s="80"/>
      <c r="E336" s="93"/>
      <c r="F336" s="81"/>
      <c r="G336" s="83"/>
      <c r="H336" s="80"/>
      <c r="I336" s="84"/>
      <c r="J336" s="81"/>
      <c r="K336" s="81"/>
    </row>
    <row r="337" spans="1:11" x14ac:dyDescent="0.25">
      <c r="A337" s="88"/>
      <c r="B337" s="81"/>
      <c r="C337" s="81"/>
      <c r="D337" s="80"/>
      <c r="E337" s="93"/>
      <c r="F337" s="81"/>
      <c r="G337" s="83"/>
      <c r="H337" s="80"/>
      <c r="I337" s="84"/>
      <c r="J337" s="81"/>
      <c r="K337" s="81"/>
    </row>
    <row r="338" spans="1:11" x14ac:dyDescent="0.25">
      <c r="A338" s="88"/>
      <c r="B338" s="81"/>
      <c r="C338" s="81"/>
      <c r="D338" s="80"/>
      <c r="E338" s="93"/>
      <c r="F338" s="81"/>
      <c r="G338" s="83"/>
      <c r="H338" s="80"/>
      <c r="I338" s="84"/>
      <c r="J338" s="81"/>
      <c r="K338" s="81"/>
    </row>
    <row r="339" spans="1:11" x14ac:dyDescent="0.25">
      <c r="A339" s="79"/>
      <c r="B339" s="80"/>
      <c r="C339" s="81"/>
      <c r="D339" s="81"/>
      <c r="E339" s="90"/>
      <c r="F339" s="89"/>
      <c r="G339" s="83"/>
      <c r="H339" s="80"/>
      <c r="I339" s="84"/>
      <c r="J339" s="81"/>
      <c r="K339" s="81"/>
    </row>
    <row r="340" spans="1:11" x14ac:dyDescent="0.25">
      <c r="A340" s="79"/>
      <c r="B340" s="80"/>
      <c r="C340" s="81"/>
      <c r="D340" s="81"/>
      <c r="E340" s="82"/>
      <c r="F340" s="81"/>
      <c r="G340" s="83"/>
      <c r="H340" s="80"/>
      <c r="I340" s="84"/>
      <c r="J340" s="81"/>
      <c r="K340" s="81"/>
    </row>
    <row r="341" spans="1:11" x14ac:dyDescent="0.25">
      <c r="A341" s="79"/>
      <c r="B341" s="80"/>
      <c r="C341" s="81"/>
      <c r="D341" s="81"/>
      <c r="E341" s="82"/>
      <c r="F341" s="81"/>
      <c r="G341" s="83"/>
      <c r="H341" s="80"/>
      <c r="I341" s="84"/>
      <c r="J341" s="81"/>
      <c r="K341" s="81"/>
    </row>
    <row r="342" spans="1:11" x14ac:dyDescent="0.25">
      <c r="A342" s="79"/>
      <c r="B342" s="80"/>
      <c r="C342" s="81"/>
      <c r="D342" s="81"/>
      <c r="E342" s="90"/>
      <c r="F342" s="89"/>
      <c r="G342" s="83"/>
      <c r="H342" s="80"/>
      <c r="I342" s="84"/>
      <c r="J342" s="81"/>
      <c r="K342" s="81"/>
    </row>
    <row r="343" spans="1:11" x14ac:dyDescent="0.25">
      <c r="A343" s="79"/>
      <c r="B343" s="80"/>
      <c r="C343" s="80"/>
      <c r="D343" s="81"/>
      <c r="E343" s="90"/>
      <c r="F343" s="89"/>
      <c r="G343" s="83"/>
      <c r="H343" s="80"/>
      <c r="I343" s="84"/>
      <c r="J343" s="81"/>
      <c r="K343" s="81"/>
    </row>
    <row r="344" spans="1:11" x14ac:dyDescent="0.25">
      <c r="A344" s="88"/>
      <c r="B344" s="81"/>
      <c r="C344" s="87"/>
      <c r="D344" s="81"/>
      <c r="E344" s="86"/>
      <c r="F344" s="89"/>
      <c r="G344" s="83"/>
      <c r="H344" s="80"/>
      <c r="I344" s="84"/>
      <c r="J344" s="81"/>
      <c r="K344" s="81"/>
    </row>
    <row r="345" spans="1:11" x14ac:dyDescent="0.25">
      <c r="A345" s="88"/>
      <c r="B345" s="81"/>
      <c r="C345" s="87"/>
      <c r="D345" s="81"/>
      <c r="E345" s="86"/>
      <c r="F345" s="89"/>
      <c r="G345" s="83"/>
      <c r="H345" s="80"/>
      <c r="I345" s="84"/>
      <c r="J345" s="81"/>
      <c r="K345" s="81"/>
    </row>
    <row r="346" spans="1:11" x14ac:dyDescent="0.25">
      <c r="A346" s="79"/>
      <c r="B346" s="80"/>
      <c r="C346" s="81"/>
      <c r="D346" s="81"/>
      <c r="E346" s="90"/>
      <c r="F346" s="87"/>
      <c r="G346" s="83"/>
      <c r="H346" s="80"/>
      <c r="I346" s="84"/>
      <c r="J346" s="81"/>
      <c r="K346" s="81"/>
    </row>
    <row r="347" spans="1:11" x14ac:dyDescent="0.25">
      <c r="A347" s="79"/>
      <c r="B347" s="83"/>
      <c r="C347" s="81"/>
      <c r="D347" s="81"/>
      <c r="E347" s="90"/>
      <c r="F347" s="87"/>
      <c r="G347" s="83"/>
      <c r="H347" s="80"/>
      <c r="I347" s="84"/>
      <c r="J347" s="81"/>
      <c r="K347" s="81"/>
    </row>
    <row r="348" spans="1:11" x14ac:dyDescent="0.25">
      <c r="A348" s="79"/>
      <c r="B348" s="80"/>
      <c r="C348" s="81"/>
      <c r="D348" s="81"/>
      <c r="E348" s="90"/>
      <c r="F348" s="81"/>
      <c r="G348" s="83"/>
      <c r="H348" s="80"/>
      <c r="I348" s="84"/>
      <c r="J348" s="81"/>
      <c r="K348" s="81"/>
    </row>
    <row r="349" spans="1:11" x14ac:dyDescent="0.25">
      <c r="A349" s="79"/>
      <c r="B349" s="80"/>
      <c r="C349" s="81"/>
      <c r="D349" s="81"/>
      <c r="E349" s="82"/>
      <c r="F349" s="80"/>
      <c r="G349" s="83"/>
      <c r="H349" s="80"/>
      <c r="I349" s="84"/>
      <c r="J349" s="81"/>
      <c r="K349" s="81"/>
    </row>
    <row r="350" spans="1:11" x14ac:dyDescent="0.25">
      <c r="A350" s="79"/>
      <c r="B350" s="80"/>
      <c r="C350" s="87"/>
      <c r="D350" s="87"/>
      <c r="E350" s="90"/>
      <c r="F350" s="80"/>
      <c r="G350" s="83"/>
      <c r="H350" s="80"/>
      <c r="I350" s="84"/>
      <c r="J350" s="81"/>
      <c r="K350" s="81"/>
    </row>
    <row r="351" spans="1:11" x14ac:dyDescent="0.25">
      <c r="A351" s="79"/>
      <c r="B351" s="80"/>
      <c r="C351" s="87"/>
      <c r="D351" s="87"/>
      <c r="E351" s="90"/>
      <c r="F351" s="80"/>
      <c r="G351" s="83"/>
      <c r="H351" s="80"/>
      <c r="I351" s="84"/>
      <c r="J351" s="81"/>
      <c r="K351" s="81"/>
    </row>
    <row r="352" spans="1:11" x14ac:dyDescent="0.25">
      <c r="A352" s="79"/>
      <c r="B352" s="83"/>
      <c r="C352" s="87"/>
      <c r="D352" s="87"/>
      <c r="E352" s="90"/>
      <c r="F352" s="80"/>
      <c r="G352" s="83"/>
      <c r="H352" s="80"/>
      <c r="I352" s="84"/>
      <c r="J352" s="81"/>
      <c r="K352" s="81"/>
    </row>
    <row r="353" spans="1:11" x14ac:dyDescent="0.25">
      <c r="A353" s="79"/>
      <c r="B353" s="83"/>
      <c r="C353" s="87"/>
      <c r="D353" s="87"/>
      <c r="E353" s="90"/>
      <c r="F353" s="80"/>
      <c r="G353" s="83"/>
      <c r="H353" s="80"/>
      <c r="I353" s="84"/>
      <c r="J353" s="81"/>
      <c r="K353" s="81"/>
    </row>
    <row r="354" spans="1:11" x14ac:dyDescent="0.25">
      <c r="A354" s="79"/>
      <c r="B354" s="80"/>
      <c r="C354" s="81"/>
      <c r="D354" s="81"/>
      <c r="E354" s="90"/>
      <c r="F354" s="87"/>
      <c r="G354" s="83"/>
      <c r="H354" s="80"/>
      <c r="I354" s="84"/>
      <c r="J354" s="81"/>
      <c r="K354" s="81"/>
    </row>
    <row r="355" spans="1:11" x14ac:dyDescent="0.25">
      <c r="A355" s="88"/>
      <c r="B355" s="88"/>
      <c r="C355" s="81"/>
      <c r="D355" s="81"/>
      <c r="E355" s="86"/>
      <c r="F355" s="80"/>
      <c r="G355" s="83"/>
      <c r="H355" s="80"/>
      <c r="I355" s="84"/>
      <c r="J355" s="81"/>
      <c r="K355" s="81"/>
    </row>
    <row r="356" spans="1:11" x14ac:dyDescent="0.25">
      <c r="A356" s="88"/>
      <c r="B356" s="81"/>
      <c r="C356" s="81"/>
      <c r="D356" s="80"/>
      <c r="E356" s="93"/>
      <c r="F356" s="81"/>
      <c r="G356" s="83"/>
      <c r="H356" s="80"/>
      <c r="I356" s="84"/>
      <c r="J356" s="81"/>
      <c r="K356" s="81"/>
    </row>
    <row r="357" spans="1:11" x14ac:dyDescent="0.25">
      <c r="A357" s="79"/>
      <c r="B357" s="83"/>
      <c r="C357" s="81"/>
      <c r="D357" s="81"/>
      <c r="E357" s="82"/>
      <c r="F357" s="84"/>
      <c r="G357" s="83"/>
      <c r="H357" s="80"/>
      <c r="I357" s="84"/>
      <c r="J357" s="81"/>
      <c r="K357" s="81"/>
    </row>
    <row r="358" spans="1:11" x14ac:dyDescent="0.25">
      <c r="A358" s="79"/>
      <c r="B358" s="83"/>
      <c r="C358" s="84"/>
      <c r="D358" s="84"/>
      <c r="E358" s="90"/>
      <c r="F358" s="84"/>
      <c r="G358" s="83"/>
      <c r="H358" s="80"/>
      <c r="I358" s="84"/>
      <c r="J358" s="81"/>
      <c r="K358" s="81"/>
    </row>
    <row r="359" spans="1:11" x14ac:dyDescent="0.25">
      <c r="A359" s="79"/>
      <c r="B359" s="83"/>
      <c r="C359" s="81"/>
      <c r="D359" s="81"/>
      <c r="E359" s="90"/>
      <c r="F359" s="89"/>
      <c r="G359" s="83"/>
      <c r="H359" s="80"/>
      <c r="I359" s="84"/>
      <c r="J359" s="81"/>
      <c r="K359" s="81"/>
    </row>
    <row r="360" spans="1:11" x14ac:dyDescent="0.25">
      <c r="A360" s="79"/>
      <c r="B360" s="83"/>
      <c r="C360" s="81"/>
      <c r="D360" s="81"/>
      <c r="E360" s="90"/>
      <c r="F360" s="89"/>
      <c r="G360" s="83"/>
      <c r="H360" s="80"/>
      <c r="I360" s="84"/>
      <c r="J360" s="81"/>
      <c r="K360" s="81"/>
    </row>
    <row r="361" spans="1:11" x14ac:dyDescent="0.25">
      <c r="A361" s="88"/>
      <c r="B361" s="81"/>
      <c r="C361" s="87"/>
      <c r="D361" s="81"/>
      <c r="E361" s="86"/>
      <c r="F361" s="89"/>
      <c r="G361" s="83"/>
      <c r="H361" s="80"/>
      <c r="I361" s="84"/>
      <c r="J361" s="81"/>
      <c r="K361" s="81"/>
    </row>
    <row r="362" spans="1:11" x14ac:dyDescent="0.25">
      <c r="A362" s="88"/>
      <c r="B362" s="81"/>
      <c r="C362" s="87"/>
      <c r="D362" s="81"/>
      <c r="E362" s="86"/>
      <c r="F362" s="89"/>
      <c r="G362" s="83"/>
      <c r="H362" s="80"/>
      <c r="I362" s="84"/>
      <c r="J362" s="81"/>
      <c r="K362" s="81"/>
    </row>
    <row r="363" spans="1:11" x14ac:dyDescent="0.25">
      <c r="A363" s="79"/>
      <c r="B363" s="83"/>
      <c r="C363" s="81"/>
      <c r="D363" s="81"/>
      <c r="E363" s="90"/>
      <c r="F363" s="87"/>
      <c r="G363" s="83"/>
      <c r="H363" s="80"/>
      <c r="I363" s="84"/>
      <c r="J363" s="81"/>
      <c r="K363" s="81"/>
    </row>
    <row r="364" spans="1:11" x14ac:dyDescent="0.25">
      <c r="A364" s="79"/>
      <c r="B364" s="83"/>
      <c r="C364" s="81"/>
      <c r="D364" s="81"/>
      <c r="E364" s="90"/>
      <c r="F364" s="87"/>
      <c r="G364" s="83"/>
      <c r="H364" s="80"/>
      <c r="I364" s="84"/>
      <c r="J364" s="81"/>
      <c r="K364" s="81"/>
    </row>
    <row r="365" spans="1:11" x14ac:dyDescent="0.25">
      <c r="A365" s="79"/>
      <c r="B365" s="83"/>
      <c r="C365" s="81"/>
      <c r="D365" s="81"/>
      <c r="E365" s="90"/>
      <c r="F365" s="81"/>
      <c r="G365" s="83"/>
      <c r="H365" s="80"/>
      <c r="I365" s="84"/>
      <c r="J365" s="81"/>
      <c r="K365" s="81"/>
    </row>
    <row r="366" spans="1:11" x14ac:dyDescent="0.25">
      <c r="A366" s="79"/>
      <c r="B366" s="83"/>
      <c r="C366" s="81"/>
      <c r="D366" s="81"/>
      <c r="E366" s="90"/>
      <c r="F366" s="81"/>
      <c r="G366" s="83"/>
      <c r="H366" s="80"/>
      <c r="I366" s="84"/>
      <c r="J366" s="81"/>
      <c r="K366" s="81"/>
    </row>
    <row r="367" spans="1:11" x14ac:dyDescent="0.25">
      <c r="A367" s="79"/>
      <c r="B367" s="83"/>
      <c r="C367" s="81"/>
      <c r="D367" s="81"/>
      <c r="E367" s="90"/>
      <c r="F367" s="80"/>
      <c r="G367" s="83"/>
      <c r="H367" s="80"/>
      <c r="I367" s="84"/>
      <c r="J367" s="81"/>
      <c r="K367" s="81"/>
    </row>
    <row r="368" spans="1:11" x14ac:dyDescent="0.25">
      <c r="A368" s="79"/>
      <c r="B368" s="83"/>
      <c r="C368" s="81"/>
      <c r="D368" s="81"/>
      <c r="E368" s="90"/>
      <c r="F368" s="87"/>
      <c r="G368" s="83"/>
      <c r="H368" s="80"/>
      <c r="I368" s="84"/>
      <c r="J368" s="81"/>
      <c r="K368" s="81"/>
    </row>
    <row r="369" spans="1:11" x14ac:dyDescent="0.25">
      <c r="A369" s="79"/>
      <c r="B369" s="83"/>
      <c r="C369" s="80"/>
      <c r="D369" s="80"/>
      <c r="E369" s="90"/>
      <c r="F369" s="87"/>
      <c r="G369" s="83"/>
      <c r="H369" s="80"/>
      <c r="I369" s="84"/>
      <c r="J369" s="81"/>
      <c r="K369" s="81"/>
    </row>
    <row r="370" spans="1:11" x14ac:dyDescent="0.25">
      <c r="A370" s="79"/>
      <c r="B370" s="83"/>
      <c r="C370" s="80"/>
      <c r="D370" s="80"/>
      <c r="E370" s="90"/>
      <c r="F370" s="87"/>
      <c r="G370" s="83"/>
      <c r="H370" s="80"/>
      <c r="I370" s="84"/>
      <c r="J370" s="81"/>
      <c r="K370" s="81"/>
    </row>
    <row r="371" spans="1:11" x14ac:dyDescent="0.25">
      <c r="A371" s="88"/>
      <c r="B371" s="88"/>
      <c r="C371" s="81"/>
      <c r="D371" s="81"/>
      <c r="E371" s="86"/>
      <c r="F371" s="80"/>
      <c r="G371" s="83"/>
      <c r="H371" s="80"/>
      <c r="I371" s="84"/>
      <c r="J371" s="81"/>
      <c r="K371" s="81"/>
    </row>
    <row r="372" spans="1:11" x14ac:dyDescent="0.25">
      <c r="A372" s="88"/>
      <c r="B372" s="81"/>
      <c r="C372" s="81"/>
      <c r="D372" s="80"/>
      <c r="E372" s="93"/>
      <c r="F372" s="81"/>
      <c r="G372" s="83"/>
      <c r="H372" s="80"/>
      <c r="I372" s="84"/>
      <c r="J372" s="81"/>
      <c r="K372" s="81"/>
    </row>
    <row r="373" spans="1:11" x14ac:dyDescent="0.25">
      <c r="A373" s="88"/>
      <c r="B373" s="81"/>
      <c r="C373" s="81"/>
      <c r="D373" s="80"/>
      <c r="E373" s="93"/>
      <c r="F373" s="81"/>
      <c r="G373" s="83"/>
      <c r="H373" s="80"/>
      <c r="I373" s="84"/>
      <c r="J373" s="81"/>
      <c r="K373" s="81"/>
    </row>
    <row r="374" spans="1:11" x14ac:dyDescent="0.25">
      <c r="A374" s="79"/>
      <c r="B374" s="83"/>
      <c r="C374" s="81"/>
      <c r="D374" s="81"/>
      <c r="E374" s="90"/>
      <c r="F374" s="81"/>
      <c r="G374" s="83"/>
      <c r="H374" s="80"/>
      <c r="I374" s="84"/>
      <c r="J374" s="81"/>
      <c r="K374" s="81"/>
    </row>
    <row r="375" spans="1:11" x14ac:dyDescent="0.25">
      <c r="A375" s="79"/>
      <c r="B375" s="83"/>
      <c r="C375" s="81"/>
      <c r="D375" s="81"/>
      <c r="E375" s="90"/>
      <c r="F375" s="81"/>
      <c r="G375" s="83"/>
      <c r="H375" s="80"/>
      <c r="I375" s="84"/>
      <c r="J375" s="81"/>
      <c r="K375" s="81"/>
    </row>
    <row r="376" spans="1:11" x14ac:dyDescent="0.25">
      <c r="A376" s="79"/>
      <c r="B376" s="83"/>
      <c r="C376" s="81"/>
      <c r="D376" s="81"/>
      <c r="E376" s="90"/>
      <c r="F376" s="89"/>
      <c r="G376" s="83"/>
      <c r="H376" s="80"/>
      <c r="I376" s="84"/>
      <c r="J376" s="81"/>
      <c r="K376" s="81"/>
    </row>
    <row r="377" spans="1:11" x14ac:dyDescent="0.25">
      <c r="A377" s="88"/>
      <c r="B377" s="81"/>
      <c r="C377" s="87"/>
      <c r="D377" s="81"/>
      <c r="E377" s="86"/>
      <c r="F377" s="89"/>
      <c r="G377" s="83"/>
      <c r="H377" s="80"/>
      <c r="I377" s="84"/>
      <c r="J377" s="81"/>
      <c r="K377" s="81"/>
    </row>
    <row r="378" spans="1:11" x14ac:dyDescent="0.25">
      <c r="A378" s="88"/>
      <c r="B378" s="81"/>
      <c r="C378" s="87"/>
      <c r="D378" s="81"/>
      <c r="E378" s="86"/>
      <c r="F378" s="89"/>
      <c r="G378" s="83"/>
      <c r="H378" s="80"/>
      <c r="I378" s="84"/>
      <c r="J378" s="81"/>
      <c r="K378" s="81"/>
    </row>
    <row r="379" spans="1:11" x14ac:dyDescent="0.25">
      <c r="A379" s="88"/>
      <c r="B379" s="83"/>
      <c r="C379" s="87"/>
      <c r="D379" s="81"/>
      <c r="E379" s="86"/>
      <c r="F379" s="89"/>
      <c r="G379" s="83"/>
      <c r="H379" s="80"/>
      <c r="I379" s="84"/>
      <c r="J379" s="81"/>
      <c r="K379" s="81"/>
    </row>
    <row r="380" spans="1:11" x14ac:dyDescent="0.25">
      <c r="A380" s="79"/>
      <c r="B380" s="83"/>
      <c r="C380" s="81"/>
      <c r="D380" s="81"/>
      <c r="E380" s="90"/>
      <c r="F380" s="87"/>
      <c r="G380" s="83"/>
      <c r="H380" s="80"/>
      <c r="I380" s="84"/>
      <c r="J380" s="81"/>
      <c r="K380" s="81"/>
    </row>
    <row r="381" spans="1:11" x14ac:dyDescent="0.25">
      <c r="A381" s="79"/>
      <c r="B381" s="83"/>
      <c r="C381" s="81"/>
      <c r="D381" s="81"/>
      <c r="E381" s="90"/>
      <c r="F381" s="81"/>
      <c r="G381" s="83"/>
      <c r="H381" s="80"/>
      <c r="I381" s="84"/>
      <c r="J381" s="81"/>
      <c r="K381" s="81"/>
    </row>
    <row r="382" spans="1:11" x14ac:dyDescent="0.25">
      <c r="A382" s="79"/>
      <c r="B382" s="83"/>
      <c r="C382" s="81"/>
      <c r="D382" s="81"/>
      <c r="E382" s="90"/>
      <c r="F382" s="81"/>
      <c r="G382" s="83"/>
      <c r="H382" s="80"/>
      <c r="I382" s="84"/>
      <c r="J382" s="81"/>
      <c r="K382" s="81"/>
    </row>
    <row r="383" spans="1:11" x14ac:dyDescent="0.25">
      <c r="A383" s="79"/>
      <c r="B383" s="83"/>
      <c r="C383" s="80"/>
      <c r="D383" s="80"/>
      <c r="E383" s="82"/>
      <c r="F383" s="80"/>
      <c r="G383" s="83"/>
      <c r="H383" s="80"/>
      <c r="I383" s="84"/>
      <c r="J383" s="81"/>
      <c r="K383" s="81"/>
    </row>
    <row r="384" spans="1:11" x14ac:dyDescent="0.25">
      <c r="A384" s="79"/>
      <c r="B384" s="83"/>
      <c r="C384" s="80"/>
      <c r="D384" s="80"/>
      <c r="E384" s="82"/>
      <c r="F384" s="80"/>
      <c r="G384" s="83"/>
      <c r="H384" s="80"/>
      <c r="I384" s="84"/>
      <c r="J384" s="81"/>
      <c r="K384" s="81"/>
    </row>
    <row r="385" spans="1:11" x14ac:dyDescent="0.25">
      <c r="A385" s="79"/>
      <c r="B385" s="83"/>
      <c r="C385" s="80"/>
      <c r="D385" s="80"/>
      <c r="E385" s="82"/>
      <c r="F385" s="80"/>
      <c r="G385" s="83"/>
      <c r="H385" s="80"/>
      <c r="I385" s="84"/>
      <c r="J385" s="81"/>
      <c r="K385" s="81"/>
    </row>
    <row r="386" spans="1:11" x14ac:dyDescent="0.25">
      <c r="A386" s="79"/>
      <c r="B386" s="83"/>
      <c r="C386" s="81"/>
      <c r="D386" s="81"/>
      <c r="E386" s="90"/>
      <c r="F386" s="80"/>
      <c r="G386" s="83"/>
      <c r="H386" s="80"/>
      <c r="I386" s="84"/>
      <c r="J386" s="81"/>
      <c r="K386" s="81"/>
    </row>
    <row r="387" spans="1:11" x14ac:dyDescent="0.25">
      <c r="A387" s="79"/>
      <c r="B387" s="80"/>
      <c r="C387" s="81"/>
      <c r="D387" s="81"/>
      <c r="E387" s="90"/>
      <c r="F387" s="80"/>
      <c r="G387" s="83"/>
      <c r="H387" s="80"/>
      <c r="I387" s="91"/>
      <c r="J387" s="81"/>
      <c r="K387" s="81"/>
    </row>
    <row r="388" spans="1:11" x14ac:dyDescent="0.25">
      <c r="A388" s="88"/>
      <c r="B388" s="88"/>
      <c r="C388" s="81"/>
      <c r="D388" s="81"/>
      <c r="E388" s="86"/>
      <c r="F388" s="80"/>
      <c r="G388" s="83"/>
      <c r="H388" s="80"/>
      <c r="I388" s="84"/>
      <c r="J388" s="81"/>
      <c r="K388" s="81"/>
    </row>
    <row r="389" spans="1:11" x14ac:dyDescent="0.25">
      <c r="A389" s="88"/>
      <c r="B389" s="81"/>
      <c r="C389" s="81"/>
      <c r="D389" s="80"/>
      <c r="E389" s="93"/>
      <c r="F389" s="81"/>
      <c r="G389" s="83"/>
      <c r="H389" s="80"/>
      <c r="I389" s="84"/>
      <c r="J389" s="81"/>
      <c r="K389" s="81"/>
    </row>
    <row r="390" spans="1:11" x14ac:dyDescent="0.25">
      <c r="A390" s="88"/>
      <c r="B390" s="81"/>
      <c r="C390" s="81"/>
      <c r="D390" s="80"/>
      <c r="E390" s="93"/>
      <c r="F390" s="81"/>
      <c r="G390" s="83"/>
      <c r="H390" s="80"/>
      <c r="I390" s="84"/>
      <c r="J390" s="81"/>
      <c r="K390" s="81"/>
    </row>
    <row r="391" spans="1:11" x14ac:dyDescent="0.25">
      <c r="A391" s="79"/>
      <c r="B391" s="83"/>
      <c r="C391" s="81"/>
      <c r="D391" s="81"/>
      <c r="E391" s="82"/>
      <c r="F391" s="84"/>
      <c r="G391" s="83"/>
      <c r="H391" s="80"/>
      <c r="I391" s="84"/>
      <c r="J391" s="81"/>
      <c r="K391" s="81"/>
    </row>
    <row r="392" spans="1:11" x14ac:dyDescent="0.25">
      <c r="A392" s="79"/>
      <c r="B392" s="83"/>
      <c r="C392" s="80"/>
      <c r="D392" s="92"/>
      <c r="E392" s="82"/>
      <c r="F392" s="84"/>
      <c r="G392" s="83"/>
      <c r="H392" s="80"/>
      <c r="I392" s="84"/>
      <c r="J392" s="81"/>
      <c r="K392" s="81"/>
    </row>
    <row r="393" spans="1:11" x14ac:dyDescent="0.25">
      <c r="A393" s="79"/>
      <c r="B393" s="80"/>
      <c r="C393" s="84"/>
      <c r="D393" s="84"/>
      <c r="E393" s="82"/>
      <c r="F393" s="92"/>
      <c r="G393" s="83"/>
      <c r="H393" s="80"/>
      <c r="I393" s="84"/>
      <c r="J393" s="81"/>
      <c r="K393" s="81"/>
    </row>
    <row r="394" spans="1:11" x14ac:dyDescent="0.25">
      <c r="A394" s="79"/>
      <c r="B394" s="80"/>
      <c r="C394" s="84"/>
      <c r="D394" s="84"/>
      <c r="E394" s="82"/>
      <c r="F394" s="92"/>
      <c r="G394" s="83"/>
      <c r="H394" s="80"/>
      <c r="I394" s="84"/>
      <c r="J394" s="81"/>
      <c r="K394" s="81"/>
    </row>
    <row r="395" spans="1:11" x14ac:dyDescent="0.25">
      <c r="A395" s="79"/>
      <c r="B395" s="80"/>
      <c r="C395" s="81"/>
      <c r="D395" s="81"/>
      <c r="E395" s="82"/>
      <c r="F395" s="81"/>
      <c r="G395" s="83"/>
      <c r="H395" s="80"/>
      <c r="I395" s="84"/>
      <c r="J395" s="81"/>
      <c r="K395" s="81"/>
    </row>
    <row r="396" spans="1:11" x14ac:dyDescent="0.25">
      <c r="A396" s="79"/>
      <c r="B396" s="80"/>
      <c r="C396" s="81"/>
      <c r="D396" s="81"/>
      <c r="E396" s="82"/>
      <c r="F396" s="89"/>
      <c r="G396" s="83"/>
      <c r="H396" s="80"/>
      <c r="I396" s="84"/>
      <c r="J396" s="81"/>
      <c r="K396" s="81"/>
    </row>
    <row r="397" spans="1:11" x14ac:dyDescent="0.25">
      <c r="A397" s="88"/>
      <c r="B397" s="81"/>
      <c r="C397" s="87"/>
      <c r="D397" s="81"/>
      <c r="E397" s="86"/>
      <c r="F397" s="89"/>
      <c r="G397" s="83"/>
      <c r="H397" s="80"/>
      <c r="I397" s="84"/>
      <c r="J397" s="81"/>
      <c r="K397" s="81"/>
    </row>
    <row r="398" spans="1:11" x14ac:dyDescent="0.25">
      <c r="A398" s="79"/>
      <c r="B398" s="80"/>
      <c r="C398" s="81"/>
      <c r="D398" s="81"/>
      <c r="E398" s="82"/>
      <c r="F398" s="87"/>
      <c r="G398" s="83"/>
      <c r="H398" s="80"/>
      <c r="I398" s="84"/>
      <c r="J398" s="81"/>
      <c r="K398" s="81"/>
    </row>
    <row r="399" spans="1:11" x14ac:dyDescent="0.25">
      <c r="A399" s="79"/>
      <c r="B399" s="80"/>
      <c r="C399" s="81"/>
      <c r="D399" s="81"/>
      <c r="E399" s="90"/>
      <c r="F399" s="81"/>
      <c r="G399" s="83"/>
      <c r="H399" s="80"/>
      <c r="I399" s="84"/>
      <c r="J399" s="81"/>
      <c r="K399" s="81"/>
    </row>
    <row r="400" spans="1:11" x14ac:dyDescent="0.25">
      <c r="A400" s="79"/>
      <c r="B400" s="80"/>
      <c r="C400" s="81"/>
      <c r="D400" s="81"/>
      <c r="E400" s="82"/>
      <c r="F400" s="87"/>
      <c r="G400" s="83"/>
      <c r="H400" s="80"/>
      <c r="I400" s="84"/>
      <c r="J400" s="81"/>
      <c r="K400" s="81"/>
    </row>
    <row r="401" spans="1:11" x14ac:dyDescent="0.25">
      <c r="A401" s="88"/>
      <c r="B401" s="81"/>
      <c r="C401" s="81"/>
      <c r="D401" s="80"/>
      <c r="E401" s="93"/>
      <c r="F401" s="81"/>
      <c r="G401" s="83"/>
      <c r="H401" s="80"/>
      <c r="I401" s="84"/>
      <c r="J401" s="81"/>
      <c r="K401" s="81"/>
    </row>
    <row r="402" spans="1:11" x14ac:dyDescent="0.25">
      <c r="A402" s="88"/>
      <c r="B402" s="81"/>
      <c r="C402" s="81"/>
      <c r="D402" s="80"/>
      <c r="E402" s="93"/>
      <c r="F402" s="81"/>
      <c r="G402" s="83"/>
      <c r="H402" s="80"/>
      <c r="I402" s="84"/>
      <c r="J402" s="81"/>
      <c r="K402" s="81"/>
    </row>
    <row r="403" spans="1:11" x14ac:dyDescent="0.25">
      <c r="A403" s="88"/>
      <c r="B403" s="81"/>
      <c r="C403" s="81"/>
      <c r="D403" s="80"/>
      <c r="E403" s="93"/>
      <c r="F403" s="81"/>
      <c r="G403" s="83"/>
      <c r="H403" s="80"/>
      <c r="I403" s="84"/>
      <c r="J403" s="81"/>
      <c r="K403" s="81"/>
    </row>
    <row r="404" spans="1:11" x14ac:dyDescent="0.25">
      <c r="A404" s="88"/>
      <c r="B404" s="81"/>
      <c r="C404" s="81"/>
      <c r="D404" s="80"/>
      <c r="E404" s="93"/>
      <c r="F404" s="81"/>
      <c r="G404" s="83"/>
      <c r="H404" s="80"/>
      <c r="I404" s="84"/>
      <c r="J404" s="81"/>
      <c r="K404" s="81"/>
    </row>
    <row r="405" spans="1:11" x14ac:dyDescent="0.25">
      <c r="A405" s="88"/>
      <c r="B405" s="81"/>
      <c r="C405" s="81"/>
      <c r="D405" s="80"/>
      <c r="E405" s="93"/>
      <c r="F405" s="81"/>
      <c r="G405" s="83"/>
      <c r="H405" s="80"/>
      <c r="I405" s="84"/>
      <c r="J405" s="81"/>
      <c r="K405" s="81"/>
    </row>
    <row r="406" spans="1:11" x14ac:dyDescent="0.25">
      <c r="A406" s="79"/>
      <c r="B406" s="80"/>
      <c r="C406" s="81"/>
      <c r="D406" s="81"/>
      <c r="E406" s="90"/>
      <c r="F406" s="89"/>
      <c r="G406" s="83"/>
      <c r="H406" s="80"/>
      <c r="I406" s="84"/>
      <c r="J406" s="81"/>
      <c r="K406" s="81"/>
    </row>
    <row r="407" spans="1:11" x14ac:dyDescent="0.25">
      <c r="A407" s="79"/>
      <c r="B407" s="80"/>
      <c r="C407" s="81"/>
      <c r="D407" s="81"/>
      <c r="E407" s="90"/>
      <c r="F407" s="89"/>
      <c r="G407" s="83"/>
      <c r="H407" s="80"/>
      <c r="I407" s="84"/>
      <c r="J407" s="81"/>
      <c r="K407" s="81"/>
    </row>
    <row r="408" spans="1:11" x14ac:dyDescent="0.25">
      <c r="A408" s="88"/>
      <c r="B408" s="81"/>
      <c r="C408" s="87"/>
      <c r="D408" s="81"/>
      <c r="E408" s="86"/>
      <c r="F408" s="89"/>
      <c r="G408" s="83"/>
      <c r="H408" s="80"/>
      <c r="I408" s="84"/>
      <c r="J408" s="81"/>
      <c r="K408" s="81"/>
    </row>
    <row r="409" spans="1:11" x14ac:dyDescent="0.25">
      <c r="A409" s="88"/>
      <c r="B409" s="80"/>
      <c r="C409" s="87"/>
      <c r="D409" s="81"/>
      <c r="E409" s="86"/>
      <c r="F409" s="89"/>
      <c r="G409" s="83"/>
      <c r="H409" s="80"/>
      <c r="I409" s="84"/>
      <c r="J409" s="81"/>
      <c r="K409" s="81"/>
    </row>
    <row r="410" spans="1:11" x14ac:dyDescent="0.25">
      <c r="A410" s="79"/>
      <c r="B410" s="80"/>
      <c r="C410" s="81"/>
      <c r="D410" s="81"/>
      <c r="E410" s="90"/>
      <c r="F410" s="81"/>
      <c r="G410" s="83"/>
      <c r="H410" s="80"/>
      <c r="I410" s="84"/>
      <c r="J410" s="81"/>
      <c r="K410" s="81"/>
    </row>
    <row r="411" spans="1:11" x14ac:dyDescent="0.25">
      <c r="A411" s="79"/>
      <c r="B411" s="80"/>
      <c r="C411" s="81"/>
      <c r="D411" s="81"/>
      <c r="E411" s="90"/>
      <c r="F411" s="81"/>
      <c r="G411" s="83"/>
      <c r="H411" s="80"/>
      <c r="I411" s="84"/>
      <c r="J411" s="81"/>
      <c r="K411" s="81"/>
    </row>
    <row r="412" spans="1:11" x14ac:dyDescent="0.25">
      <c r="A412" s="88"/>
      <c r="B412" s="81"/>
      <c r="C412" s="81"/>
      <c r="D412" s="80"/>
      <c r="E412" s="93"/>
      <c r="F412" s="81"/>
      <c r="G412" s="83"/>
      <c r="H412" s="80"/>
      <c r="I412" s="84"/>
      <c r="J412" s="81"/>
      <c r="K412" s="81"/>
    </row>
    <row r="413" spans="1:11" x14ac:dyDescent="0.25">
      <c r="A413" s="88"/>
      <c r="B413" s="81"/>
      <c r="C413" s="81"/>
      <c r="D413" s="80"/>
      <c r="E413" s="93"/>
      <c r="F413" s="81"/>
      <c r="G413" s="83"/>
      <c r="H413" s="80"/>
      <c r="I413" s="84"/>
      <c r="J413" s="81"/>
      <c r="K413" s="81"/>
    </row>
    <row r="414" spans="1:11" x14ac:dyDescent="0.25">
      <c r="A414" s="79"/>
      <c r="B414" s="83"/>
      <c r="C414" s="81"/>
      <c r="D414" s="81"/>
      <c r="E414" s="82"/>
      <c r="F414" s="84"/>
      <c r="G414" s="83"/>
      <c r="H414" s="80"/>
      <c r="I414" s="84"/>
      <c r="J414" s="81"/>
      <c r="K414" s="81"/>
    </row>
    <row r="415" spans="1:11" x14ac:dyDescent="0.25">
      <c r="A415" s="79"/>
      <c r="B415" s="84"/>
      <c r="C415" s="84"/>
      <c r="D415" s="84"/>
      <c r="E415" s="86"/>
      <c r="F415" s="84"/>
      <c r="G415" s="83"/>
      <c r="H415" s="80"/>
      <c r="I415" s="84"/>
      <c r="J415" s="81"/>
      <c r="K415" s="81"/>
    </row>
    <row r="416" spans="1:11" x14ac:dyDescent="0.25">
      <c r="A416" s="79"/>
      <c r="B416" s="84"/>
      <c r="C416" s="84"/>
      <c r="D416" s="80"/>
      <c r="E416" s="86"/>
      <c r="F416" s="84"/>
      <c r="G416" s="83"/>
      <c r="H416" s="80"/>
      <c r="I416" s="84"/>
      <c r="J416" s="81"/>
      <c r="K416" s="81"/>
    </row>
    <row r="417" spans="1:11" x14ac:dyDescent="0.25">
      <c r="A417" s="79"/>
      <c r="B417" s="84"/>
      <c r="C417" s="84"/>
      <c r="D417" s="80"/>
      <c r="E417" s="86"/>
      <c r="F417" s="84"/>
      <c r="G417" s="83"/>
      <c r="H417" s="80"/>
      <c r="I417" s="84"/>
      <c r="J417" s="81"/>
      <c r="K417" s="81"/>
    </row>
    <row r="418" spans="1:11" x14ac:dyDescent="0.25">
      <c r="A418" s="79"/>
      <c r="B418" s="84"/>
      <c r="C418" s="84"/>
      <c r="D418" s="80"/>
      <c r="E418" s="86"/>
      <c r="F418" s="84"/>
      <c r="G418" s="83"/>
      <c r="H418" s="80"/>
      <c r="I418" s="84"/>
      <c r="J418" s="81"/>
      <c r="K418" s="81"/>
    </row>
    <row r="419" spans="1:11" x14ac:dyDescent="0.25">
      <c r="A419" s="79"/>
      <c r="B419" s="84"/>
      <c r="C419" s="80"/>
      <c r="D419" s="80"/>
      <c r="E419" s="82"/>
      <c r="F419" s="84"/>
      <c r="G419" s="83"/>
      <c r="H419" s="80"/>
      <c r="I419" s="84"/>
      <c r="J419" s="81"/>
      <c r="K419" s="81"/>
    </row>
    <row r="420" spans="1:11" x14ac:dyDescent="0.25">
      <c r="A420" s="79"/>
      <c r="B420" s="84"/>
      <c r="C420" s="94"/>
      <c r="D420" s="94"/>
      <c r="E420" s="82"/>
      <c r="F420" s="84"/>
      <c r="G420" s="83"/>
      <c r="H420" s="80"/>
      <c r="I420" s="84"/>
      <c r="J420" s="81"/>
      <c r="K420" s="81"/>
    </row>
    <row r="421" spans="1:11" x14ac:dyDescent="0.25">
      <c r="A421" s="79"/>
      <c r="B421" s="83"/>
      <c r="C421" s="80"/>
      <c r="D421" s="80"/>
      <c r="E421" s="82"/>
      <c r="F421" s="89"/>
      <c r="G421" s="83"/>
      <c r="H421" s="80"/>
      <c r="I421" s="84"/>
      <c r="J421" s="81"/>
      <c r="K421" s="81"/>
    </row>
    <row r="422" spans="1:11" x14ac:dyDescent="0.25">
      <c r="A422" s="79"/>
      <c r="B422" s="80"/>
      <c r="C422" s="81"/>
      <c r="D422" s="81"/>
      <c r="E422" s="90"/>
      <c r="F422" s="80"/>
      <c r="G422" s="83"/>
      <c r="H422" s="80"/>
      <c r="I422" s="84"/>
      <c r="J422" s="81"/>
      <c r="K422" s="81"/>
    </row>
    <row r="423" spans="1:11" x14ac:dyDescent="0.25">
      <c r="A423" s="79"/>
      <c r="B423" s="80"/>
      <c r="C423" s="81"/>
      <c r="D423" s="81"/>
      <c r="E423" s="90"/>
      <c r="F423" s="89"/>
      <c r="G423" s="83"/>
      <c r="H423" s="80"/>
      <c r="I423" s="84"/>
      <c r="J423" s="81"/>
      <c r="K423" s="81"/>
    </row>
    <row r="424" spans="1:11" x14ac:dyDescent="0.25">
      <c r="A424" s="79"/>
      <c r="B424" s="80"/>
      <c r="C424" s="81"/>
      <c r="D424" s="81"/>
      <c r="E424" s="82"/>
      <c r="F424" s="89"/>
      <c r="G424" s="83"/>
      <c r="H424" s="80"/>
      <c r="I424" s="84"/>
      <c r="J424" s="81"/>
      <c r="K424" s="81"/>
    </row>
    <row r="425" spans="1:11" x14ac:dyDescent="0.25">
      <c r="A425" s="88"/>
      <c r="B425" s="81"/>
      <c r="C425" s="87"/>
      <c r="D425" s="81"/>
      <c r="E425" s="86"/>
      <c r="F425" s="89"/>
      <c r="G425" s="83"/>
      <c r="H425" s="80"/>
      <c r="I425" s="84"/>
      <c r="J425" s="81"/>
      <c r="K425" s="81"/>
    </row>
    <row r="426" spans="1:11" x14ac:dyDescent="0.25">
      <c r="A426" s="88"/>
      <c r="B426" s="81"/>
      <c r="C426" s="87"/>
      <c r="D426" s="81"/>
      <c r="E426" s="86"/>
      <c r="F426" s="89"/>
      <c r="G426" s="83"/>
      <c r="H426" s="80"/>
      <c r="I426" s="84"/>
      <c r="J426" s="81"/>
      <c r="K426" s="81"/>
    </row>
    <row r="427" spans="1:11" x14ac:dyDescent="0.25">
      <c r="A427" s="79"/>
      <c r="B427" s="80"/>
      <c r="C427" s="81"/>
      <c r="D427" s="81"/>
      <c r="E427" s="90"/>
      <c r="F427" s="87"/>
      <c r="G427" s="83"/>
      <c r="H427" s="80"/>
      <c r="I427" s="84"/>
      <c r="J427" s="81"/>
      <c r="K427" s="81"/>
    </row>
    <row r="428" spans="1:11" x14ac:dyDescent="0.25">
      <c r="A428" s="79"/>
      <c r="B428" s="80"/>
      <c r="C428" s="81"/>
      <c r="D428" s="81"/>
      <c r="E428" s="82"/>
      <c r="F428" s="87"/>
      <c r="G428" s="83"/>
      <c r="H428" s="80"/>
      <c r="I428" s="84"/>
      <c r="J428" s="81"/>
      <c r="K428" s="81"/>
    </row>
    <row r="429" spans="1:11" x14ac:dyDescent="0.25">
      <c r="A429" s="79"/>
      <c r="B429" s="80"/>
      <c r="C429" s="81"/>
      <c r="D429" s="81"/>
      <c r="E429" s="90"/>
      <c r="F429" s="81"/>
      <c r="G429" s="83"/>
      <c r="H429" s="80"/>
      <c r="I429" s="84"/>
      <c r="J429" s="81"/>
      <c r="K429" s="81"/>
    </row>
    <row r="430" spans="1:11" x14ac:dyDescent="0.25">
      <c r="A430" s="79"/>
      <c r="B430" s="80"/>
      <c r="C430" s="81"/>
      <c r="D430" s="81"/>
      <c r="E430" s="82"/>
      <c r="F430" s="81"/>
      <c r="G430" s="83"/>
      <c r="H430" s="80"/>
      <c r="I430" s="84"/>
      <c r="J430" s="81"/>
      <c r="K430" s="81"/>
    </row>
    <row r="431" spans="1:11" x14ac:dyDescent="0.25">
      <c r="A431" s="79"/>
      <c r="B431" s="80"/>
      <c r="C431" s="81"/>
      <c r="D431" s="81"/>
      <c r="E431" s="90"/>
      <c r="F431" s="81"/>
      <c r="G431" s="83"/>
      <c r="H431" s="80"/>
      <c r="I431" s="84"/>
      <c r="J431" s="81"/>
      <c r="K431" s="81"/>
    </row>
    <row r="432" spans="1:11" x14ac:dyDescent="0.25">
      <c r="A432" s="79"/>
      <c r="B432" s="80"/>
      <c r="C432" s="81"/>
      <c r="D432" s="80"/>
      <c r="E432" s="90"/>
      <c r="F432" s="80"/>
      <c r="G432" s="83"/>
      <c r="H432" s="80"/>
      <c r="I432" s="84"/>
      <c r="J432" s="81"/>
      <c r="K432" s="81"/>
    </row>
    <row r="433" spans="1:11" x14ac:dyDescent="0.25">
      <c r="A433" s="79"/>
      <c r="B433" s="80"/>
      <c r="C433" s="81"/>
      <c r="D433" s="81"/>
      <c r="E433" s="82"/>
      <c r="F433" s="80"/>
      <c r="G433" s="83"/>
      <c r="H433" s="80"/>
      <c r="I433" s="84"/>
      <c r="J433" s="81"/>
      <c r="K433" s="81"/>
    </row>
    <row r="434" spans="1:11" x14ac:dyDescent="0.25">
      <c r="A434" s="79"/>
      <c r="B434" s="80"/>
      <c r="C434" s="81"/>
      <c r="D434" s="81"/>
      <c r="E434" s="90"/>
      <c r="F434" s="87"/>
      <c r="G434" s="83"/>
      <c r="H434" s="80"/>
      <c r="I434" s="84"/>
      <c r="J434" s="81"/>
      <c r="K434" s="81"/>
    </row>
    <row r="435" spans="1:11" x14ac:dyDescent="0.25">
      <c r="A435" s="88"/>
      <c r="B435" s="81"/>
      <c r="C435" s="81"/>
      <c r="D435" s="80"/>
      <c r="E435" s="93"/>
      <c r="F435" s="81"/>
      <c r="G435" s="83"/>
      <c r="H435" s="80"/>
      <c r="I435" s="84"/>
      <c r="J435" s="81"/>
      <c r="K435" s="81"/>
    </row>
    <row r="436" spans="1:11" x14ac:dyDescent="0.25">
      <c r="A436" s="79"/>
      <c r="B436" s="83"/>
      <c r="C436" s="80"/>
      <c r="D436" s="92"/>
      <c r="E436" s="82"/>
      <c r="F436" s="92"/>
      <c r="G436" s="83"/>
      <c r="H436" s="80"/>
      <c r="I436" s="84"/>
      <c r="J436" s="81"/>
      <c r="K436" s="81"/>
    </row>
    <row r="437" spans="1:11" x14ac:dyDescent="0.25">
      <c r="A437" s="79"/>
      <c r="B437" s="83"/>
      <c r="C437" s="81"/>
      <c r="D437" s="81"/>
      <c r="E437" s="82"/>
      <c r="F437" s="80"/>
      <c r="G437" s="83"/>
      <c r="H437" s="80"/>
      <c r="I437" s="84"/>
      <c r="J437" s="81"/>
      <c r="K437" s="81"/>
    </row>
    <row r="438" spans="1:11" x14ac:dyDescent="0.25">
      <c r="A438" s="79"/>
      <c r="B438" s="83"/>
      <c r="C438" s="81"/>
      <c r="D438" s="81"/>
      <c r="E438" s="82"/>
      <c r="F438" s="89"/>
      <c r="G438" s="83"/>
      <c r="H438" s="80"/>
      <c r="I438" s="84"/>
      <c r="J438" s="81"/>
      <c r="K438" s="81"/>
    </row>
    <row r="439" spans="1:11" x14ac:dyDescent="0.25">
      <c r="A439" s="88"/>
      <c r="B439" s="81"/>
      <c r="C439" s="87"/>
      <c r="D439" s="81"/>
      <c r="E439" s="86"/>
      <c r="F439" s="89"/>
      <c r="G439" s="83"/>
      <c r="H439" s="80"/>
      <c r="I439" s="84"/>
      <c r="J439" s="81"/>
      <c r="K439" s="81"/>
    </row>
    <row r="440" spans="1:11" x14ac:dyDescent="0.25">
      <c r="A440" s="88"/>
      <c r="B440" s="81"/>
      <c r="C440" s="87"/>
      <c r="D440" s="81"/>
      <c r="E440" s="86"/>
      <c r="F440" s="89"/>
      <c r="G440" s="83"/>
      <c r="H440" s="80"/>
      <c r="I440" s="84"/>
      <c r="J440" s="81"/>
      <c r="K440" s="81"/>
    </row>
    <row r="441" spans="1:11" x14ac:dyDescent="0.25">
      <c r="A441" s="88"/>
      <c r="B441" s="81"/>
      <c r="C441" s="87"/>
      <c r="D441" s="81"/>
      <c r="E441" s="86"/>
      <c r="F441" s="89"/>
      <c r="G441" s="83"/>
      <c r="H441" s="80"/>
      <c r="I441" s="84"/>
      <c r="J441" s="81"/>
      <c r="K441" s="81"/>
    </row>
    <row r="442" spans="1:11" x14ac:dyDescent="0.25">
      <c r="A442" s="79"/>
      <c r="B442" s="83"/>
      <c r="C442" s="81"/>
      <c r="D442" s="81"/>
      <c r="E442" s="82"/>
      <c r="F442" s="87"/>
      <c r="G442" s="83"/>
      <c r="H442" s="80"/>
      <c r="I442" s="84"/>
      <c r="J442" s="81"/>
      <c r="K442" s="81"/>
    </row>
    <row r="443" spans="1:11" x14ac:dyDescent="0.25">
      <c r="A443" s="79"/>
      <c r="B443" s="83"/>
      <c r="C443" s="81"/>
      <c r="D443" s="81"/>
      <c r="E443" s="82"/>
      <c r="F443" s="87"/>
      <c r="G443" s="83"/>
      <c r="H443" s="80"/>
      <c r="I443" s="84"/>
      <c r="J443" s="81"/>
      <c r="K443" s="81"/>
    </row>
    <row r="444" spans="1:11" x14ac:dyDescent="0.25">
      <c r="A444" s="79"/>
      <c r="B444" s="83"/>
      <c r="C444" s="81"/>
      <c r="D444" s="81"/>
      <c r="E444" s="82"/>
      <c r="F444" s="81"/>
      <c r="G444" s="83"/>
      <c r="H444" s="80"/>
      <c r="I444" s="84"/>
      <c r="J444" s="81"/>
      <c r="K444" s="81"/>
    </row>
    <row r="445" spans="1:11" x14ac:dyDescent="0.25">
      <c r="A445" s="88"/>
      <c r="B445" s="81"/>
      <c r="C445" s="81"/>
      <c r="D445" s="80"/>
      <c r="E445" s="93"/>
      <c r="F445" s="81"/>
      <c r="G445" s="83"/>
      <c r="H445" s="80"/>
      <c r="I445" s="84"/>
      <c r="J445" s="81"/>
      <c r="K445" s="81"/>
    </row>
    <row r="446" spans="1:11" x14ac:dyDescent="0.25">
      <c r="A446" s="88"/>
      <c r="B446" s="81"/>
      <c r="C446" s="81"/>
      <c r="D446" s="80"/>
      <c r="E446" s="93"/>
      <c r="F446" s="81"/>
      <c r="G446" s="83"/>
      <c r="H446" s="80"/>
      <c r="I446" s="84"/>
      <c r="J446" s="81"/>
      <c r="K446" s="81"/>
    </row>
    <row r="447" spans="1:11" x14ac:dyDescent="0.25">
      <c r="A447" s="79"/>
      <c r="B447" s="83"/>
      <c r="C447" s="80"/>
      <c r="D447" s="92"/>
      <c r="E447" s="86"/>
      <c r="F447" s="84"/>
      <c r="G447" s="83"/>
      <c r="H447" s="80"/>
      <c r="I447" s="84"/>
      <c r="J447" s="81"/>
      <c r="K447" s="81"/>
    </row>
    <row r="448" spans="1:11" x14ac:dyDescent="0.25">
      <c r="A448" s="79"/>
      <c r="B448" s="83"/>
      <c r="C448" s="81"/>
      <c r="D448" s="81"/>
      <c r="E448" s="82"/>
      <c r="F448" s="89"/>
      <c r="G448" s="83"/>
      <c r="H448" s="80"/>
      <c r="I448" s="84"/>
      <c r="J448" s="81"/>
      <c r="K448" s="81"/>
    </row>
    <row r="449" spans="1:11" x14ac:dyDescent="0.25">
      <c r="A449" s="79"/>
      <c r="B449" s="83"/>
      <c r="C449" s="81"/>
      <c r="D449" s="81"/>
      <c r="E449" s="82"/>
      <c r="F449" s="89"/>
      <c r="G449" s="83"/>
      <c r="H449" s="80"/>
      <c r="I449" s="84"/>
      <c r="J449" s="81"/>
      <c r="K449" s="81"/>
    </row>
    <row r="450" spans="1:11" x14ac:dyDescent="0.25">
      <c r="A450" s="88"/>
      <c r="B450" s="81"/>
      <c r="C450" s="87"/>
      <c r="D450" s="81"/>
      <c r="E450" s="86"/>
      <c r="F450" s="89"/>
      <c r="G450" s="83"/>
      <c r="H450" s="80"/>
      <c r="I450" s="84"/>
      <c r="J450" s="81"/>
      <c r="K450" s="81"/>
    </row>
    <row r="451" spans="1:11" x14ac:dyDescent="0.25">
      <c r="A451" s="88"/>
      <c r="B451" s="83"/>
      <c r="C451" s="87"/>
      <c r="D451" s="81"/>
      <c r="E451" s="86"/>
      <c r="F451" s="89"/>
      <c r="G451" s="83"/>
      <c r="H451" s="80"/>
      <c r="I451" s="84"/>
      <c r="J451" s="81"/>
      <c r="K451" s="81"/>
    </row>
    <row r="452" spans="1:11" x14ac:dyDescent="0.25">
      <c r="A452" s="79"/>
      <c r="B452" s="83"/>
      <c r="C452" s="81"/>
      <c r="D452" s="81"/>
      <c r="E452" s="82"/>
      <c r="F452" s="87"/>
      <c r="G452" s="83"/>
      <c r="H452" s="80"/>
      <c r="I452" s="84"/>
      <c r="J452" s="81"/>
      <c r="K452" s="81"/>
    </row>
    <row r="453" spans="1:11" x14ac:dyDescent="0.25">
      <c r="A453" s="79"/>
      <c r="B453" s="83"/>
      <c r="C453" s="81"/>
      <c r="D453" s="81"/>
      <c r="E453" s="82"/>
      <c r="F453" s="81"/>
      <c r="G453" s="83"/>
      <c r="H453" s="80"/>
      <c r="I453" s="84"/>
      <c r="J453" s="81"/>
      <c r="K453" s="81"/>
    </row>
    <row r="454" spans="1:11" x14ac:dyDescent="0.25">
      <c r="A454" s="79"/>
      <c r="B454" s="83"/>
      <c r="C454" s="80"/>
      <c r="D454" s="80"/>
      <c r="E454" s="82"/>
      <c r="F454" s="80"/>
      <c r="G454" s="83"/>
      <c r="H454" s="80"/>
      <c r="I454" s="84"/>
      <c r="J454" s="81"/>
      <c r="K454" s="81"/>
    </row>
    <row r="455" spans="1:11" x14ac:dyDescent="0.25">
      <c r="A455" s="79"/>
      <c r="B455" s="83"/>
      <c r="C455" s="80"/>
      <c r="D455" s="80"/>
      <c r="E455" s="82"/>
      <c r="F455" s="80"/>
      <c r="G455" s="83"/>
      <c r="H455" s="80"/>
      <c r="I455" s="84"/>
      <c r="J455" s="81"/>
      <c r="K455" s="81"/>
    </row>
    <row r="456" spans="1:11" x14ac:dyDescent="0.25">
      <c r="A456" s="79"/>
      <c r="B456" s="83"/>
      <c r="C456" s="80"/>
      <c r="D456" s="80"/>
      <c r="E456" s="82"/>
      <c r="F456" s="80"/>
      <c r="G456" s="83"/>
      <c r="H456" s="80"/>
      <c r="I456" s="84"/>
      <c r="J456" s="81"/>
      <c r="K456" s="81"/>
    </row>
    <row r="457" spans="1:11" x14ac:dyDescent="0.25">
      <c r="A457" s="79"/>
      <c r="B457" s="83"/>
      <c r="C457" s="80"/>
      <c r="D457" s="80"/>
      <c r="E457" s="82"/>
      <c r="F457" s="80"/>
      <c r="G457" s="83"/>
      <c r="H457" s="80"/>
      <c r="I457" s="84"/>
      <c r="J457" s="81"/>
      <c r="K457" s="81"/>
    </row>
    <row r="458" spans="1:11" x14ac:dyDescent="0.25">
      <c r="A458" s="79"/>
      <c r="B458" s="83"/>
      <c r="C458" s="81"/>
      <c r="D458" s="81"/>
      <c r="E458" s="82"/>
      <c r="F458" s="80"/>
      <c r="G458" s="83"/>
      <c r="H458" s="80"/>
      <c r="I458" s="84"/>
      <c r="J458" s="81"/>
      <c r="K458" s="81"/>
    </row>
    <row r="459" spans="1:11" x14ac:dyDescent="0.25">
      <c r="A459" s="79"/>
      <c r="B459" s="83"/>
      <c r="C459" s="81"/>
      <c r="D459" s="81"/>
      <c r="E459" s="82"/>
      <c r="F459" s="80"/>
      <c r="G459" s="83"/>
      <c r="H459" s="80"/>
      <c r="I459" s="84"/>
      <c r="J459" s="81"/>
      <c r="K459" s="81"/>
    </row>
    <row r="460" spans="1:11" x14ac:dyDescent="0.25">
      <c r="A460" s="79"/>
      <c r="B460" s="83"/>
      <c r="C460" s="81"/>
      <c r="D460" s="81"/>
      <c r="E460" s="82"/>
      <c r="F460" s="80"/>
      <c r="G460" s="83"/>
      <c r="H460" s="80"/>
      <c r="I460" s="84"/>
      <c r="J460" s="81"/>
      <c r="K460" s="81"/>
    </row>
    <row r="461" spans="1:11" x14ac:dyDescent="0.25">
      <c r="A461" s="79"/>
      <c r="B461" s="83"/>
      <c r="C461" s="81"/>
      <c r="D461" s="81"/>
      <c r="E461" s="82"/>
      <c r="F461" s="80"/>
      <c r="G461" s="83"/>
      <c r="H461" s="80"/>
      <c r="I461" s="84"/>
      <c r="J461" s="81"/>
      <c r="K461" s="81"/>
    </row>
    <row r="462" spans="1:11" x14ac:dyDescent="0.25">
      <c r="A462" s="79"/>
      <c r="B462" s="83"/>
      <c r="C462" s="81"/>
      <c r="D462" s="81"/>
      <c r="E462" s="82"/>
      <c r="F462" s="87"/>
      <c r="G462" s="83"/>
      <c r="H462" s="80"/>
      <c r="I462" s="84"/>
      <c r="J462" s="81"/>
      <c r="K462" s="81"/>
    </row>
    <row r="463" spans="1:11" x14ac:dyDescent="0.25">
      <c r="A463" s="88"/>
      <c r="B463" s="81"/>
      <c r="C463" s="81"/>
      <c r="D463" s="80"/>
      <c r="E463" s="93"/>
      <c r="F463" s="81"/>
      <c r="G463" s="83"/>
      <c r="H463" s="80"/>
      <c r="I463" s="84"/>
      <c r="J463" s="81"/>
      <c r="K463" s="81"/>
    </row>
    <row r="464" spans="1:11" x14ac:dyDescent="0.25">
      <c r="A464" s="88"/>
      <c r="B464" s="81"/>
      <c r="C464" s="87"/>
      <c r="D464" s="81"/>
      <c r="E464" s="86"/>
      <c r="F464" s="89"/>
      <c r="G464" s="83"/>
      <c r="H464" s="80"/>
      <c r="I464" s="84"/>
      <c r="J464" s="81"/>
      <c r="K464" s="81"/>
    </row>
    <row r="465" spans="1:11" x14ac:dyDescent="0.25">
      <c r="A465" s="79"/>
      <c r="B465" s="83"/>
      <c r="C465" s="81"/>
      <c r="D465" s="81"/>
      <c r="E465" s="82"/>
      <c r="F465" s="87"/>
      <c r="G465" s="83"/>
      <c r="H465" s="80"/>
      <c r="I465" s="84"/>
      <c r="J465" s="81"/>
      <c r="K465" s="81"/>
    </row>
    <row r="466" spans="1:11" x14ac:dyDescent="0.25">
      <c r="A466" s="79"/>
      <c r="B466" s="83"/>
      <c r="C466" s="81"/>
      <c r="D466" s="81"/>
      <c r="E466" s="82"/>
      <c r="F466" s="87"/>
      <c r="G466" s="83"/>
      <c r="H466" s="80"/>
      <c r="I466" s="84"/>
      <c r="J466" s="81"/>
      <c r="K466" s="81"/>
    </row>
    <row r="467" spans="1:11" x14ac:dyDescent="0.25">
      <c r="A467" s="79"/>
      <c r="B467" s="83"/>
      <c r="C467" s="81"/>
      <c r="D467" s="81"/>
      <c r="E467" s="82"/>
      <c r="F467" s="81"/>
      <c r="G467" s="83"/>
      <c r="H467" s="80"/>
      <c r="I467" s="84"/>
      <c r="J467" s="81"/>
      <c r="K467" s="81"/>
    </row>
    <row r="468" spans="1:11" x14ac:dyDescent="0.25">
      <c r="A468" s="79"/>
      <c r="B468" s="80"/>
      <c r="C468" s="81"/>
      <c r="D468" s="81"/>
      <c r="E468" s="82"/>
      <c r="F468" s="81"/>
      <c r="G468" s="83"/>
      <c r="H468" s="80"/>
      <c r="I468" s="84"/>
      <c r="J468" s="81"/>
      <c r="K468" s="81"/>
    </row>
    <row r="469" spans="1:11" x14ac:dyDescent="0.25">
      <c r="A469" s="85"/>
      <c r="B469" s="81"/>
      <c r="C469" s="81"/>
      <c r="D469" s="80"/>
      <c r="E469" s="93"/>
      <c r="F469" s="81"/>
      <c r="G469" s="83"/>
      <c r="H469" s="80"/>
      <c r="I469" s="84"/>
      <c r="J469" s="81"/>
      <c r="K469" s="81"/>
    </row>
    <row r="470" spans="1:11" x14ac:dyDescent="0.25">
      <c r="A470" s="85"/>
      <c r="B470" s="81"/>
      <c r="C470" s="81"/>
      <c r="D470" s="80"/>
      <c r="E470" s="93"/>
      <c r="F470" s="81"/>
      <c r="G470" s="83"/>
      <c r="H470" s="80"/>
      <c r="I470" s="84"/>
      <c r="J470" s="81"/>
      <c r="K470" s="81"/>
    </row>
    <row r="471" spans="1:11" x14ac:dyDescent="0.25">
      <c r="A471" s="88"/>
      <c r="B471" s="81"/>
      <c r="C471" s="81"/>
      <c r="D471" s="80"/>
      <c r="E471" s="93"/>
      <c r="F471" s="81"/>
      <c r="G471" s="83"/>
      <c r="H471" s="80"/>
      <c r="I471" s="84"/>
      <c r="J471" s="81"/>
      <c r="K471" s="81"/>
    </row>
    <row r="472" spans="1:11" x14ac:dyDescent="0.25">
      <c r="A472" s="88"/>
      <c r="B472" s="81"/>
      <c r="C472" s="81"/>
      <c r="D472" s="80"/>
      <c r="E472" s="93"/>
      <c r="F472" s="81"/>
      <c r="G472" s="83"/>
      <c r="H472" s="80"/>
      <c r="I472" s="84"/>
      <c r="J472" s="81"/>
      <c r="K472" s="81"/>
    </row>
    <row r="473" spans="1:11" x14ac:dyDescent="0.25">
      <c r="A473" s="88"/>
      <c r="B473" s="81"/>
      <c r="C473" s="87"/>
      <c r="D473" s="81"/>
      <c r="E473" s="86"/>
      <c r="F473" s="89"/>
      <c r="G473" s="83"/>
      <c r="H473" s="80"/>
      <c r="I473" s="84"/>
      <c r="J473" s="81"/>
      <c r="K473" s="81"/>
    </row>
    <row r="474" spans="1:11" x14ac:dyDescent="0.25">
      <c r="A474" s="88"/>
      <c r="B474" s="83"/>
      <c r="C474" s="87"/>
      <c r="D474" s="81"/>
      <c r="E474" s="86"/>
      <c r="F474" s="87"/>
      <c r="G474" s="83"/>
      <c r="H474" s="80"/>
      <c r="I474" s="84"/>
      <c r="J474" s="81"/>
      <c r="K474" s="81"/>
    </row>
    <row r="475" spans="1:11" x14ac:dyDescent="0.25">
      <c r="A475" s="88"/>
      <c r="B475" s="83"/>
      <c r="C475" s="81"/>
      <c r="D475" s="81"/>
      <c r="E475" s="86"/>
      <c r="F475" s="87"/>
      <c r="G475" s="83"/>
      <c r="H475" s="80"/>
      <c r="I475" s="91"/>
      <c r="J475" s="81"/>
      <c r="K475" s="81"/>
    </row>
    <row r="476" spans="1:11" x14ac:dyDescent="0.25">
      <c r="A476" s="79"/>
      <c r="B476" s="83"/>
      <c r="C476" s="81"/>
      <c r="D476" s="81"/>
      <c r="E476" s="82"/>
      <c r="F476" s="80"/>
      <c r="G476" s="83"/>
      <c r="H476" s="80"/>
      <c r="I476" s="84"/>
      <c r="J476" s="81"/>
      <c r="K476" s="81"/>
    </row>
    <row r="477" spans="1:11" x14ac:dyDescent="0.25">
      <c r="A477" s="79"/>
      <c r="B477" s="83"/>
      <c r="C477" s="81"/>
      <c r="D477" s="81"/>
      <c r="E477" s="82"/>
      <c r="F477" s="80"/>
      <c r="G477" s="83"/>
      <c r="H477" s="80"/>
      <c r="I477" s="84"/>
      <c r="J477" s="81"/>
      <c r="K477" s="81"/>
    </row>
    <row r="478" spans="1:11" x14ac:dyDescent="0.25">
      <c r="A478" s="79"/>
      <c r="B478" s="83"/>
      <c r="C478" s="81"/>
      <c r="D478" s="81"/>
      <c r="E478" s="82"/>
      <c r="F478" s="87"/>
      <c r="G478" s="83"/>
      <c r="H478" s="80"/>
      <c r="I478" s="84"/>
      <c r="J478" s="81"/>
      <c r="K478" s="81"/>
    </row>
    <row r="479" spans="1:11" x14ac:dyDescent="0.25">
      <c r="A479" s="79"/>
      <c r="B479" s="83"/>
      <c r="C479" s="81"/>
      <c r="D479" s="81"/>
      <c r="E479" s="82"/>
      <c r="F479" s="80"/>
      <c r="G479" s="83"/>
      <c r="H479" s="80"/>
      <c r="I479" s="84"/>
      <c r="J479" s="81"/>
      <c r="K479" s="81"/>
    </row>
    <row r="480" spans="1:11" x14ac:dyDescent="0.25">
      <c r="A480" s="79"/>
      <c r="B480" s="83"/>
      <c r="C480" s="87"/>
      <c r="D480" s="87"/>
      <c r="E480" s="82"/>
      <c r="F480" s="80"/>
      <c r="G480" s="83"/>
      <c r="H480" s="80"/>
      <c r="I480" s="91"/>
      <c r="J480" s="81"/>
      <c r="K480" s="81"/>
    </row>
    <row r="481" spans="1:11" x14ac:dyDescent="0.25">
      <c r="A481" s="79"/>
      <c r="B481" s="83"/>
      <c r="C481" s="80"/>
      <c r="D481" s="92"/>
      <c r="E481" s="86"/>
      <c r="F481" s="84"/>
      <c r="G481" s="83"/>
      <c r="H481" s="80"/>
      <c r="I481" s="84"/>
      <c r="J481" s="81"/>
      <c r="K481" s="81"/>
    </row>
    <row r="482" spans="1:11" x14ac:dyDescent="0.25">
      <c r="A482" s="79"/>
      <c r="B482" s="83"/>
      <c r="C482" s="80"/>
      <c r="D482" s="92"/>
      <c r="E482" s="86"/>
      <c r="F482" s="84"/>
      <c r="G482" s="83"/>
      <c r="H482" s="80"/>
      <c r="I482" s="84"/>
      <c r="J482" s="81"/>
      <c r="K482" s="81"/>
    </row>
    <row r="483" spans="1:11" x14ac:dyDescent="0.25">
      <c r="A483" s="79"/>
      <c r="B483" s="83"/>
      <c r="C483" s="80"/>
      <c r="D483" s="92"/>
      <c r="E483" s="86"/>
      <c r="F483" s="92"/>
      <c r="G483" s="83"/>
      <c r="H483" s="80"/>
      <c r="I483" s="84"/>
      <c r="J483" s="81"/>
      <c r="K483" s="81"/>
    </row>
    <row r="484" spans="1:11" x14ac:dyDescent="0.25">
      <c r="A484" s="79"/>
      <c r="B484" s="83"/>
      <c r="C484" s="80"/>
      <c r="D484" s="92"/>
      <c r="E484" s="86"/>
      <c r="F484" s="92"/>
      <c r="G484" s="83"/>
      <c r="H484" s="80"/>
      <c r="I484" s="84"/>
      <c r="J484" s="81"/>
      <c r="K484" s="81"/>
    </row>
  </sheetData>
  <autoFilter ref="A1:I324">
    <sortState ref="A2:I324">
      <sortCondition ref="A1:A324"/>
    </sortState>
  </autoFilter>
  <sortState ref="A2:K483">
    <sortCondition ref="A1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4" workbookViewId="0">
      <selection activeCell="E21" sqref="E21"/>
    </sheetView>
  </sheetViews>
  <sheetFormatPr baseColWidth="10" defaultRowHeight="15" x14ac:dyDescent="0.25"/>
  <cols>
    <col min="2" max="2" width="16.140625" customWidth="1"/>
    <col min="3" max="3" width="16.5703125" customWidth="1"/>
    <col min="4" max="4" width="14.5703125" customWidth="1"/>
    <col min="5" max="5" width="16.85546875" customWidth="1"/>
    <col min="6" max="6" width="13.85546875" customWidth="1"/>
    <col min="7" max="7" width="16" customWidth="1"/>
    <col min="9" max="9" width="16.140625" customWidth="1"/>
    <col min="10" max="10" width="19.42578125" customWidth="1"/>
  </cols>
  <sheetData>
    <row r="1" spans="1:10" ht="51.75" x14ac:dyDescent="0.25">
      <c r="A1" s="134" t="s">
        <v>626</v>
      </c>
      <c r="B1" s="134" t="s">
        <v>627</v>
      </c>
      <c r="C1" s="135" t="s">
        <v>634</v>
      </c>
      <c r="D1" s="135" t="s">
        <v>628</v>
      </c>
      <c r="E1" s="135" t="s">
        <v>629</v>
      </c>
      <c r="F1" s="135" t="s">
        <v>630</v>
      </c>
      <c r="G1" s="135" t="s">
        <v>631</v>
      </c>
      <c r="H1" s="136" t="s">
        <v>632</v>
      </c>
      <c r="I1" s="136" t="s">
        <v>633</v>
      </c>
      <c r="J1" s="135" t="s">
        <v>658</v>
      </c>
    </row>
    <row r="2" spans="1:10" x14ac:dyDescent="0.25">
      <c r="A2" s="137" t="s">
        <v>10</v>
      </c>
      <c r="B2" s="138" t="s">
        <v>335</v>
      </c>
      <c r="C2" s="139">
        <v>0</v>
      </c>
      <c r="D2" s="140">
        <f>+GETPIVOTDATA("SORTIES",'Montant reçu individuel'!$A$3,"Nom","Baldé")</f>
        <v>8532335</v>
      </c>
      <c r="E2" s="141">
        <f>+GETPIVOTDATA("Montant dépensé",Individuel!$A$3,"Nom","Baldé")</f>
        <v>8434335</v>
      </c>
      <c r="F2" s="141"/>
      <c r="G2" s="142"/>
      <c r="H2" s="143"/>
      <c r="I2" s="142"/>
      <c r="J2" s="144">
        <f t="shared" ref="J2:J13" si="0">+C2+D2-E2-I2</f>
        <v>98000</v>
      </c>
    </row>
    <row r="3" spans="1:10" x14ac:dyDescent="0.25">
      <c r="A3" s="137" t="s">
        <v>452</v>
      </c>
      <c r="B3" s="138" t="s">
        <v>335</v>
      </c>
      <c r="C3" s="139">
        <v>0</v>
      </c>
      <c r="D3" s="140">
        <v>0</v>
      </c>
      <c r="E3" s="141">
        <v>0</v>
      </c>
      <c r="F3" s="141"/>
      <c r="G3" s="142"/>
      <c r="H3" s="143"/>
      <c r="I3" s="142"/>
      <c r="J3" s="144">
        <f t="shared" si="0"/>
        <v>0</v>
      </c>
    </row>
    <row r="4" spans="1:10" x14ac:dyDescent="0.25">
      <c r="A4" s="137" t="s">
        <v>75</v>
      </c>
      <c r="B4" s="138" t="s">
        <v>384</v>
      </c>
      <c r="C4" s="139">
        <v>-263000</v>
      </c>
      <c r="D4" s="140">
        <f>+GETPIVOTDATA("SORTIES",'Montant reçu individuel'!$A$3,"Nom","E19")</f>
        <v>3612000</v>
      </c>
      <c r="E4" s="141">
        <f>+GETPIVOTDATA("Montant dépensé",Individuel!$A$3,"Nom","E19")</f>
        <v>3292000</v>
      </c>
      <c r="F4" s="141"/>
      <c r="G4" s="142"/>
      <c r="H4" s="143"/>
      <c r="I4" s="142"/>
      <c r="J4" s="144">
        <f t="shared" si="0"/>
        <v>57000</v>
      </c>
    </row>
    <row r="5" spans="1:10" x14ac:dyDescent="0.25">
      <c r="A5" s="137" t="s">
        <v>9</v>
      </c>
      <c r="B5" s="138" t="s">
        <v>384</v>
      </c>
      <c r="C5" s="139">
        <v>35000</v>
      </c>
      <c r="D5" s="138">
        <f>+GETPIVOTDATA("SORTIES",'Montant reçu individuel'!$A$3,"Nom","E37")</f>
        <v>1438000</v>
      </c>
      <c r="E5" s="141">
        <f>+GETPIVOTDATA("Montant dépensé",Individuel!$A$3,"Nom","E37")</f>
        <v>1319000</v>
      </c>
      <c r="F5" s="141"/>
      <c r="G5" s="142"/>
      <c r="H5" s="143"/>
      <c r="I5" s="142"/>
      <c r="J5" s="144">
        <f t="shared" si="0"/>
        <v>154000</v>
      </c>
    </row>
    <row r="6" spans="1:10" x14ac:dyDescent="0.25">
      <c r="A6" s="137" t="s">
        <v>16</v>
      </c>
      <c r="B6" s="138" t="s">
        <v>446</v>
      </c>
      <c r="C6" s="139">
        <v>0</v>
      </c>
      <c r="D6" s="138">
        <f>+GETPIVOTDATA("SORTIES",'Montant reçu individuel'!$A$3,"Nom","Moné")</f>
        <v>18495363</v>
      </c>
      <c r="E6" s="141">
        <f>+GETPIVOTDATA("Montant dépensé",Individuel!$A$3,"Nom","Moné")</f>
        <v>18495363</v>
      </c>
      <c r="F6" s="141"/>
      <c r="G6" s="142"/>
      <c r="H6" s="143"/>
      <c r="I6" s="142"/>
      <c r="J6" s="144">
        <f t="shared" si="0"/>
        <v>0</v>
      </c>
    </row>
    <row r="7" spans="1:10" x14ac:dyDescent="0.25">
      <c r="A7" s="137" t="s">
        <v>635</v>
      </c>
      <c r="B7" s="138" t="s">
        <v>451</v>
      </c>
      <c r="C7" s="139">
        <v>118101</v>
      </c>
      <c r="D7" s="138">
        <f>+GETPIVOTDATA("SORTIES",'Montant reçu individuel'!$A$3,"Nom","Saïdou")</f>
        <v>8573512</v>
      </c>
      <c r="E7" s="141">
        <f>+GETPIVOTDATA("Montant dépensé",Individuel!$A$3,"Nom","Saïdou")</f>
        <v>8691613</v>
      </c>
      <c r="F7" s="141"/>
      <c r="G7" s="142"/>
      <c r="H7" s="143"/>
      <c r="I7" s="142"/>
      <c r="J7" s="144">
        <f t="shared" si="0"/>
        <v>0</v>
      </c>
    </row>
    <row r="8" spans="1:10" x14ac:dyDescent="0.25">
      <c r="A8" s="137" t="s">
        <v>336</v>
      </c>
      <c r="B8" s="138" t="s">
        <v>335</v>
      </c>
      <c r="C8" s="139">
        <v>219000</v>
      </c>
      <c r="D8" s="138">
        <f>+GETPIVOTDATA("SORTIES",'Montant reçu individuel'!$A$3,"Nom","Sessou ")</f>
        <v>516000</v>
      </c>
      <c r="E8" s="141">
        <f>+GETPIVOTDATA("Montant dépensé",Individuel!$A$3,"Nom","Sessou")</f>
        <v>569000</v>
      </c>
      <c r="F8" s="141"/>
      <c r="G8" s="142"/>
      <c r="H8" s="143"/>
      <c r="I8" s="142"/>
      <c r="J8" s="144">
        <f t="shared" si="0"/>
        <v>166000</v>
      </c>
    </row>
    <row r="9" spans="1:10" x14ac:dyDescent="0.25">
      <c r="A9" s="137" t="s">
        <v>8</v>
      </c>
      <c r="B9" s="138" t="s">
        <v>442</v>
      </c>
      <c r="C9" s="139">
        <v>5000</v>
      </c>
      <c r="D9" s="138">
        <f>+GETPIVOTDATA("SORTIES",'Montant reçu individuel'!$A$3,"Nom","Tamba")</f>
        <v>1475000</v>
      </c>
      <c r="E9" s="141">
        <f>+GETPIVOTDATA("Montant dépensé",Individuel!$A$3,"Nom","Tamba")</f>
        <v>1470000</v>
      </c>
      <c r="F9" s="141"/>
      <c r="G9" s="142"/>
      <c r="H9" s="143"/>
      <c r="I9" s="142"/>
      <c r="J9" s="144">
        <f t="shared" si="0"/>
        <v>10000</v>
      </c>
    </row>
    <row r="10" spans="1:10" x14ac:dyDescent="0.25">
      <c r="A10" s="137" t="s">
        <v>14</v>
      </c>
      <c r="B10" s="138" t="s">
        <v>335</v>
      </c>
      <c r="C10" s="139">
        <v>117500</v>
      </c>
      <c r="D10" s="138">
        <f>+GETPIVOTDATA("SORTIES",'Montant reçu individuel'!$A$3,"Nom","Chérif")</f>
        <v>1536000</v>
      </c>
      <c r="E10" s="141">
        <f>+GETPIVOTDATA("Montant dépensé",Individuel!$A$3,"Nom","Chérif")</f>
        <v>1333000</v>
      </c>
      <c r="F10" s="141"/>
      <c r="G10" s="142"/>
      <c r="H10" s="143"/>
      <c r="I10" s="142">
        <v>250500</v>
      </c>
      <c r="J10" s="144">
        <f t="shared" si="0"/>
        <v>70000</v>
      </c>
    </row>
    <row r="11" spans="1:10" x14ac:dyDescent="0.25">
      <c r="A11" s="137" t="s">
        <v>27</v>
      </c>
      <c r="B11" s="138" t="s">
        <v>384</v>
      </c>
      <c r="C11" s="139">
        <v>0</v>
      </c>
      <c r="D11" s="138">
        <f>+GETPIVOTDATA("SORTIES",'Montant reçu individuel'!$A$3,"Nom","E20")</f>
        <v>1266000</v>
      </c>
      <c r="E11" s="141">
        <f>+GETPIVOTDATA("Montant dépensé",Individuel!$A$3,"Nom","E20")</f>
        <v>1185000</v>
      </c>
      <c r="F11" s="141"/>
      <c r="G11" s="142"/>
      <c r="H11" s="143"/>
      <c r="I11" s="142"/>
      <c r="J11" s="144">
        <f t="shared" si="0"/>
        <v>81000</v>
      </c>
    </row>
    <row r="12" spans="1:10" x14ac:dyDescent="0.25">
      <c r="A12" s="137" t="s">
        <v>29</v>
      </c>
      <c r="B12" s="138" t="s">
        <v>384</v>
      </c>
      <c r="C12" s="139">
        <v>-153250</v>
      </c>
      <c r="D12" s="138">
        <f>+GETPIVOTDATA("SORTIES",'Montant reçu individuel'!$A$3,"Nom","E39")</f>
        <v>1351250</v>
      </c>
      <c r="E12" s="141">
        <f>+GETPIVOTDATA("Montant dépensé",Individuel!$A$3,"Nom","E39")</f>
        <v>1123000</v>
      </c>
      <c r="F12" s="141"/>
      <c r="G12" s="142"/>
      <c r="H12" s="143"/>
      <c r="I12" s="142"/>
      <c r="J12" s="144">
        <f t="shared" si="0"/>
        <v>75000</v>
      </c>
    </row>
    <row r="13" spans="1:10" x14ac:dyDescent="0.25">
      <c r="A13" s="137" t="s">
        <v>25</v>
      </c>
      <c r="B13" s="138" t="s">
        <v>384</v>
      </c>
      <c r="C13" s="139">
        <v>15000</v>
      </c>
      <c r="D13" s="138">
        <f>+GETPIVOTDATA("SORTIES",'Montant reçu individuel'!$A$3,"Nom","E40")</f>
        <v>1092500</v>
      </c>
      <c r="E13" s="141">
        <f>+GETPIVOTDATA("Montant dépensé",Individuel!$A$3,"Nom","E40")</f>
        <v>1041500</v>
      </c>
      <c r="F13" s="141"/>
      <c r="G13" s="142"/>
      <c r="H13" s="143"/>
      <c r="I13" s="142"/>
      <c r="J13" s="144">
        <f t="shared" si="0"/>
        <v>66000</v>
      </c>
    </row>
    <row r="14" spans="1:10" x14ac:dyDescent="0.25">
      <c r="A14" s="145" t="s">
        <v>636</v>
      </c>
      <c r="B14" s="146"/>
      <c r="C14" s="147">
        <f>SUM(C2:C13)</f>
        <v>93351</v>
      </c>
      <c r="D14" s="148">
        <f>SUM(D2:D13)</f>
        <v>47887960</v>
      </c>
      <c r="E14" s="148">
        <f>SUM(E2:E13)</f>
        <v>46953811</v>
      </c>
      <c r="F14" s="148"/>
      <c r="G14" s="147">
        <f>SUM(G3:G11)</f>
        <v>0</v>
      </c>
      <c r="H14" s="147">
        <f>SUM(H3:H11)</f>
        <v>0</v>
      </c>
      <c r="I14" s="147">
        <f>SUM(I2:I13)</f>
        <v>250500</v>
      </c>
      <c r="J14" s="149">
        <f>SUM(J2:J13)</f>
        <v>777000</v>
      </c>
    </row>
    <row r="15" spans="1:10" x14ac:dyDescent="0.25">
      <c r="A15" s="150" t="s">
        <v>637</v>
      </c>
      <c r="B15" s="151" t="s">
        <v>638</v>
      </c>
      <c r="C15" s="152">
        <v>1976378</v>
      </c>
      <c r="D15" s="153"/>
      <c r="E15" s="152">
        <f>+GETPIVOTDATA("Montant dépensé",Individuel!$A$3,"Nom","BPMG GNF")</f>
        <v>42973927</v>
      </c>
      <c r="F15" s="152">
        <v>88267005</v>
      </c>
      <c r="G15" s="152">
        <f>1200000+12000000+12000000+12000000+9500000</f>
        <v>46700000</v>
      </c>
      <c r="H15" s="154"/>
      <c r="I15" s="152">
        <v>0</v>
      </c>
      <c r="J15" s="155">
        <f>+C15+D15-E15+F15-G15+H15</f>
        <v>569456</v>
      </c>
    </row>
    <row r="16" spans="1:10" x14ac:dyDescent="0.25">
      <c r="A16" s="156" t="s">
        <v>639</v>
      </c>
      <c r="B16" s="157" t="s">
        <v>640</v>
      </c>
      <c r="C16" s="158">
        <v>-19544846</v>
      </c>
      <c r="D16" s="159">
        <f>9829.2*9006</f>
        <v>88521775.200000003</v>
      </c>
      <c r="E16" s="160">
        <f>+GETPIVOTDATA("Montant dépensé",Individuel!$A$3,"Nom","BPMG USD")</f>
        <v>1183657</v>
      </c>
      <c r="F16" s="160">
        <v>-88267005</v>
      </c>
      <c r="G16" s="161"/>
      <c r="H16" s="159"/>
      <c r="I16" s="160"/>
      <c r="J16" s="162">
        <f>+C16+D16-E16+F16-G16+H16</f>
        <v>-20473732.799999997</v>
      </c>
    </row>
    <row r="17" spans="1:10" x14ac:dyDescent="0.25">
      <c r="A17" s="163"/>
      <c r="B17" s="164">
        <v>0</v>
      </c>
      <c r="C17" s="164"/>
      <c r="D17" s="164"/>
      <c r="E17" s="164"/>
      <c r="F17" s="164"/>
      <c r="G17" s="165"/>
      <c r="H17" s="164"/>
      <c r="I17" s="164"/>
      <c r="J17" s="162">
        <f>+C17+D17-E17+G17</f>
        <v>0</v>
      </c>
    </row>
    <row r="18" spans="1:10" ht="15.75" thickBot="1" x14ac:dyDescent="0.3">
      <c r="A18" s="166" t="s">
        <v>641</v>
      </c>
      <c r="B18" s="166"/>
      <c r="C18" s="167">
        <f>SUM(C15:C17)</f>
        <v>-17568468</v>
      </c>
      <c r="D18" s="167">
        <f>SUM(D15:D17)</f>
        <v>88521775.200000003</v>
      </c>
      <c r="E18" s="167">
        <f>SUM(E15:E16)</f>
        <v>44157584</v>
      </c>
      <c r="F18" s="167">
        <f t="shared" ref="F18:J18" si="1">SUM(F15:F17)</f>
        <v>0</v>
      </c>
      <c r="G18" s="167">
        <f t="shared" si="1"/>
        <v>46700000</v>
      </c>
      <c r="H18" s="168">
        <f t="shared" si="1"/>
        <v>0</v>
      </c>
      <c r="I18" s="169">
        <f t="shared" si="1"/>
        <v>0</v>
      </c>
      <c r="J18" s="170">
        <f t="shared" si="1"/>
        <v>-19904276.799999997</v>
      </c>
    </row>
    <row r="19" spans="1:10" ht="15.75" thickBot="1" x14ac:dyDescent="0.3">
      <c r="A19" s="171" t="s">
        <v>642</v>
      </c>
      <c r="B19" s="172"/>
      <c r="C19" s="173">
        <f>+C14+C18</f>
        <v>-17475117</v>
      </c>
      <c r="D19" s="173">
        <f>+D14+D18</f>
        <v>136409735.19999999</v>
      </c>
      <c r="E19" s="173">
        <f>+E14+E18</f>
        <v>91111395</v>
      </c>
      <c r="F19" s="173"/>
      <c r="G19" s="173">
        <f>+G14+G18</f>
        <v>46700000</v>
      </c>
      <c r="H19" s="173">
        <f>+H14+H18</f>
        <v>0</v>
      </c>
      <c r="I19" s="173">
        <f>+I14+I18</f>
        <v>250500</v>
      </c>
      <c r="J19" s="174">
        <f>+J14+J18</f>
        <v>-19127276.799999997</v>
      </c>
    </row>
    <row r="20" spans="1:10" x14ac:dyDescent="0.25">
      <c r="A20" s="175"/>
      <c r="B20" s="175"/>
      <c r="C20" s="175"/>
      <c r="D20" s="175"/>
      <c r="E20" s="176"/>
      <c r="F20" s="175"/>
      <c r="G20" s="175"/>
      <c r="H20" s="175"/>
      <c r="I20" s="175"/>
      <c r="J20" s="175"/>
    </row>
    <row r="21" spans="1:10" x14ac:dyDescent="0.25">
      <c r="A21" s="177" t="s">
        <v>643</v>
      </c>
      <c r="B21" s="178"/>
      <c r="C21" s="116">
        <v>16638742</v>
      </c>
      <c r="D21" s="178">
        <v>46950500</v>
      </c>
      <c r="E21" s="178">
        <v>47887960</v>
      </c>
      <c r="F21" s="178"/>
      <c r="G21" s="178"/>
      <c r="H21" s="178"/>
      <c r="I21" s="178">
        <f>C21+D21-E21</f>
        <v>15701282</v>
      </c>
      <c r="J21" s="175"/>
    </row>
    <row r="22" spans="1:10" x14ac:dyDescent="0.25">
      <c r="A22" s="179"/>
      <c r="B22" s="179"/>
      <c r="C22" s="179"/>
      <c r="D22" s="179"/>
      <c r="E22" s="179"/>
      <c r="F22" s="179"/>
      <c r="G22" s="179"/>
      <c r="H22" s="179"/>
      <c r="I22" s="179"/>
      <c r="J22" s="175"/>
    </row>
    <row r="23" spans="1:10" x14ac:dyDescent="0.25">
      <c r="A23" s="180" t="s">
        <v>645</v>
      </c>
      <c r="B23" s="181"/>
      <c r="C23" s="179"/>
      <c r="D23" s="180" t="s">
        <v>644</v>
      </c>
      <c r="E23" s="181"/>
      <c r="F23" s="182"/>
      <c r="G23" s="179"/>
      <c r="H23" s="180" t="s">
        <v>659</v>
      </c>
      <c r="I23" s="181"/>
      <c r="J23" s="183"/>
    </row>
    <row r="24" spans="1:10" x14ac:dyDescent="0.25">
      <c r="A24" s="184" t="s">
        <v>646</v>
      </c>
      <c r="B24" s="185">
        <f>+C21</f>
        <v>16638742</v>
      </c>
      <c r="C24" s="179"/>
      <c r="D24" s="184" t="s">
        <v>647</v>
      </c>
      <c r="E24" s="186">
        <f>+D16</f>
        <v>88521775.200000003</v>
      </c>
      <c r="F24" s="182"/>
      <c r="G24" s="179"/>
      <c r="H24" s="184" t="s">
        <v>646</v>
      </c>
      <c r="I24" s="186">
        <f>+I21</f>
        <v>15701282</v>
      </c>
      <c r="J24" s="175"/>
    </row>
    <row r="25" spans="1:10" x14ac:dyDescent="0.25">
      <c r="A25" s="184" t="s">
        <v>648</v>
      </c>
      <c r="B25" s="186">
        <f>+C18</f>
        <v>-17568468</v>
      </c>
      <c r="C25" s="179"/>
      <c r="D25" s="184" t="s">
        <v>649</v>
      </c>
      <c r="E25" s="186">
        <f>+E19</f>
        <v>91111395</v>
      </c>
      <c r="F25" s="182"/>
      <c r="G25" s="179"/>
      <c r="H25" s="184" t="s">
        <v>648</v>
      </c>
      <c r="I25" s="186">
        <f>+J18</f>
        <v>-19904276.799999997</v>
      </c>
      <c r="J25" s="175"/>
    </row>
    <row r="26" spans="1:10" x14ac:dyDescent="0.25">
      <c r="A26" s="184" t="s">
        <v>650</v>
      </c>
      <c r="B26" s="186">
        <f>+C14</f>
        <v>93351</v>
      </c>
      <c r="C26" s="179"/>
      <c r="D26" s="184"/>
      <c r="E26" s="186">
        <f>-D15</f>
        <v>0</v>
      </c>
      <c r="F26" s="182"/>
      <c r="G26" s="179"/>
      <c r="H26" s="184" t="s">
        <v>651</v>
      </c>
      <c r="I26" s="186">
        <f>+J14</f>
        <v>777000</v>
      </c>
      <c r="J26" s="175"/>
    </row>
    <row r="27" spans="1:10" x14ac:dyDescent="0.25">
      <c r="A27" s="187" t="s">
        <v>652</v>
      </c>
      <c r="B27" s="188">
        <f>SUM(B24:B26)</f>
        <v>-836375</v>
      </c>
      <c r="C27" s="179"/>
      <c r="D27" s="187"/>
      <c r="E27" s="188">
        <f>+E24-E25-E26</f>
        <v>-2589619.799999997</v>
      </c>
      <c r="F27" s="182"/>
      <c r="G27" s="179"/>
      <c r="H27" s="187" t="s">
        <v>652</v>
      </c>
      <c r="I27" s="188">
        <f>SUM(I24:I26)</f>
        <v>-3425994.799999997</v>
      </c>
      <c r="J27" s="175"/>
    </row>
    <row r="28" spans="1:10" x14ac:dyDescent="0.25">
      <c r="A28" s="179"/>
      <c r="B28" s="179"/>
      <c r="C28" s="179"/>
      <c r="D28" s="179"/>
      <c r="E28" s="179"/>
      <c r="F28" s="179"/>
      <c r="G28" s="179"/>
      <c r="H28" s="179"/>
      <c r="I28" s="179"/>
      <c r="J28" s="175"/>
    </row>
    <row r="29" spans="1:10" x14ac:dyDescent="0.25">
      <c r="A29" s="179" t="s">
        <v>653</v>
      </c>
      <c r="B29" s="179">
        <f>+B27+E27</f>
        <v>-3425994.799999997</v>
      </c>
      <c r="C29" s="179"/>
      <c r="D29" s="179"/>
      <c r="E29" s="179"/>
      <c r="F29" s="179"/>
      <c r="G29" s="179"/>
      <c r="H29" s="179"/>
      <c r="I29" s="179"/>
      <c r="J29" s="189"/>
    </row>
    <row r="30" spans="1:10" x14ac:dyDescent="0.25">
      <c r="A30" s="179" t="s">
        <v>654</v>
      </c>
      <c r="B30" s="179">
        <f>+I27</f>
        <v>-3425994.799999997</v>
      </c>
    </row>
    <row r="31" spans="1:10" x14ac:dyDescent="0.25">
      <c r="A31" s="190" t="s">
        <v>655</v>
      </c>
      <c r="B31" s="190">
        <f>+B29-B30</f>
        <v>0</v>
      </c>
      <c r="C31" s="76"/>
      <c r="D31" s="7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>
      <selection activeCell="K9" sqref="K9"/>
    </sheetView>
  </sheetViews>
  <sheetFormatPr baseColWidth="10" defaultRowHeight="15" x14ac:dyDescent="0.25"/>
  <cols>
    <col min="7" max="7" width="13.5703125" customWidth="1"/>
  </cols>
  <sheetData>
    <row r="1" spans="1:8" x14ac:dyDescent="0.25">
      <c r="A1" s="319" t="s">
        <v>700</v>
      </c>
      <c r="B1" s="319"/>
      <c r="C1" s="319"/>
      <c r="D1" s="319"/>
      <c r="E1" s="319"/>
      <c r="F1" s="319"/>
      <c r="G1" s="319"/>
      <c r="H1" s="319"/>
    </row>
    <row r="3" spans="1:8" ht="15.75" x14ac:dyDescent="0.25">
      <c r="A3" s="195" t="s">
        <v>701</v>
      </c>
      <c r="B3" s="196"/>
      <c r="C3" s="196"/>
      <c r="D3" s="197"/>
      <c r="E3" s="196"/>
      <c r="F3" s="196"/>
      <c r="G3" s="196"/>
    </row>
    <row r="4" spans="1:8" ht="15.75" x14ac:dyDescent="0.25">
      <c r="A4" s="195" t="s">
        <v>0</v>
      </c>
      <c r="B4" s="196"/>
      <c r="C4" s="196"/>
      <c r="D4" s="196"/>
      <c r="E4" s="196"/>
      <c r="F4" s="196"/>
      <c r="G4" s="196"/>
    </row>
    <row r="5" spans="1:8" ht="15.75" x14ac:dyDescent="0.25">
      <c r="A5" s="198"/>
      <c r="B5" s="195"/>
      <c r="C5" s="195"/>
      <c r="D5" s="195"/>
      <c r="E5" s="195"/>
      <c r="F5" s="195"/>
      <c r="G5" s="195"/>
    </row>
    <row r="6" spans="1:8" ht="15.75" x14ac:dyDescent="0.25">
      <c r="A6" s="198" t="s">
        <v>721</v>
      </c>
      <c r="B6" s="195"/>
      <c r="C6" s="195"/>
      <c r="D6" s="195"/>
      <c r="E6" s="195"/>
      <c r="F6" s="195"/>
      <c r="G6" s="195"/>
    </row>
    <row r="7" spans="1:8" ht="15.75" x14ac:dyDescent="0.25">
      <c r="A7" s="195"/>
      <c r="B7" s="195"/>
      <c r="C7" s="195"/>
      <c r="D7" s="195"/>
      <c r="E7" s="195"/>
      <c r="F7" s="195"/>
      <c r="G7" s="195"/>
    </row>
    <row r="8" spans="1:8" x14ac:dyDescent="0.25">
      <c r="A8" s="199"/>
      <c r="B8" s="200"/>
      <c r="C8" s="200"/>
      <c r="D8" s="200"/>
      <c r="E8" s="200"/>
      <c r="F8" s="200"/>
      <c r="G8" s="200"/>
      <c r="H8" s="200"/>
    </row>
    <row r="9" spans="1:8" ht="20.25" x14ac:dyDescent="0.25">
      <c r="A9" s="201" t="s">
        <v>719</v>
      </c>
      <c r="B9" s="201"/>
      <c r="C9" s="201"/>
      <c r="D9" s="201"/>
      <c r="E9" s="201"/>
      <c r="F9" s="201"/>
      <c r="G9" s="201"/>
      <c r="H9" s="201"/>
    </row>
    <row r="10" spans="1:8" ht="18" x14ac:dyDescent="0.25">
      <c r="A10" s="202"/>
      <c r="B10" s="202"/>
      <c r="C10" s="202"/>
      <c r="D10" s="202"/>
      <c r="E10" s="202"/>
      <c r="F10" s="202"/>
      <c r="G10" s="202"/>
      <c r="H10" s="202"/>
    </row>
    <row r="11" spans="1:8" x14ac:dyDescent="0.25">
      <c r="A11" s="203" t="s">
        <v>702</v>
      </c>
      <c r="B11" s="203"/>
      <c r="C11" s="204"/>
      <c r="D11" s="204"/>
      <c r="E11" s="204" t="s">
        <v>703</v>
      </c>
      <c r="F11" s="204"/>
      <c r="G11" s="204"/>
      <c r="H11" s="204"/>
    </row>
    <row r="12" spans="1:8" x14ac:dyDescent="0.25">
      <c r="A12" s="199"/>
      <c r="B12" s="199"/>
      <c r="C12" s="200"/>
      <c r="D12" s="200"/>
      <c r="E12" s="200"/>
      <c r="F12" s="200"/>
      <c r="G12" s="200"/>
      <c r="H12" s="200"/>
    </row>
    <row r="13" spans="1:8" x14ac:dyDescent="0.25">
      <c r="A13" s="320" t="s">
        <v>704</v>
      </c>
      <c r="B13" s="320"/>
      <c r="C13" s="320"/>
      <c r="D13" s="320"/>
      <c r="E13" s="320"/>
      <c r="F13" s="320"/>
      <c r="G13" s="320"/>
      <c r="H13" s="320"/>
    </row>
    <row r="14" spans="1:8" x14ac:dyDescent="0.25">
      <c r="A14" s="199"/>
      <c r="B14" s="200"/>
      <c r="C14" s="200"/>
      <c r="D14" s="200"/>
      <c r="E14" s="200"/>
      <c r="F14" s="200"/>
      <c r="G14" s="200"/>
      <c r="H14" s="200"/>
    </row>
    <row r="15" spans="1:8" x14ac:dyDescent="0.25">
      <c r="A15" s="205"/>
      <c r="B15" s="200"/>
      <c r="C15" s="200"/>
      <c r="D15" s="200"/>
      <c r="E15" s="200"/>
      <c r="F15" s="200"/>
      <c r="G15" s="200"/>
      <c r="H15" s="200"/>
    </row>
    <row r="16" spans="1:8" x14ac:dyDescent="0.25">
      <c r="A16" s="206" t="s">
        <v>705</v>
      </c>
      <c r="B16" s="200"/>
      <c r="C16" s="207">
        <v>10000</v>
      </c>
      <c r="D16" s="208" t="s">
        <v>706</v>
      </c>
      <c r="E16" s="209">
        <v>480</v>
      </c>
      <c r="F16" s="200"/>
      <c r="G16" s="210">
        <f>C16*E16</f>
        <v>4800000</v>
      </c>
      <c r="H16" s="200"/>
    </row>
    <row r="17" spans="1:8" x14ac:dyDescent="0.25">
      <c r="A17" s="199"/>
      <c r="B17" s="200"/>
      <c r="C17" s="211">
        <v>5000</v>
      </c>
      <c r="D17" s="212" t="s">
        <v>706</v>
      </c>
      <c r="E17" s="213">
        <v>500</v>
      </c>
      <c r="F17" s="200"/>
      <c r="G17" s="210">
        <f t="shared" ref="G17:G21" si="0">C17*E17</f>
        <v>2500000</v>
      </c>
      <c r="H17" s="200"/>
    </row>
    <row r="18" spans="1:8" x14ac:dyDescent="0.25">
      <c r="A18" s="199"/>
      <c r="B18" s="200"/>
      <c r="C18" s="211">
        <v>20000</v>
      </c>
      <c r="D18" s="212" t="s">
        <v>706</v>
      </c>
      <c r="E18" s="213">
        <v>420</v>
      </c>
      <c r="F18" s="200"/>
      <c r="G18" s="210">
        <f t="shared" si="0"/>
        <v>8400000</v>
      </c>
      <c r="H18" s="200"/>
    </row>
    <row r="19" spans="1:8" x14ac:dyDescent="0.25">
      <c r="A19" s="199"/>
      <c r="B19" s="200"/>
      <c r="C19" s="211">
        <v>1000</v>
      </c>
      <c r="D19" s="212" t="s">
        <v>706</v>
      </c>
      <c r="E19" s="213">
        <v>1</v>
      </c>
      <c r="F19" s="200"/>
      <c r="G19" s="210">
        <f t="shared" si="0"/>
        <v>1000</v>
      </c>
      <c r="H19" s="200"/>
    </row>
    <row r="20" spans="1:8" x14ac:dyDescent="0.25">
      <c r="A20" s="199"/>
      <c r="B20" s="200"/>
      <c r="C20" s="211">
        <v>500</v>
      </c>
      <c r="D20" s="212" t="s">
        <v>707</v>
      </c>
      <c r="E20" s="213">
        <v>0</v>
      </c>
      <c r="F20" s="200"/>
      <c r="G20" s="210">
        <f t="shared" si="0"/>
        <v>0</v>
      </c>
      <c r="H20" s="200"/>
    </row>
    <row r="21" spans="1:8" ht="15.75" thickBot="1" x14ac:dyDescent="0.3">
      <c r="A21" s="199"/>
      <c r="B21" s="200"/>
      <c r="C21" s="214">
        <v>100</v>
      </c>
      <c r="D21" s="215" t="s">
        <v>706</v>
      </c>
      <c r="E21" s="216">
        <v>3</v>
      </c>
      <c r="F21" s="200"/>
      <c r="G21" s="210">
        <f t="shared" si="0"/>
        <v>300</v>
      </c>
      <c r="H21" s="200"/>
    </row>
    <row r="22" spans="1:8" ht="15.75" thickBot="1" x14ac:dyDescent="0.3">
      <c r="A22" s="206" t="s">
        <v>708</v>
      </c>
      <c r="B22" s="200"/>
      <c r="C22" s="200"/>
      <c r="D22" s="200"/>
      <c r="E22" s="200"/>
      <c r="F22" s="200"/>
      <c r="G22" s="217">
        <f>SUM(G16:G21)</f>
        <v>15701300</v>
      </c>
      <c r="H22" s="200"/>
    </row>
    <row r="23" spans="1:8" x14ac:dyDescent="0.25">
      <c r="A23" s="205"/>
      <c r="B23" s="200"/>
      <c r="C23" s="200"/>
      <c r="D23" s="200"/>
      <c r="E23" s="200"/>
      <c r="F23" s="200"/>
      <c r="G23" s="200"/>
      <c r="H23" s="200"/>
    </row>
    <row r="24" spans="1:8" x14ac:dyDescent="0.25">
      <c r="A24" s="205"/>
      <c r="B24" s="200"/>
      <c r="C24" s="200"/>
      <c r="D24" s="200"/>
      <c r="E24" s="200"/>
      <c r="F24" s="200"/>
      <c r="G24" s="200"/>
      <c r="H24" s="200"/>
    </row>
    <row r="25" spans="1:8" x14ac:dyDescent="0.25">
      <c r="A25" s="206" t="s">
        <v>709</v>
      </c>
      <c r="B25" s="200"/>
      <c r="C25" s="207">
        <v>50</v>
      </c>
      <c r="D25" s="208" t="s">
        <v>706</v>
      </c>
      <c r="E25" s="218"/>
      <c r="F25" s="200"/>
      <c r="G25" s="210">
        <f>C25*E25</f>
        <v>0</v>
      </c>
      <c r="H25" s="200"/>
    </row>
    <row r="26" spans="1:8" x14ac:dyDescent="0.25">
      <c r="A26" s="199"/>
      <c r="B26" s="200"/>
      <c r="C26" s="211">
        <v>20</v>
      </c>
      <c r="D26" s="212" t="s">
        <v>706</v>
      </c>
      <c r="E26" s="213"/>
      <c r="F26" s="200"/>
      <c r="G26" s="210">
        <f>C26*E26</f>
        <v>0</v>
      </c>
      <c r="H26" s="200"/>
    </row>
    <row r="27" spans="1:8" x14ac:dyDescent="0.25">
      <c r="A27" s="199"/>
      <c r="B27" s="200"/>
      <c r="C27" s="211">
        <v>10</v>
      </c>
      <c r="D27" s="212" t="s">
        <v>706</v>
      </c>
      <c r="E27" s="213"/>
      <c r="F27" s="200"/>
      <c r="G27" s="210">
        <f>C27*E27</f>
        <v>0</v>
      </c>
      <c r="H27" s="200"/>
    </row>
    <row r="28" spans="1:8" x14ac:dyDescent="0.25">
      <c r="A28" s="199"/>
      <c r="B28" s="200"/>
      <c r="C28" s="211">
        <v>5</v>
      </c>
      <c r="D28" s="212" t="s">
        <v>706</v>
      </c>
      <c r="E28" s="213"/>
      <c r="F28" s="200"/>
      <c r="G28" s="210">
        <f>C28*E28</f>
        <v>0</v>
      </c>
      <c r="H28" s="200"/>
    </row>
    <row r="29" spans="1:8" x14ac:dyDescent="0.25">
      <c r="A29" s="199"/>
      <c r="B29" s="200"/>
      <c r="C29" s="211"/>
      <c r="D29" s="212" t="s">
        <v>706</v>
      </c>
      <c r="E29" s="213"/>
      <c r="F29" s="200"/>
      <c r="G29" s="210">
        <f>C29*E29</f>
        <v>0</v>
      </c>
      <c r="H29" s="200"/>
    </row>
    <row r="30" spans="1:8" ht="15.75" thickBot="1" x14ac:dyDescent="0.3">
      <c r="A30" s="199"/>
      <c r="B30" s="200"/>
      <c r="C30" s="214"/>
      <c r="D30" s="215" t="s">
        <v>706</v>
      </c>
      <c r="E30" s="216"/>
      <c r="F30" s="200"/>
      <c r="G30" s="210"/>
      <c r="H30" s="200"/>
    </row>
    <row r="31" spans="1:8" ht="15.75" thickBot="1" x14ac:dyDescent="0.3">
      <c r="A31" s="206" t="s">
        <v>710</v>
      </c>
      <c r="B31" s="219"/>
      <c r="C31" s="200"/>
      <c r="D31" s="200"/>
      <c r="E31" s="200"/>
      <c r="F31" s="200"/>
      <c r="G31" s="217">
        <f>SUM(G25:G30)</f>
        <v>0</v>
      </c>
      <c r="H31" s="200"/>
    </row>
    <row r="32" spans="1:8" ht="15.75" thickBot="1" x14ac:dyDescent="0.3">
      <c r="A32" s="206"/>
      <c r="B32" s="206"/>
      <c r="C32" s="200"/>
      <c r="D32" s="200"/>
      <c r="E32" s="200"/>
      <c r="F32" s="200"/>
      <c r="G32" s="200"/>
      <c r="H32" s="200"/>
    </row>
    <row r="33" spans="1:8" ht="15.75" thickBot="1" x14ac:dyDescent="0.3">
      <c r="A33" s="206" t="s">
        <v>711</v>
      </c>
      <c r="B33" s="219"/>
      <c r="C33" s="200"/>
      <c r="D33" s="200"/>
      <c r="E33" s="200"/>
      <c r="F33" s="200"/>
      <c r="G33" s="217">
        <v>15701300</v>
      </c>
    </row>
    <row r="34" spans="1:8" ht="15.75" thickBot="1" x14ac:dyDescent="0.3">
      <c r="A34" s="206"/>
      <c r="B34" s="219"/>
      <c r="C34" s="200"/>
      <c r="D34" s="200"/>
      <c r="E34" s="200"/>
      <c r="F34" s="200"/>
      <c r="G34" s="200"/>
    </row>
    <row r="35" spans="1:8" ht="15.75" thickBot="1" x14ac:dyDescent="0.3">
      <c r="A35" s="206" t="s">
        <v>712</v>
      </c>
      <c r="B35" s="219"/>
      <c r="C35" s="200"/>
      <c r="D35" s="200"/>
      <c r="E35" s="200"/>
      <c r="F35" s="200"/>
      <c r="G35" s="220">
        <v>15701282</v>
      </c>
    </row>
    <row r="36" spans="1:8" ht="15.75" thickBot="1" x14ac:dyDescent="0.3">
      <c r="A36" s="199"/>
      <c r="B36" s="200"/>
      <c r="C36" s="200"/>
      <c r="D36" s="200"/>
      <c r="E36" s="200"/>
      <c r="F36" s="200"/>
      <c r="G36" s="200"/>
    </row>
    <row r="37" spans="1:8" ht="15.75" thickBot="1" x14ac:dyDescent="0.3">
      <c r="A37" s="206" t="s">
        <v>713</v>
      </c>
      <c r="B37" s="200"/>
      <c r="C37" s="200"/>
      <c r="D37" s="200"/>
      <c r="E37" s="200"/>
      <c r="F37" s="200"/>
      <c r="G37" s="217">
        <f>G33-G35</f>
        <v>18</v>
      </c>
    </row>
    <row r="38" spans="1:8" x14ac:dyDescent="0.25">
      <c r="A38" s="206"/>
      <c r="B38" s="200"/>
      <c r="C38" s="200"/>
      <c r="D38" s="200"/>
      <c r="E38" s="200"/>
      <c r="F38" s="200"/>
      <c r="G38" s="200"/>
      <c r="H38" s="200"/>
    </row>
    <row r="39" spans="1:8" x14ac:dyDescent="0.25">
      <c r="A39" s="199"/>
      <c r="B39" s="219"/>
      <c r="C39" s="219"/>
      <c r="D39" s="219"/>
      <c r="E39" s="219"/>
      <c r="F39" s="219"/>
      <c r="G39" s="219"/>
      <c r="H39" s="219"/>
    </row>
    <row r="40" spans="1:8" x14ac:dyDescent="0.25">
      <c r="A40" s="206" t="s">
        <v>720</v>
      </c>
      <c r="B40" s="219"/>
      <c r="C40" s="219"/>
      <c r="D40" s="219"/>
      <c r="E40" s="219"/>
      <c r="F40" s="219"/>
      <c r="G40" s="219"/>
      <c r="H40" s="219"/>
    </row>
    <row r="41" spans="1:8" x14ac:dyDescent="0.25">
      <c r="A41" s="221" t="s">
        <v>714</v>
      </c>
      <c r="B41" s="219"/>
      <c r="C41" s="219"/>
      <c r="D41" s="219"/>
      <c r="E41" s="219"/>
      <c r="F41" s="219"/>
      <c r="G41" s="219"/>
      <c r="H41" s="219"/>
    </row>
    <row r="42" spans="1:8" x14ac:dyDescent="0.25">
      <c r="A42" s="221" t="s">
        <v>715</v>
      </c>
      <c r="B42" s="200"/>
      <c r="C42" s="200"/>
      <c r="D42" s="200"/>
      <c r="E42" s="200"/>
      <c r="F42" s="200"/>
      <c r="G42" s="200"/>
      <c r="H42" s="200"/>
    </row>
    <row r="43" spans="1:8" x14ac:dyDescent="0.25">
      <c r="A43" s="199"/>
      <c r="B43" s="200"/>
      <c r="C43" s="200"/>
      <c r="D43" s="200"/>
      <c r="E43" s="200"/>
      <c r="F43" s="200"/>
      <c r="G43" s="219"/>
      <c r="H43" s="200"/>
    </row>
    <row r="44" spans="1:8" ht="15.75" x14ac:dyDescent="0.25">
      <c r="A44" s="222"/>
      <c r="B44" s="223" t="s">
        <v>716</v>
      </c>
      <c r="C44" s="224"/>
      <c r="D44" s="198"/>
      <c r="E44" s="198"/>
      <c r="F44" s="223" t="s">
        <v>749</v>
      </c>
      <c r="G44" s="224"/>
      <c r="H44" s="225"/>
    </row>
    <row r="45" spans="1:8" ht="15.75" x14ac:dyDescent="0.25">
      <c r="A45" s="222"/>
      <c r="B45" s="226"/>
      <c r="C45" s="225"/>
      <c r="D45" s="222"/>
      <c r="E45" s="222"/>
      <c r="F45" s="226"/>
      <c r="G45" s="225"/>
      <c r="H45" s="225"/>
    </row>
    <row r="46" spans="1:8" x14ac:dyDescent="0.25">
      <c r="A46" s="205"/>
      <c r="B46" s="199"/>
      <c r="C46" s="199"/>
      <c r="E46" s="205"/>
      <c r="F46" s="199"/>
      <c r="G46" s="199"/>
      <c r="H46" s="199"/>
    </row>
    <row r="47" spans="1:8" x14ac:dyDescent="0.25">
      <c r="A47" s="205"/>
      <c r="B47" s="199"/>
      <c r="C47" s="199"/>
      <c r="E47" s="205"/>
      <c r="F47" s="199"/>
      <c r="G47" s="199"/>
      <c r="H47" s="199"/>
    </row>
    <row r="48" spans="1:8" x14ac:dyDescent="0.25">
      <c r="A48" s="227"/>
      <c r="B48" s="228" t="s">
        <v>717</v>
      </c>
      <c r="C48" s="228"/>
      <c r="D48" s="227"/>
      <c r="E48" s="227"/>
      <c r="F48" s="228" t="s">
        <v>718</v>
      </c>
      <c r="G48" s="228"/>
      <c r="H48" s="228"/>
    </row>
    <row r="49" spans="1:8" x14ac:dyDescent="0.25">
      <c r="A49" s="227"/>
      <c r="B49" s="229">
        <v>43312</v>
      </c>
      <c r="C49" s="228"/>
      <c r="D49" s="227"/>
      <c r="E49" s="227"/>
      <c r="F49" s="229">
        <v>43312</v>
      </c>
      <c r="G49" s="228"/>
      <c r="H49" s="228"/>
    </row>
  </sheetData>
  <mergeCells count="2">
    <mergeCell ref="A1:H1"/>
    <mergeCell ref="A13:H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Montant reçu individuel</vt:lpstr>
      <vt:lpstr>Journal Caisse Juillet</vt:lpstr>
      <vt:lpstr>Journal Banque GNF Juillet</vt:lpstr>
      <vt:lpstr>Journal Banque USD Juillet</vt:lpstr>
      <vt:lpstr>Individuel</vt:lpstr>
      <vt:lpstr>TABLEAU</vt:lpstr>
      <vt:lpstr>COMPTA JUILLET</vt:lpstr>
      <vt:lpstr>RECAP</vt:lpstr>
      <vt:lpstr>Arrêté de caisse juillet</vt:lpstr>
      <vt:lpstr>Rapprochement bancaire GNF juil</vt:lpstr>
      <vt:lpstr>Rapprochement bancaire USD juil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MARIAM</dc:creator>
  <cp:lastModifiedBy>WCP-PC</cp:lastModifiedBy>
  <cp:lastPrinted>2018-08-01T15:41:20Z</cp:lastPrinted>
  <dcterms:created xsi:type="dcterms:W3CDTF">2018-07-12T10:23:19Z</dcterms:created>
  <dcterms:modified xsi:type="dcterms:W3CDTF">2018-09-14T12:18:37Z</dcterms:modified>
</cp:coreProperties>
</file>